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15" windowWidth="28815" windowHeight="6285"/>
  </bookViews>
  <sheets>
    <sheet name="INDICES DE CAMAS H LINARES " sheetId="2" r:id="rId1"/>
  </sheets>
  <externalReferences>
    <externalReference r:id="rId2"/>
  </externalReferences>
  <calcPr calcId="145621"/>
</workbook>
</file>

<file path=xl/calcChain.xml><?xml version="1.0" encoding="utf-8"?>
<calcChain xmlns="http://schemas.openxmlformats.org/spreadsheetml/2006/main">
  <c r="T299" i="2" l="1"/>
  <c r="R299" i="2"/>
  <c r="K299" i="2"/>
  <c r="K276" i="2"/>
  <c r="M276" i="2"/>
  <c r="R276" i="2"/>
  <c r="T276" i="2"/>
  <c r="T253" i="2"/>
  <c r="R253" i="2"/>
  <c r="S253" i="2"/>
  <c r="K253" i="2"/>
  <c r="K230" i="2"/>
  <c r="M230" i="2"/>
  <c r="R230" i="2"/>
  <c r="T230" i="2"/>
  <c r="T207" i="2"/>
  <c r="R207" i="2"/>
  <c r="K207" i="2"/>
  <c r="K184" i="2"/>
  <c r="M184" i="2"/>
  <c r="R184" i="2"/>
  <c r="T184" i="2"/>
  <c r="T161" i="2"/>
  <c r="R161" i="2"/>
  <c r="K161" i="2"/>
  <c r="K138" i="2"/>
  <c r="M138" i="2"/>
  <c r="R138" i="2"/>
  <c r="T138" i="2"/>
  <c r="T115" i="2"/>
  <c r="R115" i="2"/>
  <c r="K115" i="2"/>
  <c r="K92" i="2"/>
  <c r="M92" i="2"/>
  <c r="R92" i="2"/>
  <c r="T92" i="2"/>
  <c r="T69" i="2"/>
  <c r="R69" i="2"/>
  <c r="K69" i="2"/>
  <c r="K46" i="2"/>
  <c r="M46" i="2"/>
  <c r="R46" i="2"/>
  <c r="T46" i="2"/>
  <c r="Y344" i="2"/>
  <c r="W127" i="2" l="1"/>
  <c r="T127" i="2"/>
  <c r="R127" i="2"/>
  <c r="W126" i="2"/>
  <c r="T126" i="2"/>
  <c r="R126" i="2"/>
  <c r="B366" i="2" l="1"/>
  <c r="B365" i="2"/>
  <c r="B364" i="2"/>
  <c r="B363" i="2"/>
  <c r="B362" i="2"/>
  <c r="B361" i="2"/>
  <c r="B360" i="2"/>
  <c r="B359" i="2"/>
  <c r="B358" i="2"/>
  <c r="B357" i="2"/>
  <c r="B356" i="2"/>
  <c r="B355" i="2"/>
  <c r="B354" i="2"/>
  <c r="AA390" i="2"/>
  <c r="Z390" i="2"/>
  <c r="Y390" i="2"/>
  <c r="X390" i="2"/>
  <c r="V390" i="2"/>
  <c r="U390" i="2"/>
  <c r="AA389" i="2"/>
  <c r="Z389" i="2"/>
  <c r="Y389" i="2"/>
  <c r="X389" i="2"/>
  <c r="V389" i="2"/>
  <c r="U389" i="2"/>
  <c r="AA388" i="2"/>
  <c r="Z388" i="2"/>
  <c r="Y388" i="2"/>
  <c r="X388" i="2"/>
  <c r="V388" i="2"/>
  <c r="U388" i="2"/>
  <c r="AA387" i="2"/>
  <c r="Z387" i="2"/>
  <c r="Y387" i="2"/>
  <c r="X387" i="2"/>
  <c r="V387" i="2"/>
  <c r="U387" i="2"/>
  <c r="AA386" i="2"/>
  <c r="Z386" i="2"/>
  <c r="Y386" i="2"/>
  <c r="X386" i="2"/>
  <c r="V386" i="2"/>
  <c r="U386" i="2"/>
  <c r="AA385" i="2"/>
  <c r="Z385" i="2"/>
  <c r="Y385" i="2"/>
  <c r="X385" i="2"/>
  <c r="V385" i="2"/>
  <c r="U385" i="2"/>
  <c r="AA384" i="2"/>
  <c r="Z384" i="2"/>
  <c r="Y384" i="2"/>
  <c r="X384" i="2"/>
  <c r="V384" i="2"/>
  <c r="U384" i="2"/>
  <c r="AA383" i="2"/>
  <c r="Z383" i="2"/>
  <c r="Y383" i="2"/>
  <c r="X383" i="2"/>
  <c r="V383" i="2"/>
  <c r="U383" i="2"/>
  <c r="AA382" i="2"/>
  <c r="Z382" i="2"/>
  <c r="Y382" i="2"/>
  <c r="X382" i="2"/>
  <c r="V382" i="2"/>
  <c r="U382" i="2"/>
  <c r="AA381" i="2"/>
  <c r="Z381" i="2"/>
  <c r="Y381" i="2"/>
  <c r="X381" i="2"/>
  <c r="V381" i="2"/>
  <c r="U381" i="2"/>
  <c r="AA380" i="2"/>
  <c r="Z380" i="2"/>
  <c r="Y380" i="2"/>
  <c r="X380" i="2"/>
  <c r="V380" i="2"/>
  <c r="U380" i="2"/>
  <c r="AA379" i="2"/>
  <c r="Z379" i="2"/>
  <c r="X379" i="2"/>
  <c r="V379" i="2"/>
  <c r="U379" i="2"/>
  <c r="S390" i="2"/>
  <c r="S389" i="2"/>
  <c r="T389" i="2" s="1"/>
  <c r="S388" i="2"/>
  <c r="T388" i="2" s="1"/>
  <c r="S387" i="2"/>
  <c r="T387" i="2" s="1"/>
  <c r="S386" i="2"/>
  <c r="S385" i="2"/>
  <c r="T385" i="2" s="1"/>
  <c r="S384" i="2"/>
  <c r="S383" i="2"/>
  <c r="T383" i="2" s="1"/>
  <c r="S382" i="2"/>
  <c r="S381" i="2"/>
  <c r="T381" i="2" s="1"/>
  <c r="S380" i="2"/>
  <c r="T380" i="2" s="1"/>
  <c r="S379" i="2"/>
  <c r="Q390" i="2"/>
  <c r="Q389" i="2"/>
  <c r="Q388" i="2"/>
  <c r="Q387" i="2"/>
  <c r="R387" i="2" s="1"/>
  <c r="Q386" i="2"/>
  <c r="R386" i="2" s="1"/>
  <c r="Q385" i="2"/>
  <c r="Q384" i="2"/>
  <c r="Q383" i="2"/>
  <c r="R383" i="2" s="1"/>
  <c r="Q382" i="2"/>
  <c r="Q381" i="2"/>
  <c r="Q380" i="2"/>
  <c r="Q379" i="2"/>
  <c r="B380" i="2"/>
  <c r="B381" i="2"/>
  <c r="B382" i="2"/>
  <c r="B383" i="2"/>
  <c r="B384" i="2"/>
  <c r="B385" i="2"/>
  <c r="B386" i="2"/>
  <c r="B387" i="2"/>
  <c r="B388" i="2"/>
  <c r="B389" i="2"/>
  <c r="B390" i="2"/>
  <c r="B379" i="2"/>
  <c r="AA343" i="2"/>
  <c r="AA344" i="2" s="1"/>
  <c r="Z343" i="2"/>
  <c r="Z344" i="2" s="1"/>
  <c r="Y343" i="2"/>
  <c r="X343" i="2"/>
  <c r="X344" i="2" s="1"/>
  <c r="AA342" i="2"/>
  <c r="Z342" i="2"/>
  <c r="Y342" i="2"/>
  <c r="X342" i="2"/>
  <c r="AA341" i="2"/>
  <c r="Z341" i="2"/>
  <c r="Y341" i="2"/>
  <c r="X341" i="2"/>
  <c r="AA340" i="2"/>
  <c r="Z340" i="2"/>
  <c r="Y340" i="2"/>
  <c r="X340" i="2"/>
  <c r="AA339" i="2"/>
  <c r="Z339" i="2"/>
  <c r="Y339" i="2"/>
  <c r="X339" i="2"/>
  <c r="AA338" i="2"/>
  <c r="Z338" i="2"/>
  <c r="Y338" i="2"/>
  <c r="X338" i="2"/>
  <c r="AA337" i="2"/>
  <c r="Z337" i="2"/>
  <c r="Y337" i="2"/>
  <c r="X337" i="2"/>
  <c r="AA336" i="2"/>
  <c r="Z336" i="2"/>
  <c r="Y336" i="2"/>
  <c r="X336" i="2"/>
  <c r="AA335" i="2"/>
  <c r="Z335" i="2"/>
  <c r="Y335" i="2"/>
  <c r="X335" i="2"/>
  <c r="AA334" i="2"/>
  <c r="Z334" i="2"/>
  <c r="Y334" i="2"/>
  <c r="X334" i="2"/>
  <c r="AA333" i="2"/>
  <c r="Z333" i="2"/>
  <c r="Y333" i="2"/>
  <c r="X333" i="2"/>
  <c r="AA332" i="2"/>
  <c r="Z332" i="2"/>
  <c r="X332" i="2"/>
  <c r="V343" i="2"/>
  <c r="V344" i="2" s="1"/>
  <c r="U343" i="2"/>
  <c r="V342" i="2"/>
  <c r="U342" i="2"/>
  <c r="G342" i="2" s="1"/>
  <c r="V341" i="2"/>
  <c r="U341" i="2"/>
  <c r="V340" i="2"/>
  <c r="U340" i="2"/>
  <c r="G340" i="2" s="1"/>
  <c r="V339" i="2"/>
  <c r="U339" i="2"/>
  <c r="G339" i="2" s="1"/>
  <c r="V338" i="2"/>
  <c r="U338" i="2"/>
  <c r="V337" i="2"/>
  <c r="U337" i="2"/>
  <c r="V336" i="2"/>
  <c r="U336" i="2"/>
  <c r="V335" i="2"/>
  <c r="U335" i="2"/>
  <c r="V334" i="2"/>
  <c r="U334" i="2"/>
  <c r="V333" i="2"/>
  <c r="U333" i="2"/>
  <c r="G333" i="2" s="1"/>
  <c r="V332" i="2"/>
  <c r="U332" i="2"/>
  <c r="G332" i="2" s="1"/>
  <c r="S343" i="2"/>
  <c r="S342" i="2"/>
  <c r="T342" i="2" s="1"/>
  <c r="S341" i="2"/>
  <c r="T341" i="2" s="1"/>
  <c r="S340" i="2"/>
  <c r="T340" i="2" s="1"/>
  <c r="S339" i="2"/>
  <c r="T339" i="2" s="1"/>
  <c r="S338" i="2"/>
  <c r="T338" i="2" s="1"/>
  <c r="S337" i="2"/>
  <c r="T337" i="2" s="1"/>
  <c r="S336" i="2"/>
  <c r="T336" i="2" s="1"/>
  <c r="S335" i="2"/>
  <c r="T335" i="2" s="1"/>
  <c r="S334" i="2"/>
  <c r="T334" i="2" s="1"/>
  <c r="S333" i="2"/>
  <c r="T333" i="2" s="1"/>
  <c r="S332" i="2"/>
  <c r="T332" i="2" s="1"/>
  <c r="Q343" i="2"/>
  <c r="Q342" i="2"/>
  <c r="R342" i="2" s="1"/>
  <c r="Q341" i="2"/>
  <c r="R341" i="2" s="1"/>
  <c r="F341" i="2" s="1"/>
  <c r="Q340" i="2"/>
  <c r="R340" i="2" s="1"/>
  <c r="Q339" i="2"/>
  <c r="R339" i="2" s="1"/>
  <c r="Q338" i="2"/>
  <c r="R338" i="2" s="1"/>
  <c r="F338" i="2" s="1"/>
  <c r="Q337" i="2"/>
  <c r="R337" i="2" s="1"/>
  <c r="F337" i="2" s="1"/>
  <c r="Q336" i="2"/>
  <c r="R336" i="2" s="1"/>
  <c r="Q335" i="2"/>
  <c r="R335" i="2" s="1"/>
  <c r="F335" i="2" s="1"/>
  <c r="Q334" i="2"/>
  <c r="R334" i="2" s="1"/>
  <c r="D334" i="2" s="1"/>
  <c r="Q333" i="2"/>
  <c r="R333" i="2" s="1"/>
  <c r="Q332" i="2"/>
  <c r="R332" i="2" s="1"/>
  <c r="D332" i="2" s="1"/>
  <c r="B333" i="2"/>
  <c r="B334" i="2"/>
  <c r="B335" i="2"/>
  <c r="B336" i="2"/>
  <c r="B337" i="2"/>
  <c r="B338" i="2"/>
  <c r="B339" i="2"/>
  <c r="B340" i="2"/>
  <c r="B341" i="2"/>
  <c r="B342" i="2"/>
  <c r="B343" i="2"/>
  <c r="B332" i="2"/>
  <c r="G334" i="2"/>
  <c r="S320" i="2"/>
  <c r="S319" i="2"/>
  <c r="S318" i="2"/>
  <c r="S317" i="2"/>
  <c r="S316" i="2"/>
  <c r="S315" i="2"/>
  <c r="S314" i="2"/>
  <c r="S313" i="2"/>
  <c r="S312" i="2"/>
  <c r="T312" i="2" s="1"/>
  <c r="S311" i="2"/>
  <c r="T311" i="2" s="1"/>
  <c r="S310" i="2"/>
  <c r="T310" i="2" s="1"/>
  <c r="S309" i="2"/>
  <c r="AA320" i="2"/>
  <c r="Z320" i="2"/>
  <c r="Y320" i="2"/>
  <c r="X320" i="2"/>
  <c r="AA319" i="2"/>
  <c r="Z319" i="2"/>
  <c r="Y319" i="2"/>
  <c r="X319" i="2"/>
  <c r="AA318" i="2"/>
  <c r="Z318" i="2"/>
  <c r="Y318" i="2"/>
  <c r="X318" i="2"/>
  <c r="AA317" i="2"/>
  <c r="Z317" i="2"/>
  <c r="Y317" i="2"/>
  <c r="X317" i="2"/>
  <c r="AA316" i="2"/>
  <c r="Z316" i="2"/>
  <c r="Y316" i="2"/>
  <c r="X316" i="2"/>
  <c r="AA315" i="2"/>
  <c r="Z315" i="2"/>
  <c r="Y315" i="2"/>
  <c r="X315" i="2"/>
  <c r="AA314" i="2"/>
  <c r="Z314" i="2"/>
  <c r="Y314" i="2"/>
  <c r="X314" i="2"/>
  <c r="AA313" i="2"/>
  <c r="Z313" i="2"/>
  <c r="Y313" i="2"/>
  <c r="X313" i="2"/>
  <c r="AA312" i="2"/>
  <c r="Z312" i="2"/>
  <c r="Y312" i="2"/>
  <c r="X312" i="2"/>
  <c r="AA311" i="2"/>
  <c r="Z311" i="2"/>
  <c r="Y311" i="2"/>
  <c r="X311" i="2"/>
  <c r="AA310" i="2"/>
  <c r="Z310" i="2"/>
  <c r="Y310" i="2"/>
  <c r="X310" i="2"/>
  <c r="AA309" i="2"/>
  <c r="Z309" i="2"/>
  <c r="J321" i="2"/>
  <c r="X309" i="2"/>
  <c r="V320" i="2"/>
  <c r="U320" i="2"/>
  <c r="V319" i="2"/>
  <c r="U319" i="2"/>
  <c r="G319" i="2" s="1"/>
  <c r="V318" i="2"/>
  <c r="U318" i="2"/>
  <c r="G318" i="2" s="1"/>
  <c r="V317" i="2"/>
  <c r="U317" i="2"/>
  <c r="V316" i="2"/>
  <c r="U316" i="2"/>
  <c r="G316" i="2" s="1"/>
  <c r="V315" i="2"/>
  <c r="U315" i="2"/>
  <c r="G315" i="2" s="1"/>
  <c r="V314" i="2"/>
  <c r="U314" i="2"/>
  <c r="G314" i="2" s="1"/>
  <c r="V313" i="2"/>
  <c r="U313" i="2"/>
  <c r="G313" i="2" s="1"/>
  <c r="V312" i="2"/>
  <c r="U312" i="2"/>
  <c r="V311" i="2"/>
  <c r="U311" i="2"/>
  <c r="V310" i="2"/>
  <c r="U310" i="2"/>
  <c r="V309" i="2"/>
  <c r="U309" i="2"/>
  <c r="Q320" i="2"/>
  <c r="Q319" i="2"/>
  <c r="R319" i="2" s="1"/>
  <c r="Q318" i="2"/>
  <c r="R318" i="2" s="1"/>
  <c r="Q317" i="2"/>
  <c r="R317" i="2" s="1"/>
  <c r="Q316" i="2"/>
  <c r="R316" i="2" s="1"/>
  <c r="Q315" i="2"/>
  <c r="R315" i="2" s="1"/>
  <c r="Q314" i="2"/>
  <c r="R314" i="2" s="1"/>
  <c r="Q313" i="2"/>
  <c r="R313" i="2" s="1"/>
  <c r="Q312" i="2"/>
  <c r="Q311" i="2"/>
  <c r="Q310" i="2"/>
  <c r="R310" i="2" s="1"/>
  <c r="Q309" i="2"/>
  <c r="R309" i="2" s="1"/>
  <c r="B310" i="2"/>
  <c r="B311" i="2"/>
  <c r="B312" i="2"/>
  <c r="B313" i="2"/>
  <c r="B314" i="2"/>
  <c r="B315" i="2"/>
  <c r="B316" i="2"/>
  <c r="J316" i="2" s="1"/>
  <c r="B317" i="2"/>
  <c r="B318" i="2"/>
  <c r="B319" i="2"/>
  <c r="B320" i="2"/>
  <c r="B309" i="2"/>
  <c r="AA299" i="2"/>
  <c r="Z299" i="2"/>
  <c r="X299" i="2"/>
  <c r="V299" i="2"/>
  <c r="U299" i="2"/>
  <c r="S299" i="2"/>
  <c r="Q299" i="2"/>
  <c r="J299" i="2"/>
  <c r="W298" i="2"/>
  <c r="N298" i="2" s="1"/>
  <c r="T298" i="2"/>
  <c r="R298" i="2"/>
  <c r="F298" i="2" s="1"/>
  <c r="L298" i="2"/>
  <c r="J298" i="2"/>
  <c r="I298" i="2"/>
  <c r="H298" i="2"/>
  <c r="G298" i="2"/>
  <c r="W297" i="2"/>
  <c r="N297" i="2" s="1"/>
  <c r="T297" i="2"/>
  <c r="R297" i="2"/>
  <c r="F297" i="2" s="1"/>
  <c r="L297" i="2"/>
  <c r="J297" i="2"/>
  <c r="I297" i="2"/>
  <c r="H297" i="2"/>
  <c r="G297" i="2"/>
  <c r="W296" i="2"/>
  <c r="N296" i="2" s="1"/>
  <c r="T296" i="2"/>
  <c r="R296" i="2"/>
  <c r="F296" i="2" s="1"/>
  <c r="L296" i="2"/>
  <c r="J296" i="2"/>
  <c r="I296" i="2"/>
  <c r="H296" i="2"/>
  <c r="G296" i="2"/>
  <c r="W295" i="2"/>
  <c r="N295" i="2" s="1"/>
  <c r="T295" i="2"/>
  <c r="R295" i="2"/>
  <c r="F295" i="2" s="1"/>
  <c r="L295" i="2"/>
  <c r="J295" i="2"/>
  <c r="I295" i="2"/>
  <c r="H295" i="2"/>
  <c r="G295" i="2"/>
  <c r="W294" i="2"/>
  <c r="N294" i="2" s="1"/>
  <c r="T294" i="2"/>
  <c r="R294" i="2"/>
  <c r="F294" i="2" s="1"/>
  <c r="J294" i="2"/>
  <c r="I294" i="2"/>
  <c r="H294" i="2"/>
  <c r="G294" i="2"/>
  <c r="W293" i="2"/>
  <c r="N293" i="2" s="1"/>
  <c r="T293" i="2"/>
  <c r="R293" i="2"/>
  <c r="F293" i="2" s="1"/>
  <c r="J293" i="2"/>
  <c r="I293" i="2"/>
  <c r="H293" i="2"/>
  <c r="G293" i="2"/>
  <c r="W292" i="2"/>
  <c r="N292" i="2" s="1"/>
  <c r="T292" i="2"/>
  <c r="R292" i="2"/>
  <c r="F292" i="2" s="1"/>
  <c r="J292" i="2"/>
  <c r="I292" i="2"/>
  <c r="H292" i="2"/>
  <c r="G292" i="2"/>
  <c r="W291" i="2"/>
  <c r="N291" i="2" s="1"/>
  <c r="T291" i="2"/>
  <c r="R291" i="2"/>
  <c r="F291" i="2" s="1"/>
  <c r="J291" i="2"/>
  <c r="I291" i="2"/>
  <c r="H291" i="2"/>
  <c r="G291" i="2"/>
  <c r="W290" i="2"/>
  <c r="M290" i="2" s="1"/>
  <c r="T290" i="2"/>
  <c r="R290" i="2"/>
  <c r="D290" i="2" s="1"/>
  <c r="J290" i="2"/>
  <c r="I290" i="2"/>
  <c r="H290" i="2"/>
  <c r="G290" i="2"/>
  <c r="W289" i="2"/>
  <c r="M289" i="2" s="1"/>
  <c r="T289" i="2"/>
  <c r="R289" i="2"/>
  <c r="D289" i="2" s="1"/>
  <c r="C289" i="2" s="1"/>
  <c r="J289" i="2"/>
  <c r="I289" i="2"/>
  <c r="H289" i="2"/>
  <c r="G289" i="2"/>
  <c r="W288" i="2"/>
  <c r="O288" i="2" s="1"/>
  <c r="T288" i="2"/>
  <c r="R288" i="2"/>
  <c r="D288" i="2" s="1"/>
  <c r="J288" i="2"/>
  <c r="I288" i="2"/>
  <c r="H288" i="2"/>
  <c r="G288" i="2"/>
  <c r="W287" i="2"/>
  <c r="L287" i="2" s="1"/>
  <c r="T287" i="2"/>
  <c r="R287" i="2"/>
  <c r="D287" i="2" s="1"/>
  <c r="E287" i="2" s="1"/>
  <c r="J287" i="2"/>
  <c r="I287" i="2"/>
  <c r="H287" i="2"/>
  <c r="G287" i="2"/>
  <c r="AA276" i="2"/>
  <c r="Z276" i="2"/>
  <c r="X276" i="2"/>
  <c r="V276" i="2"/>
  <c r="U276" i="2"/>
  <c r="S276" i="2"/>
  <c r="Q276" i="2"/>
  <c r="J276" i="2"/>
  <c r="W275" i="2"/>
  <c r="T275" i="2"/>
  <c r="R275" i="2"/>
  <c r="N275" i="2"/>
  <c r="L275" i="2"/>
  <c r="J275" i="2"/>
  <c r="I275" i="2"/>
  <c r="H275" i="2"/>
  <c r="G275" i="2"/>
  <c r="F275" i="2"/>
  <c r="D275" i="2"/>
  <c r="E275" i="2" s="1"/>
  <c r="W274" i="2"/>
  <c r="N274" i="2" s="1"/>
  <c r="T274" i="2"/>
  <c r="R274" i="2"/>
  <c r="F274" i="2" s="1"/>
  <c r="J274" i="2"/>
  <c r="I274" i="2"/>
  <c r="H274" i="2"/>
  <c r="G274" i="2"/>
  <c r="W273" i="2"/>
  <c r="N273" i="2" s="1"/>
  <c r="T273" i="2"/>
  <c r="R273" i="2"/>
  <c r="F273" i="2" s="1"/>
  <c r="J273" i="2"/>
  <c r="I273" i="2"/>
  <c r="H273" i="2"/>
  <c r="G273" i="2"/>
  <c r="W272" i="2"/>
  <c r="N272" i="2" s="1"/>
  <c r="T272" i="2"/>
  <c r="R272" i="2"/>
  <c r="F272" i="2" s="1"/>
  <c r="L272" i="2"/>
  <c r="J272" i="2"/>
  <c r="I272" i="2"/>
  <c r="H272" i="2"/>
  <c r="G272" i="2"/>
  <c r="W271" i="2"/>
  <c r="T271" i="2"/>
  <c r="R271" i="2"/>
  <c r="F271" i="2" s="1"/>
  <c r="J271" i="2"/>
  <c r="I271" i="2"/>
  <c r="H271" i="2"/>
  <c r="G271" i="2"/>
  <c r="W270" i="2"/>
  <c r="N270" i="2" s="1"/>
  <c r="T270" i="2"/>
  <c r="R270" i="2"/>
  <c r="F270" i="2" s="1"/>
  <c r="J270" i="2"/>
  <c r="I270" i="2"/>
  <c r="H270" i="2"/>
  <c r="G270" i="2"/>
  <c r="W269" i="2"/>
  <c r="M269" i="2" s="1"/>
  <c r="T269" i="2"/>
  <c r="R269" i="2"/>
  <c r="F269" i="2" s="1"/>
  <c r="J269" i="2"/>
  <c r="I269" i="2"/>
  <c r="H269" i="2"/>
  <c r="G269" i="2"/>
  <c r="W268" i="2"/>
  <c r="N268" i="2" s="1"/>
  <c r="T268" i="2"/>
  <c r="R268" i="2"/>
  <c r="F268" i="2" s="1"/>
  <c r="L268" i="2"/>
  <c r="J268" i="2"/>
  <c r="I268" i="2"/>
  <c r="H268" i="2"/>
  <c r="G268" i="2"/>
  <c r="W267" i="2"/>
  <c r="M267" i="2" s="1"/>
  <c r="T267" i="2"/>
  <c r="R267" i="2"/>
  <c r="D267" i="2" s="1"/>
  <c r="J267" i="2"/>
  <c r="I267" i="2"/>
  <c r="H267" i="2"/>
  <c r="G267" i="2"/>
  <c r="W266" i="2"/>
  <c r="L266" i="2" s="1"/>
  <c r="T266" i="2"/>
  <c r="R266" i="2"/>
  <c r="D266" i="2" s="1"/>
  <c r="C266" i="2" s="1"/>
  <c r="N266" i="2"/>
  <c r="K266" i="2"/>
  <c r="J266" i="2"/>
  <c r="I266" i="2"/>
  <c r="H266" i="2"/>
  <c r="G266" i="2"/>
  <c r="W265" i="2"/>
  <c r="O265" i="2" s="1"/>
  <c r="T265" i="2"/>
  <c r="R265" i="2"/>
  <c r="D265" i="2" s="1"/>
  <c r="J265" i="2"/>
  <c r="I265" i="2"/>
  <c r="H265" i="2"/>
  <c r="G265" i="2"/>
  <c r="W264" i="2"/>
  <c r="L264" i="2" s="1"/>
  <c r="T264" i="2"/>
  <c r="R264" i="2"/>
  <c r="N264" i="2"/>
  <c r="J264" i="2"/>
  <c r="I264" i="2"/>
  <c r="H264" i="2"/>
  <c r="G264" i="2"/>
  <c r="D264" i="2"/>
  <c r="E264" i="2" s="1"/>
  <c r="W172" i="2"/>
  <c r="W173" i="2"/>
  <c r="O173" i="2" s="1"/>
  <c r="W174" i="2"/>
  <c r="W175" i="2"/>
  <c r="O175" i="2" s="1"/>
  <c r="W176" i="2"/>
  <c r="W177" i="2"/>
  <c r="O177" i="2" s="1"/>
  <c r="W178" i="2"/>
  <c r="W179" i="2"/>
  <c r="W180" i="2"/>
  <c r="O180" i="2" s="1"/>
  <c r="W181" i="2"/>
  <c r="O181" i="2" s="1"/>
  <c r="W182" i="2"/>
  <c r="AA138" i="2"/>
  <c r="Z138" i="2"/>
  <c r="X138" i="2"/>
  <c r="V138" i="2"/>
  <c r="U138" i="2"/>
  <c r="G138" i="2" s="1"/>
  <c r="C359" i="2" s="1"/>
  <c r="S138" i="2"/>
  <c r="Q138" i="2"/>
  <c r="J138" i="2"/>
  <c r="W137" i="2"/>
  <c r="T137" i="2"/>
  <c r="R137" i="2"/>
  <c r="F137" i="2" s="1"/>
  <c r="J137" i="2"/>
  <c r="I137" i="2"/>
  <c r="H137" i="2"/>
  <c r="G137" i="2"/>
  <c r="W136" i="2"/>
  <c r="T136" i="2"/>
  <c r="R136" i="2"/>
  <c r="F136" i="2" s="1"/>
  <c r="J136" i="2"/>
  <c r="I136" i="2"/>
  <c r="H136" i="2"/>
  <c r="G136" i="2"/>
  <c r="W135" i="2"/>
  <c r="T135" i="2"/>
  <c r="R135" i="2"/>
  <c r="D135" i="2" s="1"/>
  <c r="C135" i="2" s="1"/>
  <c r="J135" i="2"/>
  <c r="I135" i="2"/>
  <c r="H135" i="2"/>
  <c r="G135" i="2"/>
  <c r="W134" i="2"/>
  <c r="T134" i="2"/>
  <c r="R134" i="2"/>
  <c r="F134" i="2" s="1"/>
  <c r="J134" i="2"/>
  <c r="I134" i="2"/>
  <c r="H134" i="2"/>
  <c r="G134" i="2"/>
  <c r="W133" i="2"/>
  <c r="T133" i="2"/>
  <c r="R133" i="2"/>
  <c r="D133" i="2" s="1"/>
  <c r="E133" i="2" s="1"/>
  <c r="J133" i="2"/>
  <c r="I133" i="2"/>
  <c r="H133" i="2"/>
  <c r="G133" i="2"/>
  <c r="W132" i="2"/>
  <c r="T132" i="2"/>
  <c r="R132" i="2"/>
  <c r="F132" i="2" s="1"/>
  <c r="J132" i="2"/>
  <c r="I132" i="2"/>
  <c r="H132" i="2"/>
  <c r="G132" i="2"/>
  <c r="W131" i="2"/>
  <c r="T131" i="2"/>
  <c r="R131" i="2"/>
  <c r="D131" i="2" s="1"/>
  <c r="C131" i="2" s="1"/>
  <c r="J131" i="2"/>
  <c r="I131" i="2"/>
  <c r="H131" i="2"/>
  <c r="G131" i="2"/>
  <c r="W130" i="2"/>
  <c r="T130" i="2"/>
  <c r="R130" i="2"/>
  <c r="F130" i="2" s="1"/>
  <c r="J130" i="2"/>
  <c r="I130" i="2"/>
  <c r="H130" i="2"/>
  <c r="G130" i="2"/>
  <c r="W129" i="2"/>
  <c r="T129" i="2"/>
  <c r="R129" i="2"/>
  <c r="F129" i="2" s="1"/>
  <c r="J129" i="2"/>
  <c r="I129" i="2"/>
  <c r="H129" i="2"/>
  <c r="G129" i="2"/>
  <c r="W128" i="2"/>
  <c r="T128" i="2"/>
  <c r="R128" i="2"/>
  <c r="F128" i="2" s="1"/>
  <c r="J128" i="2"/>
  <c r="I128" i="2"/>
  <c r="H128" i="2"/>
  <c r="G128" i="2"/>
  <c r="D127" i="2"/>
  <c r="C127" i="2" s="1"/>
  <c r="J127" i="2"/>
  <c r="I127" i="2"/>
  <c r="H127" i="2"/>
  <c r="G127" i="2"/>
  <c r="F126" i="2"/>
  <c r="J126" i="2"/>
  <c r="I126" i="2"/>
  <c r="H126" i="2"/>
  <c r="G126" i="2"/>
  <c r="AA115" i="2"/>
  <c r="Z115" i="2"/>
  <c r="X115" i="2"/>
  <c r="V115" i="2"/>
  <c r="U115" i="2"/>
  <c r="G115" i="2" s="1"/>
  <c r="C358" i="2" s="1"/>
  <c r="S115" i="2"/>
  <c r="Q115" i="2"/>
  <c r="J115" i="2"/>
  <c r="W114" i="2"/>
  <c r="L114" i="2" s="1"/>
  <c r="T114" i="2"/>
  <c r="R114" i="2"/>
  <c r="F114" i="2" s="1"/>
  <c r="J114" i="2"/>
  <c r="I114" i="2"/>
  <c r="H114" i="2"/>
  <c r="G114" i="2"/>
  <c r="W113" i="2"/>
  <c r="L113" i="2" s="1"/>
  <c r="T113" i="2"/>
  <c r="R113" i="2"/>
  <c r="F113" i="2" s="1"/>
  <c r="J113" i="2"/>
  <c r="I113" i="2"/>
  <c r="H113" i="2"/>
  <c r="G113" i="2"/>
  <c r="W112" i="2"/>
  <c r="L112" i="2" s="1"/>
  <c r="T112" i="2"/>
  <c r="R112" i="2"/>
  <c r="F112" i="2" s="1"/>
  <c r="J112" i="2"/>
  <c r="I112" i="2"/>
  <c r="H112" i="2"/>
  <c r="G112" i="2"/>
  <c r="D112" i="2"/>
  <c r="C112" i="2" s="1"/>
  <c r="W111" i="2"/>
  <c r="L111" i="2" s="1"/>
  <c r="T111" i="2"/>
  <c r="R111" i="2"/>
  <c r="D111" i="2" s="1"/>
  <c r="C111" i="2" s="1"/>
  <c r="J111" i="2"/>
  <c r="I111" i="2"/>
  <c r="H111" i="2"/>
  <c r="G111" i="2"/>
  <c r="F111" i="2"/>
  <c r="W110" i="2"/>
  <c r="L110" i="2" s="1"/>
  <c r="T110" i="2"/>
  <c r="R110" i="2"/>
  <c r="J110" i="2"/>
  <c r="I110" i="2"/>
  <c r="H110" i="2"/>
  <c r="G110" i="2"/>
  <c r="W109" i="2"/>
  <c r="L109" i="2" s="1"/>
  <c r="T109" i="2"/>
  <c r="R109" i="2"/>
  <c r="F109" i="2" s="1"/>
  <c r="J109" i="2"/>
  <c r="I109" i="2"/>
  <c r="H109" i="2"/>
  <c r="G109" i="2"/>
  <c r="W108" i="2"/>
  <c r="L108" i="2" s="1"/>
  <c r="T108" i="2"/>
  <c r="R108" i="2"/>
  <c r="F108" i="2" s="1"/>
  <c r="J108" i="2"/>
  <c r="I108" i="2"/>
  <c r="H108" i="2"/>
  <c r="G108" i="2"/>
  <c r="W107" i="2"/>
  <c r="L107" i="2" s="1"/>
  <c r="T107" i="2"/>
  <c r="R107" i="2"/>
  <c r="F107" i="2" s="1"/>
  <c r="J107" i="2"/>
  <c r="I107" i="2"/>
  <c r="H107" i="2"/>
  <c r="G107" i="2"/>
  <c r="W106" i="2"/>
  <c r="L106" i="2" s="1"/>
  <c r="T106" i="2"/>
  <c r="R106" i="2"/>
  <c r="J106" i="2"/>
  <c r="I106" i="2"/>
  <c r="H106" i="2"/>
  <c r="G106" i="2"/>
  <c r="W105" i="2"/>
  <c r="L105" i="2" s="1"/>
  <c r="T105" i="2"/>
  <c r="R105" i="2"/>
  <c r="J105" i="2"/>
  <c r="I105" i="2"/>
  <c r="H105" i="2"/>
  <c r="G105" i="2"/>
  <c r="W104" i="2"/>
  <c r="T104" i="2"/>
  <c r="R104" i="2"/>
  <c r="J104" i="2"/>
  <c r="I104" i="2"/>
  <c r="H104" i="2"/>
  <c r="G104" i="2"/>
  <c r="W103" i="2"/>
  <c r="T103" i="2"/>
  <c r="R103" i="2"/>
  <c r="D103" i="2" s="1"/>
  <c r="J103" i="2"/>
  <c r="I103" i="2"/>
  <c r="H103" i="2"/>
  <c r="G103" i="2"/>
  <c r="AD94" i="2"/>
  <c r="J391" i="2"/>
  <c r="R390" i="2"/>
  <c r="F390" i="2" s="1"/>
  <c r="T384" i="2"/>
  <c r="R382" i="2"/>
  <c r="F382" i="2" s="1"/>
  <c r="B369" i="2"/>
  <c r="B368" i="2"/>
  <c r="B367" i="2"/>
  <c r="R320" i="2"/>
  <c r="D320" i="2" s="1"/>
  <c r="G317" i="2"/>
  <c r="G312" i="2"/>
  <c r="G311" i="2"/>
  <c r="AA253" i="2"/>
  <c r="Z253" i="2"/>
  <c r="X253" i="2"/>
  <c r="V253" i="2"/>
  <c r="U253" i="2"/>
  <c r="Q253" i="2"/>
  <c r="J253" i="2"/>
  <c r="W252" i="2"/>
  <c r="L252" i="2" s="1"/>
  <c r="T252" i="2"/>
  <c r="R252" i="2"/>
  <c r="D252" i="2" s="1"/>
  <c r="J252" i="2"/>
  <c r="I252" i="2"/>
  <c r="H252" i="2"/>
  <c r="G252" i="2"/>
  <c r="F252" i="2"/>
  <c r="M252" i="2" s="1"/>
  <c r="W251" i="2"/>
  <c r="T251" i="2"/>
  <c r="R251" i="2"/>
  <c r="F251" i="2" s="1"/>
  <c r="J251" i="2"/>
  <c r="I251" i="2"/>
  <c r="H251" i="2"/>
  <c r="G251" i="2"/>
  <c r="D251" i="2"/>
  <c r="W250" i="2"/>
  <c r="T250" i="2"/>
  <c r="R250" i="2"/>
  <c r="F250" i="2" s="1"/>
  <c r="J250" i="2"/>
  <c r="I250" i="2"/>
  <c r="H250" i="2"/>
  <c r="G250" i="2"/>
  <c r="D250" i="2"/>
  <c r="W249" i="2"/>
  <c r="N249" i="2" s="1"/>
  <c r="T249" i="2"/>
  <c r="R249" i="2"/>
  <c r="J249" i="2"/>
  <c r="I249" i="2"/>
  <c r="H249" i="2"/>
  <c r="G249" i="2"/>
  <c r="W248" i="2"/>
  <c r="L248" i="2" s="1"/>
  <c r="T248" i="2"/>
  <c r="R248" i="2"/>
  <c r="D248" i="2" s="1"/>
  <c r="J248" i="2"/>
  <c r="I248" i="2"/>
  <c r="H248" i="2"/>
  <c r="G248" i="2"/>
  <c r="W247" i="2"/>
  <c r="L247" i="2" s="1"/>
  <c r="T247" i="2"/>
  <c r="R247" i="2"/>
  <c r="F247" i="2" s="1"/>
  <c r="J247" i="2"/>
  <c r="I247" i="2"/>
  <c r="H247" i="2"/>
  <c r="G247" i="2"/>
  <c r="W246" i="2"/>
  <c r="N246" i="2" s="1"/>
  <c r="T246" i="2"/>
  <c r="R246" i="2"/>
  <c r="D246" i="2" s="1"/>
  <c r="J246" i="2"/>
  <c r="I246" i="2"/>
  <c r="H246" i="2"/>
  <c r="G246" i="2"/>
  <c r="W245" i="2"/>
  <c r="N245" i="2" s="1"/>
  <c r="T245" i="2"/>
  <c r="R245" i="2"/>
  <c r="J245" i="2"/>
  <c r="I245" i="2"/>
  <c r="H245" i="2"/>
  <c r="G245" i="2"/>
  <c r="W244" i="2"/>
  <c r="M244" i="2" s="1"/>
  <c r="T244" i="2"/>
  <c r="R244" i="2"/>
  <c r="D244" i="2" s="1"/>
  <c r="J244" i="2"/>
  <c r="I244" i="2"/>
  <c r="H244" i="2"/>
  <c r="G244" i="2"/>
  <c r="W243" i="2"/>
  <c r="N243" i="2" s="1"/>
  <c r="T243" i="2"/>
  <c r="R243" i="2"/>
  <c r="D243" i="2" s="1"/>
  <c r="L243" i="2"/>
  <c r="J243" i="2"/>
  <c r="I243" i="2"/>
  <c r="H243" i="2"/>
  <c r="G243" i="2"/>
  <c r="W242" i="2"/>
  <c r="M242" i="2" s="1"/>
  <c r="T242" i="2"/>
  <c r="R242" i="2"/>
  <c r="D242" i="2" s="1"/>
  <c r="J242" i="2"/>
  <c r="I242" i="2"/>
  <c r="H242" i="2"/>
  <c r="G242" i="2"/>
  <c r="W241" i="2"/>
  <c r="M241" i="2" s="1"/>
  <c r="T241" i="2"/>
  <c r="R241" i="2"/>
  <c r="D241" i="2" s="1"/>
  <c r="C241" i="2" s="1"/>
  <c r="J241" i="2"/>
  <c r="I241" i="2"/>
  <c r="H241" i="2"/>
  <c r="G241" i="2"/>
  <c r="AA230" i="2"/>
  <c r="Z230" i="2"/>
  <c r="X230" i="2"/>
  <c r="V230" i="2"/>
  <c r="U230" i="2"/>
  <c r="S230" i="2"/>
  <c r="Q230" i="2"/>
  <c r="J230" i="2"/>
  <c r="W229" i="2"/>
  <c r="T229" i="2"/>
  <c r="R229" i="2"/>
  <c r="L229" i="2"/>
  <c r="J229" i="2"/>
  <c r="I229" i="2"/>
  <c r="H229" i="2"/>
  <c r="G229" i="2"/>
  <c r="W228" i="2"/>
  <c r="N228" i="2" s="1"/>
  <c r="T228" i="2"/>
  <c r="R228" i="2"/>
  <c r="J228" i="2"/>
  <c r="I228" i="2"/>
  <c r="H228" i="2"/>
  <c r="G228" i="2"/>
  <c r="W227" i="2"/>
  <c r="K227" i="2" s="1"/>
  <c r="T227" i="2"/>
  <c r="R227" i="2"/>
  <c r="J227" i="2"/>
  <c r="I227" i="2"/>
  <c r="H227" i="2"/>
  <c r="G227" i="2"/>
  <c r="W226" i="2"/>
  <c r="K226" i="2" s="1"/>
  <c r="T226" i="2"/>
  <c r="R226" i="2"/>
  <c r="F226" i="2" s="1"/>
  <c r="J226" i="2"/>
  <c r="I226" i="2"/>
  <c r="H226" i="2"/>
  <c r="G226" i="2"/>
  <c r="W225" i="2"/>
  <c r="N225" i="2" s="1"/>
  <c r="T225" i="2"/>
  <c r="R225" i="2"/>
  <c r="J225" i="2"/>
  <c r="I225" i="2"/>
  <c r="H225" i="2"/>
  <c r="G225" i="2"/>
  <c r="W224" i="2"/>
  <c r="K224" i="2" s="1"/>
  <c r="T224" i="2"/>
  <c r="R224" i="2"/>
  <c r="J224" i="2"/>
  <c r="I224" i="2"/>
  <c r="H224" i="2"/>
  <c r="G224" i="2"/>
  <c r="W223" i="2"/>
  <c r="N223" i="2" s="1"/>
  <c r="T223" i="2"/>
  <c r="R223" i="2"/>
  <c r="K223" i="2"/>
  <c r="J223" i="2"/>
  <c r="I223" i="2"/>
  <c r="H223" i="2"/>
  <c r="G223" i="2"/>
  <c r="W222" i="2"/>
  <c r="K222" i="2" s="1"/>
  <c r="T222" i="2"/>
  <c r="R222" i="2"/>
  <c r="F222" i="2" s="1"/>
  <c r="N222" i="2"/>
  <c r="J222" i="2"/>
  <c r="I222" i="2"/>
  <c r="H222" i="2"/>
  <c r="G222" i="2"/>
  <c r="W221" i="2"/>
  <c r="L221" i="2" s="1"/>
  <c r="T221" i="2"/>
  <c r="R221" i="2"/>
  <c r="J221" i="2"/>
  <c r="I221" i="2"/>
  <c r="H221" i="2"/>
  <c r="G221" i="2"/>
  <c r="W220" i="2"/>
  <c r="N220" i="2" s="1"/>
  <c r="T220" i="2"/>
  <c r="R220" i="2"/>
  <c r="J220" i="2"/>
  <c r="I220" i="2"/>
  <c r="H220" i="2"/>
  <c r="G220" i="2"/>
  <c r="W219" i="2"/>
  <c r="N219" i="2" s="1"/>
  <c r="T219" i="2"/>
  <c r="R219" i="2"/>
  <c r="J219" i="2"/>
  <c r="I219" i="2"/>
  <c r="H219" i="2"/>
  <c r="G219" i="2"/>
  <c r="W218" i="2"/>
  <c r="K218" i="2" s="1"/>
  <c r="T218" i="2"/>
  <c r="R218" i="2"/>
  <c r="F218" i="2" s="1"/>
  <c r="J218" i="2"/>
  <c r="I218" i="2"/>
  <c r="H218" i="2"/>
  <c r="G218" i="2"/>
  <c r="AA207" i="2"/>
  <c r="Z207" i="2"/>
  <c r="X207" i="2"/>
  <c r="V207" i="2"/>
  <c r="U207" i="2"/>
  <c r="S207" i="2"/>
  <c r="Q207" i="2"/>
  <c r="J207" i="2"/>
  <c r="W206" i="2"/>
  <c r="M206" i="2" s="1"/>
  <c r="T206" i="2"/>
  <c r="R206" i="2"/>
  <c r="J206" i="2"/>
  <c r="I206" i="2"/>
  <c r="H206" i="2"/>
  <c r="G206" i="2"/>
  <c r="F206" i="2"/>
  <c r="D206" i="2"/>
  <c r="C206" i="2" s="1"/>
  <c r="W205" i="2"/>
  <c r="N205" i="2" s="1"/>
  <c r="T205" i="2"/>
  <c r="R205" i="2"/>
  <c r="D205" i="2" s="1"/>
  <c r="C205" i="2" s="1"/>
  <c r="J205" i="2"/>
  <c r="I205" i="2"/>
  <c r="H205" i="2"/>
  <c r="G205" i="2"/>
  <c r="F205" i="2"/>
  <c r="M205" i="2" s="1"/>
  <c r="W204" i="2"/>
  <c r="T204" i="2"/>
  <c r="R204" i="2"/>
  <c r="F204" i="2" s="1"/>
  <c r="J204" i="2"/>
  <c r="I204" i="2"/>
  <c r="H204" i="2"/>
  <c r="G204" i="2"/>
  <c r="W203" i="2"/>
  <c r="N203" i="2" s="1"/>
  <c r="T203" i="2"/>
  <c r="R203" i="2"/>
  <c r="J203" i="2"/>
  <c r="I203" i="2"/>
  <c r="H203" i="2"/>
  <c r="G203" i="2"/>
  <c r="W202" i="2"/>
  <c r="T202" i="2"/>
  <c r="R202" i="2"/>
  <c r="F202" i="2" s="1"/>
  <c r="J202" i="2"/>
  <c r="I202" i="2"/>
  <c r="H202" i="2"/>
  <c r="G202" i="2"/>
  <c r="W201" i="2"/>
  <c r="N201" i="2" s="1"/>
  <c r="T201" i="2"/>
  <c r="R201" i="2"/>
  <c r="D201" i="2" s="1"/>
  <c r="J201" i="2"/>
  <c r="I201" i="2"/>
  <c r="H201" i="2"/>
  <c r="G201" i="2"/>
  <c r="W200" i="2"/>
  <c r="T200" i="2"/>
  <c r="R200" i="2"/>
  <c r="F200" i="2" s="1"/>
  <c r="J200" i="2"/>
  <c r="I200" i="2"/>
  <c r="H200" i="2"/>
  <c r="G200" i="2"/>
  <c r="W199" i="2"/>
  <c r="N199" i="2" s="1"/>
  <c r="T199" i="2"/>
  <c r="R199" i="2"/>
  <c r="F199" i="2" s="1"/>
  <c r="J199" i="2"/>
  <c r="I199" i="2"/>
  <c r="H199" i="2"/>
  <c r="G199" i="2"/>
  <c r="W198" i="2"/>
  <c r="T198" i="2"/>
  <c r="R198" i="2"/>
  <c r="F198" i="2" s="1"/>
  <c r="J198" i="2"/>
  <c r="I198" i="2"/>
  <c r="H198" i="2"/>
  <c r="G198" i="2"/>
  <c r="W197" i="2"/>
  <c r="N197" i="2" s="1"/>
  <c r="T197" i="2"/>
  <c r="R197" i="2"/>
  <c r="D197" i="2" s="1"/>
  <c r="J197" i="2"/>
  <c r="I197" i="2"/>
  <c r="H197" i="2"/>
  <c r="G197" i="2"/>
  <c r="W196" i="2"/>
  <c r="T196" i="2"/>
  <c r="R196" i="2"/>
  <c r="J196" i="2"/>
  <c r="I196" i="2"/>
  <c r="H196" i="2"/>
  <c r="G196" i="2"/>
  <c r="W195" i="2"/>
  <c r="T195" i="2"/>
  <c r="R195" i="2"/>
  <c r="D195" i="2" s="1"/>
  <c r="J195" i="2"/>
  <c r="I195" i="2"/>
  <c r="H195" i="2"/>
  <c r="G195" i="2"/>
  <c r="AA184" i="2"/>
  <c r="Z184" i="2"/>
  <c r="X184" i="2"/>
  <c r="V184" i="2"/>
  <c r="U184" i="2"/>
  <c r="S184" i="2"/>
  <c r="Q184" i="2"/>
  <c r="J184" i="2"/>
  <c r="W183" i="2"/>
  <c r="O183" i="2" s="1"/>
  <c r="T183" i="2"/>
  <c r="R183" i="2"/>
  <c r="J183" i="2"/>
  <c r="I183" i="2"/>
  <c r="H183" i="2"/>
  <c r="G183" i="2"/>
  <c r="T182" i="2"/>
  <c r="R182" i="2"/>
  <c r="F182" i="2" s="1"/>
  <c r="J182" i="2"/>
  <c r="I182" i="2"/>
  <c r="H182" i="2"/>
  <c r="G182" i="2"/>
  <c r="T181" i="2"/>
  <c r="R181" i="2"/>
  <c r="F181" i="2" s="1"/>
  <c r="J181" i="2"/>
  <c r="I181" i="2"/>
  <c r="H181" i="2"/>
  <c r="G181" i="2"/>
  <c r="T180" i="2"/>
  <c r="R180" i="2"/>
  <c r="L180" i="2"/>
  <c r="J180" i="2"/>
  <c r="I180" i="2"/>
  <c r="H180" i="2"/>
  <c r="G180" i="2"/>
  <c r="T179" i="2"/>
  <c r="R179" i="2"/>
  <c r="F179" i="2" s="1"/>
  <c r="J179" i="2"/>
  <c r="I179" i="2"/>
  <c r="H179" i="2"/>
  <c r="G179" i="2"/>
  <c r="T178" i="2"/>
  <c r="R178" i="2"/>
  <c r="F178" i="2" s="1"/>
  <c r="J178" i="2"/>
  <c r="I178" i="2"/>
  <c r="H178" i="2"/>
  <c r="G178" i="2"/>
  <c r="T177" i="2"/>
  <c r="R177" i="2"/>
  <c r="J177" i="2"/>
  <c r="I177" i="2"/>
  <c r="H177" i="2"/>
  <c r="G177" i="2"/>
  <c r="T176" i="2"/>
  <c r="R176" i="2"/>
  <c r="F176" i="2" s="1"/>
  <c r="J176" i="2"/>
  <c r="I176" i="2"/>
  <c r="H176" i="2"/>
  <c r="G176" i="2"/>
  <c r="T175" i="2"/>
  <c r="R175" i="2"/>
  <c r="F175" i="2" s="1"/>
  <c r="J175" i="2"/>
  <c r="I175" i="2"/>
  <c r="H175" i="2"/>
  <c r="G175" i="2"/>
  <c r="O174" i="2"/>
  <c r="T174" i="2"/>
  <c r="R174" i="2"/>
  <c r="F174" i="2" s="1"/>
  <c r="J174" i="2"/>
  <c r="I174" i="2"/>
  <c r="H174" i="2"/>
  <c r="G174" i="2"/>
  <c r="T173" i="2"/>
  <c r="R173" i="2"/>
  <c r="J173" i="2"/>
  <c r="I173" i="2"/>
  <c r="H173" i="2"/>
  <c r="G173" i="2"/>
  <c r="T172" i="2"/>
  <c r="R172" i="2"/>
  <c r="F172" i="2" s="1"/>
  <c r="L172" i="2"/>
  <c r="J172" i="2"/>
  <c r="I172" i="2"/>
  <c r="H172" i="2"/>
  <c r="G172" i="2"/>
  <c r="AA161" i="2"/>
  <c r="Z161" i="2"/>
  <c r="X161" i="2"/>
  <c r="V161" i="2"/>
  <c r="U161" i="2"/>
  <c r="G161" i="2" s="1"/>
  <c r="C360" i="2" s="1"/>
  <c r="S161" i="2"/>
  <c r="Q161" i="2"/>
  <c r="J161" i="2"/>
  <c r="W160" i="2"/>
  <c r="T160" i="2"/>
  <c r="R160" i="2"/>
  <c r="F160" i="2" s="1"/>
  <c r="L160" i="2"/>
  <c r="K160" i="2"/>
  <c r="J160" i="2"/>
  <c r="I160" i="2"/>
  <c r="H160" i="2"/>
  <c r="G160" i="2"/>
  <c r="W159" i="2"/>
  <c r="L159" i="2" s="1"/>
  <c r="T159" i="2"/>
  <c r="R159" i="2"/>
  <c r="F159" i="2" s="1"/>
  <c r="J159" i="2"/>
  <c r="I159" i="2"/>
  <c r="H159" i="2"/>
  <c r="G159" i="2"/>
  <c r="W158" i="2"/>
  <c r="T158" i="2"/>
  <c r="R158" i="2"/>
  <c r="F158" i="2" s="1"/>
  <c r="J158" i="2"/>
  <c r="I158" i="2"/>
  <c r="H158" i="2"/>
  <c r="G158" i="2"/>
  <c r="W157" i="2"/>
  <c r="L157" i="2" s="1"/>
  <c r="T157" i="2"/>
  <c r="R157" i="2"/>
  <c r="J157" i="2"/>
  <c r="I157" i="2"/>
  <c r="H157" i="2"/>
  <c r="G157" i="2"/>
  <c r="W156" i="2"/>
  <c r="L156" i="2" s="1"/>
  <c r="T156" i="2"/>
  <c r="R156" i="2"/>
  <c r="J156" i="2"/>
  <c r="I156" i="2"/>
  <c r="H156" i="2"/>
  <c r="G156" i="2"/>
  <c r="W155" i="2"/>
  <c r="L155" i="2" s="1"/>
  <c r="T155" i="2"/>
  <c r="R155" i="2"/>
  <c r="F155" i="2" s="1"/>
  <c r="J155" i="2"/>
  <c r="I155" i="2"/>
  <c r="H155" i="2"/>
  <c r="G155" i="2"/>
  <c r="W154" i="2"/>
  <c r="L154" i="2" s="1"/>
  <c r="T154" i="2"/>
  <c r="R154" i="2"/>
  <c r="N154" i="2"/>
  <c r="J154" i="2"/>
  <c r="I154" i="2"/>
  <c r="H154" i="2"/>
  <c r="G154" i="2"/>
  <c r="W153" i="2"/>
  <c r="T153" i="2"/>
  <c r="R153" i="2"/>
  <c r="J153" i="2"/>
  <c r="I153" i="2"/>
  <c r="H153" i="2"/>
  <c r="G153" i="2"/>
  <c r="W152" i="2"/>
  <c r="T152" i="2"/>
  <c r="R152" i="2"/>
  <c r="F152" i="2" s="1"/>
  <c r="J152" i="2"/>
  <c r="I152" i="2"/>
  <c r="H152" i="2"/>
  <c r="G152" i="2"/>
  <c r="W151" i="2"/>
  <c r="L151" i="2" s="1"/>
  <c r="T151" i="2"/>
  <c r="R151" i="2"/>
  <c r="F151" i="2" s="1"/>
  <c r="J151" i="2"/>
  <c r="I151" i="2"/>
  <c r="H151" i="2"/>
  <c r="G151" i="2"/>
  <c r="W150" i="2"/>
  <c r="L150" i="2" s="1"/>
  <c r="T150" i="2"/>
  <c r="R150" i="2"/>
  <c r="F150" i="2" s="1"/>
  <c r="J150" i="2"/>
  <c r="I150" i="2"/>
  <c r="H150" i="2"/>
  <c r="G150" i="2"/>
  <c r="W149" i="2"/>
  <c r="K149" i="2" s="1"/>
  <c r="T149" i="2"/>
  <c r="R149" i="2"/>
  <c r="N149" i="2"/>
  <c r="J149" i="2"/>
  <c r="I149" i="2"/>
  <c r="H149" i="2"/>
  <c r="G149" i="2"/>
  <c r="AA92" i="2"/>
  <c r="Z92" i="2"/>
  <c r="X92" i="2"/>
  <c r="V92" i="2"/>
  <c r="U92" i="2"/>
  <c r="G92" i="2" s="1"/>
  <c r="C357" i="2" s="1"/>
  <c r="S92" i="2"/>
  <c r="Q92" i="2"/>
  <c r="J92" i="2"/>
  <c r="W91" i="2"/>
  <c r="K91" i="2" s="1"/>
  <c r="T91" i="2"/>
  <c r="R91" i="2"/>
  <c r="F91" i="2" s="1"/>
  <c r="J91" i="2"/>
  <c r="I91" i="2"/>
  <c r="H91" i="2"/>
  <c r="G91" i="2"/>
  <c r="W90" i="2"/>
  <c r="O90" i="2" s="1"/>
  <c r="T90" i="2"/>
  <c r="R90" i="2"/>
  <c r="F90" i="2" s="1"/>
  <c r="J90" i="2"/>
  <c r="I90" i="2"/>
  <c r="H90" i="2"/>
  <c r="G90" i="2"/>
  <c r="W89" i="2"/>
  <c r="N89" i="2" s="1"/>
  <c r="T89" i="2"/>
  <c r="R89" i="2"/>
  <c r="F89" i="2" s="1"/>
  <c r="J89" i="2"/>
  <c r="I89" i="2"/>
  <c r="H89" i="2"/>
  <c r="G89" i="2"/>
  <c r="W88" i="2"/>
  <c r="N88" i="2" s="1"/>
  <c r="T88" i="2"/>
  <c r="R88" i="2"/>
  <c r="D88" i="2" s="1"/>
  <c r="J88" i="2"/>
  <c r="I88" i="2"/>
  <c r="H88" i="2"/>
  <c r="G88" i="2"/>
  <c r="W87" i="2"/>
  <c r="L87" i="2" s="1"/>
  <c r="T87" i="2"/>
  <c r="R87" i="2"/>
  <c r="F87" i="2" s="1"/>
  <c r="J87" i="2"/>
  <c r="I87" i="2"/>
  <c r="H87" i="2"/>
  <c r="G87" i="2"/>
  <c r="W86" i="2"/>
  <c r="K86" i="2" s="1"/>
  <c r="T86" i="2"/>
  <c r="R86" i="2"/>
  <c r="F86" i="2" s="1"/>
  <c r="J86" i="2"/>
  <c r="I86" i="2"/>
  <c r="H86" i="2"/>
  <c r="G86" i="2"/>
  <c r="W85" i="2"/>
  <c r="L85" i="2" s="1"/>
  <c r="T85" i="2"/>
  <c r="R85" i="2"/>
  <c r="F85" i="2" s="1"/>
  <c r="J85" i="2"/>
  <c r="I85" i="2"/>
  <c r="H85" i="2"/>
  <c r="G85" i="2"/>
  <c r="W84" i="2"/>
  <c r="O84" i="2" s="1"/>
  <c r="T84" i="2"/>
  <c r="R84" i="2"/>
  <c r="D84" i="2" s="1"/>
  <c r="J84" i="2"/>
  <c r="I84" i="2"/>
  <c r="H84" i="2"/>
  <c r="G84" i="2"/>
  <c r="W83" i="2"/>
  <c r="K83" i="2" s="1"/>
  <c r="T83" i="2"/>
  <c r="R83" i="2"/>
  <c r="F83" i="2" s="1"/>
  <c r="J83" i="2"/>
  <c r="I83" i="2"/>
  <c r="H83" i="2"/>
  <c r="G83" i="2"/>
  <c r="W82" i="2"/>
  <c r="K82" i="2" s="1"/>
  <c r="T82" i="2"/>
  <c r="R82" i="2"/>
  <c r="F82" i="2" s="1"/>
  <c r="J82" i="2"/>
  <c r="I82" i="2"/>
  <c r="H82" i="2"/>
  <c r="G82" i="2"/>
  <c r="W81" i="2"/>
  <c r="T81" i="2"/>
  <c r="R81" i="2"/>
  <c r="F81" i="2" s="1"/>
  <c r="J81" i="2"/>
  <c r="I81" i="2"/>
  <c r="H81" i="2"/>
  <c r="G81" i="2"/>
  <c r="W80" i="2"/>
  <c r="L80" i="2" s="1"/>
  <c r="T80" i="2"/>
  <c r="R80" i="2"/>
  <c r="F80" i="2" s="1"/>
  <c r="J80" i="2"/>
  <c r="I80" i="2"/>
  <c r="H80" i="2"/>
  <c r="G80" i="2"/>
  <c r="AA69" i="2"/>
  <c r="Z69" i="2"/>
  <c r="X69" i="2"/>
  <c r="V69" i="2"/>
  <c r="U69" i="2"/>
  <c r="G69" i="2" s="1"/>
  <c r="C356" i="2" s="1"/>
  <c r="S69" i="2"/>
  <c r="Q69" i="2"/>
  <c r="J69" i="2"/>
  <c r="W68" i="2"/>
  <c r="L68" i="2" s="1"/>
  <c r="T68" i="2"/>
  <c r="R68" i="2"/>
  <c r="F68" i="2" s="1"/>
  <c r="J68" i="2"/>
  <c r="I68" i="2"/>
  <c r="H68" i="2"/>
  <c r="G68" i="2"/>
  <c r="D68" i="2"/>
  <c r="C68" i="2" s="1"/>
  <c r="W67" i="2"/>
  <c r="L67" i="2" s="1"/>
  <c r="T67" i="2"/>
  <c r="R67" i="2"/>
  <c r="J67" i="2"/>
  <c r="I67" i="2"/>
  <c r="H67" i="2"/>
  <c r="G67" i="2"/>
  <c r="F67" i="2"/>
  <c r="D67" i="2"/>
  <c r="C67" i="2" s="1"/>
  <c r="W66" i="2"/>
  <c r="L66" i="2" s="1"/>
  <c r="T66" i="2"/>
  <c r="R66" i="2"/>
  <c r="D66" i="2" s="1"/>
  <c r="C66" i="2" s="1"/>
  <c r="J66" i="2"/>
  <c r="I66" i="2"/>
  <c r="H66" i="2"/>
  <c r="G66" i="2"/>
  <c r="W65" i="2"/>
  <c r="L65" i="2" s="1"/>
  <c r="T65" i="2"/>
  <c r="R65" i="2"/>
  <c r="F65" i="2" s="1"/>
  <c r="J65" i="2"/>
  <c r="I65" i="2"/>
  <c r="H65" i="2"/>
  <c r="G65" i="2"/>
  <c r="W64" i="2"/>
  <c r="L64" i="2" s="1"/>
  <c r="T64" i="2"/>
  <c r="R64" i="2"/>
  <c r="F64" i="2" s="1"/>
  <c r="J64" i="2"/>
  <c r="I64" i="2"/>
  <c r="H64" i="2"/>
  <c r="G64" i="2"/>
  <c r="W63" i="2"/>
  <c r="L63" i="2" s="1"/>
  <c r="T63" i="2"/>
  <c r="R63" i="2"/>
  <c r="D63" i="2" s="1"/>
  <c r="C63" i="2" s="1"/>
  <c r="J63" i="2"/>
  <c r="I63" i="2"/>
  <c r="H63" i="2"/>
  <c r="G63" i="2"/>
  <c r="W62" i="2"/>
  <c r="L62" i="2" s="1"/>
  <c r="T62" i="2"/>
  <c r="R62" i="2"/>
  <c r="F62" i="2" s="1"/>
  <c r="J62" i="2"/>
  <c r="I62" i="2"/>
  <c r="H62" i="2"/>
  <c r="G62" i="2"/>
  <c r="W61" i="2"/>
  <c r="L61" i="2" s="1"/>
  <c r="T61" i="2"/>
  <c r="R61" i="2"/>
  <c r="F61" i="2" s="1"/>
  <c r="J61" i="2"/>
  <c r="I61" i="2"/>
  <c r="H61" i="2"/>
  <c r="G61" i="2"/>
  <c r="W60" i="2"/>
  <c r="L60" i="2" s="1"/>
  <c r="T60" i="2"/>
  <c r="R60" i="2"/>
  <c r="F60" i="2" s="1"/>
  <c r="J60" i="2"/>
  <c r="I60" i="2"/>
  <c r="H60" i="2"/>
  <c r="G60" i="2"/>
  <c r="W59" i="2"/>
  <c r="L59" i="2" s="1"/>
  <c r="T59" i="2"/>
  <c r="R59" i="2"/>
  <c r="F59" i="2" s="1"/>
  <c r="J59" i="2"/>
  <c r="I59" i="2"/>
  <c r="H59" i="2"/>
  <c r="G59" i="2"/>
  <c r="W58" i="2"/>
  <c r="L58" i="2" s="1"/>
  <c r="T58" i="2"/>
  <c r="R58" i="2"/>
  <c r="F58" i="2" s="1"/>
  <c r="J58" i="2"/>
  <c r="I58" i="2"/>
  <c r="H58" i="2"/>
  <c r="G58" i="2"/>
  <c r="W57" i="2"/>
  <c r="L57" i="2" s="1"/>
  <c r="T57" i="2"/>
  <c r="R57" i="2"/>
  <c r="F57" i="2" s="1"/>
  <c r="J57" i="2"/>
  <c r="I57" i="2"/>
  <c r="H57" i="2"/>
  <c r="G57" i="2"/>
  <c r="AD47" i="2"/>
  <c r="AF47" i="2" s="1"/>
  <c r="AD46" i="2"/>
  <c r="AF46" i="2" s="1"/>
  <c r="AA46" i="2"/>
  <c r="Z46" i="2"/>
  <c r="X46" i="2"/>
  <c r="V46" i="2"/>
  <c r="U46" i="2"/>
  <c r="G46" i="2" s="1"/>
  <c r="C355" i="2" s="1"/>
  <c r="S46" i="2"/>
  <c r="Q46" i="2"/>
  <c r="J46" i="2"/>
  <c r="AD45" i="2"/>
  <c r="AF45" i="2" s="1"/>
  <c r="W45" i="2"/>
  <c r="L45" i="2" s="1"/>
  <c r="T45" i="2"/>
  <c r="R45" i="2"/>
  <c r="F45" i="2" s="1"/>
  <c r="J45" i="2"/>
  <c r="I45" i="2"/>
  <c r="H45" i="2"/>
  <c r="G45" i="2"/>
  <c r="AD44" i="2"/>
  <c r="AF44" i="2" s="1"/>
  <c r="W44" i="2"/>
  <c r="L44" i="2" s="1"/>
  <c r="T44" i="2"/>
  <c r="R44" i="2"/>
  <c r="F44" i="2" s="1"/>
  <c r="J44" i="2"/>
  <c r="I44" i="2"/>
  <c r="H44" i="2"/>
  <c r="G44" i="2"/>
  <c r="W43" i="2"/>
  <c r="L43" i="2" s="1"/>
  <c r="T43" i="2"/>
  <c r="R43" i="2"/>
  <c r="F43" i="2" s="1"/>
  <c r="J43" i="2"/>
  <c r="I43" i="2"/>
  <c r="H43" i="2"/>
  <c r="G43" i="2"/>
  <c r="W42" i="2"/>
  <c r="L42" i="2" s="1"/>
  <c r="T42" i="2"/>
  <c r="R42" i="2"/>
  <c r="F42" i="2" s="1"/>
  <c r="J42" i="2"/>
  <c r="I42" i="2"/>
  <c r="H42" i="2"/>
  <c r="G42" i="2"/>
  <c r="W41" i="2"/>
  <c r="O41" i="2" s="1"/>
  <c r="T41" i="2"/>
  <c r="R41" i="2"/>
  <c r="F41" i="2" s="1"/>
  <c r="J41" i="2"/>
  <c r="I41" i="2"/>
  <c r="H41" i="2"/>
  <c r="G41" i="2"/>
  <c r="W40" i="2"/>
  <c r="L40" i="2" s="1"/>
  <c r="T40" i="2"/>
  <c r="R40" i="2"/>
  <c r="F40" i="2" s="1"/>
  <c r="J40" i="2"/>
  <c r="I40" i="2"/>
  <c r="H40" i="2"/>
  <c r="G40" i="2"/>
  <c r="W39" i="2"/>
  <c r="L39" i="2" s="1"/>
  <c r="T39" i="2"/>
  <c r="R39" i="2"/>
  <c r="F39" i="2" s="1"/>
  <c r="J39" i="2"/>
  <c r="I39" i="2"/>
  <c r="H39" i="2"/>
  <c r="G39" i="2"/>
  <c r="W38" i="2"/>
  <c r="L38" i="2" s="1"/>
  <c r="T38" i="2"/>
  <c r="R38" i="2"/>
  <c r="F38" i="2" s="1"/>
  <c r="J38" i="2"/>
  <c r="I38" i="2"/>
  <c r="H38" i="2"/>
  <c r="G38" i="2"/>
  <c r="W37" i="2"/>
  <c r="L37" i="2" s="1"/>
  <c r="T37" i="2"/>
  <c r="R37" i="2"/>
  <c r="F37" i="2" s="1"/>
  <c r="J37" i="2"/>
  <c r="I37" i="2"/>
  <c r="H37" i="2"/>
  <c r="G37" i="2"/>
  <c r="W36" i="2"/>
  <c r="L36" i="2" s="1"/>
  <c r="T36" i="2"/>
  <c r="R36" i="2"/>
  <c r="F36" i="2" s="1"/>
  <c r="J36" i="2"/>
  <c r="I36" i="2"/>
  <c r="H36" i="2"/>
  <c r="G36" i="2"/>
  <c r="W35" i="2"/>
  <c r="K35" i="2" s="1"/>
  <c r="T35" i="2"/>
  <c r="R35" i="2"/>
  <c r="F35" i="2" s="1"/>
  <c r="J35" i="2"/>
  <c r="I35" i="2"/>
  <c r="H35" i="2"/>
  <c r="G35" i="2"/>
  <c r="W34" i="2"/>
  <c r="L34" i="2" s="1"/>
  <c r="T34" i="2"/>
  <c r="R34" i="2"/>
  <c r="F34" i="2" s="1"/>
  <c r="J34" i="2"/>
  <c r="I34" i="2"/>
  <c r="H34" i="2"/>
  <c r="G34" i="2"/>
  <c r="AY26" i="2"/>
  <c r="AW26" i="2"/>
  <c r="AX26" i="2" s="1"/>
  <c r="AU26" i="2"/>
  <c r="AS26" i="2"/>
  <c r="AT26" i="2" s="1"/>
  <c r="AQ26" i="2"/>
  <c r="AO26" i="2"/>
  <c r="AP26" i="2" s="1"/>
  <c r="AM26" i="2"/>
  <c r="AK26" i="2"/>
  <c r="AL26" i="2" s="1"/>
  <c r="AI26" i="2"/>
  <c r="BF25" i="2"/>
  <c r="BI25" i="2" s="1"/>
  <c r="BC25" i="2"/>
  <c r="BA25" i="2"/>
  <c r="BB25" i="2" s="1"/>
  <c r="AZ25" i="2"/>
  <c r="AX25" i="2"/>
  <c r="AV25" i="2"/>
  <c r="AT25" i="2"/>
  <c r="AR25" i="2"/>
  <c r="AP25" i="2"/>
  <c r="AN25" i="2"/>
  <c r="AL25" i="2"/>
  <c r="BF24" i="2"/>
  <c r="BC24" i="2"/>
  <c r="BA24" i="2"/>
  <c r="BB24" i="2" s="1"/>
  <c r="AZ24" i="2"/>
  <c r="AX24" i="2"/>
  <c r="AV24" i="2"/>
  <c r="AT24" i="2"/>
  <c r="AR24" i="2"/>
  <c r="AP24" i="2"/>
  <c r="AN24" i="2"/>
  <c r="AL24" i="2"/>
  <c r="BF23" i="2"/>
  <c r="BI23" i="2" s="1"/>
  <c r="BC23" i="2"/>
  <c r="BA23" i="2"/>
  <c r="BB23" i="2" s="1"/>
  <c r="AZ23" i="2"/>
  <c r="AX23" i="2"/>
  <c r="AV23" i="2"/>
  <c r="AT23" i="2"/>
  <c r="AR23" i="2"/>
  <c r="AP23" i="2"/>
  <c r="AN23" i="2"/>
  <c r="AL23" i="2"/>
  <c r="AA23" i="2"/>
  <c r="Z23" i="2"/>
  <c r="X23" i="2"/>
  <c r="V23" i="2"/>
  <c r="U23" i="2"/>
  <c r="S23" i="2"/>
  <c r="T23" i="2" s="1"/>
  <c r="Q23" i="2"/>
  <c r="R23" i="2" s="1"/>
  <c r="P23" i="2"/>
  <c r="J23" i="2"/>
  <c r="BF22" i="2"/>
  <c r="BI22" i="2" s="1"/>
  <c r="BC22" i="2"/>
  <c r="BA22" i="2"/>
  <c r="BB22" i="2" s="1"/>
  <c r="AZ22" i="2"/>
  <c r="AX22" i="2"/>
  <c r="AV22" i="2"/>
  <c r="AT22" i="2"/>
  <c r="AR22" i="2"/>
  <c r="AP22" i="2"/>
  <c r="AN22" i="2"/>
  <c r="AL22" i="2"/>
  <c r="W22" i="2"/>
  <c r="N22" i="2" s="1"/>
  <c r="T22" i="2"/>
  <c r="R22" i="2"/>
  <c r="F22" i="2" s="1"/>
  <c r="J22" i="2"/>
  <c r="I22" i="2"/>
  <c r="H22" i="2"/>
  <c r="G22" i="2"/>
  <c r="BF21" i="2"/>
  <c r="BI21" i="2" s="1"/>
  <c r="BC21" i="2"/>
  <c r="BA21" i="2"/>
  <c r="BB21" i="2" s="1"/>
  <c r="AZ21" i="2"/>
  <c r="AX21" i="2"/>
  <c r="AV21" i="2"/>
  <c r="AT21" i="2"/>
  <c r="AR21" i="2"/>
  <c r="AP21" i="2"/>
  <c r="AN21" i="2"/>
  <c r="AL21" i="2"/>
  <c r="W21" i="2"/>
  <c r="T21" i="2"/>
  <c r="R21" i="2"/>
  <c r="F21" i="2" s="1"/>
  <c r="J21" i="2"/>
  <c r="I21" i="2"/>
  <c r="H21" i="2"/>
  <c r="G21" i="2"/>
  <c r="BF20" i="2"/>
  <c r="BI20" i="2" s="1"/>
  <c r="BC20" i="2"/>
  <c r="BA20" i="2"/>
  <c r="BB20" i="2" s="1"/>
  <c r="AZ20" i="2"/>
  <c r="AX20" i="2"/>
  <c r="AV20" i="2"/>
  <c r="AT20" i="2"/>
  <c r="AR20" i="2"/>
  <c r="AP20" i="2"/>
  <c r="AN20" i="2"/>
  <c r="AL20" i="2"/>
  <c r="W20" i="2"/>
  <c r="N20" i="2" s="1"/>
  <c r="T20" i="2"/>
  <c r="R20" i="2"/>
  <c r="F20" i="2" s="1"/>
  <c r="J20" i="2"/>
  <c r="I20" i="2"/>
  <c r="H20" i="2"/>
  <c r="G20" i="2"/>
  <c r="BF19" i="2"/>
  <c r="BC19" i="2"/>
  <c r="BA19" i="2"/>
  <c r="BB19" i="2" s="1"/>
  <c r="AZ19" i="2"/>
  <c r="AX19" i="2"/>
  <c r="AV19" i="2"/>
  <c r="AT19" i="2"/>
  <c r="AR19" i="2"/>
  <c r="AP19" i="2"/>
  <c r="AN19" i="2"/>
  <c r="AL19" i="2"/>
  <c r="W19" i="2"/>
  <c r="T19" i="2"/>
  <c r="R19" i="2"/>
  <c r="D19" i="2" s="1"/>
  <c r="J19" i="2"/>
  <c r="I19" i="2"/>
  <c r="H19" i="2"/>
  <c r="G19" i="2"/>
  <c r="BF18" i="2"/>
  <c r="BI18" i="2" s="1"/>
  <c r="BC18" i="2"/>
  <c r="BA18" i="2"/>
  <c r="BB18" i="2" s="1"/>
  <c r="AZ18" i="2"/>
  <c r="AX18" i="2"/>
  <c r="AV18" i="2"/>
  <c r="AT18" i="2"/>
  <c r="AR18" i="2"/>
  <c r="AP18" i="2"/>
  <c r="AN18" i="2"/>
  <c r="AL18" i="2"/>
  <c r="W18" i="2"/>
  <c r="N18" i="2" s="1"/>
  <c r="T18" i="2"/>
  <c r="R18" i="2"/>
  <c r="F18" i="2" s="1"/>
  <c r="J18" i="2"/>
  <c r="I18" i="2"/>
  <c r="H18" i="2"/>
  <c r="G18" i="2"/>
  <c r="BF17" i="2"/>
  <c r="BI17" i="2" s="1"/>
  <c r="BC17" i="2"/>
  <c r="BA17" i="2"/>
  <c r="BB17" i="2" s="1"/>
  <c r="AZ17" i="2"/>
  <c r="AX17" i="2"/>
  <c r="AV17" i="2"/>
  <c r="AT17" i="2"/>
  <c r="AR17" i="2"/>
  <c r="AP17" i="2"/>
  <c r="AN17" i="2"/>
  <c r="AL17" i="2"/>
  <c r="W17" i="2"/>
  <c r="T17" i="2"/>
  <c r="R17" i="2"/>
  <c r="F17" i="2" s="1"/>
  <c r="J17" i="2"/>
  <c r="I17" i="2"/>
  <c r="H17" i="2"/>
  <c r="G17" i="2"/>
  <c r="D17" i="2"/>
  <c r="E17" i="2" s="1"/>
  <c r="BF16" i="2"/>
  <c r="BI16" i="2" s="1"/>
  <c r="BC16" i="2"/>
  <c r="BA16" i="2"/>
  <c r="BB16" i="2" s="1"/>
  <c r="AZ16" i="2"/>
  <c r="AX16" i="2"/>
  <c r="AV16" i="2"/>
  <c r="AT16" i="2"/>
  <c r="AP16" i="2"/>
  <c r="AL16" i="2"/>
  <c r="W16" i="2"/>
  <c r="T16" i="2"/>
  <c r="R16" i="2"/>
  <c r="F16" i="2" s="1"/>
  <c r="J16" i="2"/>
  <c r="I16" i="2"/>
  <c r="H16" i="2"/>
  <c r="G16" i="2"/>
  <c r="BF15" i="2"/>
  <c r="BI15" i="2" s="1"/>
  <c r="BC15" i="2"/>
  <c r="BA15" i="2"/>
  <c r="BB15" i="2" s="1"/>
  <c r="AZ15" i="2"/>
  <c r="AX15" i="2"/>
  <c r="AV15" i="2"/>
  <c r="AT15" i="2"/>
  <c r="AP15" i="2"/>
  <c r="AL15" i="2"/>
  <c r="AH15" i="2"/>
  <c r="AH16" i="2" s="1"/>
  <c r="AH17" i="2" s="1"/>
  <c r="AH18" i="2" s="1"/>
  <c r="AH19" i="2" s="1"/>
  <c r="AH20" i="2" s="1"/>
  <c r="AH21" i="2" s="1"/>
  <c r="AH22" i="2" s="1"/>
  <c r="AH23" i="2" s="1"/>
  <c r="AH24" i="2" s="1"/>
  <c r="AH25" i="2" s="1"/>
  <c r="W15" i="2"/>
  <c r="T15" i="2"/>
  <c r="R15" i="2"/>
  <c r="F15" i="2" s="1"/>
  <c r="J15" i="2"/>
  <c r="I15" i="2"/>
  <c r="H15" i="2"/>
  <c r="G15" i="2"/>
  <c r="BF14" i="2"/>
  <c r="BI14" i="2" s="1"/>
  <c r="BC14" i="2"/>
  <c r="BA14" i="2"/>
  <c r="BB14" i="2" s="1"/>
  <c r="AZ14" i="2"/>
  <c r="AX14" i="2"/>
  <c r="AV14" i="2"/>
  <c r="AT14" i="2"/>
  <c r="AP14" i="2"/>
  <c r="AL14" i="2"/>
  <c r="W14" i="2"/>
  <c r="T14" i="2"/>
  <c r="R14" i="2"/>
  <c r="D14" i="2" s="1"/>
  <c r="E14" i="2" s="1"/>
  <c r="J14" i="2"/>
  <c r="I14" i="2"/>
  <c r="H14" i="2"/>
  <c r="G14" i="2"/>
  <c r="W13" i="2"/>
  <c r="N13" i="2" s="1"/>
  <c r="T13" i="2"/>
  <c r="R13" i="2"/>
  <c r="F13" i="2" s="1"/>
  <c r="J13" i="2"/>
  <c r="I13" i="2"/>
  <c r="H13" i="2"/>
  <c r="G13" i="2"/>
  <c r="W12" i="2"/>
  <c r="K12" i="2" s="1"/>
  <c r="T12" i="2"/>
  <c r="R12" i="2"/>
  <c r="F12" i="2" s="1"/>
  <c r="J12" i="2"/>
  <c r="I12" i="2"/>
  <c r="H12" i="2"/>
  <c r="G12" i="2"/>
  <c r="W11" i="2"/>
  <c r="N11" i="2" s="1"/>
  <c r="T11" i="2"/>
  <c r="R11" i="2"/>
  <c r="D11" i="2" s="1"/>
  <c r="J11" i="2"/>
  <c r="I11" i="2"/>
  <c r="H11" i="2"/>
  <c r="G11" i="2"/>
  <c r="G343" i="2" l="1"/>
  <c r="U344" i="2"/>
  <c r="T343" i="2"/>
  <c r="S344" i="2"/>
  <c r="T344" i="2" s="1"/>
  <c r="R343" i="2"/>
  <c r="Q344" i="2"/>
  <c r="R344" i="2" s="1"/>
  <c r="M251" i="2"/>
  <c r="K228" i="2"/>
  <c r="W319" i="2"/>
  <c r="F246" i="2"/>
  <c r="M246" i="2" s="1"/>
  <c r="D204" i="2"/>
  <c r="E204" i="2" s="1"/>
  <c r="D202" i="2"/>
  <c r="C202" i="2" s="1"/>
  <c r="L177" i="2"/>
  <c r="F131" i="2"/>
  <c r="M131" i="2" s="1"/>
  <c r="W138" i="2"/>
  <c r="D64" i="2"/>
  <c r="C64" i="2" s="1"/>
  <c r="W313" i="2"/>
  <c r="O313" i="2" s="1"/>
  <c r="W340" i="2"/>
  <c r="K340" i="2" s="1"/>
  <c r="W317" i="2"/>
  <c r="K317" i="2" s="1"/>
  <c r="L274" i="2"/>
  <c r="L273" i="2"/>
  <c r="D273" i="2"/>
  <c r="E273" i="2" s="1"/>
  <c r="D272" i="2"/>
  <c r="E272" i="2" s="1"/>
  <c r="L270" i="2"/>
  <c r="W315" i="2"/>
  <c r="K315" i="2" s="1"/>
  <c r="L293" i="2"/>
  <c r="D269" i="2"/>
  <c r="E269" i="2" s="1"/>
  <c r="L292" i="2"/>
  <c r="W384" i="2"/>
  <c r="AE16" i="2" s="1"/>
  <c r="D268" i="2"/>
  <c r="E268" i="2" s="1"/>
  <c r="L291" i="2"/>
  <c r="L289" i="2"/>
  <c r="N289" i="2"/>
  <c r="N151" i="2"/>
  <c r="O151" i="2"/>
  <c r="D151" i="2"/>
  <c r="E151" i="2" s="1"/>
  <c r="F138" i="2"/>
  <c r="F115" i="2"/>
  <c r="M115" i="2" s="1"/>
  <c r="D69" i="2"/>
  <c r="W311" i="2"/>
  <c r="L311" i="2" s="1"/>
  <c r="D46" i="2"/>
  <c r="E46" i="2" s="1"/>
  <c r="F23" i="2"/>
  <c r="J337" i="2"/>
  <c r="J341" i="2"/>
  <c r="J344" i="2"/>
  <c r="K287" i="2"/>
  <c r="N287" i="2"/>
  <c r="I299" i="2"/>
  <c r="E366" i="2" s="1"/>
  <c r="M264" i="2"/>
  <c r="O264" i="2"/>
  <c r="I184" i="2"/>
  <c r="E361" i="2" s="1"/>
  <c r="D150" i="2"/>
  <c r="C150" i="2" s="1"/>
  <c r="O149" i="2"/>
  <c r="L149" i="2"/>
  <c r="J379" i="2"/>
  <c r="I115" i="2"/>
  <c r="E358" i="2" s="1"/>
  <c r="N12" i="2"/>
  <c r="O12" i="2"/>
  <c r="L12" i="2"/>
  <c r="W309" i="2"/>
  <c r="F11" i="2"/>
  <c r="M11" i="2" s="1"/>
  <c r="I46" i="2"/>
  <c r="E355" i="2" s="1"/>
  <c r="M58" i="2"/>
  <c r="D271" i="2"/>
  <c r="E271" i="2" s="1"/>
  <c r="M271" i="2"/>
  <c r="J343" i="2"/>
  <c r="J339" i="2"/>
  <c r="J335" i="2"/>
  <c r="W333" i="2"/>
  <c r="K333" i="2" s="1"/>
  <c r="J389" i="2"/>
  <c r="W385" i="2"/>
  <c r="AE17" i="2" s="1"/>
  <c r="W382" i="2"/>
  <c r="N382" i="2" s="1"/>
  <c r="W383" i="2"/>
  <c r="BF26" i="2"/>
  <c r="K34" i="2"/>
  <c r="D35" i="2"/>
  <c r="E35" i="2" s="1"/>
  <c r="D36" i="2"/>
  <c r="C36" i="2" s="1"/>
  <c r="D37" i="2"/>
  <c r="E37" i="2" s="1"/>
  <c r="D38" i="2"/>
  <c r="E38" i="2" s="1"/>
  <c r="D39" i="2"/>
  <c r="E39" i="2" s="1"/>
  <c r="D40" i="2"/>
  <c r="E40" i="2" s="1"/>
  <c r="D41" i="2"/>
  <c r="E41" i="2" s="1"/>
  <c r="D179" i="2"/>
  <c r="E179" i="2" s="1"/>
  <c r="D198" i="2"/>
  <c r="E205" i="2"/>
  <c r="E206" i="2"/>
  <c r="L249" i="2"/>
  <c r="J338" i="2"/>
  <c r="F133" i="2"/>
  <c r="D134" i="2"/>
  <c r="C134" i="2" s="1"/>
  <c r="F135" i="2"/>
  <c r="M135" i="2" s="1"/>
  <c r="D136" i="2"/>
  <c r="C136" i="2" s="1"/>
  <c r="O266" i="2"/>
  <c r="L267" i="2"/>
  <c r="L271" i="2"/>
  <c r="D274" i="2"/>
  <c r="E274" i="2" s="1"/>
  <c r="M275" i="2"/>
  <c r="O287" i="2"/>
  <c r="N288" i="2"/>
  <c r="K289" i="2"/>
  <c r="O289" i="2"/>
  <c r="L290" i="2"/>
  <c r="D298" i="2"/>
  <c r="E298" i="2" s="1"/>
  <c r="J317" i="2"/>
  <c r="J313" i="2"/>
  <c r="J342" i="2"/>
  <c r="W336" i="2"/>
  <c r="K336" i="2" s="1"/>
  <c r="J386" i="2"/>
  <c r="W380" i="2"/>
  <c r="N380" i="2" s="1"/>
  <c r="W379" i="2"/>
  <c r="W389" i="2"/>
  <c r="AE21" i="2" s="1"/>
  <c r="W338" i="2"/>
  <c r="N338" i="2" s="1"/>
  <c r="W387" i="2"/>
  <c r="W342" i="2"/>
  <c r="N342" i="2" s="1"/>
  <c r="M172" i="2"/>
  <c r="D174" i="2"/>
  <c r="D175" i="2"/>
  <c r="E175" i="2" s="1"/>
  <c r="F195" i="2"/>
  <c r="N218" i="2"/>
  <c r="L244" i="2"/>
  <c r="H343" i="2"/>
  <c r="F103" i="2"/>
  <c r="M103" i="2" s="1"/>
  <c r="W115" i="2"/>
  <c r="M266" i="2"/>
  <c r="L269" i="2"/>
  <c r="D270" i="2"/>
  <c r="E270" i="2" s="1"/>
  <c r="M287" i="2"/>
  <c r="L294" i="2"/>
  <c r="J319" i="2"/>
  <c r="J315" i="2"/>
  <c r="J311" i="2"/>
  <c r="W310" i="2"/>
  <c r="L310" i="2" s="1"/>
  <c r="W312" i="2"/>
  <c r="N312" i="2" s="1"/>
  <c r="W314" i="2"/>
  <c r="O314" i="2" s="1"/>
  <c r="W316" i="2"/>
  <c r="W318" i="2"/>
  <c r="L318" i="2" s="1"/>
  <c r="W320" i="2"/>
  <c r="N320" i="2" s="1"/>
  <c r="J340" i="2"/>
  <c r="J336" i="2"/>
  <c r="W332" i="2"/>
  <c r="K332" i="2" s="1"/>
  <c r="W341" i="2"/>
  <c r="M341" i="2" s="1"/>
  <c r="W388" i="2"/>
  <c r="O388" i="2" s="1"/>
  <c r="W334" i="2"/>
  <c r="K334" i="2" s="1"/>
  <c r="J381" i="2"/>
  <c r="W381" i="2"/>
  <c r="AE13" i="2" s="1"/>
  <c r="W337" i="2"/>
  <c r="K337" i="2" s="1"/>
  <c r="W335" i="2"/>
  <c r="K335" i="2" s="1"/>
  <c r="W339" i="2"/>
  <c r="K339" i="2" s="1"/>
  <c r="W343" i="2"/>
  <c r="W386" i="2"/>
  <c r="W390" i="2"/>
  <c r="J380" i="2"/>
  <c r="J312" i="2"/>
  <c r="J318" i="2"/>
  <c r="J314" i="2"/>
  <c r="G320" i="2"/>
  <c r="N242" i="2"/>
  <c r="F320" i="2"/>
  <c r="G299" i="2"/>
  <c r="C366" i="2" s="1"/>
  <c r="N290" i="2"/>
  <c r="H299" i="2"/>
  <c r="D366" i="2" s="1"/>
  <c r="M291" i="2"/>
  <c r="M293" i="2"/>
  <c r="M295" i="2"/>
  <c r="M297" i="2"/>
  <c r="D292" i="2"/>
  <c r="E292" i="2" s="1"/>
  <c r="D294" i="2"/>
  <c r="E294" i="2" s="1"/>
  <c r="D296" i="2"/>
  <c r="E296" i="2" s="1"/>
  <c r="D291" i="2"/>
  <c r="E291" i="2" s="1"/>
  <c r="D293" i="2"/>
  <c r="E293" i="2" s="1"/>
  <c r="D295" i="2"/>
  <c r="E295" i="2" s="1"/>
  <c r="D297" i="2"/>
  <c r="E297" i="2" s="1"/>
  <c r="G276" i="2"/>
  <c r="C365" i="2" s="1"/>
  <c r="K264" i="2"/>
  <c r="I276" i="2"/>
  <c r="E365" i="2" s="1"/>
  <c r="N265" i="2"/>
  <c r="N267" i="2"/>
  <c r="N269" i="2"/>
  <c r="N271" i="2"/>
  <c r="M274" i="2"/>
  <c r="H276" i="2"/>
  <c r="D365" i="2" s="1"/>
  <c r="M273" i="2"/>
  <c r="M272" i="2"/>
  <c r="L218" i="2"/>
  <c r="O218" i="2"/>
  <c r="K219" i="2"/>
  <c r="K220" i="2"/>
  <c r="L225" i="2"/>
  <c r="N226" i="2"/>
  <c r="C290" i="2"/>
  <c r="E290" i="2"/>
  <c r="D299" i="2"/>
  <c r="F299" i="2"/>
  <c r="M299" i="2" s="1"/>
  <c r="E288" i="2"/>
  <c r="C288" i="2"/>
  <c r="M292" i="2"/>
  <c r="M294" i="2"/>
  <c r="M296" i="2"/>
  <c r="M298" i="2"/>
  <c r="L288" i="2"/>
  <c r="W299" i="2"/>
  <c r="C287" i="2"/>
  <c r="M288" i="2"/>
  <c r="E289" i="2"/>
  <c r="K290" i="2"/>
  <c r="O290" i="2"/>
  <c r="K291" i="2"/>
  <c r="O291" i="2"/>
  <c r="K292" i="2"/>
  <c r="O292" i="2"/>
  <c r="K293" i="2"/>
  <c r="O293" i="2"/>
  <c r="K294" i="2"/>
  <c r="O294" i="2"/>
  <c r="C295" i="2"/>
  <c r="K295" i="2"/>
  <c r="O295" i="2"/>
  <c r="K296" i="2"/>
  <c r="O296" i="2"/>
  <c r="C297" i="2"/>
  <c r="K297" i="2"/>
  <c r="O297" i="2"/>
  <c r="K298" i="2"/>
  <c r="O298" i="2"/>
  <c r="K288" i="2"/>
  <c r="C267" i="2"/>
  <c r="E267" i="2"/>
  <c r="M268" i="2"/>
  <c r="M270" i="2"/>
  <c r="D276" i="2"/>
  <c r="F276" i="2"/>
  <c r="E265" i="2"/>
  <c r="C265" i="2"/>
  <c r="L265" i="2"/>
  <c r="W276" i="2"/>
  <c r="C264" i="2"/>
  <c r="M265" i="2"/>
  <c r="E266" i="2"/>
  <c r="K267" i="2"/>
  <c r="O267" i="2"/>
  <c r="K268" i="2"/>
  <c r="O268" i="2"/>
  <c r="C269" i="2"/>
  <c r="K269" i="2"/>
  <c r="O269" i="2"/>
  <c r="C270" i="2"/>
  <c r="K270" i="2"/>
  <c r="O270" i="2"/>
  <c r="K271" i="2"/>
  <c r="O271" i="2"/>
  <c r="C272" i="2"/>
  <c r="K272" i="2"/>
  <c r="O272" i="2"/>
  <c r="K273" i="2"/>
  <c r="O273" i="2"/>
  <c r="C274" i="2"/>
  <c r="K274" i="2"/>
  <c r="O274" i="2"/>
  <c r="C275" i="2"/>
  <c r="K275" i="2"/>
  <c r="O275" i="2"/>
  <c r="K265" i="2"/>
  <c r="AR26" i="2"/>
  <c r="AZ26" i="2"/>
  <c r="D43" i="2"/>
  <c r="E43" i="2" s="1"/>
  <c r="D44" i="2"/>
  <c r="E44" i="2" s="1"/>
  <c r="M61" i="2"/>
  <c r="W69" i="2"/>
  <c r="F88" i="2"/>
  <c r="M88" i="2" s="1"/>
  <c r="D89" i="2"/>
  <c r="E89" i="2" s="1"/>
  <c r="D90" i="2"/>
  <c r="W92" i="2"/>
  <c r="M160" i="2"/>
  <c r="D176" i="2"/>
  <c r="E176" i="2" s="1"/>
  <c r="D181" i="2"/>
  <c r="E181" i="2" s="1"/>
  <c r="D199" i="2"/>
  <c r="C199" i="2" s="1"/>
  <c r="O222" i="2"/>
  <c r="O226" i="2"/>
  <c r="O242" i="2"/>
  <c r="M128" i="2"/>
  <c r="M178" i="2"/>
  <c r="I69" i="2"/>
  <c r="E356" i="2" s="1"/>
  <c r="M199" i="2"/>
  <c r="I253" i="2"/>
  <c r="D108" i="2"/>
  <c r="C108" i="2" s="1"/>
  <c r="D113" i="2"/>
  <c r="C113" i="2" s="1"/>
  <c r="M126" i="2"/>
  <c r="D129" i="2"/>
  <c r="E129" i="2" s="1"/>
  <c r="D137" i="2"/>
  <c r="E137" i="2" s="1"/>
  <c r="F19" i="2"/>
  <c r="M19" i="2" s="1"/>
  <c r="D22" i="2"/>
  <c r="C22" i="2" s="1"/>
  <c r="F63" i="2"/>
  <c r="M63" i="2" s="1"/>
  <c r="F66" i="2"/>
  <c r="M66" i="2" s="1"/>
  <c r="L173" i="2"/>
  <c r="D178" i="2"/>
  <c r="L222" i="2"/>
  <c r="L226" i="2"/>
  <c r="L242" i="2"/>
  <c r="D390" i="2"/>
  <c r="E390" i="2" s="1"/>
  <c r="D109" i="2"/>
  <c r="C109" i="2" s="1"/>
  <c r="D114" i="2"/>
  <c r="C114" i="2" s="1"/>
  <c r="F127" i="2"/>
  <c r="M127" i="2" s="1"/>
  <c r="W207" i="2"/>
  <c r="F197" i="2"/>
  <c r="M197" i="2" s="1"/>
  <c r="M198" i="2"/>
  <c r="F201" i="2"/>
  <c r="M201" i="2" s="1"/>
  <c r="L178" i="2"/>
  <c r="O178" i="2"/>
  <c r="M151" i="2"/>
  <c r="BE14" i="2"/>
  <c r="BH14" i="2" s="1"/>
  <c r="BJ14" i="2" s="1"/>
  <c r="D152" i="2"/>
  <c r="D158" i="2"/>
  <c r="E158" i="2" s="1"/>
  <c r="D159" i="2"/>
  <c r="E159" i="2" s="1"/>
  <c r="C197" i="2"/>
  <c r="E197" i="2"/>
  <c r="C201" i="2"/>
  <c r="E201" i="2"/>
  <c r="K80" i="2"/>
  <c r="O152" i="2"/>
  <c r="K152" i="2"/>
  <c r="E202" i="2"/>
  <c r="O224" i="2"/>
  <c r="L224" i="2"/>
  <c r="O229" i="2"/>
  <c r="K229" i="2"/>
  <c r="C103" i="2"/>
  <c r="E103" i="2"/>
  <c r="L103" i="2"/>
  <c r="AV26" i="2"/>
  <c r="W46" i="2"/>
  <c r="N150" i="2"/>
  <c r="F154" i="2"/>
  <c r="M154" i="2" s="1"/>
  <c r="D154" i="2"/>
  <c r="E154" i="2" s="1"/>
  <c r="D160" i="2"/>
  <c r="E160" i="2" s="1"/>
  <c r="L174" i="2"/>
  <c r="O176" i="2"/>
  <c r="N176" i="2"/>
  <c r="O182" i="2"/>
  <c r="L182" i="2"/>
  <c r="N224" i="2"/>
  <c r="O227" i="2"/>
  <c r="L227" i="2"/>
  <c r="N229" i="2"/>
  <c r="L104" i="2"/>
  <c r="N104" i="2"/>
  <c r="F106" i="2"/>
  <c r="M106" i="2" s="1"/>
  <c r="D106" i="2"/>
  <c r="C106" i="2" s="1"/>
  <c r="D110" i="2"/>
  <c r="F110" i="2"/>
  <c r="M110" i="2" s="1"/>
  <c r="D16" i="2"/>
  <c r="E16" i="2" s="1"/>
  <c r="W23" i="2"/>
  <c r="K23" i="2" s="1"/>
  <c r="D45" i="2"/>
  <c r="E45" i="2" s="1"/>
  <c r="D58" i="2"/>
  <c r="E58" i="2" s="1"/>
  <c r="M80" i="2"/>
  <c r="D85" i="2"/>
  <c r="E85" i="2" s="1"/>
  <c r="D86" i="2"/>
  <c r="C86" i="2" s="1"/>
  <c r="K151" i="2"/>
  <c r="M152" i="2"/>
  <c r="O160" i="2"/>
  <c r="N160" i="2"/>
  <c r="L176" i="2"/>
  <c r="F180" i="2"/>
  <c r="M180" i="2" s="1"/>
  <c r="D180" i="2"/>
  <c r="E180" i="2" s="1"/>
  <c r="L181" i="2"/>
  <c r="D182" i="2"/>
  <c r="C182" i="2" s="1"/>
  <c r="F183" i="2"/>
  <c r="D183" i="2"/>
  <c r="C183" i="2" s="1"/>
  <c r="D200" i="2"/>
  <c r="M200" i="2"/>
  <c r="C204" i="2"/>
  <c r="O220" i="2"/>
  <c r="L220" i="2"/>
  <c r="F221" i="2"/>
  <c r="M221" i="2" s="1"/>
  <c r="D221" i="2"/>
  <c r="F224" i="2"/>
  <c r="M224" i="2" s="1"/>
  <c r="D224" i="2"/>
  <c r="E224" i="2" s="1"/>
  <c r="O225" i="2"/>
  <c r="K225" i="2"/>
  <c r="N227" i="2"/>
  <c r="O228" i="2"/>
  <c r="L228" i="2"/>
  <c r="F229" i="2"/>
  <c r="M229" i="2" s="1"/>
  <c r="D229" i="2"/>
  <c r="L241" i="2"/>
  <c r="K241" i="2"/>
  <c r="N241" i="2"/>
  <c r="M243" i="2"/>
  <c r="O243" i="2"/>
  <c r="K243" i="2"/>
  <c r="D245" i="2"/>
  <c r="F245" i="2"/>
  <c r="M245" i="2" s="1"/>
  <c r="D387" i="2"/>
  <c r="C387" i="2" s="1"/>
  <c r="F387" i="2"/>
  <c r="F105" i="2"/>
  <c r="M105" i="2" s="1"/>
  <c r="D105" i="2"/>
  <c r="C105" i="2" s="1"/>
  <c r="M114" i="2"/>
  <c r="D126" i="2"/>
  <c r="C126" i="2" s="1"/>
  <c r="D128" i="2"/>
  <c r="C128" i="2" s="1"/>
  <c r="M130" i="2"/>
  <c r="M132" i="2"/>
  <c r="L158" i="2"/>
  <c r="N158" i="2"/>
  <c r="F196" i="2"/>
  <c r="D196" i="2"/>
  <c r="C198" i="2"/>
  <c r="E198" i="2"/>
  <c r="F220" i="2"/>
  <c r="M220" i="2" s="1"/>
  <c r="D220" i="2"/>
  <c r="E220" i="2" s="1"/>
  <c r="O221" i="2"/>
  <c r="K221" i="2"/>
  <c r="F225" i="2"/>
  <c r="M225" i="2" s="1"/>
  <c r="D225" i="2"/>
  <c r="F228" i="2"/>
  <c r="M228" i="2" s="1"/>
  <c r="D228" i="2"/>
  <c r="E228" i="2" s="1"/>
  <c r="AN26" i="2"/>
  <c r="N80" i="2"/>
  <c r="C159" i="2"/>
  <c r="F173" i="2"/>
  <c r="M173" i="2" s="1"/>
  <c r="D173" i="2"/>
  <c r="E173" i="2" s="1"/>
  <c r="N180" i="2"/>
  <c r="E195" i="2"/>
  <c r="C195" i="2"/>
  <c r="O219" i="2"/>
  <c r="L219" i="2"/>
  <c r="N221" i="2"/>
  <c r="L245" i="2"/>
  <c r="L251" i="2"/>
  <c r="D13" i="2"/>
  <c r="C13" i="2" s="1"/>
  <c r="F14" i="2"/>
  <c r="M14" i="2" s="1"/>
  <c r="M57" i="2"/>
  <c r="M59" i="2"/>
  <c r="M81" i="2"/>
  <c r="D83" i="2"/>
  <c r="E83" i="2" s="1"/>
  <c r="D91" i="2"/>
  <c r="K153" i="2"/>
  <c r="N153" i="2"/>
  <c r="F156" i="2"/>
  <c r="M156" i="2" s="1"/>
  <c r="D156" i="2"/>
  <c r="E156" i="2" s="1"/>
  <c r="D172" i="2"/>
  <c r="E172" i="2" s="1"/>
  <c r="O172" i="2"/>
  <c r="N172" i="2"/>
  <c r="M176" i="2"/>
  <c r="F177" i="2"/>
  <c r="M177" i="2" s="1"/>
  <c r="D177" i="2"/>
  <c r="C177" i="2" s="1"/>
  <c r="O179" i="2"/>
  <c r="M179" i="2"/>
  <c r="D203" i="2"/>
  <c r="F203" i="2"/>
  <c r="M203" i="2" s="1"/>
  <c r="O223" i="2"/>
  <c r="L223" i="2"/>
  <c r="D247" i="2"/>
  <c r="C247" i="2" s="1"/>
  <c r="C250" i="2"/>
  <c r="E250" i="2"/>
  <c r="F104" i="2"/>
  <c r="M104" i="2" s="1"/>
  <c r="D104" i="2"/>
  <c r="D130" i="2"/>
  <c r="C130" i="2" s="1"/>
  <c r="D132" i="2"/>
  <c r="C132" i="2" s="1"/>
  <c r="M134" i="2"/>
  <c r="M136" i="2"/>
  <c r="M181" i="2"/>
  <c r="G207" i="2"/>
  <c r="C362" i="2" s="1"/>
  <c r="G230" i="2"/>
  <c r="C363" i="2" s="1"/>
  <c r="M218" i="2"/>
  <c r="M222" i="2"/>
  <c r="M226" i="2"/>
  <c r="I230" i="2"/>
  <c r="E363" i="2" s="1"/>
  <c r="K242" i="2"/>
  <c r="W253" i="2"/>
  <c r="M107" i="2"/>
  <c r="I138" i="2"/>
  <c r="E359" i="2" s="1"/>
  <c r="M129" i="2"/>
  <c r="N157" i="2"/>
  <c r="O153" i="2"/>
  <c r="O154" i="2"/>
  <c r="N155" i="2"/>
  <c r="O157" i="2"/>
  <c r="M174" i="2"/>
  <c r="N175" i="2"/>
  <c r="M182" i="2"/>
  <c r="M111" i="2"/>
  <c r="M113" i="2"/>
  <c r="E134" i="2"/>
  <c r="L22" i="2"/>
  <c r="W161" i="2"/>
  <c r="K154" i="2"/>
  <c r="N156" i="2"/>
  <c r="K157" i="2"/>
  <c r="K158" i="2"/>
  <c r="M158" i="2"/>
  <c r="G184" i="2"/>
  <c r="C361" i="2" s="1"/>
  <c r="N174" i="2"/>
  <c r="N178" i="2"/>
  <c r="N182" i="2"/>
  <c r="D107" i="2"/>
  <c r="C107" i="2" s="1"/>
  <c r="M108" i="2"/>
  <c r="M175" i="2"/>
  <c r="M183" i="2"/>
  <c r="O158" i="2"/>
  <c r="N179" i="2"/>
  <c r="N183" i="2"/>
  <c r="E127" i="2"/>
  <c r="E136" i="2"/>
  <c r="M18" i="2"/>
  <c r="M44" i="2"/>
  <c r="N152" i="2"/>
  <c r="L153" i="2"/>
  <c r="N159" i="2"/>
  <c r="N173" i="2"/>
  <c r="L175" i="2"/>
  <c r="N177" i="2"/>
  <c r="L179" i="2"/>
  <c r="N181" i="2"/>
  <c r="L183" i="2"/>
  <c r="E111" i="2"/>
  <c r="N114" i="2"/>
  <c r="N127" i="2"/>
  <c r="C43" i="2"/>
  <c r="K89" i="2"/>
  <c r="O150" i="2"/>
  <c r="L152" i="2"/>
  <c r="O155" i="2"/>
  <c r="O156" i="2"/>
  <c r="O159" i="2"/>
  <c r="M112" i="2"/>
  <c r="E114" i="2"/>
  <c r="E131" i="2"/>
  <c r="C133" i="2"/>
  <c r="E135" i="2"/>
  <c r="C137" i="2"/>
  <c r="K150" i="2"/>
  <c r="M150" i="2"/>
  <c r="K155" i="2"/>
  <c r="M155" i="2"/>
  <c r="K156" i="2"/>
  <c r="K159" i="2"/>
  <c r="M159" i="2"/>
  <c r="L81" i="2"/>
  <c r="N82" i="2"/>
  <c r="K88" i="2"/>
  <c r="C89" i="2"/>
  <c r="M109" i="2"/>
  <c r="N110" i="2"/>
  <c r="E112" i="2"/>
  <c r="M133" i="2"/>
  <c r="M137" i="2"/>
  <c r="N129" i="2"/>
  <c r="N131" i="2"/>
  <c r="N132" i="2"/>
  <c r="N134" i="2"/>
  <c r="N135" i="2"/>
  <c r="N136" i="2"/>
  <c r="N105" i="2"/>
  <c r="N106" i="2"/>
  <c r="N107" i="2"/>
  <c r="N108" i="2"/>
  <c r="N111" i="2"/>
  <c r="K126" i="2"/>
  <c r="K127" i="2"/>
  <c r="K128" i="2"/>
  <c r="K129" i="2"/>
  <c r="K130" i="2"/>
  <c r="K131" i="2"/>
  <c r="K132" i="2"/>
  <c r="O132" i="2"/>
  <c r="O133" i="2"/>
  <c r="K135" i="2"/>
  <c r="O135" i="2"/>
  <c r="K137" i="2"/>
  <c r="K103" i="2"/>
  <c r="O103" i="2"/>
  <c r="K104" i="2"/>
  <c r="O104" i="2"/>
  <c r="K105" i="2"/>
  <c r="O105" i="2"/>
  <c r="K106" i="2"/>
  <c r="O106" i="2"/>
  <c r="K107" i="2"/>
  <c r="O107" i="2"/>
  <c r="K108" i="2"/>
  <c r="O108" i="2"/>
  <c r="K109" i="2"/>
  <c r="O109" i="2"/>
  <c r="K110" i="2"/>
  <c r="O110" i="2"/>
  <c r="K111" i="2"/>
  <c r="O111" i="2"/>
  <c r="K112" i="2"/>
  <c r="O112" i="2"/>
  <c r="K113" i="2"/>
  <c r="O113" i="2"/>
  <c r="K114" i="2"/>
  <c r="O114" i="2"/>
  <c r="L126" i="2"/>
  <c r="L127" i="2"/>
  <c r="L128" i="2"/>
  <c r="L129" i="2"/>
  <c r="L130" i="2"/>
  <c r="L131" i="2"/>
  <c r="L132" i="2"/>
  <c r="L133" i="2"/>
  <c r="L134" i="2"/>
  <c r="L135" i="2"/>
  <c r="L136" i="2"/>
  <c r="L137" i="2"/>
  <c r="H138" i="2"/>
  <c r="D359" i="2" s="1"/>
  <c r="N126" i="2"/>
  <c r="N128" i="2"/>
  <c r="N130" i="2"/>
  <c r="N133" i="2"/>
  <c r="N137" i="2"/>
  <c r="N103" i="2"/>
  <c r="N109" i="2"/>
  <c r="N112" i="2"/>
  <c r="N113" i="2"/>
  <c r="O126" i="2"/>
  <c r="O127" i="2"/>
  <c r="O128" i="2"/>
  <c r="O129" i="2"/>
  <c r="O130" i="2"/>
  <c r="O131" i="2"/>
  <c r="K133" i="2"/>
  <c r="K134" i="2"/>
  <c r="O134" i="2"/>
  <c r="K136" i="2"/>
  <c r="O136" i="2"/>
  <c r="O137" i="2"/>
  <c r="H115" i="2"/>
  <c r="D358" i="2" s="1"/>
  <c r="K45" i="2"/>
  <c r="K90" i="2"/>
  <c r="N91" i="2"/>
  <c r="M36" i="2"/>
  <c r="M45" i="2"/>
  <c r="D62" i="2"/>
  <c r="E62" i="2" s="1"/>
  <c r="M43" i="2"/>
  <c r="D59" i="2"/>
  <c r="L13" i="2"/>
  <c r="L18" i="2"/>
  <c r="E36" i="2"/>
  <c r="C37" i="2"/>
  <c r="N45" i="2"/>
  <c r="D60" i="2"/>
  <c r="E63" i="2"/>
  <c r="E68" i="2"/>
  <c r="O82" i="2"/>
  <c r="K87" i="2"/>
  <c r="N35" i="2"/>
  <c r="K39" i="2"/>
  <c r="C41" i="2"/>
  <c r="M64" i="2"/>
  <c r="M67" i="2"/>
  <c r="M68" i="2"/>
  <c r="N81" i="2"/>
  <c r="L82" i="2"/>
  <c r="AD11" i="2"/>
  <c r="O80" i="2"/>
  <c r="K81" i="2"/>
  <c r="O81" i="2"/>
  <c r="M82" i="2"/>
  <c r="K84" i="2"/>
  <c r="K85" i="2"/>
  <c r="I92" i="2"/>
  <c r="E357" i="2" s="1"/>
  <c r="BE20" i="2"/>
  <c r="BH20" i="2" s="1"/>
  <c r="BJ20" i="2" s="1"/>
  <c r="F84" i="2"/>
  <c r="M84" i="2" s="1"/>
  <c r="D81" i="2"/>
  <c r="C81" i="2" s="1"/>
  <c r="D87" i="2"/>
  <c r="M60" i="2"/>
  <c r="I311" i="2"/>
  <c r="I312" i="2"/>
  <c r="N57" i="2"/>
  <c r="M62" i="2"/>
  <c r="N67" i="2"/>
  <c r="N58" i="2"/>
  <c r="D65" i="2"/>
  <c r="C65" i="2" s="1"/>
  <c r="D61" i="2"/>
  <c r="D335" i="2"/>
  <c r="C335" i="2" s="1"/>
  <c r="I379" i="2"/>
  <c r="O35" i="2"/>
  <c r="K37" i="2"/>
  <c r="N39" i="2"/>
  <c r="AD12" i="2"/>
  <c r="N34" i="2"/>
  <c r="M40" i="2"/>
  <c r="M34" i="2"/>
  <c r="L35" i="2"/>
  <c r="M38" i="2"/>
  <c r="I319" i="2"/>
  <c r="AD17" i="2"/>
  <c r="O34" i="2"/>
  <c r="M37" i="2"/>
  <c r="M39" i="2"/>
  <c r="N40" i="2"/>
  <c r="K43" i="2"/>
  <c r="N41" i="2"/>
  <c r="D309" i="2"/>
  <c r="C309" i="2" s="1"/>
  <c r="F309" i="2"/>
  <c r="D42" i="2"/>
  <c r="C42" i="2" s="1"/>
  <c r="D34" i="2"/>
  <c r="X391" i="2"/>
  <c r="M12" i="2"/>
  <c r="I315" i="2"/>
  <c r="I317" i="2"/>
  <c r="I313" i="2"/>
  <c r="G336" i="2"/>
  <c r="BE23" i="2"/>
  <c r="BH23" i="2" s="1"/>
  <c r="BJ23" i="2" s="1"/>
  <c r="H385" i="2"/>
  <c r="BE17" i="2"/>
  <c r="BH17" i="2" s="1"/>
  <c r="BJ17" i="2" s="1"/>
  <c r="BE18" i="2"/>
  <c r="BH18" i="2" s="1"/>
  <c r="BJ18" i="2" s="1"/>
  <c r="D15" i="2"/>
  <c r="E15" i="2" s="1"/>
  <c r="D21" i="2"/>
  <c r="E21" i="2" s="1"/>
  <c r="D12" i="2"/>
  <c r="C12" i="2" s="1"/>
  <c r="D18" i="2"/>
  <c r="C18" i="2" s="1"/>
  <c r="D20" i="2"/>
  <c r="C20" i="2" s="1"/>
  <c r="H309" i="2"/>
  <c r="F332" i="2"/>
  <c r="H335" i="2"/>
  <c r="D337" i="2"/>
  <c r="C337" i="2" s="1"/>
  <c r="D382" i="2"/>
  <c r="E382" i="2" s="1"/>
  <c r="H332" i="2"/>
  <c r="D338" i="2"/>
  <c r="C338" i="2" s="1"/>
  <c r="D341" i="2"/>
  <c r="C341" i="2" s="1"/>
  <c r="N43" i="2"/>
  <c r="D57" i="2"/>
  <c r="E66" i="2"/>
  <c r="E67" i="2"/>
  <c r="BD19" i="2"/>
  <c r="C17" i="2"/>
  <c r="N37" i="2"/>
  <c r="C45" i="2"/>
  <c r="N64" i="2"/>
  <c r="M65" i="2"/>
  <c r="K41" i="2"/>
  <c r="M41" i="2"/>
  <c r="M13" i="2"/>
  <c r="N16" i="2"/>
  <c r="AD16" i="2"/>
  <c r="AD21" i="2"/>
  <c r="M22" i="2"/>
  <c r="M35" i="2"/>
  <c r="O37" i="2"/>
  <c r="O39" i="2"/>
  <c r="L41" i="2"/>
  <c r="O43" i="2"/>
  <c r="O45" i="2"/>
  <c r="N15" i="2"/>
  <c r="AD15" i="2"/>
  <c r="N17" i="2"/>
  <c r="AD19" i="2"/>
  <c r="BD24" i="2"/>
  <c r="C35" i="2"/>
  <c r="N38" i="2"/>
  <c r="M42" i="2"/>
  <c r="N44" i="2"/>
  <c r="BI24" i="2"/>
  <c r="M20" i="2"/>
  <c r="K319" i="2"/>
  <c r="N21" i="2"/>
  <c r="BD21" i="2"/>
  <c r="BC26" i="2"/>
  <c r="D333" i="2"/>
  <c r="C333" i="2" s="1"/>
  <c r="F333" i="2"/>
  <c r="H336" i="2"/>
  <c r="H339" i="2"/>
  <c r="G341" i="2"/>
  <c r="E11" i="2"/>
  <c r="C11" i="2"/>
  <c r="C14" i="2"/>
  <c r="BD15" i="2"/>
  <c r="BD17" i="2"/>
  <c r="BI19" i="2"/>
  <c r="BE24" i="2"/>
  <c r="BH24" i="2" s="1"/>
  <c r="BE25" i="2"/>
  <c r="BH25" i="2" s="1"/>
  <c r="BJ25" i="2" s="1"/>
  <c r="I314" i="2"/>
  <c r="I318" i="2"/>
  <c r="F334" i="2"/>
  <c r="H334" i="2"/>
  <c r="H337" i="2"/>
  <c r="H340" i="2"/>
  <c r="H342" i="2"/>
  <c r="AA391" i="2"/>
  <c r="E19" i="2"/>
  <c r="C19" i="2"/>
  <c r="F386" i="2"/>
  <c r="D386" i="2"/>
  <c r="C386" i="2" s="1"/>
  <c r="G23" i="2"/>
  <c r="C354" i="2" s="1"/>
  <c r="BE19" i="2"/>
  <c r="BH19" i="2" s="1"/>
  <c r="L20" i="2"/>
  <c r="BD23" i="2"/>
  <c r="I309" i="2"/>
  <c r="X321" i="2"/>
  <c r="H310" i="2"/>
  <c r="I316" i="2"/>
  <c r="G338" i="2"/>
  <c r="G380" i="2"/>
  <c r="I380" i="2"/>
  <c r="F383" i="2"/>
  <c r="D383" i="2"/>
  <c r="C383" i="2" s="1"/>
  <c r="V391" i="2"/>
  <c r="BA26" i="2"/>
  <c r="BB26" i="2" s="1"/>
  <c r="BE16" i="2"/>
  <c r="BH16" i="2" s="1"/>
  <c r="BJ16" i="2" s="1"/>
  <c r="BE21" i="2"/>
  <c r="BH21" i="2" s="1"/>
  <c r="BJ21" i="2" s="1"/>
  <c r="BE22" i="2"/>
  <c r="BH22" i="2" s="1"/>
  <c r="BJ22" i="2" s="1"/>
  <c r="G335" i="2"/>
  <c r="G337" i="2"/>
  <c r="H338" i="2"/>
  <c r="H341" i="2"/>
  <c r="H388" i="2"/>
  <c r="F184" i="2"/>
  <c r="D184" i="2"/>
  <c r="N19" i="2"/>
  <c r="D92" i="2"/>
  <c r="F92" i="2"/>
  <c r="H161" i="2"/>
  <c r="D360" i="2" s="1"/>
  <c r="C176" i="2"/>
  <c r="L202" i="2"/>
  <c r="O202" i="2"/>
  <c r="K202" i="2"/>
  <c r="F223" i="2"/>
  <c r="M223" i="2" s="1"/>
  <c r="D223" i="2"/>
  <c r="F227" i="2"/>
  <c r="M227" i="2" s="1"/>
  <c r="D227" i="2"/>
  <c r="C246" i="2"/>
  <c r="E246" i="2"/>
  <c r="F310" i="2"/>
  <c r="D310" i="2"/>
  <c r="C310" i="2" s="1"/>
  <c r="I332" i="2"/>
  <c r="O15" i="2"/>
  <c r="K17" i="2"/>
  <c r="K21" i="2"/>
  <c r="N36" i="2"/>
  <c r="N59" i="2"/>
  <c r="N60" i="2"/>
  <c r="N61" i="2"/>
  <c r="D80" i="2"/>
  <c r="M83" i="2"/>
  <c r="O83" i="2"/>
  <c r="N84" i="2"/>
  <c r="M85" i="2"/>
  <c r="O85" i="2"/>
  <c r="M86" i="2"/>
  <c r="L86" i="2"/>
  <c r="M87" i="2"/>
  <c r="O87" i="2"/>
  <c r="L88" i="2"/>
  <c r="L89" i="2"/>
  <c r="N90" i="2"/>
  <c r="H92" i="2"/>
  <c r="D357" i="2" s="1"/>
  <c r="F149" i="2"/>
  <c r="M149" i="2" s="1"/>
  <c r="D149" i="2"/>
  <c r="F157" i="2"/>
  <c r="M157" i="2" s="1"/>
  <c r="D157" i="2"/>
  <c r="C179" i="2"/>
  <c r="E183" i="2"/>
  <c r="H184" i="2"/>
  <c r="D361" i="2" s="1"/>
  <c r="W184" i="2"/>
  <c r="L195" i="2"/>
  <c r="O195" i="2"/>
  <c r="K195" i="2"/>
  <c r="L196" i="2"/>
  <c r="O196" i="2"/>
  <c r="K196" i="2"/>
  <c r="N196" i="2"/>
  <c r="N202" i="2"/>
  <c r="L204" i="2"/>
  <c r="O204" i="2"/>
  <c r="K204" i="2"/>
  <c r="N204" i="2"/>
  <c r="H230" i="2"/>
  <c r="D363" i="2" s="1"/>
  <c r="O250" i="2"/>
  <c r="K250" i="2"/>
  <c r="L250" i="2"/>
  <c r="N250" i="2"/>
  <c r="H333" i="2"/>
  <c r="C334" i="2"/>
  <c r="L11" i="2"/>
  <c r="K14" i="2"/>
  <c r="AD14" i="2"/>
  <c r="L15" i="2"/>
  <c r="L16" i="2"/>
  <c r="BD16" i="2"/>
  <c r="L17" i="2"/>
  <c r="BD18" i="2"/>
  <c r="L19" i="2"/>
  <c r="BD20" i="2"/>
  <c r="L21" i="2"/>
  <c r="BD22" i="2"/>
  <c r="H23" i="2"/>
  <c r="D354" i="2" s="1"/>
  <c r="BD25" i="2"/>
  <c r="K36" i="2"/>
  <c r="O36" i="2"/>
  <c r="K38" i="2"/>
  <c r="O38" i="2"/>
  <c r="K40" i="2"/>
  <c r="O40" i="2"/>
  <c r="K42" i="2"/>
  <c r="O42" i="2"/>
  <c r="K44" i="2"/>
  <c r="O44" i="2"/>
  <c r="K57" i="2"/>
  <c r="O57" i="2"/>
  <c r="K58" i="2"/>
  <c r="O58" i="2"/>
  <c r="K59" i="2"/>
  <c r="O59" i="2"/>
  <c r="K60" i="2"/>
  <c r="O60" i="2"/>
  <c r="K61" i="2"/>
  <c r="O61" i="2"/>
  <c r="K62" i="2"/>
  <c r="O62" i="2"/>
  <c r="K63" i="2"/>
  <c r="O63" i="2"/>
  <c r="K64" i="2"/>
  <c r="O64" i="2"/>
  <c r="K65" i="2"/>
  <c r="O65" i="2"/>
  <c r="K66" i="2"/>
  <c r="O66" i="2"/>
  <c r="K67" i="2"/>
  <c r="O67" i="2"/>
  <c r="K68" i="2"/>
  <c r="O68" i="2"/>
  <c r="N83" i="2"/>
  <c r="E84" i="2"/>
  <c r="C84" i="2"/>
  <c r="N85" i="2"/>
  <c r="E86" i="2"/>
  <c r="O86" i="2"/>
  <c r="N87" i="2"/>
  <c r="E88" i="2"/>
  <c r="C88" i="2"/>
  <c r="O88" i="2"/>
  <c r="E90" i="2"/>
  <c r="C90" i="2"/>
  <c r="M91" i="2"/>
  <c r="L91" i="2"/>
  <c r="C174" i="2"/>
  <c r="E174" i="2"/>
  <c r="C178" i="2"/>
  <c r="E178" i="2"/>
  <c r="N195" i="2"/>
  <c r="M196" i="2"/>
  <c r="L198" i="2"/>
  <c r="O198" i="2"/>
  <c r="K198" i="2"/>
  <c r="M204" i="2"/>
  <c r="L206" i="2"/>
  <c r="O206" i="2"/>
  <c r="K206" i="2"/>
  <c r="C244" i="2"/>
  <c r="E244" i="2"/>
  <c r="M250" i="2"/>
  <c r="G310" i="2"/>
  <c r="I310" i="2"/>
  <c r="E332" i="2"/>
  <c r="J332" i="2"/>
  <c r="C332" i="2"/>
  <c r="I339" i="2"/>
  <c r="I342" i="2"/>
  <c r="E150" i="2"/>
  <c r="F161" i="2"/>
  <c r="M161" i="2" s="1"/>
  <c r="D161" i="2"/>
  <c r="C172" i="2"/>
  <c r="M202" i="2"/>
  <c r="F219" i="2"/>
  <c r="M219" i="2" s="1"/>
  <c r="D219" i="2"/>
  <c r="C242" i="2"/>
  <c r="E242" i="2"/>
  <c r="O247" i="2"/>
  <c r="K247" i="2"/>
  <c r="N247" i="2"/>
  <c r="M247" i="2"/>
  <c r="D249" i="2"/>
  <c r="F249" i="2"/>
  <c r="M249" i="2" s="1"/>
  <c r="E334" i="2"/>
  <c r="J334" i="2"/>
  <c r="R389" i="2"/>
  <c r="H389" i="2"/>
  <c r="J390" i="2"/>
  <c r="K11" i="2"/>
  <c r="O11" i="2"/>
  <c r="N14" i="2"/>
  <c r="K15" i="2"/>
  <c r="K16" i="2"/>
  <c r="O16" i="2"/>
  <c r="O17" i="2"/>
  <c r="K19" i="2"/>
  <c r="O19" i="2"/>
  <c r="O21" i="2"/>
  <c r="N42" i="2"/>
  <c r="N62" i="2"/>
  <c r="N63" i="2"/>
  <c r="N65" i="2"/>
  <c r="N66" i="2"/>
  <c r="N68" i="2"/>
  <c r="L83" i="2"/>
  <c r="L84" i="2"/>
  <c r="N86" i="2"/>
  <c r="M89" i="2"/>
  <c r="O89" i="2"/>
  <c r="M90" i="2"/>
  <c r="L90" i="2"/>
  <c r="M195" i="2"/>
  <c r="L203" i="2"/>
  <c r="O203" i="2"/>
  <c r="K203" i="2"/>
  <c r="H253" i="2"/>
  <c r="D364" i="2" s="1"/>
  <c r="J310" i="2"/>
  <c r="I334" i="2"/>
  <c r="O14" i="2"/>
  <c r="BD14" i="2"/>
  <c r="K13" i="2"/>
  <c r="O13" i="2"/>
  <c r="AD13" i="2"/>
  <c r="L14" i="2"/>
  <c r="M15" i="2"/>
  <c r="BE15" i="2"/>
  <c r="BH15" i="2" s="1"/>
  <c r="M16" i="2"/>
  <c r="M17" i="2"/>
  <c r="K18" i="2"/>
  <c r="O18" i="2"/>
  <c r="AD18" i="2"/>
  <c r="K20" i="2"/>
  <c r="O20" i="2"/>
  <c r="AD20" i="2"/>
  <c r="M21" i="2"/>
  <c r="K22" i="2"/>
  <c r="O22" i="2"/>
  <c r="AD22" i="2"/>
  <c r="I23" i="2"/>
  <c r="E354" i="2" s="1"/>
  <c r="H46" i="2"/>
  <c r="D355" i="2" s="1"/>
  <c r="H69" i="2"/>
  <c r="D356" i="2" s="1"/>
  <c r="D82" i="2"/>
  <c r="O91" i="2"/>
  <c r="F153" i="2"/>
  <c r="M153" i="2" s="1"/>
  <c r="D153" i="2"/>
  <c r="D155" i="2"/>
  <c r="E177" i="2"/>
  <c r="C181" i="2"/>
  <c r="N198" i="2"/>
  <c r="L199" i="2"/>
  <c r="O199" i="2"/>
  <c r="K199" i="2"/>
  <c r="L200" i="2"/>
  <c r="O200" i="2"/>
  <c r="K200" i="2"/>
  <c r="N200" i="2"/>
  <c r="N206" i="2"/>
  <c r="O207" i="2"/>
  <c r="E243" i="2"/>
  <c r="C243" i="2"/>
  <c r="C252" i="2"/>
  <c r="E252" i="2"/>
  <c r="H312" i="2"/>
  <c r="R312" i="2"/>
  <c r="I161" i="2"/>
  <c r="E360" i="2" s="1"/>
  <c r="L197" i="2"/>
  <c r="O197" i="2"/>
  <c r="K197" i="2"/>
  <c r="L201" i="2"/>
  <c r="O201" i="2"/>
  <c r="K201" i="2"/>
  <c r="L205" i="2"/>
  <c r="O205" i="2"/>
  <c r="K205" i="2"/>
  <c r="G253" i="2"/>
  <c r="C364" i="2" s="1"/>
  <c r="O246" i="2"/>
  <c r="K246" i="2"/>
  <c r="L246" i="2"/>
  <c r="F248" i="2"/>
  <c r="M248" i="2" s="1"/>
  <c r="C251" i="2"/>
  <c r="E251" i="2"/>
  <c r="V321" i="2"/>
  <c r="H311" i="2"/>
  <c r="R311" i="2"/>
  <c r="Q321" i="2"/>
  <c r="R321" i="2" s="1"/>
  <c r="I343" i="2"/>
  <c r="R381" i="2"/>
  <c r="H381" i="2"/>
  <c r="J382" i="2"/>
  <c r="R384" i="2"/>
  <c r="H384" i="2"/>
  <c r="J385" i="2"/>
  <c r="C248" i="2"/>
  <c r="E248" i="2"/>
  <c r="O251" i="2"/>
  <c r="K251" i="2"/>
  <c r="N251" i="2"/>
  <c r="J309" i="2"/>
  <c r="S321" i="2"/>
  <c r="T321" i="2" s="1"/>
  <c r="T309" i="2"/>
  <c r="D313" i="2"/>
  <c r="C313" i="2" s="1"/>
  <c r="F313" i="2"/>
  <c r="D314" i="2"/>
  <c r="C314" i="2" s="1"/>
  <c r="F314" i="2"/>
  <c r="D315" i="2"/>
  <c r="C315" i="2" s="1"/>
  <c r="F315" i="2"/>
  <c r="D316" i="2"/>
  <c r="C316" i="2" s="1"/>
  <c r="F316" i="2"/>
  <c r="D317" i="2"/>
  <c r="C317" i="2" s="1"/>
  <c r="F317" i="2"/>
  <c r="D318" i="2"/>
  <c r="C318" i="2" s="1"/>
  <c r="F318" i="2"/>
  <c r="D319" i="2"/>
  <c r="C319" i="2" s="1"/>
  <c r="F319" i="2"/>
  <c r="E320" i="2"/>
  <c r="J320" i="2"/>
  <c r="J333" i="2"/>
  <c r="I333" i="2"/>
  <c r="I335" i="2"/>
  <c r="I338" i="2"/>
  <c r="W230" i="2"/>
  <c r="O244" i="2"/>
  <c r="K244" i="2"/>
  <c r="O248" i="2"/>
  <c r="K248" i="2"/>
  <c r="O252" i="2"/>
  <c r="K252" i="2"/>
  <c r="U321" i="2"/>
  <c r="G321" i="2" s="1"/>
  <c r="C367" i="2" s="1"/>
  <c r="G309" i="2"/>
  <c r="Z321" i="2"/>
  <c r="H313" i="2"/>
  <c r="T313" i="2"/>
  <c r="H314" i="2"/>
  <c r="T314" i="2"/>
  <c r="H315" i="2"/>
  <c r="T315" i="2"/>
  <c r="H316" i="2"/>
  <c r="T316" i="2"/>
  <c r="H317" i="2"/>
  <c r="T317" i="2"/>
  <c r="H318" i="2"/>
  <c r="T318" i="2"/>
  <c r="H319" i="2"/>
  <c r="T319" i="2"/>
  <c r="C320" i="2"/>
  <c r="I337" i="2"/>
  <c r="I341" i="2"/>
  <c r="Q391" i="2"/>
  <c r="R391" i="2" s="1"/>
  <c r="H379" i="2"/>
  <c r="R379" i="2"/>
  <c r="T386" i="2"/>
  <c r="H386" i="2"/>
  <c r="G387" i="2"/>
  <c r="I387" i="2"/>
  <c r="K172" i="2"/>
  <c r="K173" i="2"/>
  <c r="K174" i="2"/>
  <c r="K175" i="2"/>
  <c r="K176" i="2"/>
  <c r="K177" i="2"/>
  <c r="K178" i="2"/>
  <c r="K179" i="2"/>
  <c r="K180" i="2"/>
  <c r="K181" i="2"/>
  <c r="K182" i="2"/>
  <c r="K183" i="2"/>
  <c r="H207" i="2"/>
  <c r="D362" i="2" s="1"/>
  <c r="I207" i="2"/>
  <c r="E362" i="2" s="1"/>
  <c r="D218" i="2"/>
  <c r="D222" i="2"/>
  <c r="D226" i="2"/>
  <c r="E241" i="2"/>
  <c r="O241" i="2"/>
  <c r="N244" i="2"/>
  <c r="O245" i="2"/>
  <c r="K245" i="2"/>
  <c r="N248" i="2"/>
  <c r="O249" i="2"/>
  <c r="K249" i="2"/>
  <c r="N252" i="2"/>
  <c r="AA321" i="2"/>
  <c r="T320" i="2"/>
  <c r="H320" i="2"/>
  <c r="I336" i="2"/>
  <c r="I340" i="2"/>
  <c r="Z391" i="2"/>
  <c r="H380" i="2"/>
  <c r="R380" i="2"/>
  <c r="G386" i="2"/>
  <c r="I386" i="2"/>
  <c r="I320" i="2"/>
  <c r="U391" i="2"/>
  <c r="G379" i="2"/>
  <c r="T382" i="2"/>
  <c r="H382" i="2"/>
  <c r="R388" i="2"/>
  <c r="C390" i="2"/>
  <c r="T390" i="2"/>
  <c r="H390" i="2"/>
  <c r="G382" i="2"/>
  <c r="I382" i="2"/>
  <c r="G383" i="2"/>
  <c r="I383" i="2"/>
  <c r="R385" i="2"/>
  <c r="G390" i="2"/>
  <c r="I390" i="2"/>
  <c r="G381" i="2"/>
  <c r="I381" i="2"/>
  <c r="H383" i="2"/>
  <c r="J384" i="2"/>
  <c r="G385" i="2"/>
  <c r="I385" i="2"/>
  <c r="H387" i="2"/>
  <c r="J388" i="2"/>
  <c r="G389" i="2"/>
  <c r="I389" i="2"/>
  <c r="T379" i="2"/>
  <c r="S391" i="2"/>
  <c r="T391" i="2" s="1"/>
  <c r="J383" i="2"/>
  <c r="G384" i="2"/>
  <c r="I384" i="2"/>
  <c r="J387" i="2"/>
  <c r="G388" i="2"/>
  <c r="I388" i="2"/>
  <c r="M23" i="2" l="1"/>
  <c r="G354" i="2" s="1"/>
  <c r="K343" i="2"/>
  <c r="W344" i="2"/>
  <c r="K344" i="2" s="1"/>
  <c r="F69" i="2"/>
  <c r="C224" i="2"/>
  <c r="C158" i="2"/>
  <c r="O138" i="2"/>
  <c r="N138" i="2"/>
  <c r="H359" i="2" s="1"/>
  <c r="L138" i="2"/>
  <c r="F359" i="2" s="1"/>
  <c r="D138" i="2"/>
  <c r="E138" i="2" s="1"/>
  <c r="G358" i="2"/>
  <c r="E108" i="2"/>
  <c r="E64" i="2"/>
  <c r="C39" i="2"/>
  <c r="F46" i="2"/>
  <c r="G355" i="2" s="1"/>
  <c r="AD36" i="2"/>
  <c r="AF36" i="2" s="1"/>
  <c r="D23" i="2"/>
  <c r="E23" i="2" s="1"/>
  <c r="L388" i="2"/>
  <c r="N388" i="2"/>
  <c r="AE20" i="2"/>
  <c r="AF20" i="2" s="1"/>
  <c r="K388" i="2"/>
  <c r="C273" i="2"/>
  <c r="E387" i="2"/>
  <c r="C271" i="2"/>
  <c r="C292" i="2"/>
  <c r="C268" i="2"/>
  <c r="G365" i="2"/>
  <c r="N299" i="2"/>
  <c r="H366" i="2" s="1"/>
  <c r="G366" i="2"/>
  <c r="C175" i="2"/>
  <c r="D115" i="2"/>
  <c r="C69" i="2"/>
  <c r="E69" i="2"/>
  <c r="C46" i="2"/>
  <c r="N253" i="2"/>
  <c r="H364" i="2" s="1"/>
  <c r="L230" i="2"/>
  <c r="F363" i="2" s="1"/>
  <c r="N207" i="2"/>
  <c r="H362" i="2" s="1"/>
  <c r="G361" i="2"/>
  <c r="L184" i="2"/>
  <c r="F361" i="2" s="1"/>
  <c r="G360" i="2"/>
  <c r="N161" i="2"/>
  <c r="H360" i="2" s="1"/>
  <c r="C151" i="2"/>
  <c r="G359" i="2"/>
  <c r="N69" i="2"/>
  <c r="H356" i="2" s="1"/>
  <c r="O46" i="2"/>
  <c r="N23" i="2"/>
  <c r="H354" i="2" s="1"/>
  <c r="L253" i="2"/>
  <c r="F364" i="2" s="1"/>
  <c r="AD43" i="2"/>
  <c r="AF43" i="2" s="1"/>
  <c r="E364" i="2"/>
  <c r="AD40" i="2"/>
  <c r="AF40" i="2" s="1"/>
  <c r="C173" i="2"/>
  <c r="N115" i="2"/>
  <c r="H358" i="2" s="1"/>
  <c r="L115" i="2"/>
  <c r="F358" i="2" s="1"/>
  <c r="O115" i="2"/>
  <c r="O92" i="2"/>
  <c r="N46" i="2"/>
  <c r="H355" i="2" s="1"/>
  <c r="E247" i="2"/>
  <c r="C220" i="2"/>
  <c r="L92" i="2"/>
  <c r="F357" i="2" s="1"/>
  <c r="C38" i="2"/>
  <c r="AD37" i="2"/>
  <c r="AF37" i="2" s="1"/>
  <c r="E113" i="2"/>
  <c r="C298" i="2"/>
  <c r="C291" i="2"/>
  <c r="M335" i="2"/>
  <c r="C154" i="2"/>
  <c r="C180" i="2"/>
  <c r="C40" i="2"/>
  <c r="L69" i="2"/>
  <c r="F356" i="2" s="1"/>
  <c r="C83" i="2"/>
  <c r="E132" i="2"/>
  <c r="C296" i="2"/>
  <c r="C293" i="2"/>
  <c r="E13" i="2"/>
  <c r="N381" i="2"/>
  <c r="E22" i="2"/>
  <c r="C294" i="2"/>
  <c r="K384" i="2"/>
  <c r="AF16" i="2"/>
  <c r="O384" i="2"/>
  <c r="O389" i="2"/>
  <c r="N384" i="2"/>
  <c r="L384" i="2"/>
  <c r="E335" i="2"/>
  <c r="E299" i="2"/>
  <c r="C299" i="2"/>
  <c r="L299" i="2"/>
  <c r="F366" i="2" s="1"/>
  <c r="O299" i="2"/>
  <c r="L276" i="2"/>
  <c r="F365" i="2" s="1"/>
  <c r="O276" i="2"/>
  <c r="N276" i="2"/>
  <c r="H365" i="2" s="1"/>
  <c r="E276" i="2"/>
  <c r="C276" i="2"/>
  <c r="C129" i="2"/>
  <c r="E109" i="2"/>
  <c r="E199" i="2"/>
  <c r="C382" i="2"/>
  <c r="L381" i="2"/>
  <c r="G357" i="2"/>
  <c r="O69" i="2"/>
  <c r="E107" i="2"/>
  <c r="E105" i="2"/>
  <c r="E106" i="2"/>
  <c r="O381" i="2"/>
  <c r="O343" i="2"/>
  <c r="N92" i="2"/>
  <c r="H357" i="2" s="1"/>
  <c r="C44" i="2"/>
  <c r="C85" i="2"/>
  <c r="C16" i="2"/>
  <c r="L207" i="2"/>
  <c r="F362" i="2" s="1"/>
  <c r="N332" i="2"/>
  <c r="O332" i="2"/>
  <c r="E182" i="2"/>
  <c r="L332" i="2"/>
  <c r="BG20" i="2"/>
  <c r="BG14" i="2"/>
  <c r="C156" i="2"/>
  <c r="E152" i="2"/>
  <c r="C152" i="2"/>
  <c r="O342" i="2"/>
  <c r="AD42" i="2"/>
  <c r="AF42" i="2" s="1"/>
  <c r="E91" i="2"/>
  <c r="C91" i="2"/>
  <c r="C225" i="2"/>
  <c r="E225" i="2"/>
  <c r="C245" i="2"/>
  <c r="E245" i="2"/>
  <c r="C200" i="2"/>
  <c r="E200" i="2"/>
  <c r="K380" i="2"/>
  <c r="O341" i="2"/>
  <c r="K381" i="2"/>
  <c r="O253" i="2"/>
  <c r="O23" i="2"/>
  <c r="L46" i="2"/>
  <c r="F355" i="2" s="1"/>
  <c r="E126" i="2"/>
  <c r="E128" i="2"/>
  <c r="E130" i="2"/>
  <c r="E196" i="2"/>
  <c r="C196" i="2"/>
  <c r="C221" i="2"/>
  <c r="E221" i="2"/>
  <c r="N343" i="2"/>
  <c r="C110" i="2"/>
  <c r="E110" i="2"/>
  <c r="C228" i="2"/>
  <c r="L23" i="2"/>
  <c r="F354" i="2" s="1"/>
  <c r="K313" i="2"/>
  <c r="E65" i="2"/>
  <c r="C58" i="2"/>
  <c r="C160" i="2"/>
  <c r="C104" i="2"/>
  <c r="E104" i="2"/>
  <c r="E203" i="2"/>
  <c r="C203" i="2"/>
  <c r="C229" i="2"/>
  <c r="E229" i="2"/>
  <c r="O161" i="2"/>
  <c r="M314" i="2"/>
  <c r="E18" i="2"/>
  <c r="L161" i="2"/>
  <c r="F360" i="2" s="1"/>
  <c r="M315" i="2"/>
  <c r="E81" i="2"/>
  <c r="N314" i="2"/>
  <c r="C59" i="2"/>
  <c r="E59" i="2"/>
  <c r="L315" i="2"/>
  <c r="K314" i="2"/>
  <c r="N315" i="2"/>
  <c r="BG23" i="2"/>
  <c r="C62" i="2"/>
  <c r="O317" i="2"/>
  <c r="O312" i="2"/>
  <c r="C15" i="2"/>
  <c r="E12" i="2"/>
  <c r="L314" i="2"/>
  <c r="O315" i="2"/>
  <c r="C21" i="2"/>
  <c r="BD26" i="2"/>
  <c r="E42" i="2"/>
  <c r="E60" i="2"/>
  <c r="C60" i="2"/>
  <c r="L333" i="2"/>
  <c r="N313" i="2"/>
  <c r="AD38" i="2"/>
  <c r="AF38" i="2" s="1"/>
  <c r="M338" i="2"/>
  <c r="L313" i="2"/>
  <c r="M313" i="2"/>
  <c r="M332" i="2"/>
  <c r="BG18" i="2"/>
  <c r="E87" i="2"/>
  <c r="C87" i="2"/>
  <c r="AB321" i="2"/>
  <c r="O336" i="2"/>
  <c r="L336" i="2"/>
  <c r="M333" i="2"/>
  <c r="N341" i="2"/>
  <c r="N336" i="2"/>
  <c r="E316" i="2"/>
  <c r="E309" i="2"/>
  <c r="E337" i="2"/>
  <c r="E310" i="2"/>
  <c r="C61" i="2"/>
  <c r="E61" i="2"/>
  <c r="K385" i="2"/>
  <c r="L334" i="2"/>
  <c r="K389" i="2"/>
  <c r="N337" i="2"/>
  <c r="O337" i="2"/>
  <c r="AF21" i="2"/>
  <c r="L317" i="2"/>
  <c r="L312" i="2"/>
  <c r="O333" i="2"/>
  <c r="N333" i="2"/>
  <c r="AF17" i="2"/>
  <c r="O338" i="2"/>
  <c r="M317" i="2"/>
  <c r="AF13" i="2"/>
  <c r="N317" i="2"/>
  <c r="O339" i="2"/>
  <c r="K312" i="2"/>
  <c r="L339" i="2"/>
  <c r="N339" i="2"/>
  <c r="BG17" i="2"/>
  <c r="BI26" i="2"/>
  <c r="E341" i="2"/>
  <c r="E34" i="2"/>
  <c r="C34" i="2"/>
  <c r="N335" i="2"/>
  <c r="O385" i="2"/>
  <c r="O335" i="2"/>
  <c r="L385" i="2"/>
  <c r="G344" i="2"/>
  <c r="C368" i="2" s="1"/>
  <c r="N385" i="2"/>
  <c r="M337" i="2"/>
  <c r="N389" i="2"/>
  <c r="L389" i="2"/>
  <c r="I321" i="2"/>
  <c r="E367" i="2" s="1"/>
  <c r="L337" i="2"/>
  <c r="L335" i="2"/>
  <c r="E333" i="2"/>
  <c r="E338" i="2"/>
  <c r="E20" i="2"/>
  <c r="E386" i="2"/>
  <c r="E57" i="2"/>
  <c r="C57" i="2"/>
  <c r="BJ24" i="2"/>
  <c r="BG19" i="2"/>
  <c r="BG22" i="2"/>
  <c r="L319" i="2"/>
  <c r="N319" i="2"/>
  <c r="BG24" i="2"/>
  <c r="BG21" i="2"/>
  <c r="O319" i="2"/>
  <c r="N340" i="2"/>
  <c r="L340" i="2"/>
  <c r="F342" i="2"/>
  <c r="M342" i="2" s="1"/>
  <c r="D342" i="2"/>
  <c r="E383" i="2"/>
  <c r="M334" i="2"/>
  <c r="O340" i="2"/>
  <c r="E314" i="2"/>
  <c r="O334" i="2"/>
  <c r="BG15" i="2"/>
  <c r="L343" i="2"/>
  <c r="F340" i="2"/>
  <c r="M340" i="2" s="1"/>
  <c r="D340" i="2"/>
  <c r="F339" i="2"/>
  <c r="M339" i="2" s="1"/>
  <c r="D339" i="2"/>
  <c r="N334" i="2"/>
  <c r="AE12" i="2"/>
  <c r="AF12" i="2" s="1"/>
  <c r="L380" i="2"/>
  <c r="F343" i="2"/>
  <c r="M343" i="2" s="1"/>
  <c r="D343" i="2"/>
  <c r="O380" i="2"/>
  <c r="M319" i="2"/>
  <c r="E318" i="2"/>
  <c r="BH26" i="2"/>
  <c r="BG25" i="2"/>
  <c r="BG16" i="2"/>
  <c r="K342" i="2"/>
  <c r="L342" i="2"/>
  <c r="L338" i="2"/>
  <c r="K338" i="2"/>
  <c r="BJ19" i="2"/>
  <c r="K341" i="2"/>
  <c r="L341" i="2"/>
  <c r="F336" i="2"/>
  <c r="M336" i="2" s="1"/>
  <c r="D336" i="2"/>
  <c r="O390" i="2"/>
  <c r="K390" i="2"/>
  <c r="M390" i="2"/>
  <c r="L390" i="2"/>
  <c r="AE22" i="2"/>
  <c r="AF22" i="2" s="1"/>
  <c r="O383" i="2"/>
  <c r="K383" i="2"/>
  <c r="M383" i="2"/>
  <c r="L383" i="2"/>
  <c r="N383" i="2"/>
  <c r="AE15" i="2"/>
  <c r="AF15" i="2" s="1"/>
  <c r="O386" i="2"/>
  <c r="K386" i="2"/>
  <c r="M386" i="2"/>
  <c r="AE18" i="2"/>
  <c r="AF18" i="2" s="1"/>
  <c r="C222" i="2"/>
  <c r="E222" i="2"/>
  <c r="O387" i="2"/>
  <c r="K387" i="2"/>
  <c r="M387" i="2"/>
  <c r="L387" i="2"/>
  <c r="AE19" i="2"/>
  <c r="AF19" i="2" s="1"/>
  <c r="L386" i="2"/>
  <c r="F379" i="2"/>
  <c r="M379" i="2" s="1"/>
  <c r="D379" i="2"/>
  <c r="H344" i="2"/>
  <c r="D368" i="2" s="1"/>
  <c r="BE26" i="2"/>
  <c r="BG26" i="2" s="1"/>
  <c r="AD39" i="2"/>
  <c r="AF39" i="2" s="1"/>
  <c r="C82" i="2"/>
  <c r="E82" i="2"/>
  <c r="O311" i="2"/>
  <c r="K311" i="2"/>
  <c r="O316" i="2"/>
  <c r="K316" i="2"/>
  <c r="N316" i="2"/>
  <c r="M316" i="2"/>
  <c r="O184" i="2"/>
  <c r="E157" i="2"/>
  <c r="C157" i="2"/>
  <c r="AD23" i="2"/>
  <c r="D207" i="2"/>
  <c r="F207" i="2"/>
  <c r="M207" i="2" s="1"/>
  <c r="E92" i="2"/>
  <c r="C92" i="2"/>
  <c r="O379" i="2"/>
  <c r="K379" i="2"/>
  <c r="AE11" i="2"/>
  <c r="N379" i="2"/>
  <c r="C218" i="2"/>
  <c r="E218" i="2"/>
  <c r="E319" i="2"/>
  <c r="E315" i="2"/>
  <c r="H321" i="2"/>
  <c r="D367" i="2" s="1"/>
  <c r="N387" i="2"/>
  <c r="E155" i="2"/>
  <c r="C155" i="2"/>
  <c r="AD35" i="2"/>
  <c r="AF35" i="2" s="1"/>
  <c r="O310" i="2"/>
  <c r="K310" i="2"/>
  <c r="N310" i="2"/>
  <c r="M310" i="2"/>
  <c r="E219" i="2"/>
  <c r="C219" i="2"/>
  <c r="I344" i="2"/>
  <c r="E368" i="2" s="1"/>
  <c r="O318" i="2"/>
  <c r="K318" i="2"/>
  <c r="N318" i="2"/>
  <c r="M318" i="2"/>
  <c r="E80" i="2"/>
  <c r="C80" i="2"/>
  <c r="E223" i="2"/>
  <c r="C223" i="2"/>
  <c r="N390" i="2"/>
  <c r="AD41" i="2"/>
  <c r="AF41" i="2" s="1"/>
  <c r="O230" i="2"/>
  <c r="D384" i="2"/>
  <c r="F384" i="2"/>
  <c r="M384" i="2" s="1"/>
  <c r="E153" i="2"/>
  <c r="C153" i="2"/>
  <c r="D253" i="2"/>
  <c r="F253" i="2"/>
  <c r="M253" i="2" s="1"/>
  <c r="F389" i="2"/>
  <c r="M389" i="2" s="1"/>
  <c r="D389" i="2"/>
  <c r="C249" i="2"/>
  <c r="E249" i="2"/>
  <c r="E161" i="2"/>
  <c r="C161" i="2"/>
  <c r="M320" i="2"/>
  <c r="O320" i="2"/>
  <c r="L320" i="2"/>
  <c r="K320" i="2"/>
  <c r="F230" i="2"/>
  <c r="D230" i="2"/>
  <c r="E149" i="2"/>
  <c r="C149" i="2"/>
  <c r="N311" i="2"/>
  <c r="C184" i="2"/>
  <c r="E184" i="2"/>
  <c r="H391" i="2"/>
  <c r="D369" i="2" s="1"/>
  <c r="F385" i="2"/>
  <c r="M385" i="2" s="1"/>
  <c r="D385" i="2"/>
  <c r="O382" i="2"/>
  <c r="K382" i="2"/>
  <c r="M382" i="2"/>
  <c r="L382" i="2"/>
  <c r="AE14" i="2"/>
  <c r="AF14" i="2" s="1"/>
  <c r="D388" i="2"/>
  <c r="F388" i="2"/>
  <c r="M388" i="2" s="1"/>
  <c r="I391" i="2"/>
  <c r="E369" i="2" s="1"/>
  <c r="G391" i="2"/>
  <c r="C369" i="2" s="1"/>
  <c r="D380" i="2"/>
  <c r="F380" i="2"/>
  <c r="M380" i="2" s="1"/>
  <c r="C226" i="2"/>
  <c r="E226" i="2"/>
  <c r="N386" i="2"/>
  <c r="L379" i="2"/>
  <c r="L316" i="2"/>
  <c r="W391" i="2"/>
  <c r="K391" i="2" s="1"/>
  <c r="E317" i="2"/>
  <c r="E313" i="2"/>
  <c r="F381" i="2"/>
  <c r="M381" i="2" s="1"/>
  <c r="D381" i="2"/>
  <c r="F311" i="2"/>
  <c r="M311" i="2" s="1"/>
  <c r="D311" i="2"/>
  <c r="N184" i="2"/>
  <c r="H361" i="2" s="1"/>
  <c r="D312" i="2"/>
  <c r="F312" i="2"/>
  <c r="M312" i="2" s="1"/>
  <c r="N230" i="2"/>
  <c r="H363" i="2" s="1"/>
  <c r="W321" i="2"/>
  <c r="K321" i="2" s="1"/>
  <c r="O309" i="2"/>
  <c r="K309" i="2"/>
  <c r="N309" i="2"/>
  <c r="L309" i="2"/>
  <c r="M309" i="2"/>
  <c r="E227" i="2"/>
  <c r="C227" i="2"/>
  <c r="BJ15" i="2"/>
  <c r="M69" i="2" l="1"/>
  <c r="G356" i="2" s="1"/>
  <c r="C23" i="2"/>
  <c r="C138" i="2"/>
  <c r="E115" i="2"/>
  <c r="C115" i="2"/>
  <c r="G364" i="2"/>
  <c r="G363" i="2"/>
  <c r="O344" i="2"/>
  <c r="N391" i="2"/>
  <c r="H369" i="2" s="1"/>
  <c r="G362" i="2"/>
  <c r="BJ26" i="2"/>
  <c r="AD48" i="2"/>
  <c r="L344" i="2"/>
  <c r="F368" i="2" s="1"/>
  <c r="C343" i="2"/>
  <c r="E343" i="2"/>
  <c r="C342" i="2"/>
  <c r="E342" i="2"/>
  <c r="C336" i="2"/>
  <c r="E336" i="2"/>
  <c r="C339" i="2"/>
  <c r="E339" i="2"/>
  <c r="N344" i="2"/>
  <c r="H368" i="2" s="1"/>
  <c r="C340" i="2"/>
  <c r="E340" i="2"/>
  <c r="C385" i="2"/>
  <c r="E385" i="2"/>
  <c r="C384" i="2"/>
  <c r="E384" i="2"/>
  <c r="D391" i="2"/>
  <c r="F391" i="2"/>
  <c r="M391" i="2" s="1"/>
  <c r="C207" i="2"/>
  <c r="E207" i="2"/>
  <c r="F344" i="2"/>
  <c r="M344" i="2" s="1"/>
  <c r="D344" i="2"/>
  <c r="O321" i="2"/>
  <c r="C312" i="2"/>
  <c r="E312" i="2"/>
  <c r="C381" i="2"/>
  <c r="E381" i="2"/>
  <c r="O391" i="2"/>
  <c r="C230" i="2"/>
  <c r="E230" i="2"/>
  <c r="L391" i="2"/>
  <c r="F369" i="2" s="1"/>
  <c r="N321" i="2"/>
  <c r="H367" i="2" s="1"/>
  <c r="AE23" i="2"/>
  <c r="AF23" i="2" s="1"/>
  <c r="AF11" i="2"/>
  <c r="C379" i="2"/>
  <c r="E379" i="2"/>
  <c r="C380" i="2"/>
  <c r="E380" i="2"/>
  <c r="C388" i="2"/>
  <c r="E388" i="2"/>
  <c r="C253" i="2"/>
  <c r="E253" i="2"/>
  <c r="F321" i="2"/>
  <c r="M321" i="2" s="1"/>
  <c r="D321" i="2"/>
  <c r="C311" i="2"/>
  <c r="E311" i="2"/>
  <c r="C389" i="2"/>
  <c r="E389" i="2"/>
  <c r="L321" i="2"/>
  <c r="F367" i="2" s="1"/>
  <c r="G368" i="2" l="1"/>
  <c r="G369" i="2"/>
  <c r="G367" i="2"/>
  <c r="C344" i="2"/>
  <c r="E344" i="2"/>
  <c r="E321" i="2"/>
  <c r="C321" i="2"/>
  <c r="C391" i="2"/>
  <c r="E391" i="2"/>
</calcChain>
</file>

<file path=xl/comments1.xml><?xml version="1.0" encoding="utf-8"?>
<comments xmlns="http://schemas.openxmlformats.org/spreadsheetml/2006/main">
  <authors>
    <author>Autor</author>
  </authors>
  <commentList>
    <comment ref="A1" authorId="0">
      <text>
        <r>
          <rPr>
            <b/>
            <sz val="8"/>
            <color indexed="81"/>
            <rFont val="Tahoma"/>
            <family val="2"/>
          </rPr>
          <t>mnunez: definiciones</t>
        </r>
        <r>
          <rPr>
            <sz val="8"/>
            <color indexed="81"/>
            <rFont val="Tahoma"/>
            <family val="2"/>
          </rPr>
          <t xml:space="preserve">
</t>
        </r>
        <r>
          <rPr>
            <sz val="8"/>
            <color indexed="12"/>
            <rFont val="Tahoma"/>
            <family val="2"/>
          </rPr>
          <t>CAMA HOSPITALARIA</t>
        </r>
        <r>
          <rPr>
            <sz val="8"/>
            <color indexed="81"/>
            <rFont val="Tahoma"/>
            <family val="2"/>
          </rPr>
          <t xml:space="preserve">: ES AQUELLA INSTALADA LAS 24 HRS. DEL DIA PARA LA ATENCIÓN DE PACIENTES QUE SE HOSPITALIZAN PARA TRATAMIENTO MEDICO Y/O DIAGNOSTICO. 
</t>
        </r>
        <r>
          <rPr>
            <sz val="8"/>
            <color indexed="12"/>
            <rFont val="Tahoma"/>
            <family val="2"/>
          </rPr>
          <t xml:space="preserve">DOTACIÓN DE CAMAS: </t>
        </r>
        <r>
          <rPr>
            <sz val="8"/>
            <color indexed="81"/>
            <rFont val="Tahoma"/>
            <family val="2"/>
          </rPr>
          <t xml:space="preserve">CORRESPONDE A LA CAPACIDAD INSTALADA DEL HOSPITAL EN CADA UNO DE LOS SERVICIOS CLÍNICOS, ESTABLECIDA POR UNA RESOLUCIÓN INTERNA DEL HOSPITAL Y RATIFICADA POR EL SERVICIO DE SALUD Y EL MINISTERIO DE SALUD.
</t>
        </r>
        <r>
          <rPr>
            <sz val="8"/>
            <color indexed="12"/>
            <rFont val="Tahoma"/>
            <family val="2"/>
          </rPr>
          <t>CAMA DISPONIBLE</t>
        </r>
        <r>
          <rPr>
            <sz val="8"/>
            <color indexed="81"/>
            <rFont val="Tahoma"/>
            <family val="2"/>
          </rPr>
          <t xml:space="preserve">: CORRESPONDE AL NUMERO DE CAMAS DISPONIBLES O EN TRABAJO A AQUELLAS QUE SE ENCUENTRAN OCUPADAS, MAS LAS DESOCUPADAS EN CONDICIONES DE SER OCUPADAS.
</t>
        </r>
        <r>
          <rPr>
            <sz val="8"/>
            <color indexed="12"/>
            <rFont val="Tahoma"/>
            <family val="2"/>
          </rPr>
          <t>CAMA OCUPADA</t>
        </r>
        <r>
          <rPr>
            <sz val="8"/>
            <color indexed="81"/>
            <rFont val="Tahoma"/>
            <family val="2"/>
          </rPr>
          <t xml:space="preserve">: CORRESPONDE AL NUMERO DE CAMAS OCUPADAS POR PACIENTE HOSPITALIZADO. 
</t>
        </r>
        <r>
          <rPr>
            <sz val="8"/>
            <color indexed="12"/>
            <rFont val="Tahoma"/>
            <family val="2"/>
          </rPr>
          <t>EGRESOS REALES</t>
        </r>
        <r>
          <rPr>
            <sz val="8"/>
            <color indexed="81"/>
            <rFont val="Tahoma"/>
            <family val="2"/>
          </rPr>
          <t xml:space="preserve">: TOTAL DE EGRESOS DEL SERVICIO, MENOS LOS TRASLADOS A OTROS SERVICIOS.
</t>
        </r>
        <r>
          <rPr>
            <sz val="8"/>
            <color indexed="12"/>
            <rFont val="Tahoma"/>
            <family val="2"/>
          </rPr>
          <t>INTERVALO DE SUSTITUCIÓN:</t>
        </r>
        <r>
          <rPr>
            <sz val="8"/>
            <color indexed="81"/>
            <rFont val="Tahoma"/>
            <family val="2"/>
          </rPr>
          <t xml:space="preserve"> TIEMPO PROMEDIO QUE PERMANECEN OCUPADAS LAS CAMAS, ENTRE EL EGRESO DE UN PACIENTE Y EL INGRESO DE OTRO.
</t>
        </r>
        <r>
          <rPr>
            <sz val="8"/>
            <color indexed="12"/>
            <rFont val="Tahoma"/>
            <family val="2"/>
          </rPr>
          <t>ÍNDICE DE ROTACION</t>
        </r>
        <r>
          <rPr>
            <sz val="8"/>
            <color indexed="81"/>
            <rFont val="Tahoma"/>
            <family val="2"/>
          </rPr>
          <t>ES LA CANTIDAD DE PACIENTES QUE EN PROMEDIO OCUPAN UNA CAMA DISPONIBLE EN EL PERIODO.</t>
        </r>
      </text>
    </comment>
    <comment ref="A3" authorId="0">
      <text>
        <r>
          <rPr>
            <b/>
            <sz val="8"/>
            <color indexed="12"/>
            <rFont val="Tahoma"/>
            <family val="2"/>
          </rPr>
          <t xml:space="preserve">Nota = al final de esta  nota se encuentra ultima Resolucion aprobada . 
recepcionadas UGC 25 Junio 2013 actualizadas.
</t>
        </r>
        <r>
          <rPr>
            <b/>
            <sz val="8"/>
            <color indexed="81"/>
            <rFont val="Tahoma"/>
            <family val="2"/>
          </rPr>
          <t xml:space="preserve">
mnunez:RESOLUCION Nª 1401, 29 Diciembre 2008 modifica la dotacion de CAMAS del 
Hospital Base de Linares:         RESOLUCION Nª 20 08/ENERO/2010.
SERVICIO   MEDICINA                                                   93
20-110        MEDICINA                         85
20-321      UTI MEDICINA                      8
SERVICIO DE CIRUGIA                                                  75
20-020    CIRUGIA                                75
SERVICIO GINECOLIGIA Y OBSTETRICIA                  50
20-161   OBSTETRICIA                       40 
20-162   GINECOLOGIA                       10     
SERVICIO PEDIATRIA Y NEONATOLOGIA                  78
20-150    PEDIATRIA                            52
NEONATOLOGIA                                 
20-151    INCUBADORA                        10
20-152    CUNA                                       10
20-323    UTI INFANTIL                          6
CR. ATENCION PRIVADA  
20-330    PENSIONADO                                                 42
PENSIONADO GENERAL                        21
PENSIONADO OBSTETRICO                 21
TOTAL CAMAS HOSPITAL DE LINARES                     338
mnunez:RESOLUCION Nº 935, 06 de Julio 2012  modifica la dotacion de CAMAS del Hospital Base de Linares:         RESOLUCION Nª 20 08/ENERO/2010.
CR. MEDICO                                                                   87
20-110        MEDICINA                         73
20-321      UCP MEDICINA                      6
20-312      UCI MEDICINA                      8
CR. QUIRURGICO                                                         65
20-020    CIRUGIA                                45
20-125    CIRUGIA AGUDO                  20
CR. GINECOLOGIA Y OBSTETRICIA                            60
20-161   OBSTETRICIA                       40 
20-162   GINECOLOGIA                       20     
CR. PEDIATRIA Y NEONATOLOGIA                            56
20-150    PEDIATRIA                            30
NEONATOLOGIA                                 
20-151    INCUBADORA                        10
20-152    CUNA                                       10
20-323    UTI PEDIATRICA                     6
CR. ATENCION PRIVADA  
20-330    PENSIONADO                                                 26
PENSIONADO GENERAL                        10
PENSIONADO OBSTETRICO                 16
TOTAL CAMAS HOSPITAL DE LINARES                     294
</t>
        </r>
        <r>
          <rPr>
            <b/>
            <sz val="8"/>
            <color indexed="12"/>
            <rFont val="Tahoma"/>
            <family val="2"/>
          </rPr>
          <t>mnunez:RESOLUCION Nº 1006,Agosto del 2012  modifica la dotacion de CAMAS del Hospital de Linares:       ( cambia la palabra UCP por UTI adulto )</t>
        </r>
        <r>
          <rPr>
            <b/>
            <sz val="8"/>
            <color indexed="81"/>
            <rFont val="Tahoma"/>
            <family val="2"/>
          </rPr>
          <t xml:space="preserve">
C</t>
        </r>
        <r>
          <rPr>
            <b/>
            <sz val="8"/>
            <color indexed="12"/>
            <rFont val="Tahoma"/>
            <family val="2"/>
          </rPr>
          <t>R. MEDICO                                                                   87
20-110        MEDICINA                         73
20-321      UTI MEDICINA                      6
20-312      UCI MEDICINA                      8
CR. QUIRURGICO                                                         65
20-020    CIRUGIA                                45
20-125    CIRUGIA AGUDO                  20
CR. GINECOLOGIA Y OBSTETRICIA                            32
20-161   OBSTETRICIA                       24
20-162   GINECOLOGIA                       8     
CR. PEDIATRIA Y NEONATOLOGIA                            56
20-150    PEDIATRIA                            30
NEONATOLOGIA                                 
20-151    INCUBADORA                        10
20-152    CUNA                                       10
20-323    UTI PEDIATRICA                     6
CR. ATENCION PRIVADA  
20-330    PENSIONADO                                                 26
PENSIONADO GENERAL                        16
PENSIONADO OBSTETRICO                 10
TOTAL CAMAS HOSPITAL DE LINARES                    294
Beneficiarios                                                                268       
mnunez:RESOLUCION Nº 1532 , DICIEMBRE  del 2012  modifica la dotacion de CAMAS del Hospital de Linares          Por tabajos modifica camas 13 NOv al 31 Dic.
CR. MEDICO                                                                   51
20-110        MEDICINA                         43
20-321      UTI MEDICINA                      4
20-312      UCI MEDICINA                      4
CR. QUIRURGICO                                                         50
20-020    CIRUGIA                                35
20-125    CIRUGIA AGUDO                  15
CR. GINECOLOGIA Y OBSTETRICIA                            31
20-161   OBSTETRICIA                       21
20-162   GINECOLOGIA                       10    
CR. PEDIATRIA Y NEONATOLOGIA                            41
20-150    PEDIATRIA                            15
NEONATOLOGIA                                 
20-151    INCUBADORA                        10
20-152    CUNA                                       10
20-323    UTI PEDIATRICA                     6
CR. ATENCION PRIVADA  
20-330    PENSIONADO                                                 26
PENSIONADO GENERAL                        16
PENSIONADO OBSTETRICO                 10
TOTAL CAMAS HOSPITAL DE LINARES                     199
Beneficiarios                                                                 173
mnunez:RESOLUCION Nº 222 , 7 de Marzo   del 2013  modifica la dotacion de CAMAS del Hospital de Linares Por tabajos modifica camas 17 Enero  al 15 Feb 2013
CR. MEDICO                                                                   87
20-110        MEDICINA                         73
20-321      UTI MEDICINA                      6
20-312      UCI MEDICINA                      8
CR. QUIRURGICO                                                         65
20-020    CIRUGIA                                45
20-125    CIRUGIA AGUDO                  20
CR. GINECOLOGIA Y OBSTETRICIA                            32
20-161   OBSTETRICIA                       24
20-162   GINECOLOGIA                       8   
CR. PEDIATRIA Y NEONATOLOGIA                            56
20-150    PEDIATRIA                            30
NEONATOLOGIA                                 
20-151    INCUBADORA                        10
20-152    CUNA                                       10
20-323    UTI PEDIATRICA                     6
CR. ATENCION PRIVADA  
20-330    PENSIONADO                                                 16
PENSIONADO GENERAL                        10
PENSIONADO OBSTETRICO                 6
TOTAL CAMAS HOSPITAL DE LINARES                     256
Beneficiarios                                                                 240
mnunez:RESOLUCION Nº 523 , 2 de Mayo   del 2013  modifica la dotacion de CAMAS del Hospital de Linares   Modifica a contar 1º de Marzo 2013
CR. MEDICO                                                                   85
20-110        MEDICINA                         71
20-321      UTI MEDICINA                      6
20-312      UCI MEDICINA                      8
CR. QUIRURGICO                                                         65
20-020    CIRUGIA                                45
20-125    CIRUGIA AGUDO                  20
CR. GINECOLOGIA Y OBSTETRICIA                            60
20-161   OBSTETRICIA                       40
20-162   GINECOLOGIA                       20 
CR. PEDIATRIA Y NEONATOLOGIA                            56
20-150    PEDIATRIA                            30
NEONATOLOGIA                                 
20-151    INCUBADORA                        10
20-152    CUNA                                       10
20-323    UTI PEDIATRICA                     6
CR. ATENCION PRIVADA  
20-330    PENSIONADO                                                 26
PENSIONADO GENERAL                        16
PENSIONADO OBSTETRICO                 10
TOTAL CAMAS HOSPITAL DE LINARES                     292
Beneficiarios                                                                266
RESOLUCION EXENTA Nº 888 DEL 13 DE FEBRERO 2014 
APRUEBA DOTACION DE CAMAS POR NIVEL DE CUIDADO Y AREAS FUNCIONALES DE LOS HOSPITALES DE ALTA, MEDIANA Y BAJA COMPLEJIDAD DE LA RED DEL SERVICIO SALUD DEL MAULE:
HOSPITAL ORESIDENTE CARLOS IBAÑEZ DEL CAMPO DE LINARES ( CODIGO 116 108)
403   AREA MEDICO QUIRURGICO ADULTO CUIDADOS BASICOS                 114
404   AREA MEDICO QUIRURGICO ADULTO CUIDADOS MEDIOS                     32
406   AREA DE CUIDADO INTERMEDIO ADULTO                                                    6
405   AREA DE CUIDADOS INTENSIVO ADULTO                                                     8
409   AREA MEDICO QUIRURGICO PEDIATRICO CUIDADOS BASICOS            30
412   AREA DE CUIDADO INTERMEDIO PEDIATRICO                                            6
413   AREA NEONATOLOGIA CUIDADOS BASICOS                                                20
416   AREA OBSTETRICA                                                                                           50
417   AREA PENSIONADO                                                                                           26
TOTAL                                                                                                                          292
BENEFICIARIOS                                                        266</t>
        </r>
      </text>
    </comment>
  </commentList>
</comments>
</file>

<file path=xl/sharedStrings.xml><?xml version="1.0" encoding="utf-8"?>
<sst xmlns="http://schemas.openxmlformats.org/spreadsheetml/2006/main" count="927" uniqueCount="180">
  <si>
    <t xml:space="preserve">DEFINICIONES </t>
  </si>
  <si>
    <t>ESTADISTICA</t>
  </si>
  <si>
    <t xml:space="preserve"> </t>
  </si>
  <si>
    <t xml:space="preserve">nota: considerar camas y no dias camas </t>
  </si>
  <si>
    <t>dividir por dias del mes.</t>
  </si>
  <si>
    <t>HOSPITAL DE LINARES 2014</t>
  </si>
  <si>
    <t>HOSPITALIZACION ABREVIADA</t>
  </si>
  <si>
    <t>%</t>
  </si>
  <si>
    <t xml:space="preserve">   C   A  M  A  S</t>
  </si>
  <si>
    <t>CIRUGIA</t>
  </si>
  <si>
    <t>PEDIATRIA</t>
  </si>
  <si>
    <t xml:space="preserve">TOTAL </t>
  </si>
  <si>
    <t xml:space="preserve">    DOTACION   Y    DISPONIBILIDAD </t>
  </si>
  <si>
    <t>INDICADORES     INTRAHOSPITALARIOS</t>
  </si>
  <si>
    <t>PORCENTAJE DE EGRESOS DE PACIENTES CAMA CRITICA  adulto</t>
  </si>
  <si>
    <t>Nº camas dotación según Resolución HBL.</t>
  </si>
  <si>
    <t>Disponibilidad de camas en dotación</t>
  </si>
  <si>
    <t xml:space="preserve">N° de camas disponibles </t>
  </si>
  <si>
    <t xml:space="preserve">N° de camas No disponibles </t>
  </si>
  <si>
    <t xml:space="preserve">N° de camas reales </t>
  </si>
  <si>
    <t xml:space="preserve">Egresos Reales efectuados en el periodo(sin traslados) </t>
  </si>
  <si>
    <t xml:space="preserve">Indice ocupacional </t>
  </si>
  <si>
    <t xml:space="preserve">Promedio dias de estada </t>
  </si>
  <si>
    <t>Indice por 1000 habitantes                     camas          egresos</t>
  </si>
  <si>
    <t>Intervalo de sustitución (Tiempo promedio que permanecen desocupadas las camas)</t>
  </si>
  <si>
    <t>Indice de rotación (paciente que en promedio ocupan una cama en el periodo)</t>
  </si>
  <si>
    <t xml:space="preserve">Taza de Letalidad * 100 Egresos totales </t>
  </si>
  <si>
    <t xml:space="preserve">Promedio de dias de estada calculado con egresos totales </t>
  </si>
  <si>
    <t xml:space="preserve">Días camas disponibles </t>
  </si>
  <si>
    <t xml:space="preserve">Promedio mensual de camas disponibles en el servicio </t>
  </si>
  <si>
    <t xml:space="preserve">Días camas ocupados </t>
  </si>
  <si>
    <t xml:space="preserve">Promedio mensual de camas ocupadas en el servicio </t>
  </si>
  <si>
    <t xml:space="preserve">Egresos sin traslados </t>
  </si>
  <si>
    <t xml:space="preserve">Traslados </t>
  </si>
  <si>
    <t xml:space="preserve">Egresos totales </t>
  </si>
  <si>
    <t xml:space="preserve">Total días de Estada </t>
  </si>
  <si>
    <t xml:space="preserve">Total Población Beneficiaria (INE)según area de atracción &gt;15 años </t>
  </si>
  <si>
    <t xml:space="preserve">Fallecidos </t>
  </si>
  <si>
    <t>Total días de Estada Beneficiarios</t>
  </si>
  <si>
    <t>PERIODO</t>
  </si>
  <si>
    <t xml:space="preserve">N° egreso corta esdía </t>
  </si>
  <si>
    <t xml:space="preserve">Promedio camas disponibles en el mes </t>
  </si>
  <si>
    <t xml:space="preserve">Total días estada de egresos corta estadía </t>
  </si>
  <si>
    <t xml:space="preserve">Promedio días estada de corta estadía </t>
  </si>
  <si>
    <t>Total camas en trabajo de beneficiario &gt; o = a 3 días</t>
  </si>
  <si>
    <t xml:space="preserve">Total de camas en trabajo &gt; o = a 3 días con dispensación de medicamentos por dosis unitaria </t>
  </si>
  <si>
    <t xml:space="preserve">% de camas en trabajo por dispensación de medicamentos por dosis unitaria </t>
  </si>
  <si>
    <t xml:space="preserve">  ENERO</t>
  </si>
  <si>
    <t xml:space="preserve">ENERO </t>
  </si>
  <si>
    <t xml:space="preserve">  FEBRERO</t>
  </si>
  <si>
    <t>FEBRERO</t>
  </si>
  <si>
    <t xml:space="preserve">  MARZO</t>
  </si>
  <si>
    <t>MARZO</t>
  </si>
  <si>
    <t xml:space="preserve">  ABRIL</t>
  </si>
  <si>
    <t>ABRIL</t>
  </si>
  <si>
    <t xml:space="preserve">  MAYO</t>
  </si>
  <si>
    <t>MAYO</t>
  </si>
  <si>
    <t xml:space="preserve">  JUNIO</t>
  </si>
  <si>
    <t>JUNIO</t>
  </si>
  <si>
    <t xml:space="preserve">  JULIO</t>
  </si>
  <si>
    <t>JULIO</t>
  </si>
  <si>
    <t xml:space="preserve">  AGOSTO</t>
  </si>
  <si>
    <t>AGOSTO</t>
  </si>
  <si>
    <t xml:space="preserve">  SEPTIEM</t>
  </si>
  <si>
    <t>SEPTIEMBRE</t>
  </si>
  <si>
    <t xml:space="preserve">  OCTUBRE</t>
  </si>
  <si>
    <t>OCTUBRE</t>
  </si>
  <si>
    <t xml:space="preserve"> NOVIEMBRE</t>
  </si>
  <si>
    <t>NOVIEMBRE</t>
  </si>
  <si>
    <t xml:space="preserve">  DICIEMBRE</t>
  </si>
  <si>
    <t>DICIEMBRE</t>
  </si>
  <si>
    <t xml:space="preserve"> TOTAL</t>
  </si>
  <si>
    <t>TOTAL</t>
  </si>
  <si>
    <t>.</t>
  </si>
  <si>
    <t>UTI ADULTO</t>
  </si>
  <si>
    <t>URGENCIA Y FLUJO DE PACIENTES  ( PROMEDIO DIAS DE ESTADA EN SERVICIOS CLINICOS</t>
  </si>
  <si>
    <t>Total Población Provincia de Linares &gt; 15 años</t>
  </si>
  <si>
    <t>SERVICIOS</t>
  </si>
  <si>
    <t>PROMEDIO DIAS DE ESTADA AL MES DE JULIO</t>
  </si>
  <si>
    <t>PROMEDIO DIAS DE ESTADA ESPERADO POR SERVICIO CLINICO DATOS MINSAL 2012</t>
  </si>
  <si>
    <t xml:space="preserve">DIFERENCIA </t>
  </si>
  <si>
    <t xml:space="preserve">MEDICINA </t>
  </si>
  <si>
    <t xml:space="preserve">UTI MEDICINA </t>
  </si>
  <si>
    <t xml:space="preserve">UCI ADULTO </t>
  </si>
  <si>
    <t xml:space="preserve">CIRUGIA AGUDO </t>
  </si>
  <si>
    <t xml:space="preserve">PEDIATRIA </t>
  </si>
  <si>
    <t xml:space="preserve">INCUBADORA </t>
  </si>
  <si>
    <t xml:space="preserve">CUNA </t>
  </si>
  <si>
    <t xml:space="preserve">UTI PEDIATRICA </t>
  </si>
  <si>
    <t xml:space="preserve">GINEGOLOGIA </t>
  </si>
  <si>
    <t xml:space="preserve">OBSTETRICIA </t>
  </si>
  <si>
    <t xml:space="preserve">PDO. GENERAL </t>
  </si>
  <si>
    <t>PDO GINE-OBST</t>
  </si>
  <si>
    <t xml:space="preserve">HOSPITAL </t>
  </si>
  <si>
    <t>INFORMACION AÑO 212</t>
  </si>
  <si>
    <t xml:space="preserve">ESTANDAR MINISTERIAL DE INDICE OCUPACIONAL  HOSPITALES DE ALTA COMPLEJIDAD  = 80% </t>
  </si>
  <si>
    <t>ESTANDAR DE PROMEDIO DIAS DE ESTADA POR SERVICIO :</t>
  </si>
  <si>
    <t xml:space="preserve">CIRUGIA </t>
  </si>
  <si>
    <t xml:space="preserve">NEUROLOGIA </t>
  </si>
  <si>
    <t xml:space="preserve">TRAUMATOLOGIA </t>
  </si>
  <si>
    <t xml:space="preserve">UROLOGIA </t>
  </si>
  <si>
    <t xml:space="preserve">PSIQUIATRIA </t>
  </si>
  <si>
    <t>UCI ADUL</t>
  </si>
  <si>
    <t xml:space="preserve">GINECOLOGIA </t>
  </si>
  <si>
    <t xml:space="preserve">OBSTERICIA </t>
  </si>
  <si>
    <t xml:space="preserve">NEUROCIRUGIA </t>
  </si>
  <si>
    <t xml:space="preserve">OFTALMOLOGIA </t>
  </si>
  <si>
    <t>OTORRINO</t>
  </si>
  <si>
    <t xml:space="preserve">PENSIONADO </t>
  </si>
  <si>
    <t xml:space="preserve">UTI INFANTIL </t>
  </si>
  <si>
    <t xml:space="preserve">UTI PEDIATRIA </t>
  </si>
  <si>
    <t xml:space="preserve">NEO - INCUBADORA </t>
  </si>
  <si>
    <t xml:space="preserve">NEO - CUNA </t>
  </si>
  <si>
    <t>FUENTE: MINSAL-DIGERA (CAMAS CRITICAS ) UNIDAD PROYECTOS HBL.</t>
  </si>
  <si>
    <t>Total Población Beneficiaria  Area de atraccion  de Linares &gt; 15 años</t>
  </si>
  <si>
    <t xml:space="preserve">E S T A D I S T I C A </t>
  </si>
  <si>
    <t xml:space="preserve">Total Recién Nacidos Provincia de Linares </t>
  </si>
  <si>
    <t xml:space="preserve">Total Población Infantil Provincia de Linares &lt; de 15 años </t>
  </si>
  <si>
    <t xml:space="preserve">Total Poblacion de la Provincia de Linares </t>
  </si>
  <si>
    <t>HOSPITAL</t>
  </si>
  <si>
    <t>Total Población según area de atracción</t>
  </si>
  <si>
    <t xml:space="preserve">BENEFICIARIOS </t>
  </si>
  <si>
    <t xml:space="preserve">NUMERO </t>
  </si>
  <si>
    <t xml:space="preserve">EGRESOS </t>
  </si>
  <si>
    <t xml:space="preserve">INDICE </t>
  </si>
  <si>
    <t xml:space="preserve">PROMEDIO </t>
  </si>
  <si>
    <t xml:space="preserve">INTEVALO </t>
  </si>
  <si>
    <t>LETALIDAD</t>
  </si>
  <si>
    <t xml:space="preserve">OCUPACION </t>
  </si>
  <si>
    <t xml:space="preserve">DIAS </t>
  </si>
  <si>
    <t xml:space="preserve">SUSTITUCION </t>
  </si>
  <si>
    <t xml:space="preserve">ROTACION </t>
  </si>
  <si>
    <t>ESTADA</t>
  </si>
  <si>
    <t xml:space="preserve">UTI ADULTO </t>
  </si>
  <si>
    <t xml:space="preserve">CUADRO DE MANDO  </t>
  </si>
  <si>
    <t xml:space="preserve">NEONATOLOGIA </t>
  </si>
  <si>
    <t>DIAGRAMA  DE  UTILIZACION  DE  CAMAS  POR  AREAS</t>
  </si>
  <si>
    <t xml:space="preserve">INFORME AREA ADULTO BASICO - MEDIO - OBSTETRICIA  - PENSIONADO </t>
  </si>
  <si>
    <t>Egresos Totales de UTI - UCI aduto</t>
  </si>
  <si>
    <t>Egresos totales  reales area adulto</t>
  </si>
  <si>
    <t xml:space="preserve">Porcentaje de egresos cama crítica adulto </t>
  </si>
  <si>
    <t xml:space="preserve">TOTAL HOSPITAL </t>
  </si>
  <si>
    <t xml:space="preserve">INDICADORES POR AREAS </t>
  </si>
  <si>
    <t xml:space="preserve">CUADRO DE MANDO </t>
  </si>
  <si>
    <t>HOSPITAL DE LINARES 2015</t>
  </si>
  <si>
    <t xml:space="preserve">HOSPITAL DE LINARES </t>
  </si>
  <si>
    <t xml:space="preserve">CENTRO DE RESPONSABILIDAD MEDICO </t>
  </si>
  <si>
    <t xml:space="preserve">MEDICINA CAMA BASICA </t>
  </si>
  <si>
    <t xml:space="preserve">MEDICINA CAMA MEDIA </t>
  </si>
  <si>
    <t xml:space="preserve">UNIDAD DE TRATAMIENTO INTERMEDIO ADULTO </t>
  </si>
  <si>
    <t xml:space="preserve">UNIDAD DE CUIDADO INTENSIVO </t>
  </si>
  <si>
    <t xml:space="preserve">CENTRO DE RESPONSABILIDAD MEDICO - QUIRURGICO </t>
  </si>
  <si>
    <t xml:space="preserve">CIRUGIA CAMA BASICA </t>
  </si>
  <si>
    <t xml:space="preserve">CIRUGIA CAMA MEDIA </t>
  </si>
  <si>
    <t xml:space="preserve">PEDIATRIA CAMA BASICA </t>
  </si>
  <si>
    <t xml:space="preserve">NEONATOLOGIA CAMA BASICA </t>
  </si>
  <si>
    <t xml:space="preserve">UNIDAD DE CUIDADO INTERMEDIO PEDIATRICO </t>
  </si>
  <si>
    <t xml:space="preserve">UTI PEDIATRICO </t>
  </si>
  <si>
    <t xml:space="preserve">CIRUGIA BASICO </t>
  </si>
  <si>
    <t xml:space="preserve">MEDICINA MEDIO </t>
  </si>
  <si>
    <t>CIRUGIA CAMA MEDIA</t>
  </si>
  <si>
    <t xml:space="preserve">PEDIATRIA  CAMA BASICA </t>
  </si>
  <si>
    <t xml:space="preserve">CENTRO DE RESPONSABILIDAD MEDICO - QUIRURGICO Y NEONATOLOGICO </t>
  </si>
  <si>
    <t xml:space="preserve">CENTRO DE RESPONSABILIDAD GINECO - OBSTETRICO </t>
  </si>
  <si>
    <t xml:space="preserve">OBSTETRICIA CAMA BASICA </t>
  </si>
  <si>
    <t xml:space="preserve">GINECOLOGIA CAMA BASICA </t>
  </si>
  <si>
    <t xml:space="preserve">CENTRO DE RESPONSABILIDAD ATENCION PRIVADA </t>
  </si>
  <si>
    <t xml:space="preserve">PENSIONADO GENERAL </t>
  </si>
  <si>
    <t xml:space="preserve">PENSIONADO GINECO - OBSTETRICO </t>
  </si>
  <si>
    <t xml:space="preserve">PENSIONADO GINECO OBSTETRICO </t>
  </si>
  <si>
    <t>HOSPITAL DE LINARES</t>
  </si>
  <si>
    <t>MEDICINA BASICO</t>
  </si>
  <si>
    <t>UTI</t>
  </si>
  <si>
    <t>UCI</t>
  </si>
  <si>
    <t xml:space="preserve">CIRUGIA MEDIO </t>
  </si>
  <si>
    <t xml:space="preserve">UTI </t>
  </si>
  <si>
    <t>OBSTETRCIA BASICO</t>
  </si>
  <si>
    <t xml:space="preserve">GINECOLOGIA BASICO </t>
  </si>
  <si>
    <t xml:space="preserve">PENCIONADO GENERAL </t>
  </si>
  <si>
    <t>PENSIONADO GENE-OBST.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</si>
</sst>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_)"/>
    <numFmt numFmtId="165" formatCode="0_)"/>
    <numFmt numFmtId="166" formatCode="0.00_)"/>
    <numFmt numFmtId="167" formatCode="0.0"/>
    <numFmt numFmtId="168" formatCode="_-* #,##0\ _P_t_s_-;\-* #,##0\ _P_t_s_-;_-* &quot;-&quot;\ _P_t_s_-;_-@_-"/>
  </numFmts>
  <fonts count="17" x14ac:knownFonts="1">
    <font>
      <sz val="11"/>
      <color theme="1"/>
      <name val="Calibri"/>
      <family val="2"/>
      <scheme val="minor"/>
    </font>
    <font>
      <sz val="9"/>
      <color indexed="12"/>
      <name val="Arial"/>
      <family val="2"/>
    </font>
    <font>
      <b/>
      <sz val="9"/>
      <color indexed="12"/>
      <name val="Arial"/>
      <family val="2"/>
    </font>
    <font>
      <u/>
      <sz val="9"/>
      <color indexed="12"/>
      <name val="Arial"/>
      <family val="2"/>
    </font>
    <font>
      <b/>
      <sz val="11"/>
      <color indexed="12"/>
      <name val="Arial"/>
      <family val="2"/>
    </font>
    <font>
      <sz val="8"/>
      <color indexed="12"/>
      <name val="Arial"/>
      <family val="2"/>
    </font>
    <font>
      <sz val="8"/>
      <color indexed="20"/>
      <name val="Arial"/>
      <family val="2"/>
    </font>
    <font>
      <b/>
      <sz val="11"/>
      <color indexed="20"/>
      <name val="Arial"/>
      <family val="2"/>
    </font>
    <font>
      <b/>
      <sz val="9"/>
      <color indexed="20"/>
      <name val="Arial"/>
      <family val="2"/>
    </font>
    <font>
      <b/>
      <sz val="9"/>
      <name val="Arial"/>
      <family val="2"/>
    </font>
    <font>
      <sz val="10"/>
      <color indexed="12"/>
      <name val="Arial"/>
      <family val="2"/>
    </font>
    <font>
      <sz val="6"/>
      <color indexed="12"/>
      <name val="Arial"/>
      <family val="2"/>
    </font>
    <font>
      <b/>
      <sz val="8"/>
      <color indexed="81"/>
      <name val="Tahoma"/>
      <family val="2"/>
    </font>
    <font>
      <sz val="8"/>
      <color indexed="81"/>
      <name val="Tahoma"/>
      <family val="2"/>
    </font>
    <font>
      <sz val="8"/>
      <color indexed="12"/>
      <name val="Tahoma"/>
      <family val="2"/>
    </font>
    <font>
      <b/>
      <sz val="8"/>
      <color indexed="12"/>
      <name val="Tahoma"/>
      <family val="2"/>
    </font>
    <font>
      <sz val="9"/>
      <color rgb="FF0000FF"/>
      <name val="Arial"/>
      <family val="2"/>
    </font>
  </fonts>
  <fills count="21">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5"/>
        <bgColor indexed="64"/>
      </patternFill>
    </fill>
    <fill>
      <patternFill patternType="solid">
        <fgColor rgb="FFFFFF00"/>
        <bgColor indexed="64"/>
      </patternFill>
    </fill>
    <fill>
      <patternFill patternType="solid">
        <fgColor indexed="13"/>
        <bgColor indexed="64"/>
      </patternFill>
    </fill>
    <fill>
      <patternFill patternType="solid">
        <fgColor indexed="1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92D050"/>
        <bgColor indexed="64"/>
      </patternFill>
    </fill>
    <fill>
      <patternFill patternType="solid">
        <fgColor theme="9" tint="0.39997558519241921"/>
        <bgColor indexed="64"/>
      </patternFill>
    </fill>
    <fill>
      <patternFill patternType="solid">
        <fgColor rgb="FF00B0F0"/>
        <bgColor indexed="64"/>
      </patternFill>
    </fill>
    <fill>
      <patternFill patternType="solid">
        <fgColor rgb="FFB6FB8F"/>
        <bgColor indexed="64"/>
      </patternFill>
    </fill>
    <fill>
      <patternFill patternType="solid">
        <fgColor rgb="FF0BE5E5"/>
        <bgColor indexed="64"/>
      </patternFill>
    </fill>
    <fill>
      <patternFill patternType="solid">
        <fgColor theme="9"/>
        <bgColor indexed="64"/>
      </patternFill>
    </fill>
    <fill>
      <patternFill patternType="solid">
        <fgColor theme="7" tint="0.59999389629810485"/>
        <bgColor indexed="64"/>
      </patternFill>
    </fill>
    <fill>
      <patternFill patternType="solid">
        <fgColor rgb="FFFFF56F"/>
        <bgColor indexed="64"/>
      </patternFill>
    </fill>
    <fill>
      <patternFill patternType="solid">
        <fgColor theme="3" tint="0.79998168889431442"/>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563">
    <xf numFmtId="0" fontId="0" fillId="0" borderId="0" xfId="0"/>
    <xf numFmtId="0" fontId="1" fillId="0" borderId="0" xfId="0" applyFont="1" applyFill="1"/>
    <xf numFmtId="0" fontId="1" fillId="0" borderId="0" xfId="0" applyFont="1" applyFill="1" applyAlignment="1">
      <alignment horizontal="center"/>
    </xf>
    <xf numFmtId="164" fontId="1" fillId="0" borderId="0" xfId="0" applyNumberFormat="1" applyFont="1" applyFill="1" applyAlignment="1">
      <alignment horizontal="center"/>
    </xf>
    <xf numFmtId="165" fontId="1" fillId="0" borderId="0" xfId="0" applyNumberFormat="1" applyFont="1" applyFill="1" applyAlignment="1">
      <alignment horizontal="center"/>
    </xf>
    <xf numFmtId="0" fontId="1" fillId="0" borderId="0" xfId="0" applyFont="1" applyFill="1" applyAlignment="1" applyProtection="1">
      <alignment horizontal="center"/>
    </xf>
    <xf numFmtId="0" fontId="1" fillId="0" borderId="0" xfId="0" applyFont="1" applyFill="1" applyAlignment="1" applyProtection="1"/>
    <xf numFmtId="164" fontId="1" fillId="0" borderId="0" xfId="0" applyNumberFormat="1" applyFont="1" applyFill="1" applyAlignment="1"/>
    <xf numFmtId="0" fontId="2" fillId="0" borderId="0" xfId="0" applyFont="1" applyFill="1"/>
    <xf numFmtId="0" fontId="1" fillId="0" borderId="0" xfId="0" applyFont="1" applyFill="1" applyBorder="1"/>
    <xf numFmtId="164" fontId="3" fillId="0" borderId="0" xfId="0" applyNumberFormat="1" applyFont="1" applyFill="1" applyAlignment="1"/>
    <xf numFmtId="0" fontId="1" fillId="0" borderId="0" xfId="0" applyFont="1" applyFill="1" applyBorder="1" applyAlignment="1">
      <alignment horizontal="center"/>
    </xf>
    <xf numFmtId="0" fontId="2" fillId="0" borderId="0" xfId="0" applyFont="1" applyFill="1" applyAlignment="1" applyProtection="1">
      <alignment horizontal="left"/>
    </xf>
    <xf numFmtId="0" fontId="1" fillId="0" borderId="0" xfId="0" applyFont="1" applyFill="1" applyBorder="1" applyProtection="1"/>
    <xf numFmtId="0" fontId="1" fillId="0" borderId="0" xfId="0" applyFont="1" applyFill="1" applyProtection="1"/>
    <xf numFmtId="0" fontId="1" fillId="3" borderId="1" xfId="0" applyFont="1" applyFill="1" applyBorder="1"/>
    <xf numFmtId="0" fontId="1" fillId="3" borderId="1" xfId="0" applyFont="1" applyFill="1" applyBorder="1" applyAlignment="1">
      <alignment horizontal="center"/>
    </xf>
    <xf numFmtId="0" fontId="1" fillId="0" borderId="5" xfId="0" applyFont="1" applyFill="1" applyBorder="1" applyAlignment="1">
      <alignment horizontal="center"/>
    </xf>
    <xf numFmtId="164" fontId="1" fillId="0" borderId="6" xfId="0" applyNumberFormat="1" applyFont="1" applyFill="1" applyBorder="1" applyAlignment="1" applyProtection="1">
      <alignment horizontal="center"/>
    </xf>
    <xf numFmtId="165" fontId="1" fillId="0" borderId="6" xfId="0" applyNumberFormat="1" applyFont="1" applyFill="1" applyBorder="1" applyAlignment="1" applyProtection="1">
      <alignment horizontal="center"/>
    </xf>
    <xf numFmtId="165" fontId="1" fillId="0" borderId="5" xfId="0" applyNumberFormat="1" applyFont="1" applyFill="1" applyBorder="1" applyAlignment="1" applyProtection="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2" borderId="5" xfId="0" applyFont="1" applyFill="1" applyBorder="1" applyAlignment="1">
      <alignment horizontal="center"/>
    </xf>
    <xf numFmtId="0" fontId="1" fillId="5" borderId="5" xfId="0" applyFont="1" applyFill="1" applyBorder="1" applyAlignment="1">
      <alignment horizontal="center"/>
    </xf>
    <xf numFmtId="0" fontId="1" fillId="6" borderId="5" xfId="0" applyFont="1" applyFill="1" applyBorder="1" applyAlignment="1">
      <alignment horizontal="center"/>
    </xf>
    <xf numFmtId="0" fontId="1" fillId="4" borderId="5" xfId="0" applyFont="1" applyFill="1" applyBorder="1" applyAlignment="1">
      <alignment horizontal="center"/>
    </xf>
    <xf numFmtId="0" fontId="1" fillId="3" borderId="5" xfId="0" applyFont="1" applyFill="1" applyBorder="1" applyAlignment="1">
      <alignment horizontal="center"/>
    </xf>
    <xf numFmtId="165" fontId="1" fillId="0" borderId="8" xfId="0" applyNumberFormat="1" applyFont="1" applyFill="1" applyBorder="1" applyAlignment="1">
      <alignment horizontal="center"/>
    </xf>
    <xf numFmtId="0" fontId="1" fillId="0" borderId="9" xfId="0" applyFont="1" applyFill="1" applyBorder="1" applyAlignment="1">
      <alignment horizontal="center"/>
    </xf>
    <xf numFmtId="166" fontId="1" fillId="0" borderId="9" xfId="0" applyNumberFormat="1" applyFont="1" applyFill="1" applyBorder="1" applyAlignment="1" applyProtection="1">
      <alignment horizontal="center"/>
    </xf>
    <xf numFmtId="0" fontId="1" fillId="0" borderId="10" xfId="0" applyFont="1" applyFill="1" applyBorder="1" applyAlignment="1">
      <alignment horizontal="center"/>
    </xf>
    <xf numFmtId="0" fontId="2" fillId="4" borderId="0" xfId="0" applyFont="1" applyFill="1"/>
    <xf numFmtId="0" fontId="1" fillId="4" borderId="0" xfId="0" applyFont="1" applyFill="1"/>
    <xf numFmtId="0" fontId="1" fillId="0" borderId="5" xfId="0" applyFont="1" applyFill="1" applyBorder="1" applyAlignment="1" applyProtection="1">
      <alignment horizontal="center"/>
    </xf>
    <xf numFmtId="0" fontId="1" fillId="0" borderId="11" xfId="0" applyFont="1" applyFill="1" applyBorder="1" applyAlignment="1" applyProtection="1">
      <alignment horizontal="center"/>
    </xf>
    <xf numFmtId="166" fontId="1" fillId="0" borderId="11" xfId="0" applyNumberFormat="1" applyFont="1" applyFill="1" applyBorder="1" applyAlignment="1" applyProtection="1">
      <alignment horizontal="center"/>
    </xf>
    <xf numFmtId="166" fontId="1" fillId="0" borderId="7" xfId="0" applyNumberFormat="1" applyFont="1" applyFill="1" applyBorder="1" applyAlignment="1" applyProtection="1">
      <alignment horizontal="center"/>
    </xf>
    <xf numFmtId="166" fontId="1" fillId="0" borderId="6" xfId="0" applyNumberFormat="1" applyFont="1" applyFill="1" applyBorder="1" applyAlignment="1" applyProtection="1">
      <alignment horizontal="center"/>
    </xf>
    <xf numFmtId="0" fontId="1" fillId="0" borderId="12" xfId="0" applyFont="1" applyFill="1" applyBorder="1"/>
    <xf numFmtId="0" fontId="1" fillId="0" borderId="1" xfId="0" applyFont="1" applyFill="1" applyBorder="1" applyAlignment="1">
      <alignment horizontal="center"/>
    </xf>
    <xf numFmtId="0" fontId="1" fillId="0" borderId="2" xfId="0" applyFont="1" applyFill="1" applyBorder="1" applyAlignment="1" applyProtection="1">
      <alignment horizontal="center" wrapText="1"/>
    </xf>
    <xf numFmtId="164" fontId="1" fillId="0" borderId="13" xfId="0" applyNumberFormat="1" applyFont="1" applyFill="1" applyBorder="1" applyAlignment="1" applyProtection="1">
      <alignment horizontal="center" wrapText="1"/>
    </xf>
    <xf numFmtId="165" fontId="1" fillId="0" borderId="13" xfId="0" applyNumberFormat="1" applyFont="1" applyFill="1" applyBorder="1" applyAlignment="1" applyProtection="1">
      <alignment horizontal="center" wrapText="1"/>
    </xf>
    <xf numFmtId="165" fontId="1" fillId="0" borderId="2" xfId="0" applyNumberFormat="1" applyFont="1" applyFill="1" applyBorder="1" applyAlignment="1" applyProtection="1">
      <alignment horizontal="center" wrapText="1"/>
    </xf>
    <xf numFmtId="165" fontId="1" fillId="0" borderId="8" xfId="0" applyNumberFormat="1" applyFont="1" applyFill="1" applyBorder="1" applyAlignment="1" applyProtection="1">
      <alignment horizontal="center" wrapText="1"/>
    </xf>
    <xf numFmtId="0" fontId="1" fillId="0" borderId="14" xfId="0" applyFont="1" applyFill="1" applyBorder="1" applyAlignment="1" applyProtection="1">
      <alignment horizontal="center" wrapText="1"/>
    </xf>
    <xf numFmtId="0" fontId="1" fillId="0" borderId="9" xfId="0" applyFont="1" applyFill="1" applyBorder="1" applyAlignment="1" applyProtection="1">
      <alignment horizontal="center" wrapText="1"/>
    </xf>
    <xf numFmtId="0" fontId="1" fillId="0" borderId="7" xfId="0" applyFont="1" applyFill="1" applyBorder="1" applyAlignment="1" applyProtection="1">
      <alignment horizontal="center" wrapText="1"/>
    </xf>
    <xf numFmtId="0" fontId="1" fillId="0" borderId="18" xfId="0" applyFont="1" applyFill="1" applyBorder="1" applyAlignment="1">
      <alignment wrapText="1"/>
    </xf>
    <xf numFmtId="0" fontId="1" fillId="0" borderId="19" xfId="0" applyFont="1" applyFill="1" applyBorder="1" applyAlignment="1">
      <alignment wrapText="1"/>
    </xf>
    <xf numFmtId="0" fontId="1" fillId="0" borderId="19" xfId="0" applyFont="1" applyFill="1" applyBorder="1" applyAlignment="1" applyProtection="1">
      <alignment wrapText="1"/>
    </xf>
    <xf numFmtId="0" fontId="1" fillId="0" borderId="20" xfId="0" applyFont="1" applyFill="1" applyBorder="1" applyAlignment="1" applyProtection="1">
      <alignment wrapText="1"/>
    </xf>
    <xf numFmtId="0" fontId="1" fillId="0" borderId="21" xfId="0" applyFont="1" applyFill="1" applyBorder="1" applyProtection="1"/>
    <xf numFmtId="0" fontId="1" fillId="0" borderId="21" xfId="0" applyFont="1" applyFill="1" applyBorder="1" applyAlignment="1">
      <alignment horizontal="center" wrapText="1"/>
    </xf>
    <xf numFmtId="0" fontId="1" fillId="0" borderId="21" xfId="0" applyFont="1" applyFill="1" applyBorder="1" applyAlignment="1">
      <alignment wrapText="1"/>
    </xf>
    <xf numFmtId="0" fontId="1" fillId="0" borderId="22" xfId="0" applyFont="1" applyFill="1" applyBorder="1" applyAlignment="1" applyProtection="1">
      <alignment horizontal="center"/>
    </xf>
    <xf numFmtId="0" fontId="1" fillId="0" borderId="22" xfId="0" applyFont="1" applyFill="1" applyBorder="1" applyAlignment="1" applyProtection="1">
      <alignment horizontal="center" wrapText="1"/>
    </xf>
    <xf numFmtId="0" fontId="1" fillId="0" borderId="12" xfId="0" applyFont="1" applyFill="1" applyBorder="1" applyAlignment="1" applyProtection="1">
      <alignment horizontal="center" wrapText="1"/>
    </xf>
    <xf numFmtId="166" fontId="1" fillId="0" borderId="12" xfId="0" applyNumberFormat="1" applyFont="1" applyFill="1" applyBorder="1" applyAlignment="1" applyProtection="1">
      <alignment horizontal="center" wrapText="1"/>
    </xf>
    <xf numFmtId="166" fontId="1" fillId="0" borderId="23" xfId="0" applyNumberFormat="1" applyFont="1" applyFill="1" applyBorder="1" applyAlignment="1" applyProtection="1">
      <alignment horizontal="center" wrapText="1"/>
    </xf>
    <xf numFmtId="0" fontId="1" fillId="0" borderId="12" xfId="0" applyFont="1" applyFill="1" applyBorder="1" applyAlignment="1">
      <alignment wrapText="1"/>
    </xf>
    <xf numFmtId="0" fontId="1" fillId="0" borderId="12" xfId="0" applyFont="1" applyFill="1" applyBorder="1" applyAlignment="1" applyProtection="1">
      <alignment horizontal="center"/>
    </xf>
    <xf numFmtId="164" fontId="1" fillId="0" borderId="24" xfId="0" applyNumberFormat="1" applyFont="1" applyFill="1" applyBorder="1" applyAlignment="1" applyProtection="1">
      <alignment horizontal="center"/>
    </xf>
    <xf numFmtId="165" fontId="1" fillId="0" borderId="24" xfId="0" applyNumberFormat="1" applyFont="1" applyFill="1" applyBorder="1" applyAlignment="1" applyProtection="1">
      <alignment horizontal="center"/>
    </xf>
    <xf numFmtId="165" fontId="1" fillId="0" borderId="0" xfId="0" applyNumberFormat="1" applyFont="1" applyFill="1" applyBorder="1" applyAlignment="1" applyProtection="1">
      <alignment horizontal="center"/>
    </xf>
    <xf numFmtId="165" fontId="1" fillId="0" borderId="22" xfId="0" applyNumberFormat="1" applyFont="1" applyFill="1" applyBorder="1" applyAlignment="1" applyProtection="1">
      <alignment horizontal="center"/>
    </xf>
    <xf numFmtId="0" fontId="1" fillId="0" borderId="24" xfId="0" applyFont="1" applyFill="1" applyBorder="1" applyAlignment="1" applyProtection="1">
      <alignment horizontal="center"/>
    </xf>
    <xf numFmtId="166" fontId="1" fillId="0" borderId="24" xfId="0" applyNumberFormat="1" applyFont="1" applyFill="1" applyBorder="1" applyAlignment="1" applyProtection="1">
      <alignment horizontal="center"/>
    </xf>
    <xf numFmtId="166" fontId="1" fillId="0" borderId="0" xfId="0" applyNumberFormat="1" applyFont="1" applyFill="1" applyBorder="1" applyAlignment="1" applyProtection="1">
      <alignment horizontal="center"/>
    </xf>
    <xf numFmtId="166" fontId="1" fillId="0" borderId="25" xfId="0" applyNumberFormat="1" applyFont="1" applyFill="1" applyBorder="1" applyAlignment="1" applyProtection="1">
      <alignment horizontal="center"/>
    </xf>
    <xf numFmtId="166" fontId="1" fillId="0" borderId="26" xfId="0" applyNumberFormat="1" applyFont="1" applyFill="1" applyBorder="1" applyAlignment="1" applyProtection="1">
      <alignment horizontal="center"/>
    </xf>
    <xf numFmtId="0" fontId="1" fillId="0" borderId="27" xfId="0" applyFont="1" applyFill="1" applyBorder="1" applyProtection="1"/>
    <xf numFmtId="166" fontId="1" fillId="0" borderId="21" xfId="0" applyNumberFormat="1" applyFont="1" applyFill="1" applyBorder="1" applyProtection="1"/>
    <xf numFmtId="0" fontId="1" fillId="0" borderId="21" xfId="0" applyFont="1" applyFill="1" applyBorder="1"/>
    <xf numFmtId="0" fontId="1" fillId="0" borderId="28" xfId="0" applyFont="1" applyFill="1" applyBorder="1" applyAlignment="1">
      <alignment horizontal="center"/>
    </xf>
    <xf numFmtId="0" fontId="1" fillId="0" borderId="21" xfId="0" applyFont="1" applyFill="1" applyBorder="1" applyAlignment="1" applyProtection="1">
      <alignment horizontal="left"/>
    </xf>
    <xf numFmtId="0" fontId="1" fillId="0" borderId="21" xfId="0" applyFont="1" applyFill="1" applyBorder="1" applyAlignment="1" applyProtection="1">
      <alignment horizontal="center"/>
    </xf>
    <xf numFmtId="2" fontId="1" fillId="0" borderId="21" xfId="0" applyNumberFormat="1" applyFont="1" applyFill="1" applyBorder="1" applyAlignment="1" applyProtection="1">
      <alignment horizontal="center"/>
    </xf>
    <xf numFmtId="0" fontId="1" fillId="0" borderId="22" xfId="0" applyFont="1" applyFill="1" applyBorder="1" applyAlignment="1">
      <alignment horizontal="center"/>
    </xf>
    <xf numFmtId="166" fontId="1" fillId="0" borderId="12" xfId="0" applyNumberFormat="1" applyFont="1" applyFill="1" applyBorder="1" applyAlignment="1" applyProtection="1">
      <alignment horizontal="center"/>
    </xf>
    <xf numFmtId="166" fontId="1" fillId="0" borderId="23" xfId="0" applyNumberFormat="1" applyFont="1" applyFill="1" applyBorder="1" applyAlignment="1" applyProtection="1">
      <alignment horizontal="center"/>
    </xf>
    <xf numFmtId="0" fontId="1" fillId="0" borderId="27" xfId="0" applyFont="1" applyFill="1" applyBorder="1"/>
    <xf numFmtId="0" fontId="1" fillId="0" borderId="8" xfId="0" applyFont="1" applyFill="1" applyBorder="1" applyAlignment="1">
      <alignment horizontal="center"/>
    </xf>
    <xf numFmtId="0" fontId="1" fillId="0" borderId="29" xfId="0" applyFont="1" applyFill="1" applyBorder="1" applyAlignment="1" applyProtection="1">
      <alignment horizontal="center"/>
    </xf>
    <xf numFmtId="166" fontId="1" fillId="0" borderId="29" xfId="0" applyNumberFormat="1" applyFont="1" applyFill="1" applyBorder="1" applyAlignment="1" applyProtection="1">
      <alignment horizontal="center"/>
    </xf>
    <xf numFmtId="166" fontId="1" fillId="0" borderId="10" xfId="0" applyNumberFormat="1" applyFont="1" applyFill="1" applyBorder="1" applyAlignment="1" applyProtection="1">
      <alignment horizontal="center"/>
    </xf>
    <xf numFmtId="0" fontId="1" fillId="0" borderId="29" xfId="0" applyFont="1" applyFill="1" applyBorder="1"/>
    <xf numFmtId="0" fontId="1" fillId="7" borderId="0" xfId="0" applyFont="1" applyFill="1"/>
    <xf numFmtId="0" fontId="1" fillId="7" borderId="0" xfId="0" applyFont="1" applyFill="1" applyBorder="1" applyAlignment="1">
      <alignment horizontal="center"/>
    </xf>
    <xf numFmtId="164" fontId="1" fillId="0" borderId="12" xfId="0" applyNumberFormat="1" applyFont="1" applyFill="1" applyBorder="1" applyAlignment="1" applyProtection="1">
      <alignment horizontal="center"/>
    </xf>
    <xf numFmtId="165" fontId="1" fillId="0" borderId="11" xfId="0" applyNumberFormat="1" applyFont="1" applyFill="1" applyBorder="1"/>
    <xf numFmtId="165" fontId="1" fillId="0" borderId="12" xfId="0" applyNumberFormat="1" applyFont="1" applyFill="1" applyBorder="1"/>
    <xf numFmtId="2" fontId="2" fillId="0" borderId="22" xfId="0" applyNumberFormat="1" applyFont="1" applyFill="1" applyBorder="1" applyAlignment="1">
      <alignment horizontal="center"/>
    </xf>
    <xf numFmtId="1" fontId="1" fillId="0" borderId="22" xfId="0" applyNumberFormat="1" applyFont="1" applyFill="1" applyBorder="1" applyAlignment="1">
      <alignment horizontal="center"/>
    </xf>
    <xf numFmtId="167" fontId="1" fillId="0" borderId="22" xfId="0" applyNumberFormat="1" applyFont="1" applyFill="1" applyBorder="1" applyAlignment="1">
      <alignment horizontal="center"/>
    </xf>
    <xf numFmtId="2" fontId="2" fillId="0" borderId="12" xfId="0" applyNumberFormat="1" applyFont="1" applyFill="1" applyBorder="1" applyAlignment="1">
      <alignment horizontal="center"/>
    </xf>
    <xf numFmtId="0" fontId="2" fillId="2" borderId="2" xfId="0" applyFont="1" applyFill="1" applyBorder="1" applyAlignment="1">
      <alignment horizontal="center"/>
    </xf>
    <xf numFmtId="0" fontId="2" fillId="7" borderId="0" xfId="0" applyFont="1" applyFill="1"/>
    <xf numFmtId="165" fontId="2" fillId="2" borderId="4" xfId="0" applyNumberFormat="1" applyFont="1" applyFill="1" applyBorder="1" applyAlignment="1" applyProtection="1">
      <alignment horizontal="center"/>
    </xf>
    <xf numFmtId="0" fontId="2" fillId="4" borderId="21" xfId="0" applyFont="1" applyFill="1" applyBorder="1"/>
    <xf numFmtId="0" fontId="2" fillId="4" borderId="21" xfId="0" applyFont="1" applyFill="1" applyBorder="1" applyAlignment="1" applyProtection="1">
      <alignment horizontal="center"/>
    </xf>
    <xf numFmtId="2" fontId="2" fillId="4" borderId="21" xfId="0" applyNumberFormat="1" applyFont="1" applyFill="1" applyBorder="1" applyAlignment="1" applyProtection="1">
      <alignment horizontal="center"/>
    </xf>
    <xf numFmtId="0" fontId="2" fillId="7" borderId="0" xfId="0" applyFont="1" applyFill="1" applyBorder="1" applyAlignment="1">
      <alignment horizontal="center"/>
    </xf>
    <xf numFmtId="0" fontId="2" fillId="0" borderId="22" xfId="0" applyFont="1" applyFill="1" applyBorder="1" applyAlignment="1" applyProtection="1">
      <alignment horizontal="center"/>
    </xf>
    <xf numFmtId="164" fontId="2" fillId="0" borderId="12" xfId="0" applyNumberFormat="1" applyFont="1" applyFill="1" applyBorder="1" applyAlignment="1" applyProtection="1">
      <alignment horizontal="center"/>
    </xf>
    <xf numFmtId="165" fontId="2" fillId="0" borderId="22" xfId="0" applyNumberFormat="1" applyFont="1" applyFill="1" applyBorder="1" applyAlignment="1" applyProtection="1">
      <alignment horizontal="center"/>
    </xf>
    <xf numFmtId="166" fontId="2" fillId="0" borderId="12" xfId="0" applyNumberFormat="1" applyFont="1" applyFill="1" applyBorder="1" applyAlignment="1" applyProtection="1">
      <alignment horizontal="center"/>
    </xf>
    <xf numFmtId="165" fontId="2" fillId="0" borderId="12" xfId="0" applyNumberFormat="1" applyFont="1" applyFill="1" applyBorder="1"/>
    <xf numFmtId="1" fontId="2" fillId="0" borderId="22" xfId="0" applyNumberFormat="1" applyFont="1" applyFill="1" applyBorder="1" applyAlignment="1">
      <alignment horizontal="center"/>
    </xf>
    <xf numFmtId="167" fontId="2" fillId="0" borderId="22" xfId="0" applyNumberFormat="1" applyFont="1" applyFill="1" applyBorder="1" applyAlignment="1">
      <alignment horizontal="center"/>
    </xf>
    <xf numFmtId="164" fontId="1" fillId="0" borderId="0" xfId="0" applyNumberFormat="1" applyFont="1" applyFill="1" applyAlignment="1" applyProtection="1">
      <alignment horizontal="center"/>
    </xf>
    <xf numFmtId="165" fontId="1" fillId="0" borderId="0" xfId="0" applyNumberFormat="1" applyFont="1" applyFill="1" applyAlignment="1" applyProtection="1">
      <alignment horizontal="center"/>
    </xf>
    <xf numFmtId="0" fontId="2" fillId="0" borderId="0" xfId="0" applyFont="1" applyFill="1" applyBorder="1" applyAlignment="1">
      <alignment horizontal="center"/>
    </xf>
    <xf numFmtId="0" fontId="2" fillId="0" borderId="0" xfId="0" applyFont="1" applyFill="1" applyAlignment="1"/>
    <xf numFmtId="0" fontId="2" fillId="0" borderId="4" xfId="0" applyFont="1" applyFill="1" applyBorder="1" applyAlignment="1" applyProtection="1">
      <alignment horizontal="center"/>
    </xf>
    <xf numFmtId="0" fontId="2" fillId="2" borderId="4" xfId="0" applyFont="1" applyFill="1" applyBorder="1" applyAlignment="1" applyProtection="1">
      <alignment horizontal="center"/>
    </xf>
    <xf numFmtId="164" fontId="2" fillId="2" borderId="1" xfId="0" applyNumberFormat="1" applyFont="1" applyFill="1" applyBorder="1" applyAlignment="1" applyProtection="1">
      <alignment horizontal="center"/>
    </xf>
    <xf numFmtId="166" fontId="2" fillId="2" borderId="1" xfId="0" applyNumberFormat="1" applyFont="1" applyFill="1" applyBorder="1" applyAlignment="1" applyProtection="1">
      <alignment horizontal="center"/>
    </xf>
    <xf numFmtId="0" fontId="2" fillId="5" borderId="4" xfId="0" applyFont="1" applyFill="1" applyBorder="1" applyAlignment="1" applyProtection="1">
      <alignment horizontal="center"/>
    </xf>
    <xf numFmtId="164" fontId="2" fillId="5" borderId="1" xfId="0" applyNumberFormat="1" applyFont="1" applyFill="1" applyBorder="1" applyAlignment="1" applyProtection="1">
      <alignment horizontal="center"/>
    </xf>
    <xf numFmtId="165" fontId="2" fillId="5" borderId="4" xfId="0" applyNumberFormat="1" applyFont="1" applyFill="1" applyBorder="1" applyAlignment="1" applyProtection="1">
      <alignment horizontal="center"/>
    </xf>
    <xf numFmtId="166" fontId="2" fillId="5" borderId="1" xfId="0" applyNumberFormat="1" applyFont="1" applyFill="1" applyBorder="1" applyAlignment="1" applyProtection="1">
      <alignment horizontal="center"/>
    </xf>
    <xf numFmtId="0" fontId="2" fillId="6" borderId="4" xfId="0" applyFont="1" applyFill="1" applyBorder="1" applyAlignment="1" applyProtection="1">
      <alignment horizontal="center"/>
    </xf>
    <xf numFmtId="164" fontId="2" fillId="6" borderId="1" xfId="0" applyNumberFormat="1" applyFont="1" applyFill="1" applyBorder="1" applyAlignment="1" applyProtection="1">
      <alignment horizontal="center"/>
    </xf>
    <xf numFmtId="165" fontId="2" fillId="6" borderId="4" xfId="0" applyNumberFormat="1" applyFont="1" applyFill="1" applyBorder="1" applyAlignment="1" applyProtection="1">
      <alignment horizontal="center"/>
    </xf>
    <xf numFmtId="166" fontId="2" fillId="6" borderId="1" xfId="0" applyNumberFormat="1" applyFont="1" applyFill="1" applyBorder="1" applyAlignment="1" applyProtection="1">
      <alignment horizontal="center"/>
    </xf>
    <xf numFmtId="0" fontId="2" fillId="4" borderId="4" xfId="0" applyFont="1" applyFill="1" applyBorder="1" applyAlignment="1" applyProtection="1">
      <alignment horizontal="center"/>
    </xf>
    <xf numFmtId="164" fontId="2" fillId="4" borderId="1" xfId="0" applyNumberFormat="1" applyFont="1" applyFill="1" applyBorder="1" applyAlignment="1" applyProtection="1">
      <alignment horizontal="center"/>
    </xf>
    <xf numFmtId="165" fontId="2" fillId="4" borderId="4" xfId="0" applyNumberFormat="1" applyFont="1" applyFill="1" applyBorder="1" applyAlignment="1" applyProtection="1">
      <alignment horizontal="center"/>
    </xf>
    <xf numFmtId="166" fontId="2" fillId="4" borderId="1" xfId="0" applyNumberFormat="1" applyFont="1" applyFill="1" applyBorder="1" applyAlignment="1" applyProtection="1">
      <alignment horizontal="center"/>
    </xf>
    <xf numFmtId="0" fontId="2" fillId="3" borderId="4" xfId="0" applyFont="1" applyFill="1" applyBorder="1" applyAlignment="1" applyProtection="1">
      <alignment horizontal="center"/>
    </xf>
    <xf numFmtId="164" fontId="2" fillId="3" borderId="1" xfId="0" applyNumberFormat="1" applyFont="1" applyFill="1" applyBorder="1" applyAlignment="1" applyProtection="1">
      <alignment horizontal="center"/>
    </xf>
    <xf numFmtId="165" fontId="2" fillId="3" borderId="4" xfId="0" applyNumberFormat="1" applyFont="1" applyFill="1" applyBorder="1" applyAlignment="1" applyProtection="1">
      <alignment horizontal="center"/>
    </xf>
    <xf numFmtId="166" fontId="2" fillId="3" borderId="1" xfId="0" applyNumberFormat="1" applyFont="1" applyFill="1" applyBorder="1" applyAlignment="1" applyProtection="1">
      <alignment horizontal="center"/>
    </xf>
    <xf numFmtId="165" fontId="2" fillId="0" borderId="1" xfId="0" applyNumberFormat="1" applyFont="1" applyFill="1" applyBorder="1"/>
    <xf numFmtId="2" fontId="2" fillId="0" borderId="1" xfId="0" applyNumberFormat="1" applyFont="1" applyFill="1" applyBorder="1" applyAlignment="1">
      <alignment horizontal="center"/>
    </xf>
    <xf numFmtId="0" fontId="1" fillId="0" borderId="0" xfId="0" applyFont="1" applyFill="1" applyAlignment="1"/>
    <xf numFmtId="166" fontId="1" fillId="0" borderId="0" xfId="0" applyNumberFormat="1" applyFont="1" applyFill="1" applyAlignment="1" applyProtection="1">
      <alignment horizontal="center"/>
    </xf>
    <xf numFmtId="165" fontId="1" fillId="0" borderId="7" xfId="0" applyNumberFormat="1" applyFont="1" applyFill="1" applyBorder="1" applyAlignment="1" applyProtection="1">
      <alignment horizontal="center"/>
    </xf>
    <xf numFmtId="164" fontId="1" fillId="0" borderId="0" xfId="0" applyNumberFormat="1" applyFont="1" applyFill="1"/>
    <xf numFmtId="165" fontId="1" fillId="0" borderId="22" xfId="0" applyNumberFormat="1" applyFont="1" applyFill="1" applyBorder="1" applyAlignment="1">
      <alignment horizontal="center"/>
    </xf>
    <xf numFmtId="0" fontId="1" fillId="0" borderId="23" xfId="0" applyFont="1" applyFill="1" applyBorder="1" applyAlignment="1">
      <alignment horizontal="center"/>
    </xf>
    <xf numFmtId="0" fontId="1" fillId="0" borderId="33" xfId="0" applyFont="1" applyFill="1" applyBorder="1" applyAlignment="1">
      <alignment horizontal="center"/>
    </xf>
    <xf numFmtId="164" fontId="1" fillId="0" borderId="17" xfId="0" applyNumberFormat="1" applyFont="1" applyFill="1" applyBorder="1" applyAlignment="1" applyProtection="1">
      <alignment horizontal="center" wrapText="1"/>
    </xf>
    <xf numFmtId="165" fontId="1" fillId="0" borderId="17" xfId="0" applyNumberFormat="1" applyFont="1" applyFill="1" applyBorder="1" applyAlignment="1" applyProtection="1">
      <alignment horizontal="center" wrapText="1"/>
    </xf>
    <xf numFmtId="0" fontId="1" fillId="0" borderId="34" xfId="0" applyFont="1" applyFill="1" applyBorder="1" applyAlignment="1" applyProtection="1">
      <alignment horizontal="center" wrapText="1"/>
    </xf>
    <xf numFmtId="0" fontId="1" fillId="0" borderId="33" xfId="0" applyFont="1" applyFill="1" applyBorder="1" applyAlignment="1">
      <alignment wrapText="1"/>
    </xf>
    <xf numFmtId="0" fontId="1" fillId="0" borderId="17" xfId="0" applyFont="1" applyFill="1" applyBorder="1" applyAlignment="1">
      <alignment wrapText="1"/>
    </xf>
    <xf numFmtId="0" fontId="1" fillId="0" borderId="17" xfId="0" applyFont="1" applyFill="1" applyBorder="1" applyAlignment="1" applyProtection="1">
      <alignment wrapText="1"/>
    </xf>
    <xf numFmtId="0" fontId="1" fillId="0" borderId="34" xfId="0" applyFont="1" applyFill="1" applyBorder="1" applyAlignment="1" applyProtection="1">
      <alignment wrapText="1"/>
    </xf>
    <xf numFmtId="0" fontId="2" fillId="4" borderId="26" xfId="0" applyFont="1" applyFill="1" applyBorder="1"/>
    <xf numFmtId="0" fontId="5" fillId="4" borderId="26" xfId="0" applyFont="1" applyFill="1" applyBorder="1" applyAlignment="1">
      <alignment horizontal="center" wrapText="1"/>
    </xf>
    <xf numFmtId="0" fontId="6" fillId="4" borderId="26" xfId="0" applyFont="1" applyFill="1" applyBorder="1" applyAlignment="1">
      <alignment horizontal="center" wrapText="1"/>
    </xf>
    <xf numFmtId="0" fontId="5" fillId="4" borderId="26" xfId="0" applyFont="1" applyFill="1" applyBorder="1" applyAlignment="1">
      <alignment horizontal="center"/>
    </xf>
    <xf numFmtId="165" fontId="1" fillId="0" borderId="25" xfId="0" applyNumberFormat="1" applyFont="1" applyFill="1" applyBorder="1" applyAlignment="1" applyProtection="1">
      <alignment horizontal="center"/>
    </xf>
    <xf numFmtId="165" fontId="1" fillId="0" borderId="35" xfId="0" applyNumberFormat="1" applyFont="1" applyFill="1" applyBorder="1" applyAlignment="1" applyProtection="1">
      <alignment horizontal="center"/>
    </xf>
    <xf numFmtId="0" fontId="1" fillId="0" borderId="36" xfId="0" applyFont="1" applyFill="1" applyBorder="1" applyAlignment="1">
      <alignment horizontal="center"/>
    </xf>
    <xf numFmtId="166" fontId="1" fillId="0" borderId="35" xfId="0" applyNumberFormat="1" applyFont="1" applyFill="1" applyBorder="1" applyAlignment="1" applyProtection="1">
      <alignment horizontal="center"/>
    </xf>
    <xf numFmtId="0" fontId="1" fillId="0" borderId="5" xfId="0" applyFont="1" applyFill="1" applyBorder="1" applyProtection="1"/>
    <xf numFmtId="166" fontId="1" fillId="0" borderId="37" xfId="0" applyNumberFormat="1" applyFont="1" applyFill="1" applyBorder="1" applyProtection="1"/>
    <xf numFmtId="0" fontId="1" fillId="0" borderId="37" xfId="0" applyFont="1" applyFill="1" applyBorder="1" applyProtection="1"/>
    <xf numFmtId="0" fontId="1" fillId="0" borderId="11" xfId="0" applyFont="1" applyFill="1" applyBorder="1" applyProtection="1"/>
    <xf numFmtId="0" fontId="1" fillId="0" borderId="6" xfId="0" applyFont="1" applyFill="1" applyBorder="1" applyProtection="1"/>
    <xf numFmtId="0" fontId="1" fillId="0" borderId="25" xfId="0" applyFont="1" applyFill="1" applyBorder="1"/>
    <xf numFmtId="0" fontId="1" fillId="0" borderId="12" xfId="0" applyFont="1" applyFill="1" applyBorder="1" applyAlignment="1">
      <alignment horizontal="center"/>
    </xf>
    <xf numFmtId="0" fontId="2" fillId="4" borderId="38" xfId="0" applyFont="1" applyFill="1" applyBorder="1"/>
    <xf numFmtId="0" fontId="2" fillId="4" borderId="38" xfId="0" applyFont="1" applyFill="1" applyBorder="1" applyAlignment="1">
      <alignment horizontal="center"/>
    </xf>
    <xf numFmtId="0" fontId="1" fillId="4" borderId="38" xfId="0" applyFont="1" applyFill="1" applyBorder="1" applyAlignment="1">
      <alignment horizontal="center"/>
    </xf>
    <xf numFmtId="0" fontId="1" fillId="0" borderId="24" xfId="0" applyFont="1" applyFill="1" applyBorder="1" applyAlignment="1">
      <alignment horizontal="center"/>
    </xf>
    <xf numFmtId="0" fontId="1" fillId="0" borderId="22" xfId="0" applyFont="1" applyFill="1" applyBorder="1" applyProtection="1"/>
    <xf numFmtId="166" fontId="1" fillId="0" borderId="25" xfId="0" applyNumberFormat="1" applyFont="1" applyFill="1" applyBorder="1" applyProtection="1"/>
    <xf numFmtId="0" fontId="1" fillId="0" borderId="25" xfId="0" applyFont="1" applyFill="1" applyBorder="1" applyProtection="1"/>
    <xf numFmtId="0" fontId="1" fillId="0" borderId="12" xfId="0" applyFont="1" applyFill="1" applyBorder="1" applyProtection="1"/>
    <xf numFmtId="0" fontId="1" fillId="0" borderId="26" xfId="0" applyFont="1" applyFill="1" applyBorder="1"/>
    <xf numFmtId="166" fontId="2" fillId="0" borderId="26" xfId="0" applyNumberFormat="1" applyFont="1" applyFill="1" applyBorder="1" applyAlignment="1">
      <alignment horizontal="center"/>
    </xf>
    <xf numFmtId="0" fontId="7" fillId="0" borderId="26" xfId="0" applyFont="1" applyFill="1" applyBorder="1" applyAlignment="1">
      <alignment horizontal="center"/>
    </xf>
    <xf numFmtId="2" fontId="2" fillId="0" borderId="26" xfId="0" applyNumberFormat="1" applyFont="1" applyFill="1" applyBorder="1" applyAlignment="1">
      <alignment horizontal="center"/>
    </xf>
    <xf numFmtId="0" fontId="1" fillId="0" borderId="22" xfId="0" applyFont="1" applyFill="1" applyBorder="1"/>
    <xf numFmtId="0" fontId="1" fillId="0" borderId="24" xfId="0" applyFont="1" applyFill="1" applyBorder="1"/>
    <xf numFmtId="166" fontId="2" fillId="0" borderId="24" xfId="0" applyNumberFormat="1" applyFont="1" applyFill="1" applyBorder="1" applyAlignment="1">
      <alignment horizontal="center"/>
    </xf>
    <xf numFmtId="0" fontId="7" fillId="0" borderId="24" xfId="0" applyFont="1" applyFill="1" applyBorder="1" applyAlignment="1">
      <alignment horizontal="center"/>
    </xf>
    <xf numFmtId="2" fontId="2" fillId="0" borderId="24" xfId="0" applyNumberFormat="1" applyFont="1" applyFill="1" applyBorder="1" applyAlignment="1">
      <alignment horizontal="center"/>
    </xf>
    <xf numFmtId="164" fontId="1" fillId="0" borderId="0" xfId="0" applyNumberFormat="1" applyFont="1" applyFill="1" applyBorder="1" applyAlignment="1" applyProtection="1">
      <alignment horizontal="center"/>
    </xf>
    <xf numFmtId="0" fontId="1" fillId="0" borderId="38" xfId="0" applyFont="1" applyFill="1" applyBorder="1"/>
    <xf numFmtId="166" fontId="2" fillId="0" borderId="38" xfId="0" applyNumberFormat="1" applyFont="1" applyFill="1" applyBorder="1" applyAlignment="1">
      <alignment horizontal="center"/>
    </xf>
    <xf numFmtId="0" fontId="7" fillId="0" borderId="38" xfId="0" applyFont="1" applyFill="1" applyBorder="1" applyAlignment="1">
      <alignment horizontal="center"/>
    </xf>
    <xf numFmtId="2" fontId="2" fillId="0" borderId="38" xfId="0" applyNumberFormat="1" applyFont="1" applyFill="1" applyBorder="1" applyAlignment="1">
      <alignment horizontal="center"/>
    </xf>
    <xf numFmtId="166" fontId="2" fillId="4" borderId="38" xfId="0" applyNumberFormat="1" applyFont="1" applyFill="1" applyBorder="1" applyAlignment="1">
      <alignment horizontal="center"/>
    </xf>
    <xf numFmtId="0" fontId="8" fillId="4" borderId="38" xfId="0" applyFont="1" applyFill="1" applyBorder="1" applyAlignment="1">
      <alignment horizontal="center"/>
    </xf>
    <xf numFmtId="2" fontId="2" fillId="4" borderId="38" xfId="0" applyNumberFormat="1" applyFont="1" applyFill="1" applyBorder="1" applyAlignment="1">
      <alignment horizontal="center"/>
    </xf>
    <xf numFmtId="0" fontId="2" fillId="3" borderId="41" xfId="0" applyFont="1" applyFill="1" applyBorder="1"/>
    <xf numFmtId="0" fontId="2" fillId="3" borderId="25" xfId="0" applyFont="1" applyFill="1" applyBorder="1"/>
    <xf numFmtId="166" fontId="1" fillId="3" borderId="42" xfId="0" applyNumberFormat="1" applyFont="1" applyFill="1" applyBorder="1"/>
    <xf numFmtId="0" fontId="1" fillId="3" borderId="43" xfId="0" applyFont="1" applyFill="1" applyBorder="1"/>
    <xf numFmtId="0" fontId="1" fillId="3" borderId="0" xfId="0" applyFont="1" applyFill="1" applyBorder="1"/>
    <xf numFmtId="0" fontId="1" fillId="3" borderId="16" xfId="0" applyFont="1" applyFill="1" applyBorder="1"/>
    <xf numFmtId="166" fontId="1" fillId="3" borderId="25" xfId="0" applyNumberFormat="1" applyFont="1" applyFill="1" applyBorder="1"/>
    <xf numFmtId="0" fontId="2" fillId="3" borderId="42" xfId="0" applyFont="1" applyFill="1" applyBorder="1"/>
    <xf numFmtId="0" fontId="1" fillId="3" borderId="44" xfId="0" applyFont="1" applyFill="1" applyBorder="1"/>
    <xf numFmtId="0" fontId="2" fillId="3" borderId="16" xfId="0" applyFont="1" applyFill="1" applyBorder="1"/>
    <xf numFmtId="0" fontId="2" fillId="3" borderId="0" xfId="0" applyFont="1" applyFill="1" applyBorder="1"/>
    <xf numFmtId="0" fontId="9" fillId="2" borderId="4" xfId="0" applyFont="1" applyFill="1" applyBorder="1" applyProtection="1"/>
    <xf numFmtId="166" fontId="9" fillId="2" borderId="39" xfId="0" applyNumberFormat="1" applyFont="1" applyFill="1" applyBorder="1" applyProtection="1"/>
    <xf numFmtId="0" fontId="9" fillId="2" borderId="39" xfId="0" applyFont="1" applyFill="1" applyBorder="1" applyProtection="1"/>
    <xf numFmtId="0" fontId="9" fillId="2" borderId="1" xfId="0" applyFont="1" applyFill="1" applyBorder="1" applyProtection="1"/>
    <xf numFmtId="0" fontId="9" fillId="2" borderId="2" xfId="0" applyFont="1" applyFill="1" applyBorder="1" applyProtection="1"/>
    <xf numFmtId="0" fontId="1" fillId="2" borderId="21" xfId="0" applyFont="1" applyFill="1" applyBorder="1"/>
    <xf numFmtId="0" fontId="9" fillId="2" borderId="1" xfId="0" applyFont="1" applyFill="1" applyBorder="1" applyAlignment="1" applyProtection="1">
      <alignment horizontal="center"/>
    </xf>
    <xf numFmtId="0" fontId="9" fillId="0" borderId="0" xfId="0" applyFont="1" applyFill="1"/>
    <xf numFmtId="0" fontId="2" fillId="3" borderId="45" xfId="0" applyFont="1" applyFill="1" applyBorder="1"/>
    <xf numFmtId="0" fontId="1" fillId="3" borderId="46" xfId="0" applyFont="1" applyFill="1" applyBorder="1"/>
    <xf numFmtId="0" fontId="1" fillId="3" borderId="47" xfId="0" applyFont="1" applyFill="1" applyBorder="1"/>
    <xf numFmtId="0" fontId="1" fillId="0" borderId="47" xfId="0" applyFont="1" applyFill="1" applyBorder="1"/>
    <xf numFmtId="0" fontId="1" fillId="0" borderId="45" xfId="0" applyFont="1" applyFill="1" applyBorder="1"/>
    <xf numFmtId="0" fontId="1" fillId="8" borderId="22" xfId="0" applyFont="1" applyFill="1" applyBorder="1" applyAlignment="1" applyProtection="1">
      <alignment horizontal="center"/>
    </xf>
    <xf numFmtId="164" fontId="1" fillId="0" borderId="0" xfId="0" applyNumberFormat="1" applyFont="1" applyFill="1" applyProtection="1"/>
    <xf numFmtId="16" fontId="1" fillId="0" borderId="0" xfId="0" applyNumberFormat="1" applyFont="1" applyFill="1"/>
    <xf numFmtId="0" fontId="1" fillId="0" borderId="22" xfId="0" applyFont="1" applyFill="1" applyBorder="1" applyAlignment="1" applyProtection="1"/>
    <xf numFmtId="0" fontId="1" fillId="0" borderId="25" xfId="0" applyFont="1" applyFill="1" applyBorder="1" applyAlignment="1" applyProtection="1">
      <alignment horizontal="center"/>
    </xf>
    <xf numFmtId="164" fontId="1" fillId="0" borderId="25" xfId="0" applyNumberFormat="1" applyFont="1" applyFill="1" applyBorder="1" applyProtection="1"/>
    <xf numFmtId="166" fontId="1" fillId="0" borderId="16" xfId="0" applyNumberFormat="1" applyFont="1" applyFill="1" applyBorder="1" applyAlignment="1" applyProtection="1">
      <alignment horizontal="center"/>
    </xf>
    <xf numFmtId="0" fontId="1" fillId="0" borderId="37" xfId="0" applyFont="1" applyFill="1" applyBorder="1"/>
    <xf numFmtId="164" fontId="1" fillId="0" borderId="0" xfId="0" applyNumberFormat="1" applyFont="1" applyFill="1" applyBorder="1" applyProtection="1"/>
    <xf numFmtId="0" fontId="1" fillId="0" borderId="0" xfId="0" applyFont="1" applyFill="1" applyBorder="1" applyAlignment="1" applyProtection="1"/>
    <xf numFmtId="168" fontId="10" fillId="0" borderId="0" xfId="0" applyNumberFormat="1" applyFont="1"/>
    <xf numFmtId="0" fontId="1" fillId="0" borderId="49" xfId="0" applyFont="1" applyFill="1" applyBorder="1" applyAlignment="1">
      <alignment wrapText="1"/>
    </xf>
    <xf numFmtId="0" fontId="1" fillId="0" borderId="36" xfId="0" applyFont="1" applyFill="1" applyBorder="1" applyAlignment="1">
      <alignment wrapText="1"/>
    </xf>
    <xf numFmtId="0" fontId="1" fillId="0" borderId="36" xfId="0" applyFont="1" applyFill="1" applyBorder="1" applyAlignment="1" applyProtection="1">
      <alignment wrapText="1"/>
    </xf>
    <xf numFmtId="0" fontId="1" fillId="0" borderId="50" xfId="0" applyFont="1" applyFill="1" applyBorder="1" applyAlignment="1" applyProtection="1">
      <alignment wrapText="1"/>
    </xf>
    <xf numFmtId="0" fontId="1" fillId="0" borderId="25" xfId="0" applyFont="1" applyFill="1" applyBorder="1" applyAlignment="1">
      <alignment horizontal="center"/>
    </xf>
    <xf numFmtId="0" fontId="1" fillId="0" borderId="21" xfId="0" applyFont="1" applyFill="1" applyBorder="1" applyAlignment="1">
      <alignment horizontal="center"/>
    </xf>
    <xf numFmtId="166" fontId="1" fillId="0" borderId="0" xfId="0" applyNumberFormat="1" applyFont="1" applyFill="1" applyBorder="1" applyProtection="1"/>
    <xf numFmtId="166" fontId="1" fillId="0" borderId="0" xfId="0" applyNumberFormat="1" applyFont="1" applyFill="1" applyBorder="1" applyAlignment="1">
      <alignment horizontal="center"/>
    </xf>
    <xf numFmtId="165" fontId="1" fillId="0" borderId="0" xfId="0" applyNumberFormat="1" applyFont="1" applyFill="1"/>
    <xf numFmtId="2" fontId="1" fillId="0" borderId="21" xfId="0" applyNumberFormat="1" applyFont="1" applyFill="1" applyBorder="1" applyAlignment="1">
      <alignment horizontal="center"/>
    </xf>
    <xf numFmtId="167" fontId="1" fillId="0" borderId="21" xfId="0" applyNumberFormat="1" applyFont="1" applyFill="1" applyBorder="1" applyAlignment="1">
      <alignment horizontal="center"/>
    </xf>
    <xf numFmtId="165" fontId="1" fillId="0" borderId="21" xfId="0" applyNumberFormat="1" applyFont="1" applyFill="1" applyBorder="1" applyAlignment="1">
      <alignment horizontal="center"/>
    </xf>
    <xf numFmtId="165" fontId="1" fillId="9" borderId="15" xfId="0" applyNumberFormat="1" applyFont="1" applyFill="1" applyBorder="1" applyProtection="1"/>
    <xf numFmtId="166" fontId="1" fillId="9" borderId="15" xfId="0" applyNumberFormat="1" applyFont="1" applyFill="1" applyBorder="1" applyProtection="1"/>
    <xf numFmtId="0" fontId="1" fillId="9" borderId="15" xfId="0" applyFont="1" applyFill="1" applyBorder="1" applyProtection="1"/>
    <xf numFmtId="0" fontId="1" fillId="9" borderId="29" xfId="0" applyFont="1" applyFill="1" applyBorder="1" applyProtection="1"/>
    <xf numFmtId="0" fontId="1" fillId="9" borderId="9" xfId="0" applyFont="1" applyFill="1" applyBorder="1" applyProtection="1"/>
    <xf numFmtId="0" fontId="1" fillId="9" borderId="29" xfId="0" applyFont="1" applyFill="1" applyBorder="1" applyAlignment="1" applyProtection="1">
      <alignment horizontal="center"/>
    </xf>
    <xf numFmtId="0" fontId="1" fillId="0" borderId="49" xfId="0" applyFont="1" applyFill="1" applyBorder="1" applyAlignment="1">
      <alignment horizontal="center"/>
    </xf>
    <xf numFmtId="164" fontId="1" fillId="0" borderId="36" xfId="0" applyNumberFormat="1" applyFont="1" applyFill="1" applyBorder="1" applyAlignment="1" applyProtection="1">
      <alignment horizontal="center" wrapText="1"/>
    </xf>
    <xf numFmtId="165" fontId="1" fillId="0" borderId="36" xfId="0" applyNumberFormat="1" applyFont="1" applyFill="1" applyBorder="1" applyAlignment="1" applyProtection="1">
      <alignment horizontal="center" wrapText="1"/>
    </xf>
    <xf numFmtId="0" fontId="1" fillId="0" borderId="50" xfId="0" applyFont="1" applyFill="1" applyBorder="1" applyAlignment="1" applyProtection="1">
      <alignment horizontal="center" wrapText="1"/>
    </xf>
    <xf numFmtId="0" fontId="9" fillId="10" borderId="4" xfId="0" applyFont="1" applyFill="1" applyBorder="1" applyAlignment="1" applyProtection="1">
      <alignment horizontal="center"/>
    </xf>
    <xf numFmtId="164" fontId="9" fillId="10" borderId="17" xfId="0" applyNumberFormat="1" applyFont="1" applyFill="1" applyBorder="1" applyAlignment="1" applyProtection="1">
      <alignment horizontal="center"/>
    </xf>
    <xf numFmtId="165" fontId="9" fillId="10" borderId="39" xfId="0" applyNumberFormat="1" applyFont="1" applyFill="1" applyBorder="1" applyAlignment="1" applyProtection="1">
      <alignment horizontal="center"/>
    </xf>
    <xf numFmtId="165" fontId="9" fillId="10" borderId="34" xfId="0" applyNumberFormat="1" applyFont="1" applyFill="1" applyBorder="1" applyAlignment="1" applyProtection="1">
      <alignment horizontal="center"/>
    </xf>
    <xf numFmtId="165" fontId="9" fillId="10" borderId="2" xfId="0" applyNumberFormat="1" applyFont="1" applyFill="1" applyBorder="1" applyAlignment="1" applyProtection="1">
      <alignment horizontal="center"/>
    </xf>
    <xf numFmtId="0" fontId="9" fillId="10" borderId="17" xfId="0" applyFont="1" applyFill="1" applyBorder="1" applyAlignment="1" applyProtection="1">
      <alignment horizontal="center"/>
    </xf>
    <xf numFmtId="166" fontId="9" fillId="10" borderId="2" xfId="0" applyNumberFormat="1" applyFont="1" applyFill="1" applyBorder="1" applyAlignment="1" applyProtection="1">
      <alignment horizontal="center"/>
    </xf>
    <xf numFmtId="166" fontId="9" fillId="10" borderId="17" xfId="0" applyNumberFormat="1" applyFont="1" applyFill="1" applyBorder="1" applyAlignment="1" applyProtection="1">
      <alignment horizontal="center"/>
    </xf>
    <xf numFmtId="166" fontId="9" fillId="10" borderId="39" xfId="0" applyNumberFormat="1" applyFont="1" applyFill="1" applyBorder="1" applyAlignment="1" applyProtection="1">
      <alignment horizontal="center"/>
    </xf>
    <xf numFmtId="166" fontId="9" fillId="10" borderId="34" xfId="0" applyNumberFormat="1" applyFont="1" applyFill="1" applyBorder="1" applyAlignment="1" applyProtection="1">
      <alignment horizontal="center"/>
    </xf>
    <xf numFmtId="166" fontId="9" fillId="10" borderId="1" xfId="0" applyNumberFormat="1" applyFont="1" applyFill="1" applyBorder="1" applyAlignment="1" applyProtection="1">
      <alignment horizontal="center"/>
    </xf>
    <xf numFmtId="0" fontId="9" fillId="10" borderId="4" xfId="0" applyFont="1" applyFill="1" applyBorder="1" applyProtection="1"/>
    <xf numFmtId="166" fontId="9" fillId="10" borderId="39" xfId="0" applyNumberFormat="1" applyFont="1" applyFill="1" applyBorder="1" applyProtection="1"/>
    <xf numFmtId="0" fontId="9" fillId="10" borderId="39" xfId="0" applyFont="1" applyFill="1" applyBorder="1" applyProtection="1"/>
    <xf numFmtId="0" fontId="9" fillId="10" borderId="1" xfId="0" applyFont="1" applyFill="1" applyBorder="1" applyProtection="1"/>
    <xf numFmtId="0" fontId="1" fillId="10" borderId="1" xfId="0" applyFont="1" applyFill="1" applyBorder="1"/>
    <xf numFmtId="0" fontId="2" fillId="10" borderId="4" xfId="0" applyFont="1" applyFill="1" applyBorder="1" applyProtection="1"/>
    <xf numFmtId="166" fontId="2" fillId="10" borderId="39" xfId="0" applyNumberFormat="1" applyFont="1" applyFill="1" applyBorder="1" applyProtection="1"/>
    <xf numFmtId="0" fontId="2" fillId="10" borderId="39" xfId="0" applyFont="1" applyFill="1" applyBorder="1" applyProtection="1"/>
    <xf numFmtId="0" fontId="2" fillId="10" borderId="1" xfId="0" applyFont="1" applyFill="1" applyBorder="1" applyProtection="1"/>
    <xf numFmtId="0" fontId="2" fillId="10" borderId="2" xfId="0" applyFont="1" applyFill="1" applyBorder="1" applyProtection="1"/>
    <xf numFmtId="0" fontId="2" fillId="10" borderId="1" xfId="0" applyFont="1" applyFill="1" applyBorder="1" applyAlignment="1" applyProtection="1">
      <alignment horizontal="center"/>
    </xf>
    <xf numFmtId="0" fontId="2" fillId="11" borderId="4" xfId="0" applyFont="1" applyFill="1" applyBorder="1" applyAlignment="1" applyProtection="1"/>
    <xf numFmtId="0" fontId="2" fillId="11" borderId="39" xfId="0" applyFont="1" applyFill="1" applyBorder="1" applyAlignment="1" applyProtection="1">
      <alignment horizontal="center"/>
    </xf>
    <xf numFmtId="164" fontId="2" fillId="11" borderId="39" xfId="0" applyNumberFormat="1" applyFont="1" applyFill="1" applyBorder="1" applyProtection="1"/>
    <xf numFmtId="165" fontId="2" fillId="11" borderId="17" xfId="0" applyNumberFormat="1" applyFont="1" applyFill="1" applyBorder="1" applyAlignment="1" applyProtection="1">
      <alignment horizontal="center"/>
    </xf>
    <xf numFmtId="165" fontId="2" fillId="11" borderId="2" xfId="0" applyNumberFormat="1" applyFont="1" applyFill="1" applyBorder="1" applyAlignment="1" applyProtection="1">
      <alignment horizontal="center"/>
    </xf>
    <xf numFmtId="165" fontId="2" fillId="11" borderId="39" xfId="0" applyNumberFormat="1" applyFont="1" applyFill="1" applyBorder="1" applyAlignment="1" applyProtection="1">
      <alignment horizontal="center"/>
    </xf>
    <xf numFmtId="0" fontId="2" fillId="11" borderId="17" xfId="0" applyFont="1" applyFill="1" applyBorder="1" applyAlignment="1" applyProtection="1">
      <alignment horizontal="center"/>
    </xf>
    <xf numFmtId="166" fontId="2" fillId="11" borderId="17" xfId="0" applyNumberFormat="1" applyFont="1" applyFill="1" applyBorder="1" applyAlignment="1" applyProtection="1">
      <alignment horizontal="center"/>
    </xf>
    <xf numFmtId="164" fontId="2" fillId="11" borderId="2" xfId="0" applyNumberFormat="1" applyFont="1" applyFill="1" applyBorder="1" applyAlignment="1" applyProtection="1">
      <alignment horizontal="center"/>
    </xf>
    <xf numFmtId="166" fontId="2" fillId="11" borderId="2" xfId="0" applyNumberFormat="1" applyFont="1" applyFill="1" applyBorder="1" applyAlignment="1" applyProtection="1">
      <alignment horizontal="center"/>
    </xf>
    <xf numFmtId="166" fontId="2" fillId="11" borderId="34" xfId="0" applyNumberFormat="1" applyFont="1" applyFill="1" applyBorder="1" applyAlignment="1" applyProtection="1">
      <alignment horizontal="center"/>
    </xf>
    <xf numFmtId="166" fontId="2" fillId="11" borderId="1" xfId="0" applyNumberFormat="1" applyFont="1" applyFill="1" applyBorder="1" applyAlignment="1" applyProtection="1">
      <alignment horizontal="center"/>
    </xf>
    <xf numFmtId="0" fontId="2" fillId="11" borderId="4" xfId="0" applyFont="1" applyFill="1" applyBorder="1" applyProtection="1"/>
    <xf numFmtId="166" fontId="2" fillId="11" borderId="39" xfId="0" applyNumberFormat="1" applyFont="1" applyFill="1" applyBorder="1" applyProtection="1"/>
    <xf numFmtId="0" fontId="2" fillId="11" borderId="39" xfId="0" applyFont="1" applyFill="1" applyBorder="1" applyProtection="1"/>
    <xf numFmtId="0" fontId="2" fillId="11" borderId="1" xfId="0" applyFont="1" applyFill="1" applyBorder="1" applyProtection="1"/>
    <xf numFmtId="0" fontId="2" fillId="11" borderId="2" xfId="0" applyFont="1" applyFill="1" applyBorder="1" applyProtection="1"/>
    <xf numFmtId="0" fontId="2" fillId="11" borderId="1" xfId="0" applyFont="1" applyFill="1" applyBorder="1" applyAlignment="1" applyProtection="1">
      <alignment horizontal="center"/>
    </xf>
    <xf numFmtId="0" fontId="2" fillId="13" borderId="1" xfId="0" applyFont="1" applyFill="1" applyBorder="1" applyAlignment="1" applyProtection="1">
      <alignment horizontal="center"/>
    </xf>
    <xf numFmtId="0" fontId="2" fillId="13" borderId="2" xfId="0" applyFont="1" applyFill="1" applyBorder="1" applyAlignment="1" applyProtection="1">
      <alignment horizontal="center"/>
    </xf>
    <xf numFmtId="164" fontId="2" fillId="13" borderId="19" xfId="0" applyNumberFormat="1" applyFont="1" applyFill="1" applyBorder="1" applyAlignment="1" applyProtection="1">
      <alignment horizontal="center"/>
    </xf>
    <xf numFmtId="165" fontId="2" fillId="13" borderId="19" xfId="0" applyNumberFormat="1" applyFont="1" applyFill="1" applyBorder="1" applyAlignment="1" applyProtection="1">
      <alignment horizontal="center"/>
    </xf>
    <xf numFmtId="165" fontId="2" fillId="13" borderId="2" xfId="0" applyNumberFormat="1" applyFont="1" applyFill="1" applyBorder="1" applyAlignment="1" applyProtection="1">
      <alignment horizontal="center"/>
    </xf>
    <xf numFmtId="165" fontId="2" fillId="13" borderId="4" xfId="0" applyNumberFormat="1" applyFont="1" applyFill="1" applyBorder="1" applyAlignment="1" applyProtection="1">
      <alignment horizontal="center"/>
    </xf>
    <xf numFmtId="0" fontId="2" fillId="13" borderId="19" xfId="0" applyFont="1" applyFill="1" applyBorder="1" applyAlignment="1" applyProtection="1">
      <alignment horizontal="center"/>
    </xf>
    <xf numFmtId="166" fontId="2" fillId="13" borderId="19" xfId="0" applyNumberFormat="1" applyFont="1" applyFill="1" applyBorder="1" applyAlignment="1" applyProtection="1">
      <alignment horizontal="center"/>
    </xf>
    <xf numFmtId="166" fontId="2" fillId="13" borderId="2" xfId="0" applyNumberFormat="1" applyFont="1" applyFill="1" applyBorder="1" applyAlignment="1" applyProtection="1">
      <alignment horizontal="center"/>
    </xf>
    <xf numFmtId="166" fontId="2" fillId="13" borderId="30" xfId="0" applyNumberFormat="1" applyFont="1" applyFill="1" applyBorder="1" applyAlignment="1" applyProtection="1">
      <alignment horizontal="center"/>
    </xf>
    <xf numFmtId="166" fontId="2" fillId="13" borderId="3" xfId="0" applyNumberFormat="1" applyFont="1" applyFill="1" applyBorder="1" applyAlignment="1" applyProtection="1">
      <alignment horizontal="center"/>
    </xf>
    <xf numFmtId="0" fontId="2" fillId="13" borderId="31" xfId="0" applyFont="1" applyFill="1" applyBorder="1" applyProtection="1"/>
    <xf numFmtId="166" fontId="2" fillId="13" borderId="13" xfId="0" applyNumberFormat="1" applyFont="1" applyFill="1" applyBorder="1" applyProtection="1"/>
    <xf numFmtId="0" fontId="2" fillId="13" borderId="13" xfId="0" applyFont="1" applyFill="1" applyBorder="1" applyProtection="1"/>
    <xf numFmtId="0" fontId="2" fillId="13" borderId="32" xfId="0" applyFont="1" applyFill="1" applyBorder="1" applyAlignment="1" applyProtection="1">
      <alignment horizontal="center"/>
    </xf>
    <xf numFmtId="0" fontId="2" fillId="13" borderId="4" xfId="0" applyFont="1" applyFill="1" applyBorder="1" applyAlignment="1" applyProtection="1">
      <alignment horizontal="center"/>
    </xf>
    <xf numFmtId="164" fontId="2" fillId="13" borderId="17" xfId="0" applyNumberFormat="1" applyFont="1" applyFill="1" applyBorder="1" applyAlignment="1" applyProtection="1">
      <alignment horizontal="center"/>
    </xf>
    <xf numFmtId="165" fontId="2" fillId="13" borderId="39" xfId="0" applyNumberFormat="1" applyFont="1" applyFill="1" applyBorder="1" applyAlignment="1" applyProtection="1">
      <alignment horizontal="center"/>
    </xf>
    <xf numFmtId="165" fontId="2" fillId="13" borderId="34" xfId="0" applyNumberFormat="1" applyFont="1" applyFill="1" applyBorder="1" applyAlignment="1" applyProtection="1">
      <alignment horizontal="center"/>
    </xf>
    <xf numFmtId="0" fontId="2" fillId="13" borderId="17" xfId="0" applyFont="1" applyFill="1" applyBorder="1" applyAlignment="1" applyProtection="1">
      <alignment horizontal="center"/>
    </xf>
    <xf numFmtId="166" fontId="2" fillId="13" borderId="17" xfId="0" applyNumberFormat="1" applyFont="1" applyFill="1" applyBorder="1" applyAlignment="1" applyProtection="1">
      <alignment horizontal="center"/>
    </xf>
    <xf numFmtId="166" fontId="2" fillId="13" borderId="39" xfId="0" applyNumberFormat="1" applyFont="1" applyFill="1" applyBorder="1" applyAlignment="1" applyProtection="1">
      <alignment horizontal="center"/>
    </xf>
    <xf numFmtId="166" fontId="2" fillId="13" borderId="34" xfId="0" applyNumberFormat="1" applyFont="1" applyFill="1" applyBorder="1" applyAlignment="1" applyProtection="1">
      <alignment horizontal="center"/>
    </xf>
    <xf numFmtId="166" fontId="2" fillId="13" borderId="1" xfId="0" applyNumberFormat="1" applyFont="1" applyFill="1" applyBorder="1" applyAlignment="1" applyProtection="1">
      <alignment horizontal="center"/>
    </xf>
    <xf numFmtId="0" fontId="2" fillId="13" borderId="4" xfId="0" applyFont="1" applyFill="1" applyBorder="1" applyProtection="1"/>
    <xf numFmtId="166" fontId="2" fillId="13" borderId="39" xfId="0" applyNumberFormat="1" applyFont="1" applyFill="1" applyBorder="1" applyProtection="1"/>
    <xf numFmtId="0" fontId="2" fillId="13" borderId="39" xfId="0" applyFont="1" applyFill="1" applyBorder="1" applyProtection="1"/>
    <xf numFmtId="0" fontId="2" fillId="13" borderId="1" xfId="0" applyFont="1" applyFill="1" applyBorder="1" applyProtection="1"/>
    <xf numFmtId="0" fontId="2" fillId="13" borderId="2" xfId="0" applyFont="1" applyFill="1" applyBorder="1" applyProtection="1"/>
    <xf numFmtId="0" fontId="1" fillId="13" borderId="1" xfId="0" applyFont="1" applyFill="1" applyBorder="1"/>
    <xf numFmtId="0" fontId="9" fillId="13" borderId="4" xfId="0" applyFont="1" applyFill="1" applyBorder="1" applyAlignment="1" applyProtection="1">
      <alignment horizontal="center"/>
    </xf>
    <xf numFmtId="164" fontId="9" fillId="13" borderId="17" xfId="0" applyNumberFormat="1" applyFont="1" applyFill="1" applyBorder="1" applyAlignment="1" applyProtection="1">
      <alignment horizontal="center"/>
    </xf>
    <xf numFmtId="165" fontId="9" fillId="13" borderId="39" xfId="0" applyNumberFormat="1" applyFont="1" applyFill="1" applyBorder="1" applyAlignment="1" applyProtection="1">
      <alignment horizontal="center"/>
    </xf>
    <xf numFmtId="165" fontId="9" fillId="13" borderId="34" xfId="0" applyNumberFormat="1" applyFont="1" applyFill="1" applyBorder="1" applyAlignment="1" applyProtection="1">
      <alignment horizontal="center"/>
    </xf>
    <xf numFmtId="165" fontId="9" fillId="13" borderId="2" xfId="0" applyNumberFormat="1" applyFont="1" applyFill="1" applyBorder="1" applyAlignment="1" applyProtection="1">
      <alignment horizontal="center"/>
    </xf>
    <xf numFmtId="0" fontId="9" fillId="13" borderId="17" xfId="0" applyFont="1" applyFill="1" applyBorder="1" applyAlignment="1" applyProtection="1">
      <alignment horizontal="center"/>
    </xf>
    <xf numFmtId="166" fontId="9" fillId="13" borderId="2" xfId="0" applyNumberFormat="1" applyFont="1" applyFill="1" applyBorder="1" applyAlignment="1" applyProtection="1">
      <alignment horizontal="center"/>
    </xf>
    <xf numFmtId="166" fontId="9" fillId="13" borderId="17" xfId="0" applyNumberFormat="1" applyFont="1" applyFill="1" applyBorder="1" applyAlignment="1" applyProtection="1">
      <alignment horizontal="center"/>
    </xf>
    <xf numFmtId="166" fontId="9" fillId="13" borderId="39" xfId="0" applyNumberFormat="1" applyFont="1" applyFill="1" applyBorder="1" applyAlignment="1" applyProtection="1">
      <alignment horizontal="center"/>
    </xf>
    <xf numFmtId="166" fontId="9" fillId="13" borderId="34" xfId="0" applyNumberFormat="1" applyFont="1" applyFill="1" applyBorder="1" applyAlignment="1" applyProtection="1">
      <alignment horizontal="center"/>
    </xf>
    <xf numFmtId="166" fontId="9" fillId="13" borderId="1" xfId="0" applyNumberFormat="1" applyFont="1" applyFill="1" applyBorder="1" applyAlignment="1" applyProtection="1">
      <alignment horizontal="center"/>
    </xf>
    <xf numFmtId="0" fontId="9" fillId="13" borderId="4" xfId="0" applyFont="1" applyFill="1" applyBorder="1" applyProtection="1"/>
    <xf numFmtId="166" fontId="9" fillId="13" borderId="39" xfId="0" applyNumberFormat="1" applyFont="1" applyFill="1" applyBorder="1" applyProtection="1"/>
    <xf numFmtId="0" fontId="9" fillId="13" borderId="39" xfId="0" applyFont="1" applyFill="1" applyBorder="1" applyProtection="1"/>
    <xf numFmtId="0" fontId="9" fillId="13" borderId="1" xfId="0" applyFont="1" applyFill="1" applyBorder="1" applyProtection="1"/>
    <xf numFmtId="0" fontId="9" fillId="13" borderId="2" xfId="0" applyFont="1" applyFill="1" applyBorder="1" applyProtection="1"/>
    <xf numFmtId="0" fontId="1" fillId="13" borderId="21" xfId="0" applyFont="1" applyFill="1" applyBorder="1"/>
    <xf numFmtId="0" fontId="9" fillId="13" borderId="1" xfId="0" applyFont="1" applyFill="1" applyBorder="1" applyAlignment="1" applyProtection="1">
      <alignment horizontal="center"/>
    </xf>
    <xf numFmtId="166" fontId="2" fillId="11" borderId="48" xfId="0" applyNumberFormat="1" applyFont="1" applyFill="1" applyBorder="1" applyAlignment="1" applyProtection="1">
      <alignment horizontal="center"/>
    </xf>
    <xf numFmtId="0" fontId="2" fillId="13" borderId="5" xfId="0" applyFont="1" applyFill="1" applyBorder="1"/>
    <xf numFmtId="0" fontId="2" fillId="13" borderId="2" xfId="0" applyFont="1" applyFill="1" applyBorder="1"/>
    <xf numFmtId="0" fontId="4" fillId="13" borderId="3" xfId="0" applyFont="1" applyFill="1" applyBorder="1" applyAlignment="1">
      <alignment horizontal="center"/>
    </xf>
    <xf numFmtId="0" fontId="1" fillId="13" borderId="1" xfId="0" applyFont="1" applyFill="1" applyBorder="1" applyAlignment="1">
      <alignment horizontal="center"/>
    </xf>
    <xf numFmtId="0" fontId="1" fillId="13" borderId="12" xfId="0" applyFont="1" applyFill="1" applyBorder="1"/>
    <xf numFmtId="0" fontId="1" fillId="13" borderId="12" xfId="0" applyFont="1" applyFill="1" applyBorder="1" applyAlignment="1">
      <alignment wrapText="1"/>
    </xf>
    <xf numFmtId="0" fontId="1" fillId="13" borderId="29" xfId="0" applyFont="1" applyFill="1" applyBorder="1"/>
    <xf numFmtId="1" fontId="2" fillId="13" borderId="1" xfId="0" applyNumberFormat="1" applyFont="1" applyFill="1" applyBorder="1" applyAlignment="1">
      <alignment horizontal="center"/>
    </xf>
    <xf numFmtId="2" fontId="2" fillId="13" borderId="1" xfId="0" applyNumberFormat="1" applyFont="1" applyFill="1" applyBorder="1" applyAlignment="1">
      <alignment horizontal="center"/>
    </xf>
    <xf numFmtId="0" fontId="1" fillId="7" borderId="21" xfId="0" applyFont="1" applyFill="1" applyBorder="1"/>
    <xf numFmtId="0" fontId="1" fillId="7" borderId="21" xfId="0" applyFont="1" applyFill="1" applyBorder="1" applyAlignment="1">
      <alignment horizontal="center"/>
    </xf>
    <xf numFmtId="2" fontId="1" fillId="7" borderId="21" xfId="0" applyNumberFormat="1" applyFont="1" applyFill="1" applyBorder="1" applyAlignment="1">
      <alignment horizontal="center"/>
    </xf>
    <xf numFmtId="167" fontId="1" fillId="7" borderId="21" xfId="0" applyNumberFormat="1" applyFont="1" applyFill="1" applyBorder="1" applyAlignment="1">
      <alignment horizontal="center"/>
    </xf>
    <xf numFmtId="0" fontId="1" fillId="12" borderId="26" xfId="0" applyFont="1" applyFill="1" applyBorder="1"/>
    <xf numFmtId="0" fontId="11" fillId="12" borderId="26" xfId="0" applyFont="1" applyFill="1" applyBorder="1" applyAlignment="1">
      <alignment horizontal="center"/>
    </xf>
    <xf numFmtId="164" fontId="11" fillId="12" borderId="26" xfId="0" applyNumberFormat="1" applyFont="1" applyFill="1" applyBorder="1" applyProtection="1"/>
    <xf numFmtId="165" fontId="11" fillId="12" borderId="42" xfId="0" applyNumberFormat="1" applyFont="1" applyFill="1" applyBorder="1" applyAlignment="1">
      <alignment horizontal="center"/>
    </xf>
    <xf numFmtId="165" fontId="11" fillId="12" borderId="26" xfId="0" applyNumberFormat="1" applyFont="1" applyFill="1" applyBorder="1" applyAlignment="1">
      <alignment horizontal="center"/>
    </xf>
    <xf numFmtId="165" fontId="11" fillId="12" borderId="44" xfId="0" applyNumberFormat="1" applyFont="1" applyFill="1" applyBorder="1" applyAlignment="1">
      <alignment horizontal="center"/>
    </xf>
    <xf numFmtId="0" fontId="11" fillId="12" borderId="43" xfId="0" applyFont="1" applyFill="1" applyBorder="1" applyAlignment="1">
      <alignment horizontal="center"/>
    </xf>
    <xf numFmtId="0" fontId="1" fillId="12" borderId="24" xfId="0" applyFont="1" applyFill="1" applyBorder="1"/>
    <xf numFmtId="0" fontId="11" fillId="12" borderId="24" xfId="0" applyFont="1" applyFill="1" applyBorder="1" applyAlignment="1">
      <alignment horizontal="center"/>
    </xf>
    <xf numFmtId="164" fontId="11" fillId="12" borderId="24" xfId="0" applyNumberFormat="1" applyFont="1" applyFill="1" applyBorder="1" applyProtection="1"/>
    <xf numFmtId="165" fontId="11" fillId="12" borderId="25" xfId="0" applyNumberFormat="1" applyFont="1" applyFill="1" applyBorder="1" applyAlignment="1">
      <alignment horizontal="center"/>
    </xf>
    <xf numFmtId="165" fontId="11" fillId="12" borderId="24" xfId="0" applyNumberFormat="1" applyFont="1" applyFill="1" applyBorder="1" applyAlignment="1">
      <alignment horizontal="center"/>
    </xf>
    <xf numFmtId="165" fontId="11" fillId="12" borderId="0" xfId="0" applyNumberFormat="1" applyFont="1" applyFill="1" applyBorder="1" applyAlignment="1">
      <alignment horizontal="center"/>
    </xf>
    <xf numFmtId="0" fontId="11" fillId="12" borderId="16" xfId="0" applyFont="1" applyFill="1" applyBorder="1" applyAlignment="1">
      <alignment horizontal="center"/>
    </xf>
    <xf numFmtId="0" fontId="1" fillId="12" borderId="38" xfId="0" applyFont="1" applyFill="1" applyBorder="1"/>
    <xf numFmtId="0" fontId="11" fillId="12" borderId="38" xfId="0" applyFont="1" applyFill="1" applyBorder="1" applyAlignment="1">
      <alignment horizontal="center"/>
    </xf>
    <xf numFmtId="164" fontId="11" fillId="12" borderId="38" xfId="0" applyNumberFormat="1" applyFont="1" applyFill="1" applyBorder="1" applyProtection="1"/>
    <xf numFmtId="165" fontId="11" fillId="12" borderId="45" xfId="0" applyNumberFormat="1" applyFont="1" applyFill="1" applyBorder="1" applyAlignment="1">
      <alignment horizontal="center"/>
    </xf>
    <xf numFmtId="165" fontId="11" fillId="12" borderId="38" xfId="0" applyNumberFormat="1" applyFont="1" applyFill="1" applyBorder="1" applyAlignment="1">
      <alignment horizontal="center"/>
    </xf>
    <xf numFmtId="165" fontId="11" fillId="12" borderId="47" xfId="0" applyNumberFormat="1" applyFont="1" applyFill="1" applyBorder="1" applyAlignment="1">
      <alignment horizontal="center"/>
    </xf>
    <xf numFmtId="0" fontId="11" fillId="12" borderId="46" xfId="0" applyFont="1" applyFill="1" applyBorder="1" applyAlignment="1">
      <alignment horizontal="center"/>
    </xf>
    <xf numFmtId="0" fontId="1" fillId="9" borderId="15" xfId="0" applyFont="1" applyFill="1" applyBorder="1" applyAlignment="1" applyProtection="1">
      <alignment horizontal="center"/>
    </xf>
    <xf numFmtId="0" fontId="1" fillId="9" borderId="8" xfId="0" applyFont="1" applyFill="1" applyBorder="1" applyAlignment="1" applyProtection="1"/>
    <xf numFmtId="164" fontId="1" fillId="9" borderId="15" xfId="0" applyNumberFormat="1" applyFont="1" applyFill="1" applyBorder="1" applyProtection="1"/>
    <xf numFmtId="165" fontId="1" fillId="9" borderId="14" xfId="0" applyNumberFormat="1" applyFont="1" applyFill="1" applyBorder="1" applyAlignment="1" applyProtection="1">
      <alignment horizontal="center"/>
    </xf>
    <xf numFmtId="165" fontId="1" fillId="9" borderId="9" xfId="0" applyNumberFormat="1" applyFont="1" applyFill="1" applyBorder="1" applyAlignment="1" applyProtection="1">
      <alignment horizontal="center"/>
    </xf>
    <xf numFmtId="165" fontId="1" fillId="9" borderId="15" xfId="0" applyNumberFormat="1" applyFont="1" applyFill="1" applyBorder="1" applyAlignment="1" applyProtection="1">
      <alignment horizontal="center"/>
    </xf>
    <xf numFmtId="166" fontId="1" fillId="9" borderId="14" xfId="0" applyNumberFormat="1" applyFont="1" applyFill="1" applyBorder="1" applyAlignment="1" applyProtection="1">
      <alignment horizontal="center"/>
    </xf>
    <xf numFmtId="166" fontId="1" fillId="9" borderId="9" xfId="0" applyNumberFormat="1" applyFont="1" applyFill="1" applyBorder="1" applyAlignment="1" applyProtection="1">
      <alignment horizontal="center"/>
    </xf>
    <xf numFmtId="166" fontId="1" fillId="9" borderId="52" xfId="0" applyNumberFormat="1" applyFont="1" applyFill="1" applyBorder="1" applyAlignment="1" applyProtection="1">
      <alignment horizontal="center"/>
    </xf>
    <xf numFmtId="166" fontId="1" fillId="9" borderId="29" xfId="0" applyNumberFormat="1" applyFont="1" applyFill="1" applyBorder="1" applyAlignment="1" applyProtection="1">
      <alignment horizontal="center"/>
    </xf>
    <xf numFmtId="0" fontId="1" fillId="0" borderId="5" xfId="0" applyFont="1" applyFill="1" applyBorder="1" applyAlignment="1" applyProtection="1"/>
    <xf numFmtId="164" fontId="1" fillId="0" borderId="6" xfId="0" applyNumberFormat="1" applyFont="1" applyFill="1" applyBorder="1" applyProtection="1"/>
    <xf numFmtId="165" fontId="1" fillId="0" borderId="36" xfId="0" applyNumberFormat="1" applyFont="1" applyFill="1" applyBorder="1" applyAlignment="1" applyProtection="1">
      <alignment horizontal="center"/>
    </xf>
    <xf numFmtId="165" fontId="1" fillId="0" borderId="37" xfId="0" applyNumberFormat="1" applyFont="1" applyFill="1" applyBorder="1" applyAlignment="1" applyProtection="1">
      <alignment horizontal="center"/>
    </xf>
    <xf numFmtId="0" fontId="1" fillId="0" borderId="37" xfId="0" applyFont="1" applyFill="1" applyBorder="1" applyAlignment="1">
      <alignment horizontal="center"/>
    </xf>
    <xf numFmtId="166" fontId="1" fillId="0" borderId="36" xfId="0" applyNumberFormat="1" applyFont="1" applyFill="1" applyBorder="1" applyAlignment="1" applyProtection="1">
      <alignment horizontal="center"/>
    </xf>
    <xf numFmtId="166" fontId="1" fillId="0" borderId="50" xfId="0" applyNumberFormat="1" applyFont="1" applyFill="1" applyBorder="1" applyAlignment="1" applyProtection="1">
      <alignment horizontal="center"/>
    </xf>
    <xf numFmtId="0" fontId="1" fillId="0" borderId="8" xfId="0" applyFont="1" applyFill="1" applyBorder="1" applyAlignment="1" applyProtection="1"/>
    <xf numFmtId="164" fontId="1" fillId="0" borderId="9" xfId="0" applyNumberFormat="1" applyFont="1" applyFill="1" applyBorder="1" applyProtection="1"/>
    <xf numFmtId="165" fontId="1" fillId="0" borderId="14" xfId="0" applyNumberFormat="1" applyFont="1" applyFill="1" applyBorder="1" applyAlignment="1" applyProtection="1">
      <alignment horizontal="center"/>
    </xf>
    <xf numFmtId="165" fontId="1" fillId="0" borderId="9" xfId="0" applyNumberFormat="1" applyFont="1" applyFill="1" applyBorder="1" applyAlignment="1" applyProtection="1">
      <alignment horizontal="center"/>
    </xf>
    <xf numFmtId="165" fontId="1" fillId="0" borderId="15" xfId="0" applyNumberFormat="1" applyFont="1" applyFill="1" applyBorder="1" applyAlignment="1" applyProtection="1">
      <alignment horizontal="center"/>
    </xf>
    <xf numFmtId="0" fontId="1" fillId="0" borderId="15" xfId="0" applyFont="1" applyFill="1" applyBorder="1" applyAlignment="1">
      <alignment horizontal="center"/>
    </xf>
    <xf numFmtId="166" fontId="1" fillId="0" borderId="14" xfId="0" applyNumberFormat="1" applyFont="1" applyFill="1" applyBorder="1" applyAlignment="1" applyProtection="1">
      <alignment horizontal="center"/>
    </xf>
    <xf numFmtId="166" fontId="1" fillId="0" borderId="52" xfId="0" applyNumberFormat="1" applyFont="1" applyFill="1" applyBorder="1" applyAlignment="1" applyProtection="1">
      <alignment horizontal="center"/>
    </xf>
    <xf numFmtId="166" fontId="1" fillId="0" borderId="37" xfId="0" applyNumberFormat="1" applyFont="1" applyFill="1" applyBorder="1" applyAlignment="1" applyProtection="1">
      <alignment horizontal="center"/>
    </xf>
    <xf numFmtId="166" fontId="1" fillId="0" borderId="15" xfId="0" applyNumberFormat="1" applyFont="1" applyFill="1" applyBorder="1" applyAlignment="1" applyProtection="1">
      <alignment horizontal="center"/>
    </xf>
    <xf numFmtId="166" fontId="1" fillId="0" borderId="51" xfId="0" applyNumberFormat="1" applyFont="1" applyFill="1" applyBorder="1" applyAlignment="1" applyProtection="1">
      <alignment horizontal="center"/>
    </xf>
    <xf numFmtId="166" fontId="1" fillId="0" borderId="53" xfId="0" applyNumberFormat="1" applyFont="1" applyFill="1" applyBorder="1" applyAlignment="1" applyProtection="1">
      <alignment horizontal="center"/>
    </xf>
    <xf numFmtId="0" fontId="1" fillId="14" borderId="21" xfId="0" applyFont="1" applyFill="1" applyBorder="1"/>
    <xf numFmtId="0" fontId="1" fillId="14" borderId="21" xfId="0" applyFont="1" applyFill="1" applyBorder="1" applyAlignment="1">
      <alignment horizontal="center"/>
    </xf>
    <xf numFmtId="2" fontId="1" fillId="14" borderId="21" xfId="0" applyNumberFormat="1" applyFont="1" applyFill="1" applyBorder="1" applyAlignment="1">
      <alignment horizontal="center"/>
    </xf>
    <xf numFmtId="167" fontId="1" fillId="14" borderId="21" xfId="0" applyNumberFormat="1" applyFont="1" applyFill="1" applyBorder="1" applyAlignment="1">
      <alignment horizontal="center"/>
    </xf>
    <xf numFmtId="0" fontId="1" fillId="14" borderId="0" xfId="0" applyFont="1" applyFill="1" applyAlignment="1">
      <alignment horizontal="center"/>
    </xf>
    <xf numFmtId="0" fontId="2" fillId="12" borderId="21" xfId="0" applyFont="1" applyFill="1" applyBorder="1"/>
    <xf numFmtId="0" fontId="2" fillId="12" borderId="21" xfId="0" applyFont="1" applyFill="1" applyBorder="1" applyAlignment="1">
      <alignment horizontal="center"/>
    </xf>
    <xf numFmtId="2" fontId="2" fillId="12" borderId="21" xfId="0" applyNumberFormat="1" applyFont="1" applyFill="1" applyBorder="1" applyAlignment="1">
      <alignment horizontal="center"/>
    </xf>
    <xf numFmtId="167" fontId="2" fillId="12" borderId="21" xfId="0" applyNumberFormat="1" applyFont="1" applyFill="1" applyBorder="1" applyAlignment="1">
      <alignment horizontal="center"/>
    </xf>
    <xf numFmtId="0" fontId="1" fillId="0" borderId="0" xfId="0" applyFont="1" applyFill="1" applyBorder="1" applyAlignment="1" applyProtection="1">
      <alignment horizontal="center"/>
    </xf>
    <xf numFmtId="0" fontId="1" fillId="0" borderId="17" xfId="0" applyFont="1" applyFill="1" applyBorder="1" applyAlignment="1" applyProtection="1">
      <alignment horizontal="center" wrapText="1"/>
    </xf>
    <xf numFmtId="0" fontId="1" fillId="0" borderId="36" xfId="0" applyFont="1" applyFill="1" applyBorder="1" applyAlignment="1" applyProtection="1">
      <alignment horizontal="center" wrapText="1"/>
    </xf>
    <xf numFmtId="0" fontId="2" fillId="0" borderId="0" xfId="0" applyFont="1" applyFill="1" applyAlignment="1">
      <alignment horizontal="center"/>
    </xf>
    <xf numFmtId="165" fontId="2" fillId="0" borderId="0" xfId="0" applyNumberFormat="1" applyFont="1" applyFill="1" applyAlignment="1" applyProtection="1"/>
    <xf numFmtId="0" fontId="2" fillId="0" borderId="0" xfId="0" applyFont="1" applyFill="1" applyAlignment="1" applyProtection="1"/>
    <xf numFmtId="0" fontId="1" fillId="0" borderId="6" xfId="0" applyFont="1" applyFill="1" applyBorder="1" applyAlignment="1" applyProtection="1"/>
    <xf numFmtId="0" fontId="1" fillId="0" borderId="9" xfId="0" applyFont="1" applyFill="1" applyBorder="1" applyAlignment="1" applyProtection="1"/>
    <xf numFmtId="0" fontId="9" fillId="0" borderId="0" xfId="0" applyFont="1" applyFill="1" applyBorder="1" applyAlignment="1" applyProtection="1">
      <alignment horizontal="center"/>
    </xf>
    <xf numFmtId="164" fontId="9" fillId="0" borderId="0" xfId="0" applyNumberFormat="1" applyFont="1" applyFill="1" applyBorder="1" applyAlignment="1" applyProtection="1">
      <alignment horizontal="center"/>
    </xf>
    <xf numFmtId="165" fontId="9" fillId="0" borderId="0" xfId="0" applyNumberFormat="1" applyFont="1" applyFill="1" applyBorder="1" applyAlignment="1" applyProtection="1">
      <alignment horizontal="center"/>
    </xf>
    <xf numFmtId="166" fontId="9" fillId="0" borderId="0" xfId="0" applyNumberFormat="1" applyFont="1" applyFill="1" applyBorder="1" applyAlignment="1" applyProtection="1">
      <alignment horizontal="center"/>
    </xf>
    <xf numFmtId="0" fontId="9" fillId="0" borderId="0" xfId="0" applyFont="1" applyFill="1" applyBorder="1" applyProtection="1"/>
    <xf numFmtId="166" fontId="9" fillId="0" borderId="0" xfId="0" applyNumberFormat="1" applyFont="1" applyFill="1" applyBorder="1" applyProtection="1"/>
    <xf numFmtId="0" fontId="2" fillId="0" borderId="25" xfId="0" applyFont="1" applyFill="1" applyBorder="1"/>
    <xf numFmtId="0" fontId="1" fillId="0" borderId="16" xfId="0" applyFont="1" applyFill="1" applyBorder="1"/>
    <xf numFmtId="164" fontId="2" fillId="0" borderId="0" xfId="0" applyNumberFormat="1" applyFont="1" applyFill="1" applyAlignment="1" applyProtection="1"/>
    <xf numFmtId="0" fontId="2" fillId="0" borderId="0" xfId="0" applyFont="1" applyFill="1" applyAlignment="1" applyProtection="1">
      <alignment horizontal="center"/>
    </xf>
    <xf numFmtId="165" fontId="1" fillId="15" borderId="0" xfId="0" applyNumberFormat="1" applyFont="1" applyFill="1" applyAlignment="1">
      <alignment horizontal="center"/>
    </xf>
    <xf numFmtId="0" fontId="1" fillId="15" borderId="0" xfId="0" applyFont="1" applyFill="1" applyAlignment="1">
      <alignment horizontal="center"/>
    </xf>
    <xf numFmtId="0" fontId="2" fillId="16" borderId="0" xfId="0" applyFont="1" applyFill="1"/>
    <xf numFmtId="0" fontId="2" fillId="15" borderId="0" xfId="0" applyFont="1" applyFill="1"/>
    <xf numFmtId="0" fontId="1" fillId="15" borderId="0" xfId="0" applyFont="1" applyFill="1"/>
    <xf numFmtId="164" fontId="2" fillId="0" borderId="0" xfId="0" applyNumberFormat="1" applyFont="1" applyFill="1" applyAlignment="1" applyProtection="1">
      <alignment horizontal="center"/>
    </xf>
    <xf numFmtId="0" fontId="1" fillId="17" borderId="0" xfId="0" applyFont="1" applyFill="1"/>
    <xf numFmtId="165" fontId="1" fillId="17" borderId="0" xfId="0" applyNumberFormat="1" applyFont="1" applyFill="1" applyAlignment="1">
      <alignment horizontal="center"/>
    </xf>
    <xf numFmtId="0" fontId="1" fillId="17" borderId="0" xfId="0" applyFont="1" applyFill="1" applyAlignment="1">
      <alignment horizontal="center"/>
    </xf>
    <xf numFmtId="0" fontId="2" fillId="17" borderId="0" xfId="0" applyFont="1" applyFill="1" applyAlignment="1" applyProtection="1"/>
    <xf numFmtId="0" fontId="2" fillId="17" borderId="0" xfId="0" applyFont="1" applyFill="1"/>
    <xf numFmtId="0" fontId="9" fillId="16" borderId="4" xfId="0" applyFont="1" applyFill="1" applyBorder="1" applyAlignment="1" applyProtection="1">
      <alignment horizontal="center"/>
    </xf>
    <xf numFmtId="164" fontId="9" fillId="16" borderId="17" xfId="0" applyNumberFormat="1" applyFont="1" applyFill="1" applyBorder="1" applyAlignment="1" applyProtection="1">
      <alignment horizontal="center"/>
    </xf>
    <xf numFmtId="165" fontId="9" fillId="16" borderId="39" xfId="0" applyNumberFormat="1" applyFont="1" applyFill="1" applyBorder="1" applyAlignment="1" applyProtection="1">
      <alignment horizontal="center"/>
    </xf>
    <xf numFmtId="165" fontId="9" fillId="16" borderId="34" xfId="0" applyNumberFormat="1" applyFont="1" applyFill="1" applyBorder="1" applyAlignment="1" applyProtection="1">
      <alignment horizontal="center"/>
    </xf>
    <xf numFmtId="165" fontId="9" fillId="16" borderId="2" xfId="0" applyNumberFormat="1" applyFont="1" applyFill="1" applyBorder="1" applyAlignment="1" applyProtection="1">
      <alignment horizontal="center"/>
    </xf>
    <xf numFmtId="0" fontId="9" fillId="16" borderId="17" xfId="0" applyFont="1" applyFill="1" applyBorder="1" applyAlignment="1" applyProtection="1">
      <alignment horizontal="center"/>
    </xf>
    <xf numFmtId="166" fontId="9" fillId="16" borderId="2" xfId="0" applyNumberFormat="1" applyFont="1" applyFill="1" applyBorder="1" applyAlignment="1" applyProtection="1">
      <alignment horizontal="center"/>
    </xf>
    <xf numFmtId="166" fontId="9" fillId="16" borderId="17" xfId="0" applyNumberFormat="1" applyFont="1" applyFill="1" applyBorder="1" applyAlignment="1" applyProtection="1">
      <alignment horizontal="center"/>
    </xf>
    <xf numFmtId="166" fontId="9" fillId="16" borderId="39" xfId="0" applyNumberFormat="1" applyFont="1" applyFill="1" applyBorder="1" applyAlignment="1" applyProtection="1">
      <alignment horizontal="center"/>
    </xf>
    <xf numFmtId="166" fontId="9" fillId="16" borderId="34" xfId="0" applyNumberFormat="1" applyFont="1" applyFill="1" applyBorder="1" applyAlignment="1" applyProtection="1">
      <alignment horizontal="center"/>
    </xf>
    <xf numFmtId="166" fontId="9" fillId="16" borderId="1" xfId="0" applyNumberFormat="1" applyFont="1" applyFill="1" applyBorder="1" applyAlignment="1" applyProtection="1">
      <alignment horizontal="center"/>
    </xf>
    <xf numFmtId="0" fontId="9" fillId="16" borderId="4" xfId="0" applyFont="1" applyFill="1" applyBorder="1" applyProtection="1"/>
    <xf numFmtId="166" fontId="9" fillId="16" borderId="39" xfId="0" applyNumberFormat="1" applyFont="1" applyFill="1" applyBorder="1" applyProtection="1"/>
    <xf numFmtId="0" fontId="9" fillId="16" borderId="39" xfId="0" applyFont="1" applyFill="1" applyBorder="1" applyProtection="1"/>
    <xf numFmtId="0" fontId="9" fillId="16" borderId="1" xfId="0" applyFont="1" applyFill="1" applyBorder="1" applyProtection="1"/>
    <xf numFmtId="0" fontId="9" fillId="16" borderId="2" xfId="0" applyFont="1" applyFill="1" applyBorder="1" applyProtection="1"/>
    <xf numFmtId="0" fontId="1" fillId="16" borderId="21" xfId="0" applyFont="1" applyFill="1" applyBorder="1"/>
    <xf numFmtId="0" fontId="9" fillId="16" borderId="1" xfId="0" applyFont="1" applyFill="1" applyBorder="1" applyAlignment="1" applyProtection="1">
      <alignment horizontal="center"/>
    </xf>
    <xf numFmtId="0" fontId="1" fillId="16" borderId="0" xfId="0" applyFont="1" applyFill="1"/>
    <xf numFmtId="165" fontId="1" fillId="16" borderId="0" xfId="0" applyNumberFormat="1" applyFont="1" applyFill="1" applyAlignment="1">
      <alignment horizontal="center"/>
    </xf>
    <xf numFmtId="0" fontId="1" fillId="16" borderId="0" xfId="0" applyFont="1" applyFill="1" applyAlignment="1">
      <alignment horizontal="center"/>
    </xf>
    <xf numFmtId="165" fontId="1" fillId="18" borderId="0" xfId="0" applyNumberFormat="1" applyFont="1" applyFill="1" applyAlignment="1">
      <alignment horizontal="center"/>
    </xf>
    <xf numFmtId="0" fontId="1" fillId="18" borderId="0" xfId="0" applyFont="1" applyFill="1" applyAlignment="1">
      <alignment horizontal="center"/>
    </xf>
    <xf numFmtId="0" fontId="1" fillId="18" borderId="0" xfId="0" applyFont="1" applyFill="1"/>
    <xf numFmtId="0" fontId="2" fillId="18" borderId="4" xfId="0" applyFont="1" applyFill="1" applyBorder="1" applyAlignment="1" applyProtection="1"/>
    <xf numFmtId="0" fontId="2" fillId="18" borderId="39" xfId="0" applyFont="1" applyFill="1" applyBorder="1" applyAlignment="1" applyProtection="1">
      <alignment horizontal="center"/>
    </xf>
    <xf numFmtId="164" fontId="2" fillId="18" borderId="39" xfId="0" applyNumberFormat="1" applyFont="1" applyFill="1" applyBorder="1" applyProtection="1"/>
    <xf numFmtId="165" fontId="2" fillId="18" borderId="17" xfId="0" applyNumberFormat="1" applyFont="1" applyFill="1" applyBorder="1" applyAlignment="1" applyProtection="1">
      <alignment horizontal="center"/>
    </xf>
    <xf numFmtId="165" fontId="2" fillId="18" borderId="2" xfId="0" applyNumberFormat="1" applyFont="1" applyFill="1" applyBorder="1" applyAlignment="1" applyProtection="1">
      <alignment horizontal="center"/>
    </xf>
    <xf numFmtId="165" fontId="2" fillId="18" borderId="39" xfId="0" applyNumberFormat="1" applyFont="1" applyFill="1" applyBorder="1" applyAlignment="1" applyProtection="1">
      <alignment horizontal="center"/>
    </xf>
    <xf numFmtId="166" fontId="2" fillId="18" borderId="17" xfId="0" applyNumberFormat="1" applyFont="1" applyFill="1" applyBorder="1" applyAlignment="1" applyProtection="1">
      <alignment horizontal="center"/>
    </xf>
    <xf numFmtId="166" fontId="2" fillId="18" borderId="2" xfId="0" applyNumberFormat="1" applyFont="1" applyFill="1" applyBorder="1" applyAlignment="1" applyProtection="1">
      <alignment horizontal="center"/>
    </xf>
    <xf numFmtId="166" fontId="2" fillId="18" borderId="34" xfId="0" applyNumberFormat="1" applyFont="1" applyFill="1" applyBorder="1" applyAlignment="1" applyProtection="1">
      <alignment horizontal="center"/>
    </xf>
    <xf numFmtId="166" fontId="2" fillId="18" borderId="1" xfId="0" applyNumberFormat="1" applyFont="1" applyFill="1" applyBorder="1" applyAlignment="1" applyProtection="1">
      <alignment horizontal="center"/>
    </xf>
    <xf numFmtId="0" fontId="2" fillId="18" borderId="4" xfId="0" applyFont="1" applyFill="1" applyBorder="1" applyProtection="1"/>
    <xf numFmtId="166" fontId="2" fillId="18" borderId="39" xfId="0" applyNumberFormat="1" applyFont="1" applyFill="1" applyBorder="1" applyProtection="1"/>
    <xf numFmtId="0" fontId="2" fillId="18" borderId="39" xfId="0" applyFont="1" applyFill="1" applyBorder="1" applyProtection="1"/>
    <xf numFmtId="0" fontId="2" fillId="18" borderId="1" xfId="0" applyFont="1" applyFill="1" applyBorder="1" applyProtection="1"/>
    <xf numFmtId="0" fontId="2" fillId="18" borderId="2" xfId="0" applyFont="1" applyFill="1" applyBorder="1" applyProtection="1"/>
    <xf numFmtId="0" fontId="2" fillId="18" borderId="1" xfId="0" applyFont="1" applyFill="1" applyBorder="1" applyAlignment="1" applyProtection="1">
      <alignment horizontal="center"/>
    </xf>
    <xf numFmtId="0" fontId="2" fillId="18" borderId="17" xfId="0" applyFont="1" applyFill="1" applyBorder="1" applyAlignment="1" applyProtection="1">
      <alignment horizontal="center"/>
    </xf>
    <xf numFmtId="165" fontId="1" fillId="7" borderId="0" xfId="0" applyNumberFormat="1" applyFont="1" applyFill="1" applyAlignment="1">
      <alignment horizontal="center"/>
    </xf>
    <xf numFmtId="0" fontId="1" fillId="7" borderId="0" xfId="0" applyFont="1" applyFill="1" applyAlignment="1">
      <alignment horizontal="center"/>
    </xf>
    <xf numFmtId="0" fontId="2" fillId="7" borderId="4" xfId="0" applyFont="1" applyFill="1" applyBorder="1" applyAlignment="1" applyProtection="1"/>
    <xf numFmtId="0" fontId="2" fillId="7" borderId="39" xfId="0" applyFont="1" applyFill="1" applyBorder="1" applyAlignment="1" applyProtection="1">
      <alignment horizontal="center"/>
    </xf>
    <xf numFmtId="164" fontId="2" fillId="7" borderId="39" xfId="0" applyNumberFormat="1" applyFont="1" applyFill="1" applyBorder="1" applyProtection="1"/>
    <xf numFmtId="165" fontId="2" fillId="7" borderId="17" xfId="0" applyNumberFormat="1" applyFont="1" applyFill="1" applyBorder="1" applyAlignment="1" applyProtection="1">
      <alignment horizontal="center"/>
    </xf>
    <xf numFmtId="165" fontId="2" fillId="7" borderId="2" xfId="0" applyNumberFormat="1" applyFont="1" applyFill="1" applyBorder="1" applyAlignment="1" applyProtection="1">
      <alignment horizontal="center"/>
    </xf>
    <xf numFmtId="165" fontId="2" fillId="7" borderId="39" xfId="0" applyNumberFormat="1" applyFont="1" applyFill="1" applyBorder="1" applyAlignment="1" applyProtection="1">
      <alignment horizontal="center"/>
    </xf>
    <xf numFmtId="0" fontId="2" fillId="7" borderId="17" xfId="0" applyFont="1" applyFill="1" applyBorder="1" applyAlignment="1" applyProtection="1">
      <alignment horizontal="center"/>
    </xf>
    <xf numFmtId="166" fontId="2" fillId="7" borderId="17" xfId="0" applyNumberFormat="1" applyFont="1" applyFill="1" applyBorder="1" applyAlignment="1" applyProtection="1">
      <alignment horizontal="center"/>
    </xf>
    <xf numFmtId="166" fontId="2" fillId="7" borderId="2" xfId="0" applyNumberFormat="1" applyFont="1" applyFill="1" applyBorder="1" applyAlignment="1" applyProtection="1">
      <alignment horizontal="center"/>
    </xf>
    <xf numFmtId="166" fontId="2" fillId="7" borderId="34" xfId="0" applyNumberFormat="1" applyFont="1" applyFill="1" applyBorder="1" applyAlignment="1" applyProtection="1">
      <alignment horizontal="center"/>
    </xf>
    <xf numFmtId="166" fontId="2" fillId="7" borderId="1" xfId="0" applyNumberFormat="1" applyFont="1" applyFill="1" applyBorder="1" applyAlignment="1" applyProtection="1">
      <alignment horizontal="center"/>
    </xf>
    <xf numFmtId="0" fontId="2" fillId="7" borderId="4" xfId="0" applyFont="1" applyFill="1" applyBorder="1" applyProtection="1"/>
    <xf numFmtId="166" fontId="2" fillId="7" borderId="39" xfId="0" applyNumberFormat="1" applyFont="1" applyFill="1" applyBorder="1" applyProtection="1"/>
    <xf numFmtId="0" fontId="2" fillId="7" borderId="39" xfId="0" applyFont="1" applyFill="1" applyBorder="1" applyProtection="1"/>
    <xf numFmtId="0" fontId="2" fillId="7" borderId="1" xfId="0" applyFont="1" applyFill="1" applyBorder="1" applyProtection="1"/>
    <xf numFmtId="0" fontId="2" fillId="7" borderId="2" xfId="0" applyFont="1" applyFill="1" applyBorder="1" applyProtection="1"/>
    <xf numFmtId="0" fontId="2" fillId="7" borderId="1" xfId="0" applyFont="1" applyFill="1" applyBorder="1" applyAlignment="1" applyProtection="1">
      <alignment horizontal="center"/>
    </xf>
    <xf numFmtId="165" fontId="1" fillId="19" borderId="0" xfId="0" applyNumberFormat="1" applyFont="1" applyFill="1" applyAlignment="1">
      <alignment horizontal="center"/>
    </xf>
    <xf numFmtId="0" fontId="1" fillId="19" borderId="0" xfId="0" applyFont="1" applyFill="1" applyAlignment="1">
      <alignment horizontal="center"/>
    </xf>
    <xf numFmtId="0" fontId="1" fillId="19" borderId="0" xfId="0" applyFont="1" applyFill="1"/>
    <xf numFmtId="0" fontId="2" fillId="19" borderId="21" xfId="0" applyFont="1" applyFill="1" applyBorder="1" applyAlignment="1" applyProtection="1"/>
    <xf numFmtId="0" fontId="2" fillId="19" borderId="21" xfId="0" applyFont="1" applyFill="1" applyBorder="1" applyAlignment="1" applyProtection="1">
      <alignment horizontal="center"/>
    </xf>
    <xf numFmtId="164" fontId="2" fillId="19" borderId="21" xfId="0" applyNumberFormat="1" applyFont="1" applyFill="1" applyBorder="1" applyProtection="1"/>
    <xf numFmtId="165" fontId="2" fillId="19" borderId="21" xfId="0" applyNumberFormat="1" applyFont="1" applyFill="1" applyBorder="1" applyAlignment="1" applyProtection="1">
      <alignment horizontal="center"/>
    </xf>
    <xf numFmtId="166" fontId="2" fillId="19" borderId="21" xfId="0" applyNumberFormat="1" applyFont="1" applyFill="1" applyBorder="1" applyAlignment="1" applyProtection="1">
      <alignment horizontal="center"/>
    </xf>
    <xf numFmtId="0" fontId="2" fillId="19" borderId="54" xfId="0" applyFont="1" applyFill="1" applyBorder="1" applyProtection="1"/>
    <xf numFmtId="164" fontId="2" fillId="19" borderId="14" xfId="0" applyNumberFormat="1" applyFont="1" applyFill="1" applyBorder="1" applyProtection="1"/>
    <xf numFmtId="0" fontId="2" fillId="19" borderId="14" xfId="0" applyFont="1" applyFill="1" applyBorder="1" applyProtection="1"/>
    <xf numFmtId="0" fontId="1" fillId="19" borderId="14" xfId="0" applyFont="1" applyFill="1" applyBorder="1" applyProtection="1"/>
    <xf numFmtId="165" fontId="1" fillId="14" borderId="0" xfId="0" applyNumberFormat="1" applyFont="1" applyFill="1" applyAlignment="1">
      <alignment horizontal="center"/>
    </xf>
    <xf numFmtId="0" fontId="1" fillId="14" borderId="0" xfId="0" applyFont="1" applyFill="1" applyAlignment="1" applyProtection="1"/>
    <xf numFmtId="0" fontId="16" fillId="0" borderId="21" xfId="0" applyFont="1" applyFill="1" applyBorder="1" applyProtection="1"/>
    <xf numFmtId="0" fontId="16" fillId="0" borderId="21" xfId="0" applyFont="1" applyFill="1" applyBorder="1" applyAlignment="1" applyProtection="1">
      <alignment horizontal="center"/>
    </xf>
    <xf numFmtId="0" fontId="2" fillId="0" borderId="21" xfId="0" applyFont="1" applyFill="1" applyBorder="1" applyAlignment="1" applyProtection="1"/>
    <xf numFmtId="0" fontId="2" fillId="0" borderId="21" xfId="0" applyFont="1" applyFill="1" applyBorder="1" applyAlignment="1" applyProtection="1">
      <alignment horizontal="center"/>
    </xf>
    <xf numFmtId="164" fontId="2" fillId="0" borderId="21" xfId="0" applyNumberFormat="1" applyFont="1" applyFill="1" applyBorder="1" applyProtection="1"/>
    <xf numFmtId="1" fontId="2" fillId="0" borderId="21" xfId="0" applyNumberFormat="1" applyFont="1" applyFill="1" applyBorder="1" applyProtection="1"/>
    <xf numFmtId="165" fontId="2" fillId="0" borderId="21" xfId="0" applyNumberFormat="1" applyFont="1" applyFill="1" applyBorder="1" applyAlignment="1" applyProtection="1">
      <alignment horizontal="center"/>
    </xf>
    <xf numFmtId="0" fontId="2" fillId="0" borderId="21" xfId="0" applyFont="1" applyFill="1" applyBorder="1" applyProtection="1"/>
    <xf numFmtId="166" fontId="2" fillId="0" borderId="21" xfId="0" applyNumberFormat="1" applyFont="1" applyFill="1" applyBorder="1" applyAlignment="1" applyProtection="1">
      <alignment horizontal="center"/>
    </xf>
    <xf numFmtId="0" fontId="2" fillId="20" borderId="21" xfId="0" applyFont="1" applyFill="1" applyBorder="1" applyProtection="1"/>
    <xf numFmtId="166" fontId="2" fillId="20" borderId="21" xfId="0" applyNumberFormat="1" applyFont="1" applyFill="1" applyBorder="1" applyProtection="1"/>
    <xf numFmtId="0" fontId="2" fillId="19" borderId="0" xfId="0" applyFont="1" applyFill="1" applyAlignment="1">
      <alignment horizontal="center"/>
    </xf>
    <xf numFmtId="0" fontId="1" fillId="0" borderId="8" xfId="0" applyFont="1" applyFill="1" applyBorder="1" applyAlignment="1" applyProtection="1">
      <alignment horizontal="center"/>
    </xf>
    <xf numFmtId="0" fontId="1" fillId="0" borderId="9" xfId="0" applyFont="1" applyFill="1" applyBorder="1" applyAlignment="1" applyProtection="1">
      <alignment horizontal="center"/>
    </xf>
    <xf numFmtId="0" fontId="1" fillId="0" borderId="10" xfId="0" applyFont="1" applyFill="1" applyBorder="1" applyAlignment="1" applyProtection="1">
      <alignment horizontal="center"/>
    </xf>
    <xf numFmtId="0" fontId="1" fillId="0" borderId="17" xfId="0" applyFont="1" applyFill="1" applyBorder="1" applyAlignment="1" applyProtection="1">
      <alignment horizontal="center" wrapText="1"/>
    </xf>
    <xf numFmtId="0" fontId="1" fillId="0" borderId="17" xfId="0" applyFont="1" applyFill="1" applyBorder="1" applyAlignment="1">
      <alignment horizontal="center" wrapText="1"/>
    </xf>
    <xf numFmtId="165" fontId="2" fillId="14" borderId="0" xfId="0" applyNumberFormat="1" applyFont="1" applyFill="1" applyAlignment="1" applyProtection="1">
      <alignment horizontal="center"/>
    </xf>
    <xf numFmtId="0" fontId="2" fillId="14" borderId="0" xfId="0" applyFont="1" applyFill="1" applyAlignment="1">
      <alignment horizontal="center"/>
    </xf>
    <xf numFmtId="165" fontId="2" fillId="19" borderId="0" xfId="0" applyNumberFormat="1" applyFont="1" applyFill="1" applyAlignment="1" applyProtection="1">
      <alignment horizontal="center"/>
    </xf>
    <xf numFmtId="165" fontId="2" fillId="7" borderId="0" xfId="0" applyNumberFormat="1" applyFont="1" applyFill="1" applyAlignment="1" applyProtection="1">
      <alignment horizontal="center"/>
    </xf>
    <xf numFmtId="0" fontId="2" fillId="7" borderId="0" xfId="0" applyFont="1" applyFill="1" applyAlignment="1">
      <alignment horizontal="center"/>
    </xf>
    <xf numFmtId="0" fontId="2" fillId="7" borderId="0" xfId="0" applyFont="1" applyFill="1" applyAlignment="1" applyProtection="1">
      <alignment horizontal="center"/>
    </xf>
    <xf numFmtId="165" fontId="2" fillId="15" borderId="0" xfId="0" applyNumberFormat="1" applyFont="1" applyFill="1" applyAlignment="1" applyProtection="1">
      <alignment horizontal="center"/>
    </xf>
    <xf numFmtId="0" fontId="2" fillId="15" borderId="0" xfId="0" applyFont="1" applyFill="1" applyAlignment="1">
      <alignment horizontal="center"/>
    </xf>
    <xf numFmtId="0" fontId="2" fillId="15" borderId="0" xfId="0" applyFont="1" applyFill="1" applyAlignment="1" applyProtection="1">
      <alignment horizontal="center"/>
    </xf>
    <xf numFmtId="0" fontId="2" fillId="3" borderId="40" xfId="0" applyFont="1" applyFill="1" applyBorder="1" applyAlignment="1">
      <alignment horizontal="center"/>
    </xf>
    <xf numFmtId="0" fontId="2" fillId="3" borderId="41" xfId="0" applyFont="1" applyFill="1" applyBorder="1" applyAlignment="1">
      <alignment horizontal="center"/>
    </xf>
    <xf numFmtId="165" fontId="2" fillId="16" borderId="0" xfId="0" applyNumberFormat="1" applyFont="1" applyFill="1" applyAlignment="1" applyProtection="1">
      <alignment horizontal="center"/>
    </xf>
    <xf numFmtId="0" fontId="2" fillId="16" borderId="0" xfId="0" applyFont="1" applyFill="1" applyAlignment="1">
      <alignment horizontal="center"/>
    </xf>
    <xf numFmtId="0" fontId="2" fillId="16" borderId="0" xfId="0" applyFont="1" applyFill="1" applyAlignment="1" applyProtection="1">
      <alignment horizontal="center"/>
    </xf>
    <xf numFmtId="0" fontId="1" fillId="0" borderId="0" xfId="0" applyFont="1" applyFill="1" applyAlignment="1" applyProtection="1">
      <alignment horizontal="left"/>
    </xf>
    <xf numFmtId="165" fontId="2" fillId="17" borderId="0" xfId="0" applyNumberFormat="1" applyFont="1" applyFill="1" applyAlignment="1" applyProtection="1">
      <alignment horizontal="center"/>
    </xf>
    <xf numFmtId="0" fontId="2" fillId="17" borderId="0" xfId="0" applyFont="1" applyFill="1" applyAlignment="1">
      <alignment horizontal="center"/>
    </xf>
    <xf numFmtId="0" fontId="2" fillId="17" borderId="0" xfId="0" applyFont="1" applyFill="1" applyAlignment="1" applyProtection="1">
      <alignment horizontal="center"/>
    </xf>
    <xf numFmtId="0" fontId="2" fillId="9" borderId="0" xfId="0" applyFont="1" applyFill="1" applyAlignment="1">
      <alignment horizontal="center"/>
    </xf>
    <xf numFmtId="0" fontId="1" fillId="0" borderId="36" xfId="0" applyFont="1" applyFill="1" applyBorder="1" applyAlignment="1" applyProtection="1">
      <alignment horizontal="center" wrapText="1"/>
    </xf>
    <xf numFmtId="0" fontId="1" fillId="0" borderId="36" xfId="0" applyFont="1" applyFill="1" applyBorder="1" applyAlignment="1">
      <alignment horizontal="center" wrapText="1"/>
    </xf>
    <xf numFmtId="0" fontId="2" fillId="0" borderId="0" xfId="0" applyFont="1" applyFill="1" applyAlignment="1">
      <alignment horizontal="center"/>
    </xf>
    <xf numFmtId="0" fontId="11" fillId="12" borderId="26" xfId="0" applyFont="1" applyFill="1" applyBorder="1" applyAlignment="1">
      <alignment horizontal="center" wrapText="1"/>
    </xf>
    <xf numFmtId="0" fontId="0" fillId="0" borderId="24" xfId="0" applyBorder="1" applyAlignment="1">
      <alignment horizontal="center" wrapText="1"/>
    </xf>
    <xf numFmtId="0" fontId="0" fillId="0" borderId="38" xfId="0" applyBorder="1" applyAlignment="1">
      <alignment horizontal="center" wrapText="1"/>
    </xf>
    <xf numFmtId="0" fontId="2" fillId="18" borderId="0" xfId="0" applyFont="1" applyFill="1" applyAlignment="1" applyProtection="1">
      <alignment horizontal="center"/>
    </xf>
    <xf numFmtId="165" fontId="2" fillId="18" borderId="0" xfId="0" applyNumberFormat="1" applyFont="1" applyFill="1" applyAlignment="1" applyProtection="1">
      <alignment horizontal="center"/>
    </xf>
    <xf numFmtId="0" fontId="1" fillId="0" borderId="39" xfId="0" applyFont="1" applyFill="1" applyBorder="1" applyAlignment="1" applyProtection="1">
      <alignment horizontal="center" wrapText="1"/>
    </xf>
    <xf numFmtId="0" fontId="1" fillId="0" borderId="48" xfId="0" applyFont="1" applyFill="1" applyBorder="1" applyAlignment="1" applyProtection="1">
      <alignment horizontal="center" wrapText="1"/>
    </xf>
    <xf numFmtId="0" fontId="2" fillId="18" borderId="0" xfId="0" applyFont="1" applyFill="1" applyAlignment="1">
      <alignment horizontal="center"/>
    </xf>
    <xf numFmtId="165" fontId="1" fillId="0" borderId="9" xfId="0" applyNumberFormat="1" applyFont="1" applyFill="1" applyBorder="1" applyAlignment="1">
      <alignment horizontal="center"/>
    </xf>
    <xf numFmtId="0" fontId="1" fillId="0" borderId="0" xfId="0" applyFont="1" applyFill="1" applyBorder="1" applyAlignment="1" applyProtection="1">
      <alignment horizontal="center"/>
    </xf>
    <xf numFmtId="0" fontId="1" fillId="0" borderId="15" xfId="0" applyFont="1" applyFill="1" applyBorder="1" applyAlignment="1" applyProtection="1">
      <alignment horizontal="center" wrapText="1"/>
    </xf>
    <xf numFmtId="0" fontId="1" fillId="0" borderId="16" xfId="0" applyFont="1" applyFill="1" applyBorder="1" applyAlignment="1">
      <alignment horizontal="center" wrapText="1"/>
    </xf>
  </cellXfs>
  <cellStyles count="1">
    <cellStyle name="Normal" xfId="0" builtinId="0"/>
  </cellStyles>
  <dxfs count="0"/>
  <tableStyles count="0" defaultTableStyle="TableStyleMedium2" defaultPivotStyle="PivotStyleMedium9"/>
  <colors>
    <mruColors>
      <color rgb="FF0000FF"/>
      <color rgb="FFFFF56F"/>
      <color rgb="FF0BE5E5"/>
      <color rgb="FFB6FB8F"/>
      <color rgb="FF8DDAF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dicadores%20Intrahospitalario%20%202014-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ntra. por Servicio Clínico"/>
      <sheetName val="neonatologia"/>
      <sheetName val="cirugia +traumat."/>
      <sheetName val="GINE-OBST"/>
      <sheetName val="Pensionado 2°y4° "/>
    </sheetNames>
    <sheetDataSet>
      <sheetData sheetId="0" refreshError="1"/>
      <sheetData sheetId="1" refreshError="1"/>
      <sheetData sheetId="2" refreshError="1"/>
      <sheetData sheetId="3" refreshError="1">
        <row r="23">
          <cell r="I23">
            <v>2.7011494252873565</v>
          </cell>
        </row>
        <row r="48">
          <cell r="I48">
            <v>3.6362204724409448</v>
          </cell>
        </row>
      </sheetData>
      <sheetData sheetId="4" refreshError="1">
        <row r="21">
          <cell r="I21">
            <v>1.9207650273224044</v>
          </cell>
        </row>
        <row r="45">
          <cell r="I45">
            <v>1.7127272727272727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451"/>
  <sheetViews>
    <sheetView tabSelected="1" topLeftCell="A28" workbookViewId="0">
      <selection activeCell="Z30" sqref="Z30"/>
    </sheetView>
  </sheetViews>
  <sheetFormatPr baseColWidth="10" defaultColWidth="11" defaultRowHeight="12" x14ac:dyDescent="0.2"/>
  <cols>
    <col min="1" max="1" width="24" style="1" bestFit="1" customWidth="1"/>
    <col min="2" max="2" width="10.85546875" style="2" customWidth="1"/>
    <col min="3" max="3" width="9.42578125" style="140" customWidth="1"/>
    <col min="4" max="4" width="7.85546875" style="4" customWidth="1"/>
    <col min="5" max="5" width="9" style="4" customWidth="1"/>
    <col min="6" max="6" width="9.140625" style="4" customWidth="1"/>
    <col min="7" max="7" width="8.7109375" style="2" customWidth="1"/>
    <col min="8" max="8" width="8.140625" style="2" customWidth="1"/>
    <col min="9" max="9" width="9.28515625" style="2" bestFit="1" customWidth="1"/>
    <col min="10" max="10" width="9.5703125" style="2" customWidth="1"/>
    <col min="11" max="11" width="7.42578125" style="2" bestFit="1" customWidth="1"/>
    <col min="12" max="12" width="9.7109375" style="2" customWidth="1"/>
    <col min="13" max="13" width="9.140625" style="2" customWidth="1"/>
    <col min="14" max="14" width="7.140625" style="2" customWidth="1"/>
    <col min="15" max="15" width="8" style="2" customWidth="1"/>
    <col min="16" max="16" width="5.28515625" style="1" bestFit="1" customWidth="1"/>
    <col min="17" max="17" width="11.140625" style="1" customWidth="1"/>
    <col min="18" max="18" width="8.7109375" style="1" bestFit="1" customWidth="1"/>
    <col min="19" max="19" width="9.85546875" style="1" customWidth="1"/>
    <col min="20" max="20" width="11.140625" style="1" customWidth="1"/>
    <col min="21" max="21" width="12.7109375" style="1" customWidth="1"/>
    <col min="22" max="22" width="9.5703125" style="1" customWidth="1"/>
    <col min="23" max="23" width="10.28515625" style="1" customWidth="1"/>
    <col min="24" max="24" width="11.28515625" style="1" customWidth="1"/>
    <col min="25" max="25" width="11.85546875" style="1" customWidth="1"/>
    <col min="26" max="26" width="9.7109375" style="1" customWidth="1"/>
    <col min="27" max="27" width="10.42578125" style="2" customWidth="1"/>
    <col min="28" max="28" width="12.7109375" style="1" customWidth="1"/>
    <col min="29" max="29" width="19.5703125" style="1" customWidth="1"/>
    <col min="30" max="30" width="12" style="1" customWidth="1"/>
    <col min="31" max="31" width="13.5703125" style="1" customWidth="1"/>
    <col min="32" max="32" width="19.140625" style="1" customWidth="1"/>
    <col min="33" max="33" width="6.85546875" style="1" customWidth="1"/>
    <col min="34" max="34" width="9.28515625" style="1" customWidth="1"/>
    <col min="35" max="35" width="11" style="1" customWidth="1"/>
    <col min="36" max="36" width="13" style="1" customWidth="1"/>
    <col min="37" max="44" width="11" style="1" customWidth="1"/>
    <col min="45" max="45" width="13" style="1" customWidth="1"/>
    <col min="46" max="46" width="15.85546875" style="1" customWidth="1"/>
    <col min="47" max="56" width="11" style="1" customWidth="1"/>
    <col min="57" max="57" width="10.42578125" style="1" customWidth="1"/>
    <col min="58" max="59" width="10.5703125" style="1" customWidth="1"/>
    <col min="60" max="60" width="11.7109375" style="1" customWidth="1"/>
    <col min="61" max="62" width="13.85546875" style="1" customWidth="1"/>
    <col min="63" max="209" width="11" style="1" customWidth="1"/>
    <col min="210" max="256" width="11" style="1"/>
    <col min="257" max="257" width="17.85546875" style="1" bestFit="1" customWidth="1"/>
    <col min="258" max="258" width="10.85546875" style="1" customWidth="1"/>
    <col min="259" max="259" width="9.42578125" style="1" customWidth="1"/>
    <col min="260" max="260" width="7.85546875" style="1" customWidth="1"/>
    <col min="261" max="261" width="9" style="1" customWidth="1"/>
    <col min="262" max="262" width="9.140625" style="1" customWidth="1"/>
    <col min="263" max="263" width="8.7109375" style="1" customWidth="1"/>
    <col min="264" max="264" width="8.140625" style="1" customWidth="1"/>
    <col min="265" max="265" width="9.28515625" style="1" bestFit="1" customWidth="1"/>
    <col min="266" max="266" width="9.5703125" style="1" customWidth="1"/>
    <col min="267" max="267" width="7.42578125" style="1" bestFit="1" customWidth="1"/>
    <col min="268" max="268" width="9.7109375" style="1" customWidth="1"/>
    <col min="269" max="269" width="9.140625" style="1" customWidth="1"/>
    <col min="270" max="270" width="7.140625" style="1" customWidth="1"/>
    <col min="271" max="271" width="8" style="1" customWidth="1"/>
    <col min="272" max="272" width="5.28515625" style="1" bestFit="1" customWidth="1"/>
    <col min="273" max="273" width="11.140625" style="1" customWidth="1"/>
    <col min="274" max="274" width="8.7109375" style="1" bestFit="1" customWidth="1"/>
    <col min="275" max="275" width="9.85546875" style="1" customWidth="1"/>
    <col min="276" max="276" width="11.140625" style="1" customWidth="1"/>
    <col min="277" max="277" width="12.7109375" style="1" customWidth="1"/>
    <col min="278" max="278" width="9.5703125" style="1" customWidth="1"/>
    <col min="279" max="279" width="10.28515625" style="1" customWidth="1"/>
    <col min="280" max="280" width="11.28515625" style="1" customWidth="1"/>
    <col min="281" max="281" width="15.140625" style="1" bestFit="1" customWidth="1"/>
    <col min="282" max="282" width="9.7109375" style="1" customWidth="1"/>
    <col min="283" max="283" width="10.42578125" style="1" customWidth="1"/>
    <col min="284" max="284" width="12.7109375" style="1" customWidth="1"/>
    <col min="285" max="285" width="19.5703125" style="1" customWidth="1"/>
    <col min="286" max="286" width="12" style="1" customWidth="1"/>
    <col min="287" max="287" width="13.5703125" style="1" customWidth="1"/>
    <col min="288" max="288" width="19.140625" style="1" customWidth="1"/>
    <col min="289" max="289" width="6.85546875" style="1" customWidth="1"/>
    <col min="290" max="290" width="9.28515625" style="1" customWidth="1"/>
    <col min="291" max="291" width="11" style="1" customWidth="1"/>
    <col min="292" max="292" width="13" style="1" customWidth="1"/>
    <col min="293" max="300" width="11" style="1" customWidth="1"/>
    <col min="301" max="301" width="13" style="1" customWidth="1"/>
    <col min="302" max="302" width="15.85546875" style="1" customWidth="1"/>
    <col min="303" max="312" width="11" style="1" customWidth="1"/>
    <col min="313" max="313" width="10.42578125" style="1" customWidth="1"/>
    <col min="314" max="315" width="10.5703125" style="1" customWidth="1"/>
    <col min="316" max="316" width="11.7109375" style="1" customWidth="1"/>
    <col min="317" max="318" width="13.85546875" style="1" customWidth="1"/>
    <col min="319" max="465" width="11" style="1" customWidth="1"/>
    <col min="466" max="512" width="11" style="1"/>
    <col min="513" max="513" width="17.85546875" style="1" bestFit="1" customWidth="1"/>
    <col min="514" max="514" width="10.85546875" style="1" customWidth="1"/>
    <col min="515" max="515" width="9.42578125" style="1" customWidth="1"/>
    <col min="516" max="516" width="7.85546875" style="1" customWidth="1"/>
    <col min="517" max="517" width="9" style="1" customWidth="1"/>
    <col min="518" max="518" width="9.140625" style="1" customWidth="1"/>
    <col min="519" max="519" width="8.7109375" style="1" customWidth="1"/>
    <col min="520" max="520" width="8.140625" style="1" customWidth="1"/>
    <col min="521" max="521" width="9.28515625" style="1" bestFit="1" customWidth="1"/>
    <col min="522" max="522" width="9.5703125" style="1" customWidth="1"/>
    <col min="523" max="523" width="7.42578125" style="1" bestFit="1" customWidth="1"/>
    <col min="524" max="524" width="9.7109375" style="1" customWidth="1"/>
    <col min="525" max="525" width="9.140625" style="1" customWidth="1"/>
    <col min="526" max="526" width="7.140625" style="1" customWidth="1"/>
    <col min="527" max="527" width="8" style="1" customWidth="1"/>
    <col min="528" max="528" width="5.28515625" style="1" bestFit="1" customWidth="1"/>
    <col min="529" max="529" width="11.140625" style="1" customWidth="1"/>
    <col min="530" max="530" width="8.7109375" style="1" bestFit="1" customWidth="1"/>
    <col min="531" max="531" width="9.85546875" style="1" customWidth="1"/>
    <col min="532" max="532" width="11.140625" style="1" customWidth="1"/>
    <col min="533" max="533" width="12.7109375" style="1" customWidth="1"/>
    <col min="534" max="534" width="9.5703125" style="1" customWidth="1"/>
    <col min="535" max="535" width="10.28515625" style="1" customWidth="1"/>
    <col min="536" max="536" width="11.28515625" style="1" customWidth="1"/>
    <col min="537" max="537" width="15.140625" style="1" bestFit="1" customWidth="1"/>
    <col min="538" max="538" width="9.7109375" style="1" customWidth="1"/>
    <col min="539" max="539" width="10.42578125" style="1" customWidth="1"/>
    <col min="540" max="540" width="12.7109375" style="1" customWidth="1"/>
    <col min="541" max="541" width="19.5703125" style="1" customWidth="1"/>
    <col min="542" max="542" width="12" style="1" customWidth="1"/>
    <col min="543" max="543" width="13.5703125" style="1" customWidth="1"/>
    <col min="544" max="544" width="19.140625" style="1" customWidth="1"/>
    <col min="545" max="545" width="6.85546875" style="1" customWidth="1"/>
    <col min="546" max="546" width="9.28515625" style="1" customWidth="1"/>
    <col min="547" max="547" width="11" style="1" customWidth="1"/>
    <col min="548" max="548" width="13" style="1" customWidth="1"/>
    <col min="549" max="556" width="11" style="1" customWidth="1"/>
    <col min="557" max="557" width="13" style="1" customWidth="1"/>
    <col min="558" max="558" width="15.85546875" style="1" customWidth="1"/>
    <col min="559" max="568" width="11" style="1" customWidth="1"/>
    <col min="569" max="569" width="10.42578125" style="1" customWidth="1"/>
    <col min="570" max="571" width="10.5703125" style="1" customWidth="1"/>
    <col min="572" max="572" width="11.7109375" style="1" customWidth="1"/>
    <col min="573" max="574" width="13.85546875" style="1" customWidth="1"/>
    <col min="575" max="721" width="11" style="1" customWidth="1"/>
    <col min="722" max="768" width="11" style="1"/>
    <col min="769" max="769" width="17.85546875" style="1" bestFit="1" customWidth="1"/>
    <col min="770" max="770" width="10.85546875" style="1" customWidth="1"/>
    <col min="771" max="771" width="9.42578125" style="1" customWidth="1"/>
    <col min="772" max="772" width="7.85546875" style="1" customWidth="1"/>
    <col min="773" max="773" width="9" style="1" customWidth="1"/>
    <col min="774" max="774" width="9.140625" style="1" customWidth="1"/>
    <col min="775" max="775" width="8.7109375" style="1" customWidth="1"/>
    <col min="776" max="776" width="8.140625" style="1" customWidth="1"/>
    <col min="777" max="777" width="9.28515625" style="1" bestFit="1" customWidth="1"/>
    <col min="778" max="778" width="9.5703125" style="1" customWidth="1"/>
    <col min="779" max="779" width="7.42578125" style="1" bestFit="1" customWidth="1"/>
    <col min="780" max="780" width="9.7109375" style="1" customWidth="1"/>
    <col min="781" max="781" width="9.140625" style="1" customWidth="1"/>
    <col min="782" max="782" width="7.140625" style="1" customWidth="1"/>
    <col min="783" max="783" width="8" style="1" customWidth="1"/>
    <col min="784" max="784" width="5.28515625" style="1" bestFit="1" customWidth="1"/>
    <col min="785" max="785" width="11.140625" style="1" customWidth="1"/>
    <col min="786" max="786" width="8.7109375" style="1" bestFit="1" customWidth="1"/>
    <col min="787" max="787" width="9.85546875" style="1" customWidth="1"/>
    <col min="788" max="788" width="11.140625" style="1" customWidth="1"/>
    <col min="789" max="789" width="12.7109375" style="1" customWidth="1"/>
    <col min="790" max="790" width="9.5703125" style="1" customWidth="1"/>
    <col min="791" max="791" width="10.28515625" style="1" customWidth="1"/>
    <col min="792" max="792" width="11.28515625" style="1" customWidth="1"/>
    <col min="793" max="793" width="15.140625" style="1" bestFit="1" customWidth="1"/>
    <col min="794" max="794" width="9.7109375" style="1" customWidth="1"/>
    <col min="795" max="795" width="10.42578125" style="1" customWidth="1"/>
    <col min="796" max="796" width="12.7109375" style="1" customWidth="1"/>
    <col min="797" max="797" width="19.5703125" style="1" customWidth="1"/>
    <col min="798" max="798" width="12" style="1" customWidth="1"/>
    <col min="799" max="799" width="13.5703125" style="1" customWidth="1"/>
    <col min="800" max="800" width="19.140625" style="1" customWidth="1"/>
    <col min="801" max="801" width="6.85546875" style="1" customWidth="1"/>
    <col min="802" max="802" width="9.28515625" style="1" customWidth="1"/>
    <col min="803" max="803" width="11" style="1" customWidth="1"/>
    <col min="804" max="804" width="13" style="1" customWidth="1"/>
    <col min="805" max="812" width="11" style="1" customWidth="1"/>
    <col min="813" max="813" width="13" style="1" customWidth="1"/>
    <col min="814" max="814" width="15.85546875" style="1" customWidth="1"/>
    <col min="815" max="824" width="11" style="1" customWidth="1"/>
    <col min="825" max="825" width="10.42578125" style="1" customWidth="1"/>
    <col min="826" max="827" width="10.5703125" style="1" customWidth="1"/>
    <col min="828" max="828" width="11.7109375" style="1" customWidth="1"/>
    <col min="829" max="830" width="13.85546875" style="1" customWidth="1"/>
    <col min="831" max="977" width="11" style="1" customWidth="1"/>
    <col min="978" max="1024" width="11" style="1"/>
    <col min="1025" max="1025" width="17.85546875" style="1" bestFit="1" customWidth="1"/>
    <col min="1026" max="1026" width="10.85546875" style="1" customWidth="1"/>
    <col min="1027" max="1027" width="9.42578125" style="1" customWidth="1"/>
    <col min="1028" max="1028" width="7.85546875" style="1" customWidth="1"/>
    <col min="1029" max="1029" width="9" style="1" customWidth="1"/>
    <col min="1030" max="1030" width="9.140625" style="1" customWidth="1"/>
    <col min="1031" max="1031" width="8.7109375" style="1" customWidth="1"/>
    <col min="1032" max="1032" width="8.140625" style="1" customWidth="1"/>
    <col min="1033" max="1033" width="9.28515625" style="1" bestFit="1" customWidth="1"/>
    <col min="1034" max="1034" width="9.5703125" style="1" customWidth="1"/>
    <col min="1035" max="1035" width="7.42578125" style="1" bestFit="1" customWidth="1"/>
    <col min="1036" max="1036" width="9.7109375" style="1" customWidth="1"/>
    <col min="1037" max="1037" width="9.140625" style="1" customWidth="1"/>
    <col min="1038" max="1038" width="7.140625" style="1" customWidth="1"/>
    <col min="1039" max="1039" width="8" style="1" customWidth="1"/>
    <col min="1040" max="1040" width="5.28515625" style="1" bestFit="1" customWidth="1"/>
    <col min="1041" max="1041" width="11.140625" style="1" customWidth="1"/>
    <col min="1042" max="1042" width="8.7109375" style="1" bestFit="1" customWidth="1"/>
    <col min="1043" max="1043" width="9.85546875" style="1" customWidth="1"/>
    <col min="1044" max="1044" width="11.140625" style="1" customWidth="1"/>
    <col min="1045" max="1045" width="12.7109375" style="1" customWidth="1"/>
    <col min="1046" max="1046" width="9.5703125" style="1" customWidth="1"/>
    <col min="1047" max="1047" width="10.28515625" style="1" customWidth="1"/>
    <col min="1048" max="1048" width="11.28515625" style="1" customWidth="1"/>
    <col min="1049" max="1049" width="15.140625" style="1" bestFit="1" customWidth="1"/>
    <col min="1050" max="1050" width="9.7109375" style="1" customWidth="1"/>
    <col min="1051" max="1051" width="10.42578125" style="1" customWidth="1"/>
    <col min="1052" max="1052" width="12.7109375" style="1" customWidth="1"/>
    <col min="1053" max="1053" width="19.5703125" style="1" customWidth="1"/>
    <col min="1054" max="1054" width="12" style="1" customWidth="1"/>
    <col min="1055" max="1055" width="13.5703125" style="1" customWidth="1"/>
    <col min="1056" max="1056" width="19.140625" style="1" customWidth="1"/>
    <col min="1057" max="1057" width="6.85546875" style="1" customWidth="1"/>
    <col min="1058" max="1058" width="9.28515625" style="1" customWidth="1"/>
    <col min="1059" max="1059" width="11" style="1" customWidth="1"/>
    <col min="1060" max="1060" width="13" style="1" customWidth="1"/>
    <col min="1061" max="1068" width="11" style="1" customWidth="1"/>
    <col min="1069" max="1069" width="13" style="1" customWidth="1"/>
    <col min="1070" max="1070" width="15.85546875" style="1" customWidth="1"/>
    <col min="1071" max="1080" width="11" style="1" customWidth="1"/>
    <col min="1081" max="1081" width="10.42578125" style="1" customWidth="1"/>
    <col min="1082" max="1083" width="10.5703125" style="1" customWidth="1"/>
    <col min="1084" max="1084" width="11.7109375" style="1" customWidth="1"/>
    <col min="1085" max="1086" width="13.85546875" style="1" customWidth="1"/>
    <col min="1087" max="1233" width="11" style="1" customWidth="1"/>
    <col min="1234" max="1280" width="11" style="1"/>
    <col min="1281" max="1281" width="17.85546875" style="1" bestFit="1" customWidth="1"/>
    <col min="1282" max="1282" width="10.85546875" style="1" customWidth="1"/>
    <col min="1283" max="1283" width="9.42578125" style="1" customWidth="1"/>
    <col min="1284" max="1284" width="7.85546875" style="1" customWidth="1"/>
    <col min="1285" max="1285" width="9" style="1" customWidth="1"/>
    <col min="1286" max="1286" width="9.140625" style="1" customWidth="1"/>
    <col min="1287" max="1287" width="8.7109375" style="1" customWidth="1"/>
    <col min="1288" max="1288" width="8.140625" style="1" customWidth="1"/>
    <col min="1289" max="1289" width="9.28515625" style="1" bestFit="1" customWidth="1"/>
    <col min="1290" max="1290" width="9.5703125" style="1" customWidth="1"/>
    <col min="1291" max="1291" width="7.42578125" style="1" bestFit="1" customWidth="1"/>
    <col min="1292" max="1292" width="9.7109375" style="1" customWidth="1"/>
    <col min="1293" max="1293" width="9.140625" style="1" customWidth="1"/>
    <col min="1294" max="1294" width="7.140625" style="1" customWidth="1"/>
    <col min="1295" max="1295" width="8" style="1" customWidth="1"/>
    <col min="1296" max="1296" width="5.28515625" style="1" bestFit="1" customWidth="1"/>
    <col min="1297" max="1297" width="11.140625" style="1" customWidth="1"/>
    <col min="1298" max="1298" width="8.7109375" style="1" bestFit="1" customWidth="1"/>
    <col min="1299" max="1299" width="9.85546875" style="1" customWidth="1"/>
    <col min="1300" max="1300" width="11.140625" style="1" customWidth="1"/>
    <col min="1301" max="1301" width="12.7109375" style="1" customWidth="1"/>
    <col min="1302" max="1302" width="9.5703125" style="1" customWidth="1"/>
    <col min="1303" max="1303" width="10.28515625" style="1" customWidth="1"/>
    <col min="1304" max="1304" width="11.28515625" style="1" customWidth="1"/>
    <col min="1305" max="1305" width="15.140625" style="1" bestFit="1" customWidth="1"/>
    <col min="1306" max="1306" width="9.7109375" style="1" customWidth="1"/>
    <col min="1307" max="1307" width="10.42578125" style="1" customWidth="1"/>
    <col min="1308" max="1308" width="12.7109375" style="1" customWidth="1"/>
    <col min="1309" max="1309" width="19.5703125" style="1" customWidth="1"/>
    <col min="1310" max="1310" width="12" style="1" customWidth="1"/>
    <col min="1311" max="1311" width="13.5703125" style="1" customWidth="1"/>
    <col min="1312" max="1312" width="19.140625" style="1" customWidth="1"/>
    <col min="1313" max="1313" width="6.85546875" style="1" customWidth="1"/>
    <col min="1314" max="1314" width="9.28515625" style="1" customWidth="1"/>
    <col min="1315" max="1315" width="11" style="1" customWidth="1"/>
    <col min="1316" max="1316" width="13" style="1" customWidth="1"/>
    <col min="1317" max="1324" width="11" style="1" customWidth="1"/>
    <col min="1325" max="1325" width="13" style="1" customWidth="1"/>
    <col min="1326" max="1326" width="15.85546875" style="1" customWidth="1"/>
    <col min="1327" max="1336" width="11" style="1" customWidth="1"/>
    <col min="1337" max="1337" width="10.42578125" style="1" customWidth="1"/>
    <col min="1338" max="1339" width="10.5703125" style="1" customWidth="1"/>
    <col min="1340" max="1340" width="11.7109375" style="1" customWidth="1"/>
    <col min="1341" max="1342" width="13.85546875" style="1" customWidth="1"/>
    <col min="1343" max="1489" width="11" style="1" customWidth="1"/>
    <col min="1490" max="1536" width="11" style="1"/>
    <col min="1537" max="1537" width="17.85546875" style="1" bestFit="1" customWidth="1"/>
    <col min="1538" max="1538" width="10.85546875" style="1" customWidth="1"/>
    <col min="1539" max="1539" width="9.42578125" style="1" customWidth="1"/>
    <col min="1540" max="1540" width="7.85546875" style="1" customWidth="1"/>
    <col min="1541" max="1541" width="9" style="1" customWidth="1"/>
    <col min="1542" max="1542" width="9.140625" style="1" customWidth="1"/>
    <col min="1543" max="1543" width="8.7109375" style="1" customWidth="1"/>
    <col min="1544" max="1544" width="8.140625" style="1" customWidth="1"/>
    <col min="1545" max="1545" width="9.28515625" style="1" bestFit="1" customWidth="1"/>
    <col min="1546" max="1546" width="9.5703125" style="1" customWidth="1"/>
    <col min="1547" max="1547" width="7.42578125" style="1" bestFit="1" customWidth="1"/>
    <col min="1548" max="1548" width="9.7109375" style="1" customWidth="1"/>
    <col min="1549" max="1549" width="9.140625" style="1" customWidth="1"/>
    <col min="1550" max="1550" width="7.140625" style="1" customWidth="1"/>
    <col min="1551" max="1551" width="8" style="1" customWidth="1"/>
    <col min="1552" max="1552" width="5.28515625" style="1" bestFit="1" customWidth="1"/>
    <col min="1553" max="1553" width="11.140625" style="1" customWidth="1"/>
    <col min="1554" max="1554" width="8.7109375" style="1" bestFit="1" customWidth="1"/>
    <col min="1555" max="1555" width="9.85546875" style="1" customWidth="1"/>
    <col min="1556" max="1556" width="11.140625" style="1" customWidth="1"/>
    <col min="1557" max="1557" width="12.7109375" style="1" customWidth="1"/>
    <col min="1558" max="1558" width="9.5703125" style="1" customWidth="1"/>
    <col min="1559" max="1559" width="10.28515625" style="1" customWidth="1"/>
    <col min="1560" max="1560" width="11.28515625" style="1" customWidth="1"/>
    <col min="1561" max="1561" width="15.140625" style="1" bestFit="1" customWidth="1"/>
    <col min="1562" max="1562" width="9.7109375" style="1" customWidth="1"/>
    <col min="1563" max="1563" width="10.42578125" style="1" customWidth="1"/>
    <col min="1564" max="1564" width="12.7109375" style="1" customWidth="1"/>
    <col min="1565" max="1565" width="19.5703125" style="1" customWidth="1"/>
    <col min="1566" max="1566" width="12" style="1" customWidth="1"/>
    <col min="1567" max="1567" width="13.5703125" style="1" customWidth="1"/>
    <col min="1568" max="1568" width="19.140625" style="1" customWidth="1"/>
    <col min="1569" max="1569" width="6.85546875" style="1" customWidth="1"/>
    <col min="1570" max="1570" width="9.28515625" style="1" customWidth="1"/>
    <col min="1571" max="1571" width="11" style="1" customWidth="1"/>
    <col min="1572" max="1572" width="13" style="1" customWidth="1"/>
    <col min="1573" max="1580" width="11" style="1" customWidth="1"/>
    <col min="1581" max="1581" width="13" style="1" customWidth="1"/>
    <col min="1582" max="1582" width="15.85546875" style="1" customWidth="1"/>
    <col min="1583" max="1592" width="11" style="1" customWidth="1"/>
    <col min="1593" max="1593" width="10.42578125" style="1" customWidth="1"/>
    <col min="1594" max="1595" width="10.5703125" style="1" customWidth="1"/>
    <col min="1596" max="1596" width="11.7109375" style="1" customWidth="1"/>
    <col min="1597" max="1598" width="13.85546875" style="1" customWidth="1"/>
    <col min="1599" max="1745" width="11" style="1" customWidth="1"/>
    <col min="1746" max="1792" width="11" style="1"/>
    <col min="1793" max="1793" width="17.85546875" style="1" bestFit="1" customWidth="1"/>
    <col min="1794" max="1794" width="10.85546875" style="1" customWidth="1"/>
    <col min="1795" max="1795" width="9.42578125" style="1" customWidth="1"/>
    <col min="1796" max="1796" width="7.85546875" style="1" customWidth="1"/>
    <col min="1797" max="1797" width="9" style="1" customWidth="1"/>
    <col min="1798" max="1798" width="9.140625" style="1" customWidth="1"/>
    <col min="1799" max="1799" width="8.7109375" style="1" customWidth="1"/>
    <col min="1800" max="1800" width="8.140625" style="1" customWidth="1"/>
    <col min="1801" max="1801" width="9.28515625" style="1" bestFit="1" customWidth="1"/>
    <col min="1802" max="1802" width="9.5703125" style="1" customWidth="1"/>
    <col min="1803" max="1803" width="7.42578125" style="1" bestFit="1" customWidth="1"/>
    <col min="1804" max="1804" width="9.7109375" style="1" customWidth="1"/>
    <col min="1805" max="1805" width="9.140625" style="1" customWidth="1"/>
    <col min="1806" max="1806" width="7.140625" style="1" customWidth="1"/>
    <col min="1807" max="1807" width="8" style="1" customWidth="1"/>
    <col min="1808" max="1808" width="5.28515625" style="1" bestFit="1" customWidth="1"/>
    <col min="1809" max="1809" width="11.140625" style="1" customWidth="1"/>
    <col min="1810" max="1810" width="8.7109375" style="1" bestFit="1" customWidth="1"/>
    <col min="1811" max="1811" width="9.85546875" style="1" customWidth="1"/>
    <col min="1812" max="1812" width="11.140625" style="1" customWidth="1"/>
    <col min="1813" max="1813" width="12.7109375" style="1" customWidth="1"/>
    <col min="1814" max="1814" width="9.5703125" style="1" customWidth="1"/>
    <col min="1815" max="1815" width="10.28515625" style="1" customWidth="1"/>
    <col min="1816" max="1816" width="11.28515625" style="1" customWidth="1"/>
    <col min="1817" max="1817" width="15.140625" style="1" bestFit="1" customWidth="1"/>
    <col min="1818" max="1818" width="9.7109375" style="1" customWidth="1"/>
    <col min="1819" max="1819" width="10.42578125" style="1" customWidth="1"/>
    <col min="1820" max="1820" width="12.7109375" style="1" customWidth="1"/>
    <col min="1821" max="1821" width="19.5703125" style="1" customWidth="1"/>
    <col min="1822" max="1822" width="12" style="1" customWidth="1"/>
    <col min="1823" max="1823" width="13.5703125" style="1" customWidth="1"/>
    <col min="1824" max="1824" width="19.140625" style="1" customWidth="1"/>
    <col min="1825" max="1825" width="6.85546875" style="1" customWidth="1"/>
    <col min="1826" max="1826" width="9.28515625" style="1" customWidth="1"/>
    <col min="1827" max="1827" width="11" style="1" customWidth="1"/>
    <col min="1828" max="1828" width="13" style="1" customWidth="1"/>
    <col min="1829" max="1836" width="11" style="1" customWidth="1"/>
    <col min="1837" max="1837" width="13" style="1" customWidth="1"/>
    <col min="1838" max="1838" width="15.85546875" style="1" customWidth="1"/>
    <col min="1839" max="1848" width="11" style="1" customWidth="1"/>
    <col min="1849" max="1849" width="10.42578125" style="1" customWidth="1"/>
    <col min="1850" max="1851" width="10.5703125" style="1" customWidth="1"/>
    <col min="1852" max="1852" width="11.7109375" style="1" customWidth="1"/>
    <col min="1853" max="1854" width="13.85546875" style="1" customWidth="1"/>
    <col min="1855" max="2001" width="11" style="1" customWidth="1"/>
    <col min="2002" max="2048" width="11" style="1"/>
    <col min="2049" max="2049" width="17.85546875" style="1" bestFit="1" customWidth="1"/>
    <col min="2050" max="2050" width="10.85546875" style="1" customWidth="1"/>
    <col min="2051" max="2051" width="9.42578125" style="1" customWidth="1"/>
    <col min="2052" max="2052" width="7.85546875" style="1" customWidth="1"/>
    <col min="2053" max="2053" width="9" style="1" customWidth="1"/>
    <col min="2054" max="2054" width="9.140625" style="1" customWidth="1"/>
    <col min="2055" max="2055" width="8.7109375" style="1" customWidth="1"/>
    <col min="2056" max="2056" width="8.140625" style="1" customWidth="1"/>
    <col min="2057" max="2057" width="9.28515625" style="1" bestFit="1" customWidth="1"/>
    <col min="2058" max="2058" width="9.5703125" style="1" customWidth="1"/>
    <col min="2059" max="2059" width="7.42578125" style="1" bestFit="1" customWidth="1"/>
    <col min="2060" max="2060" width="9.7109375" style="1" customWidth="1"/>
    <col min="2061" max="2061" width="9.140625" style="1" customWidth="1"/>
    <col min="2062" max="2062" width="7.140625" style="1" customWidth="1"/>
    <col min="2063" max="2063" width="8" style="1" customWidth="1"/>
    <col min="2064" max="2064" width="5.28515625" style="1" bestFit="1" customWidth="1"/>
    <col min="2065" max="2065" width="11.140625" style="1" customWidth="1"/>
    <col min="2066" max="2066" width="8.7109375" style="1" bestFit="1" customWidth="1"/>
    <col min="2067" max="2067" width="9.85546875" style="1" customWidth="1"/>
    <col min="2068" max="2068" width="11.140625" style="1" customWidth="1"/>
    <col min="2069" max="2069" width="12.7109375" style="1" customWidth="1"/>
    <col min="2070" max="2070" width="9.5703125" style="1" customWidth="1"/>
    <col min="2071" max="2071" width="10.28515625" style="1" customWidth="1"/>
    <col min="2072" max="2072" width="11.28515625" style="1" customWidth="1"/>
    <col min="2073" max="2073" width="15.140625" style="1" bestFit="1" customWidth="1"/>
    <col min="2074" max="2074" width="9.7109375" style="1" customWidth="1"/>
    <col min="2075" max="2075" width="10.42578125" style="1" customWidth="1"/>
    <col min="2076" max="2076" width="12.7109375" style="1" customWidth="1"/>
    <col min="2077" max="2077" width="19.5703125" style="1" customWidth="1"/>
    <col min="2078" max="2078" width="12" style="1" customWidth="1"/>
    <col min="2079" max="2079" width="13.5703125" style="1" customWidth="1"/>
    <col min="2080" max="2080" width="19.140625" style="1" customWidth="1"/>
    <col min="2081" max="2081" width="6.85546875" style="1" customWidth="1"/>
    <col min="2082" max="2082" width="9.28515625" style="1" customWidth="1"/>
    <col min="2083" max="2083" width="11" style="1" customWidth="1"/>
    <col min="2084" max="2084" width="13" style="1" customWidth="1"/>
    <col min="2085" max="2092" width="11" style="1" customWidth="1"/>
    <col min="2093" max="2093" width="13" style="1" customWidth="1"/>
    <col min="2094" max="2094" width="15.85546875" style="1" customWidth="1"/>
    <col min="2095" max="2104" width="11" style="1" customWidth="1"/>
    <col min="2105" max="2105" width="10.42578125" style="1" customWidth="1"/>
    <col min="2106" max="2107" width="10.5703125" style="1" customWidth="1"/>
    <col min="2108" max="2108" width="11.7109375" style="1" customWidth="1"/>
    <col min="2109" max="2110" width="13.85546875" style="1" customWidth="1"/>
    <col min="2111" max="2257" width="11" style="1" customWidth="1"/>
    <col min="2258" max="2304" width="11" style="1"/>
    <col min="2305" max="2305" width="17.85546875" style="1" bestFit="1" customWidth="1"/>
    <col min="2306" max="2306" width="10.85546875" style="1" customWidth="1"/>
    <col min="2307" max="2307" width="9.42578125" style="1" customWidth="1"/>
    <col min="2308" max="2308" width="7.85546875" style="1" customWidth="1"/>
    <col min="2309" max="2309" width="9" style="1" customWidth="1"/>
    <col min="2310" max="2310" width="9.140625" style="1" customWidth="1"/>
    <col min="2311" max="2311" width="8.7109375" style="1" customWidth="1"/>
    <col min="2312" max="2312" width="8.140625" style="1" customWidth="1"/>
    <col min="2313" max="2313" width="9.28515625" style="1" bestFit="1" customWidth="1"/>
    <col min="2314" max="2314" width="9.5703125" style="1" customWidth="1"/>
    <col min="2315" max="2315" width="7.42578125" style="1" bestFit="1" customWidth="1"/>
    <col min="2316" max="2316" width="9.7109375" style="1" customWidth="1"/>
    <col min="2317" max="2317" width="9.140625" style="1" customWidth="1"/>
    <col min="2318" max="2318" width="7.140625" style="1" customWidth="1"/>
    <col min="2319" max="2319" width="8" style="1" customWidth="1"/>
    <col min="2320" max="2320" width="5.28515625" style="1" bestFit="1" customWidth="1"/>
    <col min="2321" max="2321" width="11.140625" style="1" customWidth="1"/>
    <col min="2322" max="2322" width="8.7109375" style="1" bestFit="1" customWidth="1"/>
    <col min="2323" max="2323" width="9.85546875" style="1" customWidth="1"/>
    <col min="2324" max="2324" width="11.140625" style="1" customWidth="1"/>
    <col min="2325" max="2325" width="12.7109375" style="1" customWidth="1"/>
    <col min="2326" max="2326" width="9.5703125" style="1" customWidth="1"/>
    <col min="2327" max="2327" width="10.28515625" style="1" customWidth="1"/>
    <col min="2328" max="2328" width="11.28515625" style="1" customWidth="1"/>
    <col min="2329" max="2329" width="15.140625" style="1" bestFit="1" customWidth="1"/>
    <col min="2330" max="2330" width="9.7109375" style="1" customWidth="1"/>
    <col min="2331" max="2331" width="10.42578125" style="1" customWidth="1"/>
    <col min="2332" max="2332" width="12.7109375" style="1" customWidth="1"/>
    <col min="2333" max="2333" width="19.5703125" style="1" customWidth="1"/>
    <col min="2334" max="2334" width="12" style="1" customWidth="1"/>
    <col min="2335" max="2335" width="13.5703125" style="1" customWidth="1"/>
    <col min="2336" max="2336" width="19.140625" style="1" customWidth="1"/>
    <col min="2337" max="2337" width="6.85546875" style="1" customWidth="1"/>
    <col min="2338" max="2338" width="9.28515625" style="1" customWidth="1"/>
    <col min="2339" max="2339" width="11" style="1" customWidth="1"/>
    <col min="2340" max="2340" width="13" style="1" customWidth="1"/>
    <col min="2341" max="2348" width="11" style="1" customWidth="1"/>
    <col min="2349" max="2349" width="13" style="1" customWidth="1"/>
    <col min="2350" max="2350" width="15.85546875" style="1" customWidth="1"/>
    <col min="2351" max="2360" width="11" style="1" customWidth="1"/>
    <col min="2361" max="2361" width="10.42578125" style="1" customWidth="1"/>
    <col min="2362" max="2363" width="10.5703125" style="1" customWidth="1"/>
    <col min="2364" max="2364" width="11.7109375" style="1" customWidth="1"/>
    <col min="2365" max="2366" width="13.85546875" style="1" customWidth="1"/>
    <col min="2367" max="2513" width="11" style="1" customWidth="1"/>
    <col min="2514" max="2560" width="11" style="1"/>
    <col min="2561" max="2561" width="17.85546875" style="1" bestFit="1" customWidth="1"/>
    <col min="2562" max="2562" width="10.85546875" style="1" customWidth="1"/>
    <col min="2563" max="2563" width="9.42578125" style="1" customWidth="1"/>
    <col min="2564" max="2564" width="7.85546875" style="1" customWidth="1"/>
    <col min="2565" max="2565" width="9" style="1" customWidth="1"/>
    <col min="2566" max="2566" width="9.140625" style="1" customWidth="1"/>
    <col min="2567" max="2567" width="8.7109375" style="1" customWidth="1"/>
    <col min="2568" max="2568" width="8.140625" style="1" customWidth="1"/>
    <col min="2569" max="2569" width="9.28515625" style="1" bestFit="1" customWidth="1"/>
    <col min="2570" max="2570" width="9.5703125" style="1" customWidth="1"/>
    <col min="2571" max="2571" width="7.42578125" style="1" bestFit="1" customWidth="1"/>
    <col min="2572" max="2572" width="9.7109375" style="1" customWidth="1"/>
    <col min="2573" max="2573" width="9.140625" style="1" customWidth="1"/>
    <col min="2574" max="2574" width="7.140625" style="1" customWidth="1"/>
    <col min="2575" max="2575" width="8" style="1" customWidth="1"/>
    <col min="2576" max="2576" width="5.28515625" style="1" bestFit="1" customWidth="1"/>
    <col min="2577" max="2577" width="11.140625" style="1" customWidth="1"/>
    <col min="2578" max="2578" width="8.7109375" style="1" bestFit="1" customWidth="1"/>
    <col min="2579" max="2579" width="9.85546875" style="1" customWidth="1"/>
    <col min="2580" max="2580" width="11.140625" style="1" customWidth="1"/>
    <col min="2581" max="2581" width="12.7109375" style="1" customWidth="1"/>
    <col min="2582" max="2582" width="9.5703125" style="1" customWidth="1"/>
    <col min="2583" max="2583" width="10.28515625" style="1" customWidth="1"/>
    <col min="2584" max="2584" width="11.28515625" style="1" customWidth="1"/>
    <col min="2585" max="2585" width="15.140625" style="1" bestFit="1" customWidth="1"/>
    <col min="2586" max="2586" width="9.7109375" style="1" customWidth="1"/>
    <col min="2587" max="2587" width="10.42578125" style="1" customWidth="1"/>
    <col min="2588" max="2588" width="12.7109375" style="1" customWidth="1"/>
    <col min="2589" max="2589" width="19.5703125" style="1" customWidth="1"/>
    <col min="2590" max="2590" width="12" style="1" customWidth="1"/>
    <col min="2591" max="2591" width="13.5703125" style="1" customWidth="1"/>
    <col min="2592" max="2592" width="19.140625" style="1" customWidth="1"/>
    <col min="2593" max="2593" width="6.85546875" style="1" customWidth="1"/>
    <col min="2594" max="2594" width="9.28515625" style="1" customWidth="1"/>
    <col min="2595" max="2595" width="11" style="1" customWidth="1"/>
    <col min="2596" max="2596" width="13" style="1" customWidth="1"/>
    <col min="2597" max="2604" width="11" style="1" customWidth="1"/>
    <col min="2605" max="2605" width="13" style="1" customWidth="1"/>
    <col min="2606" max="2606" width="15.85546875" style="1" customWidth="1"/>
    <col min="2607" max="2616" width="11" style="1" customWidth="1"/>
    <col min="2617" max="2617" width="10.42578125" style="1" customWidth="1"/>
    <col min="2618" max="2619" width="10.5703125" style="1" customWidth="1"/>
    <col min="2620" max="2620" width="11.7109375" style="1" customWidth="1"/>
    <col min="2621" max="2622" width="13.85546875" style="1" customWidth="1"/>
    <col min="2623" max="2769" width="11" style="1" customWidth="1"/>
    <col min="2770" max="2816" width="11" style="1"/>
    <col min="2817" max="2817" width="17.85546875" style="1" bestFit="1" customWidth="1"/>
    <col min="2818" max="2818" width="10.85546875" style="1" customWidth="1"/>
    <col min="2819" max="2819" width="9.42578125" style="1" customWidth="1"/>
    <col min="2820" max="2820" width="7.85546875" style="1" customWidth="1"/>
    <col min="2821" max="2821" width="9" style="1" customWidth="1"/>
    <col min="2822" max="2822" width="9.140625" style="1" customWidth="1"/>
    <col min="2823" max="2823" width="8.7109375" style="1" customWidth="1"/>
    <col min="2824" max="2824" width="8.140625" style="1" customWidth="1"/>
    <col min="2825" max="2825" width="9.28515625" style="1" bestFit="1" customWidth="1"/>
    <col min="2826" max="2826" width="9.5703125" style="1" customWidth="1"/>
    <col min="2827" max="2827" width="7.42578125" style="1" bestFit="1" customWidth="1"/>
    <col min="2828" max="2828" width="9.7109375" style="1" customWidth="1"/>
    <col min="2829" max="2829" width="9.140625" style="1" customWidth="1"/>
    <col min="2830" max="2830" width="7.140625" style="1" customWidth="1"/>
    <col min="2831" max="2831" width="8" style="1" customWidth="1"/>
    <col min="2832" max="2832" width="5.28515625" style="1" bestFit="1" customWidth="1"/>
    <col min="2833" max="2833" width="11.140625" style="1" customWidth="1"/>
    <col min="2834" max="2834" width="8.7109375" style="1" bestFit="1" customWidth="1"/>
    <col min="2835" max="2835" width="9.85546875" style="1" customWidth="1"/>
    <col min="2836" max="2836" width="11.140625" style="1" customWidth="1"/>
    <col min="2837" max="2837" width="12.7109375" style="1" customWidth="1"/>
    <col min="2838" max="2838" width="9.5703125" style="1" customWidth="1"/>
    <col min="2839" max="2839" width="10.28515625" style="1" customWidth="1"/>
    <col min="2840" max="2840" width="11.28515625" style="1" customWidth="1"/>
    <col min="2841" max="2841" width="15.140625" style="1" bestFit="1" customWidth="1"/>
    <col min="2842" max="2842" width="9.7109375" style="1" customWidth="1"/>
    <col min="2843" max="2843" width="10.42578125" style="1" customWidth="1"/>
    <col min="2844" max="2844" width="12.7109375" style="1" customWidth="1"/>
    <col min="2845" max="2845" width="19.5703125" style="1" customWidth="1"/>
    <col min="2846" max="2846" width="12" style="1" customWidth="1"/>
    <col min="2847" max="2847" width="13.5703125" style="1" customWidth="1"/>
    <col min="2848" max="2848" width="19.140625" style="1" customWidth="1"/>
    <col min="2849" max="2849" width="6.85546875" style="1" customWidth="1"/>
    <col min="2850" max="2850" width="9.28515625" style="1" customWidth="1"/>
    <col min="2851" max="2851" width="11" style="1" customWidth="1"/>
    <col min="2852" max="2852" width="13" style="1" customWidth="1"/>
    <col min="2853" max="2860" width="11" style="1" customWidth="1"/>
    <col min="2861" max="2861" width="13" style="1" customWidth="1"/>
    <col min="2862" max="2862" width="15.85546875" style="1" customWidth="1"/>
    <col min="2863" max="2872" width="11" style="1" customWidth="1"/>
    <col min="2873" max="2873" width="10.42578125" style="1" customWidth="1"/>
    <col min="2874" max="2875" width="10.5703125" style="1" customWidth="1"/>
    <col min="2876" max="2876" width="11.7109375" style="1" customWidth="1"/>
    <col min="2877" max="2878" width="13.85546875" style="1" customWidth="1"/>
    <col min="2879" max="3025" width="11" style="1" customWidth="1"/>
    <col min="3026" max="3072" width="11" style="1"/>
    <col min="3073" max="3073" width="17.85546875" style="1" bestFit="1" customWidth="1"/>
    <col min="3074" max="3074" width="10.85546875" style="1" customWidth="1"/>
    <col min="3075" max="3075" width="9.42578125" style="1" customWidth="1"/>
    <col min="3076" max="3076" width="7.85546875" style="1" customWidth="1"/>
    <col min="3077" max="3077" width="9" style="1" customWidth="1"/>
    <col min="3078" max="3078" width="9.140625" style="1" customWidth="1"/>
    <col min="3079" max="3079" width="8.7109375" style="1" customWidth="1"/>
    <col min="3080" max="3080" width="8.140625" style="1" customWidth="1"/>
    <col min="3081" max="3081" width="9.28515625" style="1" bestFit="1" customWidth="1"/>
    <col min="3082" max="3082" width="9.5703125" style="1" customWidth="1"/>
    <col min="3083" max="3083" width="7.42578125" style="1" bestFit="1" customWidth="1"/>
    <col min="3084" max="3084" width="9.7109375" style="1" customWidth="1"/>
    <col min="3085" max="3085" width="9.140625" style="1" customWidth="1"/>
    <col min="3086" max="3086" width="7.140625" style="1" customWidth="1"/>
    <col min="3087" max="3087" width="8" style="1" customWidth="1"/>
    <col min="3088" max="3088" width="5.28515625" style="1" bestFit="1" customWidth="1"/>
    <col min="3089" max="3089" width="11.140625" style="1" customWidth="1"/>
    <col min="3090" max="3090" width="8.7109375" style="1" bestFit="1" customWidth="1"/>
    <col min="3091" max="3091" width="9.85546875" style="1" customWidth="1"/>
    <col min="3092" max="3092" width="11.140625" style="1" customWidth="1"/>
    <col min="3093" max="3093" width="12.7109375" style="1" customWidth="1"/>
    <col min="3094" max="3094" width="9.5703125" style="1" customWidth="1"/>
    <col min="3095" max="3095" width="10.28515625" style="1" customWidth="1"/>
    <col min="3096" max="3096" width="11.28515625" style="1" customWidth="1"/>
    <col min="3097" max="3097" width="15.140625" style="1" bestFit="1" customWidth="1"/>
    <col min="3098" max="3098" width="9.7109375" style="1" customWidth="1"/>
    <col min="3099" max="3099" width="10.42578125" style="1" customWidth="1"/>
    <col min="3100" max="3100" width="12.7109375" style="1" customWidth="1"/>
    <col min="3101" max="3101" width="19.5703125" style="1" customWidth="1"/>
    <col min="3102" max="3102" width="12" style="1" customWidth="1"/>
    <col min="3103" max="3103" width="13.5703125" style="1" customWidth="1"/>
    <col min="3104" max="3104" width="19.140625" style="1" customWidth="1"/>
    <col min="3105" max="3105" width="6.85546875" style="1" customWidth="1"/>
    <col min="3106" max="3106" width="9.28515625" style="1" customWidth="1"/>
    <col min="3107" max="3107" width="11" style="1" customWidth="1"/>
    <col min="3108" max="3108" width="13" style="1" customWidth="1"/>
    <col min="3109" max="3116" width="11" style="1" customWidth="1"/>
    <col min="3117" max="3117" width="13" style="1" customWidth="1"/>
    <col min="3118" max="3118" width="15.85546875" style="1" customWidth="1"/>
    <col min="3119" max="3128" width="11" style="1" customWidth="1"/>
    <col min="3129" max="3129" width="10.42578125" style="1" customWidth="1"/>
    <col min="3130" max="3131" width="10.5703125" style="1" customWidth="1"/>
    <col min="3132" max="3132" width="11.7109375" style="1" customWidth="1"/>
    <col min="3133" max="3134" width="13.85546875" style="1" customWidth="1"/>
    <col min="3135" max="3281" width="11" style="1" customWidth="1"/>
    <col min="3282" max="3328" width="11" style="1"/>
    <col min="3329" max="3329" width="17.85546875" style="1" bestFit="1" customWidth="1"/>
    <col min="3330" max="3330" width="10.85546875" style="1" customWidth="1"/>
    <col min="3331" max="3331" width="9.42578125" style="1" customWidth="1"/>
    <col min="3332" max="3332" width="7.85546875" style="1" customWidth="1"/>
    <col min="3333" max="3333" width="9" style="1" customWidth="1"/>
    <col min="3334" max="3334" width="9.140625" style="1" customWidth="1"/>
    <col min="3335" max="3335" width="8.7109375" style="1" customWidth="1"/>
    <col min="3336" max="3336" width="8.140625" style="1" customWidth="1"/>
    <col min="3337" max="3337" width="9.28515625" style="1" bestFit="1" customWidth="1"/>
    <col min="3338" max="3338" width="9.5703125" style="1" customWidth="1"/>
    <col min="3339" max="3339" width="7.42578125" style="1" bestFit="1" customWidth="1"/>
    <col min="3340" max="3340" width="9.7109375" style="1" customWidth="1"/>
    <col min="3341" max="3341" width="9.140625" style="1" customWidth="1"/>
    <col min="3342" max="3342" width="7.140625" style="1" customWidth="1"/>
    <col min="3343" max="3343" width="8" style="1" customWidth="1"/>
    <col min="3344" max="3344" width="5.28515625" style="1" bestFit="1" customWidth="1"/>
    <col min="3345" max="3345" width="11.140625" style="1" customWidth="1"/>
    <col min="3346" max="3346" width="8.7109375" style="1" bestFit="1" customWidth="1"/>
    <col min="3347" max="3347" width="9.85546875" style="1" customWidth="1"/>
    <col min="3348" max="3348" width="11.140625" style="1" customWidth="1"/>
    <col min="3349" max="3349" width="12.7109375" style="1" customWidth="1"/>
    <col min="3350" max="3350" width="9.5703125" style="1" customWidth="1"/>
    <col min="3351" max="3351" width="10.28515625" style="1" customWidth="1"/>
    <col min="3352" max="3352" width="11.28515625" style="1" customWidth="1"/>
    <col min="3353" max="3353" width="15.140625" style="1" bestFit="1" customWidth="1"/>
    <col min="3354" max="3354" width="9.7109375" style="1" customWidth="1"/>
    <col min="3355" max="3355" width="10.42578125" style="1" customWidth="1"/>
    <col min="3356" max="3356" width="12.7109375" style="1" customWidth="1"/>
    <col min="3357" max="3357" width="19.5703125" style="1" customWidth="1"/>
    <col min="3358" max="3358" width="12" style="1" customWidth="1"/>
    <col min="3359" max="3359" width="13.5703125" style="1" customWidth="1"/>
    <col min="3360" max="3360" width="19.140625" style="1" customWidth="1"/>
    <col min="3361" max="3361" width="6.85546875" style="1" customWidth="1"/>
    <col min="3362" max="3362" width="9.28515625" style="1" customWidth="1"/>
    <col min="3363" max="3363" width="11" style="1" customWidth="1"/>
    <col min="3364" max="3364" width="13" style="1" customWidth="1"/>
    <col min="3365" max="3372" width="11" style="1" customWidth="1"/>
    <col min="3373" max="3373" width="13" style="1" customWidth="1"/>
    <col min="3374" max="3374" width="15.85546875" style="1" customWidth="1"/>
    <col min="3375" max="3384" width="11" style="1" customWidth="1"/>
    <col min="3385" max="3385" width="10.42578125" style="1" customWidth="1"/>
    <col min="3386" max="3387" width="10.5703125" style="1" customWidth="1"/>
    <col min="3388" max="3388" width="11.7109375" style="1" customWidth="1"/>
    <col min="3389" max="3390" width="13.85546875" style="1" customWidth="1"/>
    <col min="3391" max="3537" width="11" style="1" customWidth="1"/>
    <col min="3538" max="3584" width="11" style="1"/>
    <col min="3585" max="3585" width="17.85546875" style="1" bestFit="1" customWidth="1"/>
    <col min="3586" max="3586" width="10.85546875" style="1" customWidth="1"/>
    <col min="3587" max="3587" width="9.42578125" style="1" customWidth="1"/>
    <col min="3588" max="3588" width="7.85546875" style="1" customWidth="1"/>
    <col min="3589" max="3589" width="9" style="1" customWidth="1"/>
    <col min="3590" max="3590" width="9.140625" style="1" customWidth="1"/>
    <col min="3591" max="3591" width="8.7109375" style="1" customWidth="1"/>
    <col min="3592" max="3592" width="8.140625" style="1" customWidth="1"/>
    <col min="3593" max="3593" width="9.28515625" style="1" bestFit="1" customWidth="1"/>
    <col min="3594" max="3594" width="9.5703125" style="1" customWidth="1"/>
    <col min="3595" max="3595" width="7.42578125" style="1" bestFit="1" customWidth="1"/>
    <col min="3596" max="3596" width="9.7109375" style="1" customWidth="1"/>
    <col min="3597" max="3597" width="9.140625" style="1" customWidth="1"/>
    <col min="3598" max="3598" width="7.140625" style="1" customWidth="1"/>
    <col min="3599" max="3599" width="8" style="1" customWidth="1"/>
    <col min="3600" max="3600" width="5.28515625" style="1" bestFit="1" customWidth="1"/>
    <col min="3601" max="3601" width="11.140625" style="1" customWidth="1"/>
    <col min="3602" max="3602" width="8.7109375" style="1" bestFit="1" customWidth="1"/>
    <col min="3603" max="3603" width="9.85546875" style="1" customWidth="1"/>
    <col min="3604" max="3604" width="11.140625" style="1" customWidth="1"/>
    <col min="3605" max="3605" width="12.7109375" style="1" customWidth="1"/>
    <col min="3606" max="3606" width="9.5703125" style="1" customWidth="1"/>
    <col min="3607" max="3607" width="10.28515625" style="1" customWidth="1"/>
    <col min="3608" max="3608" width="11.28515625" style="1" customWidth="1"/>
    <col min="3609" max="3609" width="15.140625" style="1" bestFit="1" customWidth="1"/>
    <col min="3610" max="3610" width="9.7109375" style="1" customWidth="1"/>
    <col min="3611" max="3611" width="10.42578125" style="1" customWidth="1"/>
    <col min="3612" max="3612" width="12.7109375" style="1" customWidth="1"/>
    <col min="3613" max="3613" width="19.5703125" style="1" customWidth="1"/>
    <col min="3614" max="3614" width="12" style="1" customWidth="1"/>
    <col min="3615" max="3615" width="13.5703125" style="1" customWidth="1"/>
    <col min="3616" max="3616" width="19.140625" style="1" customWidth="1"/>
    <col min="3617" max="3617" width="6.85546875" style="1" customWidth="1"/>
    <col min="3618" max="3618" width="9.28515625" style="1" customWidth="1"/>
    <col min="3619" max="3619" width="11" style="1" customWidth="1"/>
    <col min="3620" max="3620" width="13" style="1" customWidth="1"/>
    <col min="3621" max="3628" width="11" style="1" customWidth="1"/>
    <col min="3629" max="3629" width="13" style="1" customWidth="1"/>
    <col min="3630" max="3630" width="15.85546875" style="1" customWidth="1"/>
    <col min="3631" max="3640" width="11" style="1" customWidth="1"/>
    <col min="3641" max="3641" width="10.42578125" style="1" customWidth="1"/>
    <col min="3642" max="3643" width="10.5703125" style="1" customWidth="1"/>
    <col min="3644" max="3644" width="11.7109375" style="1" customWidth="1"/>
    <col min="3645" max="3646" width="13.85546875" style="1" customWidth="1"/>
    <col min="3647" max="3793" width="11" style="1" customWidth="1"/>
    <col min="3794" max="3840" width="11" style="1"/>
    <col min="3841" max="3841" width="17.85546875" style="1" bestFit="1" customWidth="1"/>
    <col min="3842" max="3842" width="10.85546875" style="1" customWidth="1"/>
    <col min="3843" max="3843" width="9.42578125" style="1" customWidth="1"/>
    <col min="3844" max="3844" width="7.85546875" style="1" customWidth="1"/>
    <col min="3845" max="3845" width="9" style="1" customWidth="1"/>
    <col min="3846" max="3846" width="9.140625" style="1" customWidth="1"/>
    <col min="3847" max="3847" width="8.7109375" style="1" customWidth="1"/>
    <col min="3848" max="3848" width="8.140625" style="1" customWidth="1"/>
    <col min="3849" max="3849" width="9.28515625" style="1" bestFit="1" customWidth="1"/>
    <col min="3850" max="3850" width="9.5703125" style="1" customWidth="1"/>
    <col min="3851" max="3851" width="7.42578125" style="1" bestFit="1" customWidth="1"/>
    <col min="3852" max="3852" width="9.7109375" style="1" customWidth="1"/>
    <col min="3853" max="3853" width="9.140625" style="1" customWidth="1"/>
    <col min="3854" max="3854" width="7.140625" style="1" customWidth="1"/>
    <col min="3855" max="3855" width="8" style="1" customWidth="1"/>
    <col min="3856" max="3856" width="5.28515625" style="1" bestFit="1" customWidth="1"/>
    <col min="3857" max="3857" width="11.140625" style="1" customWidth="1"/>
    <col min="3858" max="3858" width="8.7109375" style="1" bestFit="1" customWidth="1"/>
    <col min="3859" max="3859" width="9.85546875" style="1" customWidth="1"/>
    <col min="3860" max="3860" width="11.140625" style="1" customWidth="1"/>
    <col min="3861" max="3861" width="12.7109375" style="1" customWidth="1"/>
    <col min="3862" max="3862" width="9.5703125" style="1" customWidth="1"/>
    <col min="3863" max="3863" width="10.28515625" style="1" customWidth="1"/>
    <col min="3864" max="3864" width="11.28515625" style="1" customWidth="1"/>
    <col min="3865" max="3865" width="15.140625" style="1" bestFit="1" customWidth="1"/>
    <col min="3866" max="3866" width="9.7109375" style="1" customWidth="1"/>
    <col min="3867" max="3867" width="10.42578125" style="1" customWidth="1"/>
    <col min="3868" max="3868" width="12.7109375" style="1" customWidth="1"/>
    <col min="3869" max="3869" width="19.5703125" style="1" customWidth="1"/>
    <col min="3870" max="3870" width="12" style="1" customWidth="1"/>
    <col min="3871" max="3871" width="13.5703125" style="1" customWidth="1"/>
    <col min="3872" max="3872" width="19.140625" style="1" customWidth="1"/>
    <col min="3873" max="3873" width="6.85546875" style="1" customWidth="1"/>
    <col min="3874" max="3874" width="9.28515625" style="1" customWidth="1"/>
    <col min="3875" max="3875" width="11" style="1" customWidth="1"/>
    <col min="3876" max="3876" width="13" style="1" customWidth="1"/>
    <col min="3877" max="3884" width="11" style="1" customWidth="1"/>
    <col min="3885" max="3885" width="13" style="1" customWidth="1"/>
    <col min="3886" max="3886" width="15.85546875" style="1" customWidth="1"/>
    <col min="3887" max="3896" width="11" style="1" customWidth="1"/>
    <col min="3897" max="3897" width="10.42578125" style="1" customWidth="1"/>
    <col min="3898" max="3899" width="10.5703125" style="1" customWidth="1"/>
    <col min="3900" max="3900" width="11.7109375" style="1" customWidth="1"/>
    <col min="3901" max="3902" width="13.85546875" style="1" customWidth="1"/>
    <col min="3903" max="4049" width="11" style="1" customWidth="1"/>
    <col min="4050" max="4096" width="11" style="1"/>
    <col min="4097" max="4097" width="17.85546875" style="1" bestFit="1" customWidth="1"/>
    <col min="4098" max="4098" width="10.85546875" style="1" customWidth="1"/>
    <col min="4099" max="4099" width="9.42578125" style="1" customWidth="1"/>
    <col min="4100" max="4100" width="7.85546875" style="1" customWidth="1"/>
    <col min="4101" max="4101" width="9" style="1" customWidth="1"/>
    <col min="4102" max="4102" width="9.140625" style="1" customWidth="1"/>
    <col min="4103" max="4103" width="8.7109375" style="1" customWidth="1"/>
    <col min="4104" max="4104" width="8.140625" style="1" customWidth="1"/>
    <col min="4105" max="4105" width="9.28515625" style="1" bestFit="1" customWidth="1"/>
    <col min="4106" max="4106" width="9.5703125" style="1" customWidth="1"/>
    <col min="4107" max="4107" width="7.42578125" style="1" bestFit="1" customWidth="1"/>
    <col min="4108" max="4108" width="9.7109375" style="1" customWidth="1"/>
    <col min="4109" max="4109" width="9.140625" style="1" customWidth="1"/>
    <col min="4110" max="4110" width="7.140625" style="1" customWidth="1"/>
    <col min="4111" max="4111" width="8" style="1" customWidth="1"/>
    <col min="4112" max="4112" width="5.28515625" style="1" bestFit="1" customWidth="1"/>
    <col min="4113" max="4113" width="11.140625" style="1" customWidth="1"/>
    <col min="4114" max="4114" width="8.7109375" style="1" bestFit="1" customWidth="1"/>
    <col min="4115" max="4115" width="9.85546875" style="1" customWidth="1"/>
    <col min="4116" max="4116" width="11.140625" style="1" customWidth="1"/>
    <col min="4117" max="4117" width="12.7109375" style="1" customWidth="1"/>
    <col min="4118" max="4118" width="9.5703125" style="1" customWidth="1"/>
    <col min="4119" max="4119" width="10.28515625" style="1" customWidth="1"/>
    <col min="4120" max="4120" width="11.28515625" style="1" customWidth="1"/>
    <col min="4121" max="4121" width="15.140625" style="1" bestFit="1" customWidth="1"/>
    <col min="4122" max="4122" width="9.7109375" style="1" customWidth="1"/>
    <col min="4123" max="4123" width="10.42578125" style="1" customWidth="1"/>
    <col min="4124" max="4124" width="12.7109375" style="1" customWidth="1"/>
    <col min="4125" max="4125" width="19.5703125" style="1" customWidth="1"/>
    <col min="4126" max="4126" width="12" style="1" customWidth="1"/>
    <col min="4127" max="4127" width="13.5703125" style="1" customWidth="1"/>
    <col min="4128" max="4128" width="19.140625" style="1" customWidth="1"/>
    <col min="4129" max="4129" width="6.85546875" style="1" customWidth="1"/>
    <col min="4130" max="4130" width="9.28515625" style="1" customWidth="1"/>
    <col min="4131" max="4131" width="11" style="1" customWidth="1"/>
    <col min="4132" max="4132" width="13" style="1" customWidth="1"/>
    <col min="4133" max="4140" width="11" style="1" customWidth="1"/>
    <col min="4141" max="4141" width="13" style="1" customWidth="1"/>
    <col min="4142" max="4142" width="15.85546875" style="1" customWidth="1"/>
    <col min="4143" max="4152" width="11" style="1" customWidth="1"/>
    <col min="4153" max="4153" width="10.42578125" style="1" customWidth="1"/>
    <col min="4154" max="4155" width="10.5703125" style="1" customWidth="1"/>
    <col min="4156" max="4156" width="11.7109375" style="1" customWidth="1"/>
    <col min="4157" max="4158" width="13.85546875" style="1" customWidth="1"/>
    <col min="4159" max="4305" width="11" style="1" customWidth="1"/>
    <col min="4306" max="4352" width="11" style="1"/>
    <col min="4353" max="4353" width="17.85546875" style="1" bestFit="1" customWidth="1"/>
    <col min="4354" max="4354" width="10.85546875" style="1" customWidth="1"/>
    <col min="4355" max="4355" width="9.42578125" style="1" customWidth="1"/>
    <col min="4356" max="4356" width="7.85546875" style="1" customWidth="1"/>
    <col min="4357" max="4357" width="9" style="1" customWidth="1"/>
    <col min="4358" max="4358" width="9.140625" style="1" customWidth="1"/>
    <col min="4359" max="4359" width="8.7109375" style="1" customWidth="1"/>
    <col min="4360" max="4360" width="8.140625" style="1" customWidth="1"/>
    <col min="4361" max="4361" width="9.28515625" style="1" bestFit="1" customWidth="1"/>
    <col min="4362" max="4362" width="9.5703125" style="1" customWidth="1"/>
    <col min="4363" max="4363" width="7.42578125" style="1" bestFit="1" customWidth="1"/>
    <col min="4364" max="4364" width="9.7109375" style="1" customWidth="1"/>
    <col min="4365" max="4365" width="9.140625" style="1" customWidth="1"/>
    <col min="4366" max="4366" width="7.140625" style="1" customWidth="1"/>
    <col min="4367" max="4367" width="8" style="1" customWidth="1"/>
    <col min="4368" max="4368" width="5.28515625" style="1" bestFit="1" customWidth="1"/>
    <col min="4369" max="4369" width="11.140625" style="1" customWidth="1"/>
    <col min="4370" max="4370" width="8.7109375" style="1" bestFit="1" customWidth="1"/>
    <col min="4371" max="4371" width="9.85546875" style="1" customWidth="1"/>
    <col min="4372" max="4372" width="11.140625" style="1" customWidth="1"/>
    <col min="4373" max="4373" width="12.7109375" style="1" customWidth="1"/>
    <col min="4374" max="4374" width="9.5703125" style="1" customWidth="1"/>
    <col min="4375" max="4375" width="10.28515625" style="1" customWidth="1"/>
    <col min="4376" max="4376" width="11.28515625" style="1" customWidth="1"/>
    <col min="4377" max="4377" width="15.140625" style="1" bestFit="1" customWidth="1"/>
    <col min="4378" max="4378" width="9.7109375" style="1" customWidth="1"/>
    <col min="4379" max="4379" width="10.42578125" style="1" customWidth="1"/>
    <col min="4380" max="4380" width="12.7109375" style="1" customWidth="1"/>
    <col min="4381" max="4381" width="19.5703125" style="1" customWidth="1"/>
    <col min="4382" max="4382" width="12" style="1" customWidth="1"/>
    <col min="4383" max="4383" width="13.5703125" style="1" customWidth="1"/>
    <col min="4384" max="4384" width="19.140625" style="1" customWidth="1"/>
    <col min="4385" max="4385" width="6.85546875" style="1" customWidth="1"/>
    <col min="4386" max="4386" width="9.28515625" style="1" customWidth="1"/>
    <col min="4387" max="4387" width="11" style="1" customWidth="1"/>
    <col min="4388" max="4388" width="13" style="1" customWidth="1"/>
    <col min="4389" max="4396" width="11" style="1" customWidth="1"/>
    <col min="4397" max="4397" width="13" style="1" customWidth="1"/>
    <col min="4398" max="4398" width="15.85546875" style="1" customWidth="1"/>
    <col min="4399" max="4408" width="11" style="1" customWidth="1"/>
    <col min="4409" max="4409" width="10.42578125" style="1" customWidth="1"/>
    <col min="4410" max="4411" width="10.5703125" style="1" customWidth="1"/>
    <col min="4412" max="4412" width="11.7109375" style="1" customWidth="1"/>
    <col min="4413" max="4414" width="13.85546875" style="1" customWidth="1"/>
    <col min="4415" max="4561" width="11" style="1" customWidth="1"/>
    <col min="4562" max="4608" width="11" style="1"/>
    <col min="4609" max="4609" width="17.85546875" style="1" bestFit="1" customWidth="1"/>
    <col min="4610" max="4610" width="10.85546875" style="1" customWidth="1"/>
    <col min="4611" max="4611" width="9.42578125" style="1" customWidth="1"/>
    <col min="4612" max="4612" width="7.85546875" style="1" customWidth="1"/>
    <col min="4613" max="4613" width="9" style="1" customWidth="1"/>
    <col min="4614" max="4614" width="9.140625" style="1" customWidth="1"/>
    <col min="4615" max="4615" width="8.7109375" style="1" customWidth="1"/>
    <col min="4616" max="4616" width="8.140625" style="1" customWidth="1"/>
    <col min="4617" max="4617" width="9.28515625" style="1" bestFit="1" customWidth="1"/>
    <col min="4618" max="4618" width="9.5703125" style="1" customWidth="1"/>
    <col min="4619" max="4619" width="7.42578125" style="1" bestFit="1" customWidth="1"/>
    <col min="4620" max="4620" width="9.7109375" style="1" customWidth="1"/>
    <col min="4621" max="4621" width="9.140625" style="1" customWidth="1"/>
    <col min="4622" max="4622" width="7.140625" style="1" customWidth="1"/>
    <col min="4623" max="4623" width="8" style="1" customWidth="1"/>
    <col min="4624" max="4624" width="5.28515625" style="1" bestFit="1" customWidth="1"/>
    <col min="4625" max="4625" width="11.140625" style="1" customWidth="1"/>
    <col min="4626" max="4626" width="8.7109375" style="1" bestFit="1" customWidth="1"/>
    <col min="4627" max="4627" width="9.85546875" style="1" customWidth="1"/>
    <col min="4628" max="4628" width="11.140625" style="1" customWidth="1"/>
    <col min="4629" max="4629" width="12.7109375" style="1" customWidth="1"/>
    <col min="4630" max="4630" width="9.5703125" style="1" customWidth="1"/>
    <col min="4631" max="4631" width="10.28515625" style="1" customWidth="1"/>
    <col min="4632" max="4632" width="11.28515625" style="1" customWidth="1"/>
    <col min="4633" max="4633" width="15.140625" style="1" bestFit="1" customWidth="1"/>
    <col min="4634" max="4634" width="9.7109375" style="1" customWidth="1"/>
    <col min="4635" max="4635" width="10.42578125" style="1" customWidth="1"/>
    <col min="4636" max="4636" width="12.7109375" style="1" customWidth="1"/>
    <col min="4637" max="4637" width="19.5703125" style="1" customWidth="1"/>
    <col min="4638" max="4638" width="12" style="1" customWidth="1"/>
    <col min="4639" max="4639" width="13.5703125" style="1" customWidth="1"/>
    <col min="4640" max="4640" width="19.140625" style="1" customWidth="1"/>
    <col min="4641" max="4641" width="6.85546875" style="1" customWidth="1"/>
    <col min="4642" max="4642" width="9.28515625" style="1" customWidth="1"/>
    <col min="4643" max="4643" width="11" style="1" customWidth="1"/>
    <col min="4644" max="4644" width="13" style="1" customWidth="1"/>
    <col min="4645" max="4652" width="11" style="1" customWidth="1"/>
    <col min="4653" max="4653" width="13" style="1" customWidth="1"/>
    <col min="4654" max="4654" width="15.85546875" style="1" customWidth="1"/>
    <col min="4655" max="4664" width="11" style="1" customWidth="1"/>
    <col min="4665" max="4665" width="10.42578125" style="1" customWidth="1"/>
    <col min="4666" max="4667" width="10.5703125" style="1" customWidth="1"/>
    <col min="4668" max="4668" width="11.7109375" style="1" customWidth="1"/>
    <col min="4669" max="4670" width="13.85546875" style="1" customWidth="1"/>
    <col min="4671" max="4817" width="11" style="1" customWidth="1"/>
    <col min="4818" max="4864" width="11" style="1"/>
    <col min="4865" max="4865" width="17.85546875" style="1" bestFit="1" customWidth="1"/>
    <col min="4866" max="4866" width="10.85546875" style="1" customWidth="1"/>
    <col min="4867" max="4867" width="9.42578125" style="1" customWidth="1"/>
    <col min="4868" max="4868" width="7.85546875" style="1" customWidth="1"/>
    <col min="4869" max="4869" width="9" style="1" customWidth="1"/>
    <col min="4870" max="4870" width="9.140625" style="1" customWidth="1"/>
    <col min="4871" max="4871" width="8.7109375" style="1" customWidth="1"/>
    <col min="4872" max="4872" width="8.140625" style="1" customWidth="1"/>
    <col min="4873" max="4873" width="9.28515625" style="1" bestFit="1" customWidth="1"/>
    <col min="4874" max="4874" width="9.5703125" style="1" customWidth="1"/>
    <col min="4875" max="4875" width="7.42578125" style="1" bestFit="1" customWidth="1"/>
    <col min="4876" max="4876" width="9.7109375" style="1" customWidth="1"/>
    <col min="4877" max="4877" width="9.140625" style="1" customWidth="1"/>
    <col min="4878" max="4878" width="7.140625" style="1" customWidth="1"/>
    <col min="4879" max="4879" width="8" style="1" customWidth="1"/>
    <col min="4880" max="4880" width="5.28515625" style="1" bestFit="1" customWidth="1"/>
    <col min="4881" max="4881" width="11.140625" style="1" customWidth="1"/>
    <col min="4882" max="4882" width="8.7109375" style="1" bestFit="1" customWidth="1"/>
    <col min="4883" max="4883" width="9.85546875" style="1" customWidth="1"/>
    <col min="4884" max="4884" width="11.140625" style="1" customWidth="1"/>
    <col min="4885" max="4885" width="12.7109375" style="1" customWidth="1"/>
    <col min="4886" max="4886" width="9.5703125" style="1" customWidth="1"/>
    <col min="4887" max="4887" width="10.28515625" style="1" customWidth="1"/>
    <col min="4888" max="4888" width="11.28515625" style="1" customWidth="1"/>
    <col min="4889" max="4889" width="15.140625" style="1" bestFit="1" customWidth="1"/>
    <col min="4890" max="4890" width="9.7109375" style="1" customWidth="1"/>
    <col min="4891" max="4891" width="10.42578125" style="1" customWidth="1"/>
    <col min="4892" max="4892" width="12.7109375" style="1" customWidth="1"/>
    <col min="4893" max="4893" width="19.5703125" style="1" customWidth="1"/>
    <col min="4894" max="4894" width="12" style="1" customWidth="1"/>
    <col min="4895" max="4895" width="13.5703125" style="1" customWidth="1"/>
    <col min="4896" max="4896" width="19.140625" style="1" customWidth="1"/>
    <col min="4897" max="4897" width="6.85546875" style="1" customWidth="1"/>
    <col min="4898" max="4898" width="9.28515625" style="1" customWidth="1"/>
    <col min="4899" max="4899" width="11" style="1" customWidth="1"/>
    <col min="4900" max="4900" width="13" style="1" customWidth="1"/>
    <col min="4901" max="4908" width="11" style="1" customWidth="1"/>
    <col min="4909" max="4909" width="13" style="1" customWidth="1"/>
    <col min="4910" max="4910" width="15.85546875" style="1" customWidth="1"/>
    <col min="4911" max="4920" width="11" style="1" customWidth="1"/>
    <col min="4921" max="4921" width="10.42578125" style="1" customWidth="1"/>
    <col min="4922" max="4923" width="10.5703125" style="1" customWidth="1"/>
    <col min="4924" max="4924" width="11.7109375" style="1" customWidth="1"/>
    <col min="4925" max="4926" width="13.85546875" style="1" customWidth="1"/>
    <col min="4927" max="5073" width="11" style="1" customWidth="1"/>
    <col min="5074" max="5120" width="11" style="1"/>
    <col min="5121" max="5121" width="17.85546875" style="1" bestFit="1" customWidth="1"/>
    <col min="5122" max="5122" width="10.85546875" style="1" customWidth="1"/>
    <col min="5123" max="5123" width="9.42578125" style="1" customWidth="1"/>
    <col min="5124" max="5124" width="7.85546875" style="1" customWidth="1"/>
    <col min="5125" max="5125" width="9" style="1" customWidth="1"/>
    <col min="5126" max="5126" width="9.140625" style="1" customWidth="1"/>
    <col min="5127" max="5127" width="8.7109375" style="1" customWidth="1"/>
    <col min="5128" max="5128" width="8.140625" style="1" customWidth="1"/>
    <col min="5129" max="5129" width="9.28515625" style="1" bestFit="1" customWidth="1"/>
    <col min="5130" max="5130" width="9.5703125" style="1" customWidth="1"/>
    <col min="5131" max="5131" width="7.42578125" style="1" bestFit="1" customWidth="1"/>
    <col min="5132" max="5132" width="9.7109375" style="1" customWidth="1"/>
    <col min="5133" max="5133" width="9.140625" style="1" customWidth="1"/>
    <col min="5134" max="5134" width="7.140625" style="1" customWidth="1"/>
    <col min="5135" max="5135" width="8" style="1" customWidth="1"/>
    <col min="5136" max="5136" width="5.28515625" style="1" bestFit="1" customWidth="1"/>
    <col min="5137" max="5137" width="11.140625" style="1" customWidth="1"/>
    <col min="5138" max="5138" width="8.7109375" style="1" bestFit="1" customWidth="1"/>
    <col min="5139" max="5139" width="9.85546875" style="1" customWidth="1"/>
    <col min="5140" max="5140" width="11.140625" style="1" customWidth="1"/>
    <col min="5141" max="5141" width="12.7109375" style="1" customWidth="1"/>
    <col min="5142" max="5142" width="9.5703125" style="1" customWidth="1"/>
    <col min="5143" max="5143" width="10.28515625" style="1" customWidth="1"/>
    <col min="5144" max="5144" width="11.28515625" style="1" customWidth="1"/>
    <col min="5145" max="5145" width="15.140625" style="1" bestFit="1" customWidth="1"/>
    <col min="5146" max="5146" width="9.7109375" style="1" customWidth="1"/>
    <col min="5147" max="5147" width="10.42578125" style="1" customWidth="1"/>
    <col min="5148" max="5148" width="12.7109375" style="1" customWidth="1"/>
    <col min="5149" max="5149" width="19.5703125" style="1" customWidth="1"/>
    <col min="5150" max="5150" width="12" style="1" customWidth="1"/>
    <col min="5151" max="5151" width="13.5703125" style="1" customWidth="1"/>
    <col min="5152" max="5152" width="19.140625" style="1" customWidth="1"/>
    <col min="5153" max="5153" width="6.85546875" style="1" customWidth="1"/>
    <col min="5154" max="5154" width="9.28515625" style="1" customWidth="1"/>
    <col min="5155" max="5155" width="11" style="1" customWidth="1"/>
    <col min="5156" max="5156" width="13" style="1" customWidth="1"/>
    <col min="5157" max="5164" width="11" style="1" customWidth="1"/>
    <col min="5165" max="5165" width="13" style="1" customWidth="1"/>
    <col min="5166" max="5166" width="15.85546875" style="1" customWidth="1"/>
    <col min="5167" max="5176" width="11" style="1" customWidth="1"/>
    <col min="5177" max="5177" width="10.42578125" style="1" customWidth="1"/>
    <col min="5178" max="5179" width="10.5703125" style="1" customWidth="1"/>
    <col min="5180" max="5180" width="11.7109375" style="1" customWidth="1"/>
    <col min="5181" max="5182" width="13.85546875" style="1" customWidth="1"/>
    <col min="5183" max="5329" width="11" style="1" customWidth="1"/>
    <col min="5330" max="5376" width="11" style="1"/>
    <col min="5377" max="5377" width="17.85546875" style="1" bestFit="1" customWidth="1"/>
    <col min="5378" max="5378" width="10.85546875" style="1" customWidth="1"/>
    <col min="5379" max="5379" width="9.42578125" style="1" customWidth="1"/>
    <col min="5380" max="5380" width="7.85546875" style="1" customWidth="1"/>
    <col min="5381" max="5381" width="9" style="1" customWidth="1"/>
    <col min="5382" max="5382" width="9.140625" style="1" customWidth="1"/>
    <col min="5383" max="5383" width="8.7109375" style="1" customWidth="1"/>
    <col min="5384" max="5384" width="8.140625" style="1" customWidth="1"/>
    <col min="5385" max="5385" width="9.28515625" style="1" bestFit="1" customWidth="1"/>
    <col min="5386" max="5386" width="9.5703125" style="1" customWidth="1"/>
    <col min="5387" max="5387" width="7.42578125" style="1" bestFit="1" customWidth="1"/>
    <col min="5388" max="5388" width="9.7109375" style="1" customWidth="1"/>
    <col min="5389" max="5389" width="9.140625" style="1" customWidth="1"/>
    <col min="5390" max="5390" width="7.140625" style="1" customWidth="1"/>
    <col min="5391" max="5391" width="8" style="1" customWidth="1"/>
    <col min="5392" max="5392" width="5.28515625" style="1" bestFit="1" customWidth="1"/>
    <col min="5393" max="5393" width="11.140625" style="1" customWidth="1"/>
    <col min="5394" max="5394" width="8.7109375" style="1" bestFit="1" customWidth="1"/>
    <col min="5395" max="5395" width="9.85546875" style="1" customWidth="1"/>
    <col min="5396" max="5396" width="11.140625" style="1" customWidth="1"/>
    <col min="5397" max="5397" width="12.7109375" style="1" customWidth="1"/>
    <col min="5398" max="5398" width="9.5703125" style="1" customWidth="1"/>
    <col min="5399" max="5399" width="10.28515625" style="1" customWidth="1"/>
    <col min="5400" max="5400" width="11.28515625" style="1" customWidth="1"/>
    <col min="5401" max="5401" width="15.140625" style="1" bestFit="1" customWidth="1"/>
    <col min="5402" max="5402" width="9.7109375" style="1" customWidth="1"/>
    <col min="5403" max="5403" width="10.42578125" style="1" customWidth="1"/>
    <col min="5404" max="5404" width="12.7109375" style="1" customWidth="1"/>
    <col min="5405" max="5405" width="19.5703125" style="1" customWidth="1"/>
    <col min="5406" max="5406" width="12" style="1" customWidth="1"/>
    <col min="5407" max="5407" width="13.5703125" style="1" customWidth="1"/>
    <col min="5408" max="5408" width="19.140625" style="1" customWidth="1"/>
    <col min="5409" max="5409" width="6.85546875" style="1" customWidth="1"/>
    <col min="5410" max="5410" width="9.28515625" style="1" customWidth="1"/>
    <col min="5411" max="5411" width="11" style="1" customWidth="1"/>
    <col min="5412" max="5412" width="13" style="1" customWidth="1"/>
    <col min="5413" max="5420" width="11" style="1" customWidth="1"/>
    <col min="5421" max="5421" width="13" style="1" customWidth="1"/>
    <col min="5422" max="5422" width="15.85546875" style="1" customWidth="1"/>
    <col min="5423" max="5432" width="11" style="1" customWidth="1"/>
    <col min="5433" max="5433" width="10.42578125" style="1" customWidth="1"/>
    <col min="5434" max="5435" width="10.5703125" style="1" customWidth="1"/>
    <col min="5436" max="5436" width="11.7109375" style="1" customWidth="1"/>
    <col min="5437" max="5438" width="13.85546875" style="1" customWidth="1"/>
    <col min="5439" max="5585" width="11" style="1" customWidth="1"/>
    <col min="5586" max="5632" width="11" style="1"/>
    <col min="5633" max="5633" width="17.85546875" style="1" bestFit="1" customWidth="1"/>
    <col min="5634" max="5634" width="10.85546875" style="1" customWidth="1"/>
    <col min="5635" max="5635" width="9.42578125" style="1" customWidth="1"/>
    <col min="5636" max="5636" width="7.85546875" style="1" customWidth="1"/>
    <col min="5637" max="5637" width="9" style="1" customWidth="1"/>
    <col min="5638" max="5638" width="9.140625" style="1" customWidth="1"/>
    <col min="5639" max="5639" width="8.7109375" style="1" customWidth="1"/>
    <col min="5640" max="5640" width="8.140625" style="1" customWidth="1"/>
    <col min="5641" max="5641" width="9.28515625" style="1" bestFit="1" customWidth="1"/>
    <col min="5642" max="5642" width="9.5703125" style="1" customWidth="1"/>
    <col min="5643" max="5643" width="7.42578125" style="1" bestFit="1" customWidth="1"/>
    <col min="5644" max="5644" width="9.7109375" style="1" customWidth="1"/>
    <col min="5645" max="5645" width="9.140625" style="1" customWidth="1"/>
    <col min="5646" max="5646" width="7.140625" style="1" customWidth="1"/>
    <col min="5647" max="5647" width="8" style="1" customWidth="1"/>
    <col min="5648" max="5648" width="5.28515625" style="1" bestFit="1" customWidth="1"/>
    <col min="5649" max="5649" width="11.140625" style="1" customWidth="1"/>
    <col min="5650" max="5650" width="8.7109375" style="1" bestFit="1" customWidth="1"/>
    <col min="5651" max="5651" width="9.85546875" style="1" customWidth="1"/>
    <col min="5652" max="5652" width="11.140625" style="1" customWidth="1"/>
    <col min="5653" max="5653" width="12.7109375" style="1" customWidth="1"/>
    <col min="5654" max="5654" width="9.5703125" style="1" customWidth="1"/>
    <col min="5655" max="5655" width="10.28515625" style="1" customWidth="1"/>
    <col min="5656" max="5656" width="11.28515625" style="1" customWidth="1"/>
    <col min="5657" max="5657" width="15.140625" style="1" bestFit="1" customWidth="1"/>
    <col min="5658" max="5658" width="9.7109375" style="1" customWidth="1"/>
    <col min="5659" max="5659" width="10.42578125" style="1" customWidth="1"/>
    <col min="5660" max="5660" width="12.7109375" style="1" customWidth="1"/>
    <col min="5661" max="5661" width="19.5703125" style="1" customWidth="1"/>
    <col min="5662" max="5662" width="12" style="1" customWidth="1"/>
    <col min="5663" max="5663" width="13.5703125" style="1" customWidth="1"/>
    <col min="5664" max="5664" width="19.140625" style="1" customWidth="1"/>
    <col min="5665" max="5665" width="6.85546875" style="1" customWidth="1"/>
    <col min="5666" max="5666" width="9.28515625" style="1" customWidth="1"/>
    <col min="5667" max="5667" width="11" style="1" customWidth="1"/>
    <col min="5668" max="5668" width="13" style="1" customWidth="1"/>
    <col min="5669" max="5676" width="11" style="1" customWidth="1"/>
    <col min="5677" max="5677" width="13" style="1" customWidth="1"/>
    <col min="5678" max="5678" width="15.85546875" style="1" customWidth="1"/>
    <col min="5679" max="5688" width="11" style="1" customWidth="1"/>
    <col min="5689" max="5689" width="10.42578125" style="1" customWidth="1"/>
    <col min="5690" max="5691" width="10.5703125" style="1" customWidth="1"/>
    <col min="5692" max="5692" width="11.7109375" style="1" customWidth="1"/>
    <col min="5693" max="5694" width="13.85546875" style="1" customWidth="1"/>
    <col min="5695" max="5841" width="11" style="1" customWidth="1"/>
    <col min="5842" max="5888" width="11" style="1"/>
    <col min="5889" max="5889" width="17.85546875" style="1" bestFit="1" customWidth="1"/>
    <col min="5890" max="5890" width="10.85546875" style="1" customWidth="1"/>
    <col min="5891" max="5891" width="9.42578125" style="1" customWidth="1"/>
    <col min="5892" max="5892" width="7.85546875" style="1" customWidth="1"/>
    <col min="5893" max="5893" width="9" style="1" customWidth="1"/>
    <col min="5894" max="5894" width="9.140625" style="1" customWidth="1"/>
    <col min="5895" max="5895" width="8.7109375" style="1" customWidth="1"/>
    <col min="5896" max="5896" width="8.140625" style="1" customWidth="1"/>
    <col min="5897" max="5897" width="9.28515625" style="1" bestFit="1" customWidth="1"/>
    <col min="5898" max="5898" width="9.5703125" style="1" customWidth="1"/>
    <col min="5899" max="5899" width="7.42578125" style="1" bestFit="1" customWidth="1"/>
    <col min="5900" max="5900" width="9.7109375" style="1" customWidth="1"/>
    <col min="5901" max="5901" width="9.140625" style="1" customWidth="1"/>
    <col min="5902" max="5902" width="7.140625" style="1" customWidth="1"/>
    <col min="5903" max="5903" width="8" style="1" customWidth="1"/>
    <col min="5904" max="5904" width="5.28515625" style="1" bestFit="1" customWidth="1"/>
    <col min="5905" max="5905" width="11.140625" style="1" customWidth="1"/>
    <col min="5906" max="5906" width="8.7109375" style="1" bestFit="1" customWidth="1"/>
    <col min="5907" max="5907" width="9.85546875" style="1" customWidth="1"/>
    <col min="5908" max="5908" width="11.140625" style="1" customWidth="1"/>
    <col min="5909" max="5909" width="12.7109375" style="1" customWidth="1"/>
    <col min="5910" max="5910" width="9.5703125" style="1" customWidth="1"/>
    <col min="5911" max="5911" width="10.28515625" style="1" customWidth="1"/>
    <col min="5912" max="5912" width="11.28515625" style="1" customWidth="1"/>
    <col min="5913" max="5913" width="15.140625" style="1" bestFit="1" customWidth="1"/>
    <col min="5914" max="5914" width="9.7109375" style="1" customWidth="1"/>
    <col min="5915" max="5915" width="10.42578125" style="1" customWidth="1"/>
    <col min="5916" max="5916" width="12.7109375" style="1" customWidth="1"/>
    <col min="5917" max="5917" width="19.5703125" style="1" customWidth="1"/>
    <col min="5918" max="5918" width="12" style="1" customWidth="1"/>
    <col min="5919" max="5919" width="13.5703125" style="1" customWidth="1"/>
    <col min="5920" max="5920" width="19.140625" style="1" customWidth="1"/>
    <col min="5921" max="5921" width="6.85546875" style="1" customWidth="1"/>
    <col min="5922" max="5922" width="9.28515625" style="1" customWidth="1"/>
    <col min="5923" max="5923" width="11" style="1" customWidth="1"/>
    <col min="5924" max="5924" width="13" style="1" customWidth="1"/>
    <col min="5925" max="5932" width="11" style="1" customWidth="1"/>
    <col min="5933" max="5933" width="13" style="1" customWidth="1"/>
    <col min="5934" max="5934" width="15.85546875" style="1" customWidth="1"/>
    <col min="5935" max="5944" width="11" style="1" customWidth="1"/>
    <col min="5945" max="5945" width="10.42578125" style="1" customWidth="1"/>
    <col min="5946" max="5947" width="10.5703125" style="1" customWidth="1"/>
    <col min="5948" max="5948" width="11.7109375" style="1" customWidth="1"/>
    <col min="5949" max="5950" width="13.85546875" style="1" customWidth="1"/>
    <col min="5951" max="6097" width="11" style="1" customWidth="1"/>
    <col min="6098" max="6144" width="11" style="1"/>
    <col min="6145" max="6145" width="17.85546875" style="1" bestFit="1" customWidth="1"/>
    <col min="6146" max="6146" width="10.85546875" style="1" customWidth="1"/>
    <col min="6147" max="6147" width="9.42578125" style="1" customWidth="1"/>
    <col min="6148" max="6148" width="7.85546875" style="1" customWidth="1"/>
    <col min="6149" max="6149" width="9" style="1" customWidth="1"/>
    <col min="6150" max="6150" width="9.140625" style="1" customWidth="1"/>
    <col min="6151" max="6151" width="8.7109375" style="1" customWidth="1"/>
    <col min="6152" max="6152" width="8.140625" style="1" customWidth="1"/>
    <col min="6153" max="6153" width="9.28515625" style="1" bestFit="1" customWidth="1"/>
    <col min="6154" max="6154" width="9.5703125" style="1" customWidth="1"/>
    <col min="6155" max="6155" width="7.42578125" style="1" bestFit="1" customWidth="1"/>
    <col min="6156" max="6156" width="9.7109375" style="1" customWidth="1"/>
    <col min="6157" max="6157" width="9.140625" style="1" customWidth="1"/>
    <col min="6158" max="6158" width="7.140625" style="1" customWidth="1"/>
    <col min="6159" max="6159" width="8" style="1" customWidth="1"/>
    <col min="6160" max="6160" width="5.28515625" style="1" bestFit="1" customWidth="1"/>
    <col min="6161" max="6161" width="11.140625" style="1" customWidth="1"/>
    <col min="6162" max="6162" width="8.7109375" style="1" bestFit="1" customWidth="1"/>
    <col min="6163" max="6163" width="9.85546875" style="1" customWidth="1"/>
    <col min="6164" max="6164" width="11.140625" style="1" customWidth="1"/>
    <col min="6165" max="6165" width="12.7109375" style="1" customWidth="1"/>
    <col min="6166" max="6166" width="9.5703125" style="1" customWidth="1"/>
    <col min="6167" max="6167" width="10.28515625" style="1" customWidth="1"/>
    <col min="6168" max="6168" width="11.28515625" style="1" customWidth="1"/>
    <col min="6169" max="6169" width="15.140625" style="1" bestFit="1" customWidth="1"/>
    <col min="6170" max="6170" width="9.7109375" style="1" customWidth="1"/>
    <col min="6171" max="6171" width="10.42578125" style="1" customWidth="1"/>
    <col min="6172" max="6172" width="12.7109375" style="1" customWidth="1"/>
    <col min="6173" max="6173" width="19.5703125" style="1" customWidth="1"/>
    <col min="6174" max="6174" width="12" style="1" customWidth="1"/>
    <col min="6175" max="6175" width="13.5703125" style="1" customWidth="1"/>
    <col min="6176" max="6176" width="19.140625" style="1" customWidth="1"/>
    <col min="6177" max="6177" width="6.85546875" style="1" customWidth="1"/>
    <col min="6178" max="6178" width="9.28515625" style="1" customWidth="1"/>
    <col min="6179" max="6179" width="11" style="1" customWidth="1"/>
    <col min="6180" max="6180" width="13" style="1" customWidth="1"/>
    <col min="6181" max="6188" width="11" style="1" customWidth="1"/>
    <col min="6189" max="6189" width="13" style="1" customWidth="1"/>
    <col min="6190" max="6190" width="15.85546875" style="1" customWidth="1"/>
    <col min="6191" max="6200" width="11" style="1" customWidth="1"/>
    <col min="6201" max="6201" width="10.42578125" style="1" customWidth="1"/>
    <col min="6202" max="6203" width="10.5703125" style="1" customWidth="1"/>
    <col min="6204" max="6204" width="11.7109375" style="1" customWidth="1"/>
    <col min="6205" max="6206" width="13.85546875" style="1" customWidth="1"/>
    <col min="6207" max="6353" width="11" style="1" customWidth="1"/>
    <col min="6354" max="6400" width="11" style="1"/>
    <col min="6401" max="6401" width="17.85546875" style="1" bestFit="1" customWidth="1"/>
    <col min="6402" max="6402" width="10.85546875" style="1" customWidth="1"/>
    <col min="6403" max="6403" width="9.42578125" style="1" customWidth="1"/>
    <col min="6404" max="6404" width="7.85546875" style="1" customWidth="1"/>
    <col min="6405" max="6405" width="9" style="1" customWidth="1"/>
    <col min="6406" max="6406" width="9.140625" style="1" customWidth="1"/>
    <col min="6407" max="6407" width="8.7109375" style="1" customWidth="1"/>
    <col min="6408" max="6408" width="8.140625" style="1" customWidth="1"/>
    <col min="6409" max="6409" width="9.28515625" style="1" bestFit="1" customWidth="1"/>
    <col min="6410" max="6410" width="9.5703125" style="1" customWidth="1"/>
    <col min="6411" max="6411" width="7.42578125" style="1" bestFit="1" customWidth="1"/>
    <col min="6412" max="6412" width="9.7109375" style="1" customWidth="1"/>
    <col min="6413" max="6413" width="9.140625" style="1" customWidth="1"/>
    <col min="6414" max="6414" width="7.140625" style="1" customWidth="1"/>
    <col min="6415" max="6415" width="8" style="1" customWidth="1"/>
    <col min="6416" max="6416" width="5.28515625" style="1" bestFit="1" customWidth="1"/>
    <col min="6417" max="6417" width="11.140625" style="1" customWidth="1"/>
    <col min="6418" max="6418" width="8.7109375" style="1" bestFit="1" customWidth="1"/>
    <col min="6419" max="6419" width="9.85546875" style="1" customWidth="1"/>
    <col min="6420" max="6420" width="11.140625" style="1" customWidth="1"/>
    <col min="6421" max="6421" width="12.7109375" style="1" customWidth="1"/>
    <col min="6422" max="6422" width="9.5703125" style="1" customWidth="1"/>
    <col min="6423" max="6423" width="10.28515625" style="1" customWidth="1"/>
    <col min="6424" max="6424" width="11.28515625" style="1" customWidth="1"/>
    <col min="6425" max="6425" width="15.140625" style="1" bestFit="1" customWidth="1"/>
    <col min="6426" max="6426" width="9.7109375" style="1" customWidth="1"/>
    <col min="6427" max="6427" width="10.42578125" style="1" customWidth="1"/>
    <col min="6428" max="6428" width="12.7109375" style="1" customWidth="1"/>
    <col min="6429" max="6429" width="19.5703125" style="1" customWidth="1"/>
    <col min="6430" max="6430" width="12" style="1" customWidth="1"/>
    <col min="6431" max="6431" width="13.5703125" style="1" customWidth="1"/>
    <col min="6432" max="6432" width="19.140625" style="1" customWidth="1"/>
    <col min="6433" max="6433" width="6.85546875" style="1" customWidth="1"/>
    <col min="6434" max="6434" width="9.28515625" style="1" customWidth="1"/>
    <col min="6435" max="6435" width="11" style="1" customWidth="1"/>
    <col min="6436" max="6436" width="13" style="1" customWidth="1"/>
    <col min="6437" max="6444" width="11" style="1" customWidth="1"/>
    <col min="6445" max="6445" width="13" style="1" customWidth="1"/>
    <col min="6446" max="6446" width="15.85546875" style="1" customWidth="1"/>
    <col min="6447" max="6456" width="11" style="1" customWidth="1"/>
    <col min="6457" max="6457" width="10.42578125" style="1" customWidth="1"/>
    <col min="6458" max="6459" width="10.5703125" style="1" customWidth="1"/>
    <col min="6460" max="6460" width="11.7109375" style="1" customWidth="1"/>
    <col min="6461" max="6462" width="13.85546875" style="1" customWidth="1"/>
    <col min="6463" max="6609" width="11" style="1" customWidth="1"/>
    <col min="6610" max="6656" width="11" style="1"/>
    <col min="6657" max="6657" width="17.85546875" style="1" bestFit="1" customWidth="1"/>
    <col min="6658" max="6658" width="10.85546875" style="1" customWidth="1"/>
    <col min="6659" max="6659" width="9.42578125" style="1" customWidth="1"/>
    <col min="6660" max="6660" width="7.85546875" style="1" customWidth="1"/>
    <col min="6661" max="6661" width="9" style="1" customWidth="1"/>
    <col min="6662" max="6662" width="9.140625" style="1" customWidth="1"/>
    <col min="6663" max="6663" width="8.7109375" style="1" customWidth="1"/>
    <col min="6664" max="6664" width="8.140625" style="1" customWidth="1"/>
    <col min="6665" max="6665" width="9.28515625" style="1" bestFit="1" customWidth="1"/>
    <col min="6666" max="6666" width="9.5703125" style="1" customWidth="1"/>
    <col min="6667" max="6667" width="7.42578125" style="1" bestFit="1" customWidth="1"/>
    <col min="6668" max="6668" width="9.7109375" style="1" customWidth="1"/>
    <col min="6669" max="6669" width="9.140625" style="1" customWidth="1"/>
    <col min="6670" max="6670" width="7.140625" style="1" customWidth="1"/>
    <col min="6671" max="6671" width="8" style="1" customWidth="1"/>
    <col min="6672" max="6672" width="5.28515625" style="1" bestFit="1" customWidth="1"/>
    <col min="6673" max="6673" width="11.140625" style="1" customWidth="1"/>
    <col min="6674" max="6674" width="8.7109375" style="1" bestFit="1" customWidth="1"/>
    <col min="6675" max="6675" width="9.85546875" style="1" customWidth="1"/>
    <col min="6676" max="6676" width="11.140625" style="1" customWidth="1"/>
    <col min="6677" max="6677" width="12.7109375" style="1" customWidth="1"/>
    <col min="6678" max="6678" width="9.5703125" style="1" customWidth="1"/>
    <col min="6679" max="6679" width="10.28515625" style="1" customWidth="1"/>
    <col min="6680" max="6680" width="11.28515625" style="1" customWidth="1"/>
    <col min="6681" max="6681" width="15.140625" style="1" bestFit="1" customWidth="1"/>
    <col min="6682" max="6682" width="9.7109375" style="1" customWidth="1"/>
    <col min="6683" max="6683" width="10.42578125" style="1" customWidth="1"/>
    <col min="6684" max="6684" width="12.7109375" style="1" customWidth="1"/>
    <col min="6685" max="6685" width="19.5703125" style="1" customWidth="1"/>
    <col min="6686" max="6686" width="12" style="1" customWidth="1"/>
    <col min="6687" max="6687" width="13.5703125" style="1" customWidth="1"/>
    <col min="6688" max="6688" width="19.140625" style="1" customWidth="1"/>
    <col min="6689" max="6689" width="6.85546875" style="1" customWidth="1"/>
    <col min="6690" max="6690" width="9.28515625" style="1" customWidth="1"/>
    <col min="6691" max="6691" width="11" style="1" customWidth="1"/>
    <col min="6692" max="6692" width="13" style="1" customWidth="1"/>
    <col min="6693" max="6700" width="11" style="1" customWidth="1"/>
    <col min="6701" max="6701" width="13" style="1" customWidth="1"/>
    <col min="6702" max="6702" width="15.85546875" style="1" customWidth="1"/>
    <col min="6703" max="6712" width="11" style="1" customWidth="1"/>
    <col min="6713" max="6713" width="10.42578125" style="1" customWidth="1"/>
    <col min="6714" max="6715" width="10.5703125" style="1" customWidth="1"/>
    <col min="6716" max="6716" width="11.7109375" style="1" customWidth="1"/>
    <col min="6717" max="6718" width="13.85546875" style="1" customWidth="1"/>
    <col min="6719" max="6865" width="11" style="1" customWidth="1"/>
    <col min="6866" max="6912" width="11" style="1"/>
    <col min="6913" max="6913" width="17.85546875" style="1" bestFit="1" customWidth="1"/>
    <col min="6914" max="6914" width="10.85546875" style="1" customWidth="1"/>
    <col min="6915" max="6915" width="9.42578125" style="1" customWidth="1"/>
    <col min="6916" max="6916" width="7.85546875" style="1" customWidth="1"/>
    <col min="6917" max="6917" width="9" style="1" customWidth="1"/>
    <col min="6918" max="6918" width="9.140625" style="1" customWidth="1"/>
    <col min="6919" max="6919" width="8.7109375" style="1" customWidth="1"/>
    <col min="6920" max="6920" width="8.140625" style="1" customWidth="1"/>
    <col min="6921" max="6921" width="9.28515625" style="1" bestFit="1" customWidth="1"/>
    <col min="6922" max="6922" width="9.5703125" style="1" customWidth="1"/>
    <col min="6923" max="6923" width="7.42578125" style="1" bestFit="1" customWidth="1"/>
    <col min="6924" max="6924" width="9.7109375" style="1" customWidth="1"/>
    <col min="6925" max="6925" width="9.140625" style="1" customWidth="1"/>
    <col min="6926" max="6926" width="7.140625" style="1" customWidth="1"/>
    <col min="6927" max="6927" width="8" style="1" customWidth="1"/>
    <col min="6928" max="6928" width="5.28515625" style="1" bestFit="1" customWidth="1"/>
    <col min="6929" max="6929" width="11.140625" style="1" customWidth="1"/>
    <col min="6930" max="6930" width="8.7109375" style="1" bestFit="1" customWidth="1"/>
    <col min="6931" max="6931" width="9.85546875" style="1" customWidth="1"/>
    <col min="6932" max="6932" width="11.140625" style="1" customWidth="1"/>
    <col min="6933" max="6933" width="12.7109375" style="1" customWidth="1"/>
    <col min="6934" max="6934" width="9.5703125" style="1" customWidth="1"/>
    <col min="6935" max="6935" width="10.28515625" style="1" customWidth="1"/>
    <col min="6936" max="6936" width="11.28515625" style="1" customWidth="1"/>
    <col min="6937" max="6937" width="15.140625" style="1" bestFit="1" customWidth="1"/>
    <col min="6938" max="6938" width="9.7109375" style="1" customWidth="1"/>
    <col min="6939" max="6939" width="10.42578125" style="1" customWidth="1"/>
    <col min="6940" max="6940" width="12.7109375" style="1" customWidth="1"/>
    <col min="6941" max="6941" width="19.5703125" style="1" customWidth="1"/>
    <col min="6942" max="6942" width="12" style="1" customWidth="1"/>
    <col min="6943" max="6943" width="13.5703125" style="1" customWidth="1"/>
    <col min="6944" max="6944" width="19.140625" style="1" customWidth="1"/>
    <col min="6945" max="6945" width="6.85546875" style="1" customWidth="1"/>
    <col min="6946" max="6946" width="9.28515625" style="1" customWidth="1"/>
    <col min="6947" max="6947" width="11" style="1" customWidth="1"/>
    <col min="6948" max="6948" width="13" style="1" customWidth="1"/>
    <col min="6949" max="6956" width="11" style="1" customWidth="1"/>
    <col min="6957" max="6957" width="13" style="1" customWidth="1"/>
    <col min="6958" max="6958" width="15.85546875" style="1" customWidth="1"/>
    <col min="6959" max="6968" width="11" style="1" customWidth="1"/>
    <col min="6969" max="6969" width="10.42578125" style="1" customWidth="1"/>
    <col min="6970" max="6971" width="10.5703125" style="1" customWidth="1"/>
    <col min="6972" max="6972" width="11.7109375" style="1" customWidth="1"/>
    <col min="6973" max="6974" width="13.85546875" style="1" customWidth="1"/>
    <col min="6975" max="7121" width="11" style="1" customWidth="1"/>
    <col min="7122" max="7168" width="11" style="1"/>
    <col min="7169" max="7169" width="17.85546875" style="1" bestFit="1" customWidth="1"/>
    <col min="7170" max="7170" width="10.85546875" style="1" customWidth="1"/>
    <col min="7171" max="7171" width="9.42578125" style="1" customWidth="1"/>
    <col min="7172" max="7172" width="7.85546875" style="1" customWidth="1"/>
    <col min="7173" max="7173" width="9" style="1" customWidth="1"/>
    <col min="7174" max="7174" width="9.140625" style="1" customWidth="1"/>
    <col min="7175" max="7175" width="8.7109375" style="1" customWidth="1"/>
    <col min="7176" max="7176" width="8.140625" style="1" customWidth="1"/>
    <col min="7177" max="7177" width="9.28515625" style="1" bestFit="1" customWidth="1"/>
    <col min="7178" max="7178" width="9.5703125" style="1" customWidth="1"/>
    <col min="7179" max="7179" width="7.42578125" style="1" bestFit="1" customWidth="1"/>
    <col min="7180" max="7180" width="9.7109375" style="1" customWidth="1"/>
    <col min="7181" max="7181" width="9.140625" style="1" customWidth="1"/>
    <col min="7182" max="7182" width="7.140625" style="1" customWidth="1"/>
    <col min="7183" max="7183" width="8" style="1" customWidth="1"/>
    <col min="7184" max="7184" width="5.28515625" style="1" bestFit="1" customWidth="1"/>
    <col min="7185" max="7185" width="11.140625" style="1" customWidth="1"/>
    <col min="7186" max="7186" width="8.7109375" style="1" bestFit="1" customWidth="1"/>
    <col min="7187" max="7187" width="9.85546875" style="1" customWidth="1"/>
    <col min="7188" max="7188" width="11.140625" style="1" customWidth="1"/>
    <col min="7189" max="7189" width="12.7109375" style="1" customWidth="1"/>
    <col min="7190" max="7190" width="9.5703125" style="1" customWidth="1"/>
    <col min="7191" max="7191" width="10.28515625" style="1" customWidth="1"/>
    <col min="7192" max="7192" width="11.28515625" style="1" customWidth="1"/>
    <col min="7193" max="7193" width="15.140625" style="1" bestFit="1" customWidth="1"/>
    <col min="7194" max="7194" width="9.7109375" style="1" customWidth="1"/>
    <col min="7195" max="7195" width="10.42578125" style="1" customWidth="1"/>
    <col min="7196" max="7196" width="12.7109375" style="1" customWidth="1"/>
    <col min="7197" max="7197" width="19.5703125" style="1" customWidth="1"/>
    <col min="7198" max="7198" width="12" style="1" customWidth="1"/>
    <col min="7199" max="7199" width="13.5703125" style="1" customWidth="1"/>
    <col min="7200" max="7200" width="19.140625" style="1" customWidth="1"/>
    <col min="7201" max="7201" width="6.85546875" style="1" customWidth="1"/>
    <col min="7202" max="7202" width="9.28515625" style="1" customWidth="1"/>
    <col min="7203" max="7203" width="11" style="1" customWidth="1"/>
    <col min="7204" max="7204" width="13" style="1" customWidth="1"/>
    <col min="7205" max="7212" width="11" style="1" customWidth="1"/>
    <col min="7213" max="7213" width="13" style="1" customWidth="1"/>
    <col min="7214" max="7214" width="15.85546875" style="1" customWidth="1"/>
    <col min="7215" max="7224" width="11" style="1" customWidth="1"/>
    <col min="7225" max="7225" width="10.42578125" style="1" customWidth="1"/>
    <col min="7226" max="7227" width="10.5703125" style="1" customWidth="1"/>
    <col min="7228" max="7228" width="11.7109375" style="1" customWidth="1"/>
    <col min="7229" max="7230" width="13.85546875" style="1" customWidth="1"/>
    <col min="7231" max="7377" width="11" style="1" customWidth="1"/>
    <col min="7378" max="7424" width="11" style="1"/>
    <col min="7425" max="7425" width="17.85546875" style="1" bestFit="1" customWidth="1"/>
    <col min="7426" max="7426" width="10.85546875" style="1" customWidth="1"/>
    <col min="7427" max="7427" width="9.42578125" style="1" customWidth="1"/>
    <col min="7428" max="7428" width="7.85546875" style="1" customWidth="1"/>
    <col min="7429" max="7429" width="9" style="1" customWidth="1"/>
    <col min="7430" max="7430" width="9.140625" style="1" customWidth="1"/>
    <col min="7431" max="7431" width="8.7109375" style="1" customWidth="1"/>
    <col min="7432" max="7432" width="8.140625" style="1" customWidth="1"/>
    <col min="7433" max="7433" width="9.28515625" style="1" bestFit="1" customWidth="1"/>
    <col min="7434" max="7434" width="9.5703125" style="1" customWidth="1"/>
    <col min="7435" max="7435" width="7.42578125" style="1" bestFit="1" customWidth="1"/>
    <col min="7436" max="7436" width="9.7109375" style="1" customWidth="1"/>
    <col min="7437" max="7437" width="9.140625" style="1" customWidth="1"/>
    <col min="7438" max="7438" width="7.140625" style="1" customWidth="1"/>
    <col min="7439" max="7439" width="8" style="1" customWidth="1"/>
    <col min="7440" max="7440" width="5.28515625" style="1" bestFit="1" customWidth="1"/>
    <col min="7441" max="7441" width="11.140625" style="1" customWidth="1"/>
    <col min="7442" max="7442" width="8.7109375" style="1" bestFit="1" customWidth="1"/>
    <col min="7443" max="7443" width="9.85546875" style="1" customWidth="1"/>
    <col min="7444" max="7444" width="11.140625" style="1" customWidth="1"/>
    <col min="7445" max="7445" width="12.7109375" style="1" customWidth="1"/>
    <col min="7446" max="7446" width="9.5703125" style="1" customWidth="1"/>
    <col min="7447" max="7447" width="10.28515625" style="1" customWidth="1"/>
    <col min="7448" max="7448" width="11.28515625" style="1" customWidth="1"/>
    <col min="7449" max="7449" width="15.140625" style="1" bestFit="1" customWidth="1"/>
    <col min="7450" max="7450" width="9.7109375" style="1" customWidth="1"/>
    <col min="7451" max="7451" width="10.42578125" style="1" customWidth="1"/>
    <col min="7452" max="7452" width="12.7109375" style="1" customWidth="1"/>
    <col min="7453" max="7453" width="19.5703125" style="1" customWidth="1"/>
    <col min="7454" max="7454" width="12" style="1" customWidth="1"/>
    <col min="7455" max="7455" width="13.5703125" style="1" customWidth="1"/>
    <col min="7456" max="7456" width="19.140625" style="1" customWidth="1"/>
    <col min="7457" max="7457" width="6.85546875" style="1" customWidth="1"/>
    <col min="7458" max="7458" width="9.28515625" style="1" customWidth="1"/>
    <col min="7459" max="7459" width="11" style="1" customWidth="1"/>
    <col min="7460" max="7460" width="13" style="1" customWidth="1"/>
    <col min="7461" max="7468" width="11" style="1" customWidth="1"/>
    <col min="7469" max="7469" width="13" style="1" customWidth="1"/>
    <col min="7470" max="7470" width="15.85546875" style="1" customWidth="1"/>
    <col min="7471" max="7480" width="11" style="1" customWidth="1"/>
    <col min="7481" max="7481" width="10.42578125" style="1" customWidth="1"/>
    <col min="7482" max="7483" width="10.5703125" style="1" customWidth="1"/>
    <col min="7484" max="7484" width="11.7109375" style="1" customWidth="1"/>
    <col min="7485" max="7486" width="13.85546875" style="1" customWidth="1"/>
    <col min="7487" max="7633" width="11" style="1" customWidth="1"/>
    <col min="7634" max="7680" width="11" style="1"/>
    <col min="7681" max="7681" width="17.85546875" style="1" bestFit="1" customWidth="1"/>
    <col min="7682" max="7682" width="10.85546875" style="1" customWidth="1"/>
    <col min="7683" max="7683" width="9.42578125" style="1" customWidth="1"/>
    <col min="7684" max="7684" width="7.85546875" style="1" customWidth="1"/>
    <col min="7685" max="7685" width="9" style="1" customWidth="1"/>
    <col min="7686" max="7686" width="9.140625" style="1" customWidth="1"/>
    <col min="7687" max="7687" width="8.7109375" style="1" customWidth="1"/>
    <col min="7688" max="7688" width="8.140625" style="1" customWidth="1"/>
    <col min="7689" max="7689" width="9.28515625" style="1" bestFit="1" customWidth="1"/>
    <col min="7690" max="7690" width="9.5703125" style="1" customWidth="1"/>
    <col min="7691" max="7691" width="7.42578125" style="1" bestFit="1" customWidth="1"/>
    <col min="7692" max="7692" width="9.7109375" style="1" customWidth="1"/>
    <col min="7693" max="7693" width="9.140625" style="1" customWidth="1"/>
    <col min="7694" max="7694" width="7.140625" style="1" customWidth="1"/>
    <col min="7695" max="7695" width="8" style="1" customWidth="1"/>
    <col min="7696" max="7696" width="5.28515625" style="1" bestFit="1" customWidth="1"/>
    <col min="7697" max="7697" width="11.140625" style="1" customWidth="1"/>
    <col min="7698" max="7698" width="8.7109375" style="1" bestFit="1" customWidth="1"/>
    <col min="7699" max="7699" width="9.85546875" style="1" customWidth="1"/>
    <col min="7700" max="7700" width="11.140625" style="1" customWidth="1"/>
    <col min="7701" max="7701" width="12.7109375" style="1" customWidth="1"/>
    <col min="7702" max="7702" width="9.5703125" style="1" customWidth="1"/>
    <col min="7703" max="7703" width="10.28515625" style="1" customWidth="1"/>
    <col min="7704" max="7704" width="11.28515625" style="1" customWidth="1"/>
    <col min="7705" max="7705" width="15.140625" style="1" bestFit="1" customWidth="1"/>
    <col min="7706" max="7706" width="9.7109375" style="1" customWidth="1"/>
    <col min="7707" max="7707" width="10.42578125" style="1" customWidth="1"/>
    <col min="7708" max="7708" width="12.7109375" style="1" customWidth="1"/>
    <col min="7709" max="7709" width="19.5703125" style="1" customWidth="1"/>
    <col min="7710" max="7710" width="12" style="1" customWidth="1"/>
    <col min="7711" max="7711" width="13.5703125" style="1" customWidth="1"/>
    <col min="7712" max="7712" width="19.140625" style="1" customWidth="1"/>
    <col min="7713" max="7713" width="6.85546875" style="1" customWidth="1"/>
    <col min="7714" max="7714" width="9.28515625" style="1" customWidth="1"/>
    <col min="7715" max="7715" width="11" style="1" customWidth="1"/>
    <col min="7716" max="7716" width="13" style="1" customWidth="1"/>
    <col min="7717" max="7724" width="11" style="1" customWidth="1"/>
    <col min="7725" max="7725" width="13" style="1" customWidth="1"/>
    <col min="7726" max="7726" width="15.85546875" style="1" customWidth="1"/>
    <col min="7727" max="7736" width="11" style="1" customWidth="1"/>
    <col min="7737" max="7737" width="10.42578125" style="1" customWidth="1"/>
    <col min="7738" max="7739" width="10.5703125" style="1" customWidth="1"/>
    <col min="7740" max="7740" width="11.7109375" style="1" customWidth="1"/>
    <col min="7741" max="7742" width="13.85546875" style="1" customWidth="1"/>
    <col min="7743" max="7889" width="11" style="1" customWidth="1"/>
    <col min="7890" max="7936" width="11" style="1"/>
    <col min="7937" max="7937" width="17.85546875" style="1" bestFit="1" customWidth="1"/>
    <col min="7938" max="7938" width="10.85546875" style="1" customWidth="1"/>
    <col min="7939" max="7939" width="9.42578125" style="1" customWidth="1"/>
    <col min="7940" max="7940" width="7.85546875" style="1" customWidth="1"/>
    <col min="7941" max="7941" width="9" style="1" customWidth="1"/>
    <col min="7942" max="7942" width="9.140625" style="1" customWidth="1"/>
    <col min="7943" max="7943" width="8.7109375" style="1" customWidth="1"/>
    <col min="7944" max="7944" width="8.140625" style="1" customWidth="1"/>
    <col min="7945" max="7945" width="9.28515625" style="1" bestFit="1" customWidth="1"/>
    <col min="7946" max="7946" width="9.5703125" style="1" customWidth="1"/>
    <col min="7947" max="7947" width="7.42578125" style="1" bestFit="1" customWidth="1"/>
    <col min="7948" max="7948" width="9.7109375" style="1" customWidth="1"/>
    <col min="7949" max="7949" width="9.140625" style="1" customWidth="1"/>
    <col min="7950" max="7950" width="7.140625" style="1" customWidth="1"/>
    <col min="7951" max="7951" width="8" style="1" customWidth="1"/>
    <col min="7952" max="7952" width="5.28515625" style="1" bestFit="1" customWidth="1"/>
    <col min="7953" max="7953" width="11.140625" style="1" customWidth="1"/>
    <col min="7954" max="7954" width="8.7109375" style="1" bestFit="1" customWidth="1"/>
    <col min="7955" max="7955" width="9.85546875" style="1" customWidth="1"/>
    <col min="7956" max="7956" width="11.140625" style="1" customWidth="1"/>
    <col min="7957" max="7957" width="12.7109375" style="1" customWidth="1"/>
    <col min="7958" max="7958" width="9.5703125" style="1" customWidth="1"/>
    <col min="7959" max="7959" width="10.28515625" style="1" customWidth="1"/>
    <col min="7960" max="7960" width="11.28515625" style="1" customWidth="1"/>
    <col min="7961" max="7961" width="15.140625" style="1" bestFit="1" customWidth="1"/>
    <col min="7962" max="7962" width="9.7109375" style="1" customWidth="1"/>
    <col min="7963" max="7963" width="10.42578125" style="1" customWidth="1"/>
    <col min="7964" max="7964" width="12.7109375" style="1" customWidth="1"/>
    <col min="7965" max="7965" width="19.5703125" style="1" customWidth="1"/>
    <col min="7966" max="7966" width="12" style="1" customWidth="1"/>
    <col min="7967" max="7967" width="13.5703125" style="1" customWidth="1"/>
    <col min="7968" max="7968" width="19.140625" style="1" customWidth="1"/>
    <col min="7969" max="7969" width="6.85546875" style="1" customWidth="1"/>
    <col min="7970" max="7970" width="9.28515625" style="1" customWidth="1"/>
    <col min="7971" max="7971" width="11" style="1" customWidth="1"/>
    <col min="7972" max="7972" width="13" style="1" customWidth="1"/>
    <col min="7973" max="7980" width="11" style="1" customWidth="1"/>
    <col min="7981" max="7981" width="13" style="1" customWidth="1"/>
    <col min="7982" max="7982" width="15.85546875" style="1" customWidth="1"/>
    <col min="7983" max="7992" width="11" style="1" customWidth="1"/>
    <col min="7993" max="7993" width="10.42578125" style="1" customWidth="1"/>
    <col min="7994" max="7995" width="10.5703125" style="1" customWidth="1"/>
    <col min="7996" max="7996" width="11.7109375" style="1" customWidth="1"/>
    <col min="7997" max="7998" width="13.85546875" style="1" customWidth="1"/>
    <col min="7999" max="8145" width="11" style="1" customWidth="1"/>
    <col min="8146" max="8192" width="11" style="1"/>
    <col min="8193" max="8193" width="17.85546875" style="1" bestFit="1" customWidth="1"/>
    <col min="8194" max="8194" width="10.85546875" style="1" customWidth="1"/>
    <col min="8195" max="8195" width="9.42578125" style="1" customWidth="1"/>
    <col min="8196" max="8196" width="7.85546875" style="1" customWidth="1"/>
    <col min="8197" max="8197" width="9" style="1" customWidth="1"/>
    <col min="8198" max="8198" width="9.140625" style="1" customWidth="1"/>
    <col min="8199" max="8199" width="8.7109375" style="1" customWidth="1"/>
    <col min="8200" max="8200" width="8.140625" style="1" customWidth="1"/>
    <col min="8201" max="8201" width="9.28515625" style="1" bestFit="1" customWidth="1"/>
    <col min="8202" max="8202" width="9.5703125" style="1" customWidth="1"/>
    <col min="8203" max="8203" width="7.42578125" style="1" bestFit="1" customWidth="1"/>
    <col min="8204" max="8204" width="9.7109375" style="1" customWidth="1"/>
    <col min="8205" max="8205" width="9.140625" style="1" customWidth="1"/>
    <col min="8206" max="8206" width="7.140625" style="1" customWidth="1"/>
    <col min="8207" max="8207" width="8" style="1" customWidth="1"/>
    <col min="8208" max="8208" width="5.28515625" style="1" bestFit="1" customWidth="1"/>
    <col min="8209" max="8209" width="11.140625" style="1" customWidth="1"/>
    <col min="8210" max="8210" width="8.7109375" style="1" bestFit="1" customWidth="1"/>
    <col min="8211" max="8211" width="9.85546875" style="1" customWidth="1"/>
    <col min="8212" max="8212" width="11.140625" style="1" customWidth="1"/>
    <col min="8213" max="8213" width="12.7109375" style="1" customWidth="1"/>
    <col min="8214" max="8214" width="9.5703125" style="1" customWidth="1"/>
    <col min="8215" max="8215" width="10.28515625" style="1" customWidth="1"/>
    <col min="8216" max="8216" width="11.28515625" style="1" customWidth="1"/>
    <col min="8217" max="8217" width="15.140625" style="1" bestFit="1" customWidth="1"/>
    <col min="8218" max="8218" width="9.7109375" style="1" customWidth="1"/>
    <col min="8219" max="8219" width="10.42578125" style="1" customWidth="1"/>
    <col min="8220" max="8220" width="12.7109375" style="1" customWidth="1"/>
    <col min="8221" max="8221" width="19.5703125" style="1" customWidth="1"/>
    <col min="8222" max="8222" width="12" style="1" customWidth="1"/>
    <col min="8223" max="8223" width="13.5703125" style="1" customWidth="1"/>
    <col min="8224" max="8224" width="19.140625" style="1" customWidth="1"/>
    <col min="8225" max="8225" width="6.85546875" style="1" customWidth="1"/>
    <col min="8226" max="8226" width="9.28515625" style="1" customWidth="1"/>
    <col min="8227" max="8227" width="11" style="1" customWidth="1"/>
    <col min="8228" max="8228" width="13" style="1" customWidth="1"/>
    <col min="8229" max="8236" width="11" style="1" customWidth="1"/>
    <col min="8237" max="8237" width="13" style="1" customWidth="1"/>
    <col min="8238" max="8238" width="15.85546875" style="1" customWidth="1"/>
    <col min="8239" max="8248" width="11" style="1" customWidth="1"/>
    <col min="8249" max="8249" width="10.42578125" style="1" customWidth="1"/>
    <col min="8250" max="8251" width="10.5703125" style="1" customWidth="1"/>
    <col min="8252" max="8252" width="11.7109375" style="1" customWidth="1"/>
    <col min="8253" max="8254" width="13.85546875" style="1" customWidth="1"/>
    <col min="8255" max="8401" width="11" style="1" customWidth="1"/>
    <col min="8402" max="8448" width="11" style="1"/>
    <col min="8449" max="8449" width="17.85546875" style="1" bestFit="1" customWidth="1"/>
    <col min="8450" max="8450" width="10.85546875" style="1" customWidth="1"/>
    <col min="8451" max="8451" width="9.42578125" style="1" customWidth="1"/>
    <col min="8452" max="8452" width="7.85546875" style="1" customWidth="1"/>
    <col min="8453" max="8453" width="9" style="1" customWidth="1"/>
    <col min="8454" max="8454" width="9.140625" style="1" customWidth="1"/>
    <col min="8455" max="8455" width="8.7109375" style="1" customWidth="1"/>
    <col min="8456" max="8456" width="8.140625" style="1" customWidth="1"/>
    <col min="8457" max="8457" width="9.28515625" style="1" bestFit="1" customWidth="1"/>
    <col min="8458" max="8458" width="9.5703125" style="1" customWidth="1"/>
    <col min="8459" max="8459" width="7.42578125" style="1" bestFit="1" customWidth="1"/>
    <col min="8460" max="8460" width="9.7109375" style="1" customWidth="1"/>
    <col min="8461" max="8461" width="9.140625" style="1" customWidth="1"/>
    <col min="8462" max="8462" width="7.140625" style="1" customWidth="1"/>
    <col min="8463" max="8463" width="8" style="1" customWidth="1"/>
    <col min="8464" max="8464" width="5.28515625" style="1" bestFit="1" customWidth="1"/>
    <col min="8465" max="8465" width="11.140625" style="1" customWidth="1"/>
    <col min="8466" max="8466" width="8.7109375" style="1" bestFit="1" customWidth="1"/>
    <col min="8467" max="8467" width="9.85546875" style="1" customWidth="1"/>
    <col min="8468" max="8468" width="11.140625" style="1" customWidth="1"/>
    <col min="8469" max="8469" width="12.7109375" style="1" customWidth="1"/>
    <col min="8470" max="8470" width="9.5703125" style="1" customWidth="1"/>
    <col min="8471" max="8471" width="10.28515625" style="1" customWidth="1"/>
    <col min="8472" max="8472" width="11.28515625" style="1" customWidth="1"/>
    <col min="8473" max="8473" width="15.140625" style="1" bestFit="1" customWidth="1"/>
    <col min="8474" max="8474" width="9.7109375" style="1" customWidth="1"/>
    <col min="8475" max="8475" width="10.42578125" style="1" customWidth="1"/>
    <col min="8476" max="8476" width="12.7109375" style="1" customWidth="1"/>
    <col min="8477" max="8477" width="19.5703125" style="1" customWidth="1"/>
    <col min="8478" max="8478" width="12" style="1" customWidth="1"/>
    <col min="8479" max="8479" width="13.5703125" style="1" customWidth="1"/>
    <col min="8480" max="8480" width="19.140625" style="1" customWidth="1"/>
    <col min="8481" max="8481" width="6.85546875" style="1" customWidth="1"/>
    <col min="8482" max="8482" width="9.28515625" style="1" customWidth="1"/>
    <col min="8483" max="8483" width="11" style="1" customWidth="1"/>
    <col min="8484" max="8484" width="13" style="1" customWidth="1"/>
    <col min="8485" max="8492" width="11" style="1" customWidth="1"/>
    <col min="8493" max="8493" width="13" style="1" customWidth="1"/>
    <col min="8494" max="8494" width="15.85546875" style="1" customWidth="1"/>
    <col min="8495" max="8504" width="11" style="1" customWidth="1"/>
    <col min="8505" max="8505" width="10.42578125" style="1" customWidth="1"/>
    <col min="8506" max="8507" width="10.5703125" style="1" customWidth="1"/>
    <col min="8508" max="8508" width="11.7109375" style="1" customWidth="1"/>
    <col min="8509" max="8510" width="13.85546875" style="1" customWidth="1"/>
    <col min="8511" max="8657" width="11" style="1" customWidth="1"/>
    <col min="8658" max="8704" width="11" style="1"/>
    <col min="8705" max="8705" width="17.85546875" style="1" bestFit="1" customWidth="1"/>
    <col min="8706" max="8706" width="10.85546875" style="1" customWidth="1"/>
    <col min="8707" max="8707" width="9.42578125" style="1" customWidth="1"/>
    <col min="8708" max="8708" width="7.85546875" style="1" customWidth="1"/>
    <col min="8709" max="8709" width="9" style="1" customWidth="1"/>
    <col min="8710" max="8710" width="9.140625" style="1" customWidth="1"/>
    <col min="8711" max="8711" width="8.7109375" style="1" customWidth="1"/>
    <col min="8712" max="8712" width="8.140625" style="1" customWidth="1"/>
    <col min="8713" max="8713" width="9.28515625" style="1" bestFit="1" customWidth="1"/>
    <col min="8714" max="8714" width="9.5703125" style="1" customWidth="1"/>
    <col min="8715" max="8715" width="7.42578125" style="1" bestFit="1" customWidth="1"/>
    <col min="8716" max="8716" width="9.7109375" style="1" customWidth="1"/>
    <col min="8717" max="8717" width="9.140625" style="1" customWidth="1"/>
    <col min="8718" max="8718" width="7.140625" style="1" customWidth="1"/>
    <col min="8719" max="8719" width="8" style="1" customWidth="1"/>
    <col min="8720" max="8720" width="5.28515625" style="1" bestFit="1" customWidth="1"/>
    <col min="8721" max="8721" width="11.140625" style="1" customWidth="1"/>
    <col min="8722" max="8722" width="8.7109375" style="1" bestFit="1" customWidth="1"/>
    <col min="8723" max="8723" width="9.85546875" style="1" customWidth="1"/>
    <col min="8724" max="8724" width="11.140625" style="1" customWidth="1"/>
    <col min="8725" max="8725" width="12.7109375" style="1" customWidth="1"/>
    <col min="8726" max="8726" width="9.5703125" style="1" customWidth="1"/>
    <col min="8727" max="8727" width="10.28515625" style="1" customWidth="1"/>
    <col min="8728" max="8728" width="11.28515625" style="1" customWidth="1"/>
    <col min="8729" max="8729" width="15.140625" style="1" bestFit="1" customWidth="1"/>
    <col min="8730" max="8730" width="9.7109375" style="1" customWidth="1"/>
    <col min="8731" max="8731" width="10.42578125" style="1" customWidth="1"/>
    <col min="8732" max="8732" width="12.7109375" style="1" customWidth="1"/>
    <col min="8733" max="8733" width="19.5703125" style="1" customWidth="1"/>
    <col min="8734" max="8734" width="12" style="1" customWidth="1"/>
    <col min="8735" max="8735" width="13.5703125" style="1" customWidth="1"/>
    <col min="8736" max="8736" width="19.140625" style="1" customWidth="1"/>
    <col min="8737" max="8737" width="6.85546875" style="1" customWidth="1"/>
    <col min="8738" max="8738" width="9.28515625" style="1" customWidth="1"/>
    <col min="8739" max="8739" width="11" style="1" customWidth="1"/>
    <col min="8740" max="8740" width="13" style="1" customWidth="1"/>
    <col min="8741" max="8748" width="11" style="1" customWidth="1"/>
    <col min="8749" max="8749" width="13" style="1" customWidth="1"/>
    <col min="8750" max="8750" width="15.85546875" style="1" customWidth="1"/>
    <col min="8751" max="8760" width="11" style="1" customWidth="1"/>
    <col min="8761" max="8761" width="10.42578125" style="1" customWidth="1"/>
    <col min="8762" max="8763" width="10.5703125" style="1" customWidth="1"/>
    <col min="8764" max="8764" width="11.7109375" style="1" customWidth="1"/>
    <col min="8765" max="8766" width="13.85546875" style="1" customWidth="1"/>
    <col min="8767" max="8913" width="11" style="1" customWidth="1"/>
    <col min="8914" max="8960" width="11" style="1"/>
    <col min="8961" max="8961" width="17.85546875" style="1" bestFit="1" customWidth="1"/>
    <col min="8962" max="8962" width="10.85546875" style="1" customWidth="1"/>
    <col min="8963" max="8963" width="9.42578125" style="1" customWidth="1"/>
    <col min="8964" max="8964" width="7.85546875" style="1" customWidth="1"/>
    <col min="8965" max="8965" width="9" style="1" customWidth="1"/>
    <col min="8966" max="8966" width="9.140625" style="1" customWidth="1"/>
    <col min="8967" max="8967" width="8.7109375" style="1" customWidth="1"/>
    <col min="8968" max="8968" width="8.140625" style="1" customWidth="1"/>
    <col min="8969" max="8969" width="9.28515625" style="1" bestFit="1" customWidth="1"/>
    <col min="8970" max="8970" width="9.5703125" style="1" customWidth="1"/>
    <col min="8971" max="8971" width="7.42578125" style="1" bestFit="1" customWidth="1"/>
    <col min="8972" max="8972" width="9.7109375" style="1" customWidth="1"/>
    <col min="8973" max="8973" width="9.140625" style="1" customWidth="1"/>
    <col min="8974" max="8974" width="7.140625" style="1" customWidth="1"/>
    <col min="8975" max="8975" width="8" style="1" customWidth="1"/>
    <col min="8976" max="8976" width="5.28515625" style="1" bestFit="1" customWidth="1"/>
    <col min="8977" max="8977" width="11.140625" style="1" customWidth="1"/>
    <col min="8978" max="8978" width="8.7109375" style="1" bestFit="1" customWidth="1"/>
    <col min="8979" max="8979" width="9.85546875" style="1" customWidth="1"/>
    <col min="8980" max="8980" width="11.140625" style="1" customWidth="1"/>
    <col min="8981" max="8981" width="12.7109375" style="1" customWidth="1"/>
    <col min="8982" max="8982" width="9.5703125" style="1" customWidth="1"/>
    <col min="8983" max="8983" width="10.28515625" style="1" customWidth="1"/>
    <col min="8984" max="8984" width="11.28515625" style="1" customWidth="1"/>
    <col min="8985" max="8985" width="15.140625" style="1" bestFit="1" customWidth="1"/>
    <col min="8986" max="8986" width="9.7109375" style="1" customWidth="1"/>
    <col min="8987" max="8987" width="10.42578125" style="1" customWidth="1"/>
    <col min="8988" max="8988" width="12.7109375" style="1" customWidth="1"/>
    <col min="8989" max="8989" width="19.5703125" style="1" customWidth="1"/>
    <col min="8990" max="8990" width="12" style="1" customWidth="1"/>
    <col min="8991" max="8991" width="13.5703125" style="1" customWidth="1"/>
    <col min="8992" max="8992" width="19.140625" style="1" customWidth="1"/>
    <col min="8993" max="8993" width="6.85546875" style="1" customWidth="1"/>
    <col min="8994" max="8994" width="9.28515625" style="1" customWidth="1"/>
    <col min="8995" max="8995" width="11" style="1" customWidth="1"/>
    <col min="8996" max="8996" width="13" style="1" customWidth="1"/>
    <col min="8997" max="9004" width="11" style="1" customWidth="1"/>
    <col min="9005" max="9005" width="13" style="1" customWidth="1"/>
    <col min="9006" max="9006" width="15.85546875" style="1" customWidth="1"/>
    <col min="9007" max="9016" width="11" style="1" customWidth="1"/>
    <col min="9017" max="9017" width="10.42578125" style="1" customWidth="1"/>
    <col min="9018" max="9019" width="10.5703125" style="1" customWidth="1"/>
    <col min="9020" max="9020" width="11.7109375" style="1" customWidth="1"/>
    <col min="9021" max="9022" width="13.85546875" style="1" customWidth="1"/>
    <col min="9023" max="9169" width="11" style="1" customWidth="1"/>
    <col min="9170" max="9216" width="11" style="1"/>
    <col min="9217" max="9217" width="17.85546875" style="1" bestFit="1" customWidth="1"/>
    <col min="9218" max="9218" width="10.85546875" style="1" customWidth="1"/>
    <col min="9219" max="9219" width="9.42578125" style="1" customWidth="1"/>
    <col min="9220" max="9220" width="7.85546875" style="1" customWidth="1"/>
    <col min="9221" max="9221" width="9" style="1" customWidth="1"/>
    <col min="9222" max="9222" width="9.140625" style="1" customWidth="1"/>
    <col min="9223" max="9223" width="8.7109375" style="1" customWidth="1"/>
    <col min="9224" max="9224" width="8.140625" style="1" customWidth="1"/>
    <col min="9225" max="9225" width="9.28515625" style="1" bestFit="1" customWidth="1"/>
    <col min="9226" max="9226" width="9.5703125" style="1" customWidth="1"/>
    <col min="9227" max="9227" width="7.42578125" style="1" bestFit="1" customWidth="1"/>
    <col min="9228" max="9228" width="9.7109375" style="1" customWidth="1"/>
    <col min="9229" max="9229" width="9.140625" style="1" customWidth="1"/>
    <col min="9230" max="9230" width="7.140625" style="1" customWidth="1"/>
    <col min="9231" max="9231" width="8" style="1" customWidth="1"/>
    <col min="9232" max="9232" width="5.28515625" style="1" bestFit="1" customWidth="1"/>
    <col min="9233" max="9233" width="11.140625" style="1" customWidth="1"/>
    <col min="9234" max="9234" width="8.7109375" style="1" bestFit="1" customWidth="1"/>
    <col min="9235" max="9235" width="9.85546875" style="1" customWidth="1"/>
    <col min="9236" max="9236" width="11.140625" style="1" customWidth="1"/>
    <col min="9237" max="9237" width="12.7109375" style="1" customWidth="1"/>
    <col min="9238" max="9238" width="9.5703125" style="1" customWidth="1"/>
    <col min="9239" max="9239" width="10.28515625" style="1" customWidth="1"/>
    <col min="9240" max="9240" width="11.28515625" style="1" customWidth="1"/>
    <col min="9241" max="9241" width="15.140625" style="1" bestFit="1" customWidth="1"/>
    <col min="9242" max="9242" width="9.7109375" style="1" customWidth="1"/>
    <col min="9243" max="9243" width="10.42578125" style="1" customWidth="1"/>
    <col min="9244" max="9244" width="12.7109375" style="1" customWidth="1"/>
    <col min="9245" max="9245" width="19.5703125" style="1" customWidth="1"/>
    <col min="9246" max="9246" width="12" style="1" customWidth="1"/>
    <col min="9247" max="9247" width="13.5703125" style="1" customWidth="1"/>
    <col min="9248" max="9248" width="19.140625" style="1" customWidth="1"/>
    <col min="9249" max="9249" width="6.85546875" style="1" customWidth="1"/>
    <col min="9250" max="9250" width="9.28515625" style="1" customWidth="1"/>
    <col min="9251" max="9251" width="11" style="1" customWidth="1"/>
    <col min="9252" max="9252" width="13" style="1" customWidth="1"/>
    <col min="9253" max="9260" width="11" style="1" customWidth="1"/>
    <col min="9261" max="9261" width="13" style="1" customWidth="1"/>
    <col min="9262" max="9262" width="15.85546875" style="1" customWidth="1"/>
    <col min="9263" max="9272" width="11" style="1" customWidth="1"/>
    <col min="9273" max="9273" width="10.42578125" style="1" customWidth="1"/>
    <col min="9274" max="9275" width="10.5703125" style="1" customWidth="1"/>
    <col min="9276" max="9276" width="11.7109375" style="1" customWidth="1"/>
    <col min="9277" max="9278" width="13.85546875" style="1" customWidth="1"/>
    <col min="9279" max="9425" width="11" style="1" customWidth="1"/>
    <col min="9426" max="9472" width="11" style="1"/>
    <col min="9473" max="9473" width="17.85546875" style="1" bestFit="1" customWidth="1"/>
    <col min="9474" max="9474" width="10.85546875" style="1" customWidth="1"/>
    <col min="9475" max="9475" width="9.42578125" style="1" customWidth="1"/>
    <col min="9476" max="9476" width="7.85546875" style="1" customWidth="1"/>
    <col min="9477" max="9477" width="9" style="1" customWidth="1"/>
    <col min="9478" max="9478" width="9.140625" style="1" customWidth="1"/>
    <col min="9479" max="9479" width="8.7109375" style="1" customWidth="1"/>
    <col min="9480" max="9480" width="8.140625" style="1" customWidth="1"/>
    <col min="9481" max="9481" width="9.28515625" style="1" bestFit="1" customWidth="1"/>
    <col min="9482" max="9482" width="9.5703125" style="1" customWidth="1"/>
    <col min="9483" max="9483" width="7.42578125" style="1" bestFit="1" customWidth="1"/>
    <col min="9484" max="9484" width="9.7109375" style="1" customWidth="1"/>
    <col min="9485" max="9485" width="9.140625" style="1" customWidth="1"/>
    <col min="9486" max="9486" width="7.140625" style="1" customWidth="1"/>
    <col min="9487" max="9487" width="8" style="1" customWidth="1"/>
    <col min="9488" max="9488" width="5.28515625" style="1" bestFit="1" customWidth="1"/>
    <col min="9489" max="9489" width="11.140625" style="1" customWidth="1"/>
    <col min="9490" max="9490" width="8.7109375" style="1" bestFit="1" customWidth="1"/>
    <col min="9491" max="9491" width="9.85546875" style="1" customWidth="1"/>
    <col min="9492" max="9492" width="11.140625" style="1" customWidth="1"/>
    <col min="9493" max="9493" width="12.7109375" style="1" customWidth="1"/>
    <col min="9494" max="9494" width="9.5703125" style="1" customWidth="1"/>
    <col min="9495" max="9495" width="10.28515625" style="1" customWidth="1"/>
    <col min="9496" max="9496" width="11.28515625" style="1" customWidth="1"/>
    <col min="9497" max="9497" width="15.140625" style="1" bestFit="1" customWidth="1"/>
    <col min="9498" max="9498" width="9.7109375" style="1" customWidth="1"/>
    <col min="9499" max="9499" width="10.42578125" style="1" customWidth="1"/>
    <col min="9500" max="9500" width="12.7109375" style="1" customWidth="1"/>
    <col min="9501" max="9501" width="19.5703125" style="1" customWidth="1"/>
    <col min="9502" max="9502" width="12" style="1" customWidth="1"/>
    <col min="9503" max="9503" width="13.5703125" style="1" customWidth="1"/>
    <col min="9504" max="9504" width="19.140625" style="1" customWidth="1"/>
    <col min="9505" max="9505" width="6.85546875" style="1" customWidth="1"/>
    <col min="9506" max="9506" width="9.28515625" style="1" customWidth="1"/>
    <col min="9507" max="9507" width="11" style="1" customWidth="1"/>
    <col min="9508" max="9508" width="13" style="1" customWidth="1"/>
    <col min="9509" max="9516" width="11" style="1" customWidth="1"/>
    <col min="9517" max="9517" width="13" style="1" customWidth="1"/>
    <col min="9518" max="9518" width="15.85546875" style="1" customWidth="1"/>
    <col min="9519" max="9528" width="11" style="1" customWidth="1"/>
    <col min="9529" max="9529" width="10.42578125" style="1" customWidth="1"/>
    <col min="9530" max="9531" width="10.5703125" style="1" customWidth="1"/>
    <col min="9532" max="9532" width="11.7109375" style="1" customWidth="1"/>
    <col min="9533" max="9534" width="13.85546875" style="1" customWidth="1"/>
    <col min="9535" max="9681" width="11" style="1" customWidth="1"/>
    <col min="9682" max="9728" width="11" style="1"/>
    <col min="9729" max="9729" width="17.85546875" style="1" bestFit="1" customWidth="1"/>
    <col min="9730" max="9730" width="10.85546875" style="1" customWidth="1"/>
    <col min="9731" max="9731" width="9.42578125" style="1" customWidth="1"/>
    <col min="9732" max="9732" width="7.85546875" style="1" customWidth="1"/>
    <col min="9733" max="9733" width="9" style="1" customWidth="1"/>
    <col min="9734" max="9734" width="9.140625" style="1" customWidth="1"/>
    <col min="9735" max="9735" width="8.7109375" style="1" customWidth="1"/>
    <col min="9736" max="9736" width="8.140625" style="1" customWidth="1"/>
    <col min="9737" max="9737" width="9.28515625" style="1" bestFit="1" customWidth="1"/>
    <col min="9738" max="9738" width="9.5703125" style="1" customWidth="1"/>
    <col min="9739" max="9739" width="7.42578125" style="1" bestFit="1" customWidth="1"/>
    <col min="9740" max="9740" width="9.7109375" style="1" customWidth="1"/>
    <col min="9741" max="9741" width="9.140625" style="1" customWidth="1"/>
    <col min="9742" max="9742" width="7.140625" style="1" customWidth="1"/>
    <col min="9743" max="9743" width="8" style="1" customWidth="1"/>
    <col min="9744" max="9744" width="5.28515625" style="1" bestFit="1" customWidth="1"/>
    <col min="9745" max="9745" width="11.140625" style="1" customWidth="1"/>
    <col min="9746" max="9746" width="8.7109375" style="1" bestFit="1" customWidth="1"/>
    <col min="9747" max="9747" width="9.85546875" style="1" customWidth="1"/>
    <col min="9748" max="9748" width="11.140625" style="1" customWidth="1"/>
    <col min="9749" max="9749" width="12.7109375" style="1" customWidth="1"/>
    <col min="9750" max="9750" width="9.5703125" style="1" customWidth="1"/>
    <col min="9751" max="9751" width="10.28515625" style="1" customWidth="1"/>
    <col min="9752" max="9752" width="11.28515625" style="1" customWidth="1"/>
    <col min="9753" max="9753" width="15.140625" style="1" bestFit="1" customWidth="1"/>
    <col min="9754" max="9754" width="9.7109375" style="1" customWidth="1"/>
    <col min="9755" max="9755" width="10.42578125" style="1" customWidth="1"/>
    <col min="9756" max="9756" width="12.7109375" style="1" customWidth="1"/>
    <col min="9757" max="9757" width="19.5703125" style="1" customWidth="1"/>
    <col min="9758" max="9758" width="12" style="1" customWidth="1"/>
    <col min="9759" max="9759" width="13.5703125" style="1" customWidth="1"/>
    <col min="9760" max="9760" width="19.140625" style="1" customWidth="1"/>
    <col min="9761" max="9761" width="6.85546875" style="1" customWidth="1"/>
    <col min="9762" max="9762" width="9.28515625" style="1" customWidth="1"/>
    <col min="9763" max="9763" width="11" style="1" customWidth="1"/>
    <col min="9764" max="9764" width="13" style="1" customWidth="1"/>
    <col min="9765" max="9772" width="11" style="1" customWidth="1"/>
    <col min="9773" max="9773" width="13" style="1" customWidth="1"/>
    <col min="9774" max="9774" width="15.85546875" style="1" customWidth="1"/>
    <col min="9775" max="9784" width="11" style="1" customWidth="1"/>
    <col min="9785" max="9785" width="10.42578125" style="1" customWidth="1"/>
    <col min="9786" max="9787" width="10.5703125" style="1" customWidth="1"/>
    <col min="9788" max="9788" width="11.7109375" style="1" customWidth="1"/>
    <col min="9789" max="9790" width="13.85546875" style="1" customWidth="1"/>
    <col min="9791" max="9937" width="11" style="1" customWidth="1"/>
    <col min="9938" max="9984" width="11" style="1"/>
    <col min="9985" max="9985" width="17.85546875" style="1" bestFit="1" customWidth="1"/>
    <col min="9986" max="9986" width="10.85546875" style="1" customWidth="1"/>
    <col min="9987" max="9987" width="9.42578125" style="1" customWidth="1"/>
    <col min="9988" max="9988" width="7.85546875" style="1" customWidth="1"/>
    <col min="9989" max="9989" width="9" style="1" customWidth="1"/>
    <col min="9990" max="9990" width="9.140625" style="1" customWidth="1"/>
    <col min="9991" max="9991" width="8.7109375" style="1" customWidth="1"/>
    <col min="9992" max="9992" width="8.140625" style="1" customWidth="1"/>
    <col min="9993" max="9993" width="9.28515625" style="1" bestFit="1" customWidth="1"/>
    <col min="9994" max="9994" width="9.5703125" style="1" customWidth="1"/>
    <col min="9995" max="9995" width="7.42578125" style="1" bestFit="1" customWidth="1"/>
    <col min="9996" max="9996" width="9.7109375" style="1" customWidth="1"/>
    <col min="9997" max="9997" width="9.140625" style="1" customWidth="1"/>
    <col min="9998" max="9998" width="7.140625" style="1" customWidth="1"/>
    <col min="9999" max="9999" width="8" style="1" customWidth="1"/>
    <col min="10000" max="10000" width="5.28515625" style="1" bestFit="1" customWidth="1"/>
    <col min="10001" max="10001" width="11.140625" style="1" customWidth="1"/>
    <col min="10002" max="10002" width="8.7109375" style="1" bestFit="1" customWidth="1"/>
    <col min="10003" max="10003" width="9.85546875" style="1" customWidth="1"/>
    <col min="10004" max="10004" width="11.140625" style="1" customWidth="1"/>
    <col min="10005" max="10005" width="12.7109375" style="1" customWidth="1"/>
    <col min="10006" max="10006" width="9.5703125" style="1" customWidth="1"/>
    <col min="10007" max="10007" width="10.28515625" style="1" customWidth="1"/>
    <col min="10008" max="10008" width="11.28515625" style="1" customWidth="1"/>
    <col min="10009" max="10009" width="15.140625" style="1" bestFit="1" customWidth="1"/>
    <col min="10010" max="10010" width="9.7109375" style="1" customWidth="1"/>
    <col min="10011" max="10011" width="10.42578125" style="1" customWidth="1"/>
    <col min="10012" max="10012" width="12.7109375" style="1" customWidth="1"/>
    <col min="10013" max="10013" width="19.5703125" style="1" customWidth="1"/>
    <col min="10014" max="10014" width="12" style="1" customWidth="1"/>
    <col min="10015" max="10015" width="13.5703125" style="1" customWidth="1"/>
    <col min="10016" max="10016" width="19.140625" style="1" customWidth="1"/>
    <col min="10017" max="10017" width="6.85546875" style="1" customWidth="1"/>
    <col min="10018" max="10018" width="9.28515625" style="1" customWidth="1"/>
    <col min="10019" max="10019" width="11" style="1" customWidth="1"/>
    <col min="10020" max="10020" width="13" style="1" customWidth="1"/>
    <col min="10021" max="10028" width="11" style="1" customWidth="1"/>
    <col min="10029" max="10029" width="13" style="1" customWidth="1"/>
    <col min="10030" max="10030" width="15.85546875" style="1" customWidth="1"/>
    <col min="10031" max="10040" width="11" style="1" customWidth="1"/>
    <col min="10041" max="10041" width="10.42578125" style="1" customWidth="1"/>
    <col min="10042" max="10043" width="10.5703125" style="1" customWidth="1"/>
    <col min="10044" max="10044" width="11.7109375" style="1" customWidth="1"/>
    <col min="10045" max="10046" width="13.85546875" style="1" customWidth="1"/>
    <col min="10047" max="10193" width="11" style="1" customWidth="1"/>
    <col min="10194" max="10240" width="11" style="1"/>
    <col min="10241" max="10241" width="17.85546875" style="1" bestFit="1" customWidth="1"/>
    <col min="10242" max="10242" width="10.85546875" style="1" customWidth="1"/>
    <col min="10243" max="10243" width="9.42578125" style="1" customWidth="1"/>
    <col min="10244" max="10244" width="7.85546875" style="1" customWidth="1"/>
    <col min="10245" max="10245" width="9" style="1" customWidth="1"/>
    <col min="10246" max="10246" width="9.140625" style="1" customWidth="1"/>
    <col min="10247" max="10247" width="8.7109375" style="1" customWidth="1"/>
    <col min="10248" max="10248" width="8.140625" style="1" customWidth="1"/>
    <col min="10249" max="10249" width="9.28515625" style="1" bestFit="1" customWidth="1"/>
    <col min="10250" max="10250" width="9.5703125" style="1" customWidth="1"/>
    <col min="10251" max="10251" width="7.42578125" style="1" bestFit="1" customWidth="1"/>
    <col min="10252" max="10252" width="9.7109375" style="1" customWidth="1"/>
    <col min="10253" max="10253" width="9.140625" style="1" customWidth="1"/>
    <col min="10254" max="10254" width="7.140625" style="1" customWidth="1"/>
    <col min="10255" max="10255" width="8" style="1" customWidth="1"/>
    <col min="10256" max="10256" width="5.28515625" style="1" bestFit="1" customWidth="1"/>
    <col min="10257" max="10257" width="11.140625" style="1" customWidth="1"/>
    <col min="10258" max="10258" width="8.7109375" style="1" bestFit="1" customWidth="1"/>
    <col min="10259" max="10259" width="9.85546875" style="1" customWidth="1"/>
    <col min="10260" max="10260" width="11.140625" style="1" customWidth="1"/>
    <col min="10261" max="10261" width="12.7109375" style="1" customWidth="1"/>
    <col min="10262" max="10262" width="9.5703125" style="1" customWidth="1"/>
    <col min="10263" max="10263" width="10.28515625" style="1" customWidth="1"/>
    <col min="10264" max="10264" width="11.28515625" style="1" customWidth="1"/>
    <col min="10265" max="10265" width="15.140625" style="1" bestFit="1" customWidth="1"/>
    <col min="10266" max="10266" width="9.7109375" style="1" customWidth="1"/>
    <col min="10267" max="10267" width="10.42578125" style="1" customWidth="1"/>
    <col min="10268" max="10268" width="12.7109375" style="1" customWidth="1"/>
    <col min="10269" max="10269" width="19.5703125" style="1" customWidth="1"/>
    <col min="10270" max="10270" width="12" style="1" customWidth="1"/>
    <col min="10271" max="10271" width="13.5703125" style="1" customWidth="1"/>
    <col min="10272" max="10272" width="19.140625" style="1" customWidth="1"/>
    <col min="10273" max="10273" width="6.85546875" style="1" customWidth="1"/>
    <col min="10274" max="10274" width="9.28515625" style="1" customWidth="1"/>
    <col min="10275" max="10275" width="11" style="1" customWidth="1"/>
    <col min="10276" max="10276" width="13" style="1" customWidth="1"/>
    <col min="10277" max="10284" width="11" style="1" customWidth="1"/>
    <col min="10285" max="10285" width="13" style="1" customWidth="1"/>
    <col min="10286" max="10286" width="15.85546875" style="1" customWidth="1"/>
    <col min="10287" max="10296" width="11" style="1" customWidth="1"/>
    <col min="10297" max="10297" width="10.42578125" style="1" customWidth="1"/>
    <col min="10298" max="10299" width="10.5703125" style="1" customWidth="1"/>
    <col min="10300" max="10300" width="11.7109375" style="1" customWidth="1"/>
    <col min="10301" max="10302" width="13.85546875" style="1" customWidth="1"/>
    <col min="10303" max="10449" width="11" style="1" customWidth="1"/>
    <col min="10450" max="10496" width="11" style="1"/>
    <col min="10497" max="10497" width="17.85546875" style="1" bestFit="1" customWidth="1"/>
    <col min="10498" max="10498" width="10.85546875" style="1" customWidth="1"/>
    <col min="10499" max="10499" width="9.42578125" style="1" customWidth="1"/>
    <col min="10500" max="10500" width="7.85546875" style="1" customWidth="1"/>
    <col min="10501" max="10501" width="9" style="1" customWidth="1"/>
    <col min="10502" max="10502" width="9.140625" style="1" customWidth="1"/>
    <col min="10503" max="10503" width="8.7109375" style="1" customWidth="1"/>
    <col min="10504" max="10504" width="8.140625" style="1" customWidth="1"/>
    <col min="10505" max="10505" width="9.28515625" style="1" bestFit="1" customWidth="1"/>
    <col min="10506" max="10506" width="9.5703125" style="1" customWidth="1"/>
    <col min="10507" max="10507" width="7.42578125" style="1" bestFit="1" customWidth="1"/>
    <col min="10508" max="10508" width="9.7109375" style="1" customWidth="1"/>
    <col min="10509" max="10509" width="9.140625" style="1" customWidth="1"/>
    <col min="10510" max="10510" width="7.140625" style="1" customWidth="1"/>
    <col min="10511" max="10511" width="8" style="1" customWidth="1"/>
    <col min="10512" max="10512" width="5.28515625" style="1" bestFit="1" customWidth="1"/>
    <col min="10513" max="10513" width="11.140625" style="1" customWidth="1"/>
    <col min="10514" max="10514" width="8.7109375" style="1" bestFit="1" customWidth="1"/>
    <col min="10515" max="10515" width="9.85546875" style="1" customWidth="1"/>
    <col min="10516" max="10516" width="11.140625" style="1" customWidth="1"/>
    <col min="10517" max="10517" width="12.7109375" style="1" customWidth="1"/>
    <col min="10518" max="10518" width="9.5703125" style="1" customWidth="1"/>
    <col min="10519" max="10519" width="10.28515625" style="1" customWidth="1"/>
    <col min="10520" max="10520" width="11.28515625" style="1" customWidth="1"/>
    <col min="10521" max="10521" width="15.140625" style="1" bestFit="1" customWidth="1"/>
    <col min="10522" max="10522" width="9.7109375" style="1" customWidth="1"/>
    <col min="10523" max="10523" width="10.42578125" style="1" customWidth="1"/>
    <col min="10524" max="10524" width="12.7109375" style="1" customWidth="1"/>
    <col min="10525" max="10525" width="19.5703125" style="1" customWidth="1"/>
    <col min="10526" max="10526" width="12" style="1" customWidth="1"/>
    <col min="10527" max="10527" width="13.5703125" style="1" customWidth="1"/>
    <col min="10528" max="10528" width="19.140625" style="1" customWidth="1"/>
    <col min="10529" max="10529" width="6.85546875" style="1" customWidth="1"/>
    <col min="10530" max="10530" width="9.28515625" style="1" customWidth="1"/>
    <col min="10531" max="10531" width="11" style="1" customWidth="1"/>
    <col min="10532" max="10532" width="13" style="1" customWidth="1"/>
    <col min="10533" max="10540" width="11" style="1" customWidth="1"/>
    <col min="10541" max="10541" width="13" style="1" customWidth="1"/>
    <col min="10542" max="10542" width="15.85546875" style="1" customWidth="1"/>
    <col min="10543" max="10552" width="11" style="1" customWidth="1"/>
    <col min="10553" max="10553" width="10.42578125" style="1" customWidth="1"/>
    <col min="10554" max="10555" width="10.5703125" style="1" customWidth="1"/>
    <col min="10556" max="10556" width="11.7109375" style="1" customWidth="1"/>
    <col min="10557" max="10558" width="13.85546875" style="1" customWidth="1"/>
    <col min="10559" max="10705" width="11" style="1" customWidth="1"/>
    <col min="10706" max="10752" width="11" style="1"/>
    <col min="10753" max="10753" width="17.85546875" style="1" bestFit="1" customWidth="1"/>
    <col min="10754" max="10754" width="10.85546875" style="1" customWidth="1"/>
    <col min="10755" max="10755" width="9.42578125" style="1" customWidth="1"/>
    <col min="10756" max="10756" width="7.85546875" style="1" customWidth="1"/>
    <col min="10757" max="10757" width="9" style="1" customWidth="1"/>
    <col min="10758" max="10758" width="9.140625" style="1" customWidth="1"/>
    <col min="10759" max="10759" width="8.7109375" style="1" customWidth="1"/>
    <col min="10760" max="10760" width="8.140625" style="1" customWidth="1"/>
    <col min="10761" max="10761" width="9.28515625" style="1" bestFit="1" customWidth="1"/>
    <col min="10762" max="10762" width="9.5703125" style="1" customWidth="1"/>
    <col min="10763" max="10763" width="7.42578125" style="1" bestFit="1" customWidth="1"/>
    <col min="10764" max="10764" width="9.7109375" style="1" customWidth="1"/>
    <col min="10765" max="10765" width="9.140625" style="1" customWidth="1"/>
    <col min="10766" max="10766" width="7.140625" style="1" customWidth="1"/>
    <col min="10767" max="10767" width="8" style="1" customWidth="1"/>
    <col min="10768" max="10768" width="5.28515625" style="1" bestFit="1" customWidth="1"/>
    <col min="10769" max="10769" width="11.140625" style="1" customWidth="1"/>
    <col min="10770" max="10770" width="8.7109375" style="1" bestFit="1" customWidth="1"/>
    <col min="10771" max="10771" width="9.85546875" style="1" customWidth="1"/>
    <col min="10772" max="10772" width="11.140625" style="1" customWidth="1"/>
    <col min="10773" max="10773" width="12.7109375" style="1" customWidth="1"/>
    <col min="10774" max="10774" width="9.5703125" style="1" customWidth="1"/>
    <col min="10775" max="10775" width="10.28515625" style="1" customWidth="1"/>
    <col min="10776" max="10776" width="11.28515625" style="1" customWidth="1"/>
    <col min="10777" max="10777" width="15.140625" style="1" bestFit="1" customWidth="1"/>
    <col min="10778" max="10778" width="9.7109375" style="1" customWidth="1"/>
    <col min="10779" max="10779" width="10.42578125" style="1" customWidth="1"/>
    <col min="10780" max="10780" width="12.7109375" style="1" customWidth="1"/>
    <col min="10781" max="10781" width="19.5703125" style="1" customWidth="1"/>
    <col min="10782" max="10782" width="12" style="1" customWidth="1"/>
    <col min="10783" max="10783" width="13.5703125" style="1" customWidth="1"/>
    <col min="10784" max="10784" width="19.140625" style="1" customWidth="1"/>
    <col min="10785" max="10785" width="6.85546875" style="1" customWidth="1"/>
    <col min="10786" max="10786" width="9.28515625" style="1" customWidth="1"/>
    <col min="10787" max="10787" width="11" style="1" customWidth="1"/>
    <col min="10788" max="10788" width="13" style="1" customWidth="1"/>
    <col min="10789" max="10796" width="11" style="1" customWidth="1"/>
    <col min="10797" max="10797" width="13" style="1" customWidth="1"/>
    <col min="10798" max="10798" width="15.85546875" style="1" customWidth="1"/>
    <col min="10799" max="10808" width="11" style="1" customWidth="1"/>
    <col min="10809" max="10809" width="10.42578125" style="1" customWidth="1"/>
    <col min="10810" max="10811" width="10.5703125" style="1" customWidth="1"/>
    <col min="10812" max="10812" width="11.7109375" style="1" customWidth="1"/>
    <col min="10813" max="10814" width="13.85546875" style="1" customWidth="1"/>
    <col min="10815" max="10961" width="11" style="1" customWidth="1"/>
    <col min="10962" max="11008" width="11" style="1"/>
    <col min="11009" max="11009" width="17.85546875" style="1" bestFit="1" customWidth="1"/>
    <col min="11010" max="11010" width="10.85546875" style="1" customWidth="1"/>
    <col min="11011" max="11011" width="9.42578125" style="1" customWidth="1"/>
    <col min="11012" max="11012" width="7.85546875" style="1" customWidth="1"/>
    <col min="11013" max="11013" width="9" style="1" customWidth="1"/>
    <col min="11014" max="11014" width="9.140625" style="1" customWidth="1"/>
    <col min="11015" max="11015" width="8.7109375" style="1" customWidth="1"/>
    <col min="11016" max="11016" width="8.140625" style="1" customWidth="1"/>
    <col min="11017" max="11017" width="9.28515625" style="1" bestFit="1" customWidth="1"/>
    <col min="11018" max="11018" width="9.5703125" style="1" customWidth="1"/>
    <col min="11019" max="11019" width="7.42578125" style="1" bestFit="1" customWidth="1"/>
    <col min="11020" max="11020" width="9.7109375" style="1" customWidth="1"/>
    <col min="11021" max="11021" width="9.140625" style="1" customWidth="1"/>
    <col min="11022" max="11022" width="7.140625" style="1" customWidth="1"/>
    <col min="11023" max="11023" width="8" style="1" customWidth="1"/>
    <col min="11024" max="11024" width="5.28515625" style="1" bestFit="1" customWidth="1"/>
    <col min="11025" max="11025" width="11.140625" style="1" customWidth="1"/>
    <col min="11026" max="11026" width="8.7109375" style="1" bestFit="1" customWidth="1"/>
    <col min="11027" max="11027" width="9.85546875" style="1" customWidth="1"/>
    <col min="11028" max="11028" width="11.140625" style="1" customWidth="1"/>
    <col min="11029" max="11029" width="12.7109375" style="1" customWidth="1"/>
    <col min="11030" max="11030" width="9.5703125" style="1" customWidth="1"/>
    <col min="11031" max="11031" width="10.28515625" style="1" customWidth="1"/>
    <col min="11032" max="11032" width="11.28515625" style="1" customWidth="1"/>
    <col min="11033" max="11033" width="15.140625" style="1" bestFit="1" customWidth="1"/>
    <col min="11034" max="11034" width="9.7109375" style="1" customWidth="1"/>
    <col min="11035" max="11035" width="10.42578125" style="1" customWidth="1"/>
    <col min="11036" max="11036" width="12.7109375" style="1" customWidth="1"/>
    <col min="11037" max="11037" width="19.5703125" style="1" customWidth="1"/>
    <col min="11038" max="11038" width="12" style="1" customWidth="1"/>
    <col min="11039" max="11039" width="13.5703125" style="1" customWidth="1"/>
    <col min="11040" max="11040" width="19.140625" style="1" customWidth="1"/>
    <col min="11041" max="11041" width="6.85546875" style="1" customWidth="1"/>
    <col min="11042" max="11042" width="9.28515625" style="1" customWidth="1"/>
    <col min="11043" max="11043" width="11" style="1" customWidth="1"/>
    <col min="11044" max="11044" width="13" style="1" customWidth="1"/>
    <col min="11045" max="11052" width="11" style="1" customWidth="1"/>
    <col min="11053" max="11053" width="13" style="1" customWidth="1"/>
    <col min="11054" max="11054" width="15.85546875" style="1" customWidth="1"/>
    <col min="11055" max="11064" width="11" style="1" customWidth="1"/>
    <col min="11065" max="11065" width="10.42578125" style="1" customWidth="1"/>
    <col min="11066" max="11067" width="10.5703125" style="1" customWidth="1"/>
    <col min="11068" max="11068" width="11.7109375" style="1" customWidth="1"/>
    <col min="11069" max="11070" width="13.85546875" style="1" customWidth="1"/>
    <col min="11071" max="11217" width="11" style="1" customWidth="1"/>
    <col min="11218" max="11264" width="11" style="1"/>
    <col min="11265" max="11265" width="17.85546875" style="1" bestFit="1" customWidth="1"/>
    <col min="11266" max="11266" width="10.85546875" style="1" customWidth="1"/>
    <col min="11267" max="11267" width="9.42578125" style="1" customWidth="1"/>
    <col min="11268" max="11268" width="7.85546875" style="1" customWidth="1"/>
    <col min="11269" max="11269" width="9" style="1" customWidth="1"/>
    <col min="11270" max="11270" width="9.140625" style="1" customWidth="1"/>
    <col min="11271" max="11271" width="8.7109375" style="1" customWidth="1"/>
    <col min="11272" max="11272" width="8.140625" style="1" customWidth="1"/>
    <col min="11273" max="11273" width="9.28515625" style="1" bestFit="1" customWidth="1"/>
    <col min="11274" max="11274" width="9.5703125" style="1" customWidth="1"/>
    <col min="11275" max="11275" width="7.42578125" style="1" bestFit="1" customWidth="1"/>
    <col min="11276" max="11276" width="9.7109375" style="1" customWidth="1"/>
    <col min="11277" max="11277" width="9.140625" style="1" customWidth="1"/>
    <col min="11278" max="11278" width="7.140625" style="1" customWidth="1"/>
    <col min="11279" max="11279" width="8" style="1" customWidth="1"/>
    <col min="11280" max="11280" width="5.28515625" style="1" bestFit="1" customWidth="1"/>
    <col min="11281" max="11281" width="11.140625" style="1" customWidth="1"/>
    <col min="11282" max="11282" width="8.7109375" style="1" bestFit="1" customWidth="1"/>
    <col min="11283" max="11283" width="9.85546875" style="1" customWidth="1"/>
    <col min="11284" max="11284" width="11.140625" style="1" customWidth="1"/>
    <col min="11285" max="11285" width="12.7109375" style="1" customWidth="1"/>
    <col min="11286" max="11286" width="9.5703125" style="1" customWidth="1"/>
    <col min="11287" max="11287" width="10.28515625" style="1" customWidth="1"/>
    <col min="11288" max="11288" width="11.28515625" style="1" customWidth="1"/>
    <col min="11289" max="11289" width="15.140625" style="1" bestFit="1" customWidth="1"/>
    <col min="11290" max="11290" width="9.7109375" style="1" customWidth="1"/>
    <col min="11291" max="11291" width="10.42578125" style="1" customWidth="1"/>
    <col min="11292" max="11292" width="12.7109375" style="1" customWidth="1"/>
    <col min="11293" max="11293" width="19.5703125" style="1" customWidth="1"/>
    <col min="11294" max="11294" width="12" style="1" customWidth="1"/>
    <col min="11295" max="11295" width="13.5703125" style="1" customWidth="1"/>
    <col min="11296" max="11296" width="19.140625" style="1" customWidth="1"/>
    <col min="11297" max="11297" width="6.85546875" style="1" customWidth="1"/>
    <col min="11298" max="11298" width="9.28515625" style="1" customWidth="1"/>
    <col min="11299" max="11299" width="11" style="1" customWidth="1"/>
    <col min="11300" max="11300" width="13" style="1" customWidth="1"/>
    <col min="11301" max="11308" width="11" style="1" customWidth="1"/>
    <col min="11309" max="11309" width="13" style="1" customWidth="1"/>
    <col min="11310" max="11310" width="15.85546875" style="1" customWidth="1"/>
    <col min="11311" max="11320" width="11" style="1" customWidth="1"/>
    <col min="11321" max="11321" width="10.42578125" style="1" customWidth="1"/>
    <col min="11322" max="11323" width="10.5703125" style="1" customWidth="1"/>
    <col min="11324" max="11324" width="11.7109375" style="1" customWidth="1"/>
    <col min="11325" max="11326" width="13.85546875" style="1" customWidth="1"/>
    <col min="11327" max="11473" width="11" style="1" customWidth="1"/>
    <col min="11474" max="11520" width="11" style="1"/>
    <col min="11521" max="11521" width="17.85546875" style="1" bestFit="1" customWidth="1"/>
    <col min="11522" max="11522" width="10.85546875" style="1" customWidth="1"/>
    <col min="11523" max="11523" width="9.42578125" style="1" customWidth="1"/>
    <col min="11524" max="11524" width="7.85546875" style="1" customWidth="1"/>
    <col min="11525" max="11525" width="9" style="1" customWidth="1"/>
    <col min="11526" max="11526" width="9.140625" style="1" customWidth="1"/>
    <col min="11527" max="11527" width="8.7109375" style="1" customWidth="1"/>
    <col min="11528" max="11528" width="8.140625" style="1" customWidth="1"/>
    <col min="11529" max="11529" width="9.28515625" style="1" bestFit="1" customWidth="1"/>
    <col min="11530" max="11530" width="9.5703125" style="1" customWidth="1"/>
    <col min="11531" max="11531" width="7.42578125" style="1" bestFit="1" customWidth="1"/>
    <col min="11532" max="11532" width="9.7109375" style="1" customWidth="1"/>
    <col min="11533" max="11533" width="9.140625" style="1" customWidth="1"/>
    <col min="11534" max="11534" width="7.140625" style="1" customWidth="1"/>
    <col min="11535" max="11535" width="8" style="1" customWidth="1"/>
    <col min="11536" max="11536" width="5.28515625" style="1" bestFit="1" customWidth="1"/>
    <col min="11537" max="11537" width="11.140625" style="1" customWidth="1"/>
    <col min="11538" max="11538" width="8.7109375" style="1" bestFit="1" customWidth="1"/>
    <col min="11539" max="11539" width="9.85546875" style="1" customWidth="1"/>
    <col min="11540" max="11540" width="11.140625" style="1" customWidth="1"/>
    <col min="11541" max="11541" width="12.7109375" style="1" customWidth="1"/>
    <col min="11542" max="11542" width="9.5703125" style="1" customWidth="1"/>
    <col min="11543" max="11543" width="10.28515625" style="1" customWidth="1"/>
    <col min="11544" max="11544" width="11.28515625" style="1" customWidth="1"/>
    <col min="11545" max="11545" width="15.140625" style="1" bestFit="1" customWidth="1"/>
    <col min="11546" max="11546" width="9.7109375" style="1" customWidth="1"/>
    <col min="11547" max="11547" width="10.42578125" style="1" customWidth="1"/>
    <col min="11548" max="11548" width="12.7109375" style="1" customWidth="1"/>
    <col min="11549" max="11549" width="19.5703125" style="1" customWidth="1"/>
    <col min="11550" max="11550" width="12" style="1" customWidth="1"/>
    <col min="11551" max="11551" width="13.5703125" style="1" customWidth="1"/>
    <col min="11552" max="11552" width="19.140625" style="1" customWidth="1"/>
    <col min="11553" max="11553" width="6.85546875" style="1" customWidth="1"/>
    <col min="11554" max="11554" width="9.28515625" style="1" customWidth="1"/>
    <col min="11555" max="11555" width="11" style="1" customWidth="1"/>
    <col min="11556" max="11556" width="13" style="1" customWidth="1"/>
    <col min="11557" max="11564" width="11" style="1" customWidth="1"/>
    <col min="11565" max="11565" width="13" style="1" customWidth="1"/>
    <col min="11566" max="11566" width="15.85546875" style="1" customWidth="1"/>
    <col min="11567" max="11576" width="11" style="1" customWidth="1"/>
    <col min="11577" max="11577" width="10.42578125" style="1" customWidth="1"/>
    <col min="11578" max="11579" width="10.5703125" style="1" customWidth="1"/>
    <col min="11580" max="11580" width="11.7109375" style="1" customWidth="1"/>
    <col min="11581" max="11582" width="13.85546875" style="1" customWidth="1"/>
    <col min="11583" max="11729" width="11" style="1" customWidth="1"/>
    <col min="11730" max="11776" width="11" style="1"/>
    <col min="11777" max="11777" width="17.85546875" style="1" bestFit="1" customWidth="1"/>
    <col min="11778" max="11778" width="10.85546875" style="1" customWidth="1"/>
    <col min="11779" max="11779" width="9.42578125" style="1" customWidth="1"/>
    <col min="11780" max="11780" width="7.85546875" style="1" customWidth="1"/>
    <col min="11781" max="11781" width="9" style="1" customWidth="1"/>
    <col min="11782" max="11782" width="9.140625" style="1" customWidth="1"/>
    <col min="11783" max="11783" width="8.7109375" style="1" customWidth="1"/>
    <col min="11784" max="11784" width="8.140625" style="1" customWidth="1"/>
    <col min="11785" max="11785" width="9.28515625" style="1" bestFit="1" customWidth="1"/>
    <col min="11786" max="11786" width="9.5703125" style="1" customWidth="1"/>
    <col min="11787" max="11787" width="7.42578125" style="1" bestFit="1" customWidth="1"/>
    <col min="11788" max="11788" width="9.7109375" style="1" customWidth="1"/>
    <col min="11789" max="11789" width="9.140625" style="1" customWidth="1"/>
    <col min="11790" max="11790" width="7.140625" style="1" customWidth="1"/>
    <col min="11791" max="11791" width="8" style="1" customWidth="1"/>
    <col min="11792" max="11792" width="5.28515625" style="1" bestFit="1" customWidth="1"/>
    <col min="11793" max="11793" width="11.140625" style="1" customWidth="1"/>
    <col min="11794" max="11794" width="8.7109375" style="1" bestFit="1" customWidth="1"/>
    <col min="11795" max="11795" width="9.85546875" style="1" customWidth="1"/>
    <col min="11796" max="11796" width="11.140625" style="1" customWidth="1"/>
    <col min="11797" max="11797" width="12.7109375" style="1" customWidth="1"/>
    <col min="11798" max="11798" width="9.5703125" style="1" customWidth="1"/>
    <col min="11799" max="11799" width="10.28515625" style="1" customWidth="1"/>
    <col min="11800" max="11800" width="11.28515625" style="1" customWidth="1"/>
    <col min="11801" max="11801" width="15.140625" style="1" bestFit="1" customWidth="1"/>
    <col min="11802" max="11802" width="9.7109375" style="1" customWidth="1"/>
    <col min="11803" max="11803" width="10.42578125" style="1" customWidth="1"/>
    <col min="11804" max="11804" width="12.7109375" style="1" customWidth="1"/>
    <col min="11805" max="11805" width="19.5703125" style="1" customWidth="1"/>
    <col min="11806" max="11806" width="12" style="1" customWidth="1"/>
    <col min="11807" max="11807" width="13.5703125" style="1" customWidth="1"/>
    <col min="11808" max="11808" width="19.140625" style="1" customWidth="1"/>
    <col min="11809" max="11809" width="6.85546875" style="1" customWidth="1"/>
    <col min="11810" max="11810" width="9.28515625" style="1" customWidth="1"/>
    <col min="11811" max="11811" width="11" style="1" customWidth="1"/>
    <col min="11812" max="11812" width="13" style="1" customWidth="1"/>
    <col min="11813" max="11820" width="11" style="1" customWidth="1"/>
    <col min="11821" max="11821" width="13" style="1" customWidth="1"/>
    <col min="11822" max="11822" width="15.85546875" style="1" customWidth="1"/>
    <col min="11823" max="11832" width="11" style="1" customWidth="1"/>
    <col min="11833" max="11833" width="10.42578125" style="1" customWidth="1"/>
    <col min="11834" max="11835" width="10.5703125" style="1" customWidth="1"/>
    <col min="11836" max="11836" width="11.7109375" style="1" customWidth="1"/>
    <col min="11837" max="11838" width="13.85546875" style="1" customWidth="1"/>
    <col min="11839" max="11985" width="11" style="1" customWidth="1"/>
    <col min="11986" max="12032" width="11" style="1"/>
    <col min="12033" max="12033" width="17.85546875" style="1" bestFit="1" customWidth="1"/>
    <col min="12034" max="12034" width="10.85546875" style="1" customWidth="1"/>
    <col min="12035" max="12035" width="9.42578125" style="1" customWidth="1"/>
    <col min="12036" max="12036" width="7.85546875" style="1" customWidth="1"/>
    <col min="12037" max="12037" width="9" style="1" customWidth="1"/>
    <col min="12038" max="12038" width="9.140625" style="1" customWidth="1"/>
    <col min="12039" max="12039" width="8.7109375" style="1" customWidth="1"/>
    <col min="12040" max="12040" width="8.140625" style="1" customWidth="1"/>
    <col min="12041" max="12041" width="9.28515625" style="1" bestFit="1" customWidth="1"/>
    <col min="12042" max="12042" width="9.5703125" style="1" customWidth="1"/>
    <col min="12043" max="12043" width="7.42578125" style="1" bestFit="1" customWidth="1"/>
    <col min="12044" max="12044" width="9.7109375" style="1" customWidth="1"/>
    <col min="12045" max="12045" width="9.140625" style="1" customWidth="1"/>
    <col min="12046" max="12046" width="7.140625" style="1" customWidth="1"/>
    <col min="12047" max="12047" width="8" style="1" customWidth="1"/>
    <col min="12048" max="12048" width="5.28515625" style="1" bestFit="1" customWidth="1"/>
    <col min="12049" max="12049" width="11.140625" style="1" customWidth="1"/>
    <col min="12050" max="12050" width="8.7109375" style="1" bestFit="1" customWidth="1"/>
    <col min="12051" max="12051" width="9.85546875" style="1" customWidth="1"/>
    <col min="12052" max="12052" width="11.140625" style="1" customWidth="1"/>
    <col min="12053" max="12053" width="12.7109375" style="1" customWidth="1"/>
    <col min="12054" max="12054" width="9.5703125" style="1" customWidth="1"/>
    <col min="12055" max="12055" width="10.28515625" style="1" customWidth="1"/>
    <col min="12056" max="12056" width="11.28515625" style="1" customWidth="1"/>
    <col min="12057" max="12057" width="15.140625" style="1" bestFit="1" customWidth="1"/>
    <col min="12058" max="12058" width="9.7109375" style="1" customWidth="1"/>
    <col min="12059" max="12059" width="10.42578125" style="1" customWidth="1"/>
    <col min="12060" max="12060" width="12.7109375" style="1" customWidth="1"/>
    <col min="12061" max="12061" width="19.5703125" style="1" customWidth="1"/>
    <col min="12062" max="12062" width="12" style="1" customWidth="1"/>
    <col min="12063" max="12063" width="13.5703125" style="1" customWidth="1"/>
    <col min="12064" max="12064" width="19.140625" style="1" customWidth="1"/>
    <col min="12065" max="12065" width="6.85546875" style="1" customWidth="1"/>
    <col min="12066" max="12066" width="9.28515625" style="1" customWidth="1"/>
    <col min="12067" max="12067" width="11" style="1" customWidth="1"/>
    <col min="12068" max="12068" width="13" style="1" customWidth="1"/>
    <col min="12069" max="12076" width="11" style="1" customWidth="1"/>
    <col min="12077" max="12077" width="13" style="1" customWidth="1"/>
    <col min="12078" max="12078" width="15.85546875" style="1" customWidth="1"/>
    <col min="12079" max="12088" width="11" style="1" customWidth="1"/>
    <col min="12089" max="12089" width="10.42578125" style="1" customWidth="1"/>
    <col min="12090" max="12091" width="10.5703125" style="1" customWidth="1"/>
    <col min="12092" max="12092" width="11.7109375" style="1" customWidth="1"/>
    <col min="12093" max="12094" width="13.85546875" style="1" customWidth="1"/>
    <col min="12095" max="12241" width="11" style="1" customWidth="1"/>
    <col min="12242" max="12288" width="11" style="1"/>
    <col min="12289" max="12289" width="17.85546875" style="1" bestFit="1" customWidth="1"/>
    <col min="12290" max="12290" width="10.85546875" style="1" customWidth="1"/>
    <col min="12291" max="12291" width="9.42578125" style="1" customWidth="1"/>
    <col min="12292" max="12292" width="7.85546875" style="1" customWidth="1"/>
    <col min="12293" max="12293" width="9" style="1" customWidth="1"/>
    <col min="12294" max="12294" width="9.140625" style="1" customWidth="1"/>
    <col min="12295" max="12295" width="8.7109375" style="1" customWidth="1"/>
    <col min="12296" max="12296" width="8.140625" style="1" customWidth="1"/>
    <col min="12297" max="12297" width="9.28515625" style="1" bestFit="1" customWidth="1"/>
    <col min="12298" max="12298" width="9.5703125" style="1" customWidth="1"/>
    <col min="12299" max="12299" width="7.42578125" style="1" bestFit="1" customWidth="1"/>
    <col min="12300" max="12300" width="9.7109375" style="1" customWidth="1"/>
    <col min="12301" max="12301" width="9.140625" style="1" customWidth="1"/>
    <col min="12302" max="12302" width="7.140625" style="1" customWidth="1"/>
    <col min="12303" max="12303" width="8" style="1" customWidth="1"/>
    <col min="12304" max="12304" width="5.28515625" style="1" bestFit="1" customWidth="1"/>
    <col min="12305" max="12305" width="11.140625" style="1" customWidth="1"/>
    <col min="12306" max="12306" width="8.7109375" style="1" bestFit="1" customWidth="1"/>
    <col min="12307" max="12307" width="9.85546875" style="1" customWidth="1"/>
    <col min="12308" max="12308" width="11.140625" style="1" customWidth="1"/>
    <col min="12309" max="12309" width="12.7109375" style="1" customWidth="1"/>
    <col min="12310" max="12310" width="9.5703125" style="1" customWidth="1"/>
    <col min="12311" max="12311" width="10.28515625" style="1" customWidth="1"/>
    <col min="12312" max="12312" width="11.28515625" style="1" customWidth="1"/>
    <col min="12313" max="12313" width="15.140625" style="1" bestFit="1" customWidth="1"/>
    <col min="12314" max="12314" width="9.7109375" style="1" customWidth="1"/>
    <col min="12315" max="12315" width="10.42578125" style="1" customWidth="1"/>
    <col min="12316" max="12316" width="12.7109375" style="1" customWidth="1"/>
    <col min="12317" max="12317" width="19.5703125" style="1" customWidth="1"/>
    <col min="12318" max="12318" width="12" style="1" customWidth="1"/>
    <col min="12319" max="12319" width="13.5703125" style="1" customWidth="1"/>
    <col min="12320" max="12320" width="19.140625" style="1" customWidth="1"/>
    <col min="12321" max="12321" width="6.85546875" style="1" customWidth="1"/>
    <col min="12322" max="12322" width="9.28515625" style="1" customWidth="1"/>
    <col min="12323" max="12323" width="11" style="1" customWidth="1"/>
    <col min="12324" max="12324" width="13" style="1" customWidth="1"/>
    <col min="12325" max="12332" width="11" style="1" customWidth="1"/>
    <col min="12333" max="12333" width="13" style="1" customWidth="1"/>
    <col min="12334" max="12334" width="15.85546875" style="1" customWidth="1"/>
    <col min="12335" max="12344" width="11" style="1" customWidth="1"/>
    <col min="12345" max="12345" width="10.42578125" style="1" customWidth="1"/>
    <col min="12346" max="12347" width="10.5703125" style="1" customWidth="1"/>
    <col min="12348" max="12348" width="11.7109375" style="1" customWidth="1"/>
    <col min="12349" max="12350" width="13.85546875" style="1" customWidth="1"/>
    <col min="12351" max="12497" width="11" style="1" customWidth="1"/>
    <col min="12498" max="12544" width="11" style="1"/>
    <col min="12545" max="12545" width="17.85546875" style="1" bestFit="1" customWidth="1"/>
    <col min="12546" max="12546" width="10.85546875" style="1" customWidth="1"/>
    <col min="12547" max="12547" width="9.42578125" style="1" customWidth="1"/>
    <col min="12548" max="12548" width="7.85546875" style="1" customWidth="1"/>
    <col min="12549" max="12549" width="9" style="1" customWidth="1"/>
    <col min="12550" max="12550" width="9.140625" style="1" customWidth="1"/>
    <col min="12551" max="12551" width="8.7109375" style="1" customWidth="1"/>
    <col min="12552" max="12552" width="8.140625" style="1" customWidth="1"/>
    <col min="12553" max="12553" width="9.28515625" style="1" bestFit="1" customWidth="1"/>
    <col min="12554" max="12554" width="9.5703125" style="1" customWidth="1"/>
    <col min="12555" max="12555" width="7.42578125" style="1" bestFit="1" customWidth="1"/>
    <col min="12556" max="12556" width="9.7109375" style="1" customWidth="1"/>
    <col min="12557" max="12557" width="9.140625" style="1" customWidth="1"/>
    <col min="12558" max="12558" width="7.140625" style="1" customWidth="1"/>
    <col min="12559" max="12559" width="8" style="1" customWidth="1"/>
    <col min="12560" max="12560" width="5.28515625" style="1" bestFit="1" customWidth="1"/>
    <col min="12561" max="12561" width="11.140625" style="1" customWidth="1"/>
    <col min="12562" max="12562" width="8.7109375" style="1" bestFit="1" customWidth="1"/>
    <col min="12563" max="12563" width="9.85546875" style="1" customWidth="1"/>
    <col min="12564" max="12564" width="11.140625" style="1" customWidth="1"/>
    <col min="12565" max="12565" width="12.7109375" style="1" customWidth="1"/>
    <col min="12566" max="12566" width="9.5703125" style="1" customWidth="1"/>
    <col min="12567" max="12567" width="10.28515625" style="1" customWidth="1"/>
    <col min="12568" max="12568" width="11.28515625" style="1" customWidth="1"/>
    <col min="12569" max="12569" width="15.140625" style="1" bestFit="1" customWidth="1"/>
    <col min="12570" max="12570" width="9.7109375" style="1" customWidth="1"/>
    <col min="12571" max="12571" width="10.42578125" style="1" customWidth="1"/>
    <col min="12572" max="12572" width="12.7109375" style="1" customWidth="1"/>
    <col min="12573" max="12573" width="19.5703125" style="1" customWidth="1"/>
    <col min="12574" max="12574" width="12" style="1" customWidth="1"/>
    <col min="12575" max="12575" width="13.5703125" style="1" customWidth="1"/>
    <col min="12576" max="12576" width="19.140625" style="1" customWidth="1"/>
    <col min="12577" max="12577" width="6.85546875" style="1" customWidth="1"/>
    <col min="12578" max="12578" width="9.28515625" style="1" customWidth="1"/>
    <col min="12579" max="12579" width="11" style="1" customWidth="1"/>
    <col min="12580" max="12580" width="13" style="1" customWidth="1"/>
    <col min="12581" max="12588" width="11" style="1" customWidth="1"/>
    <col min="12589" max="12589" width="13" style="1" customWidth="1"/>
    <col min="12590" max="12590" width="15.85546875" style="1" customWidth="1"/>
    <col min="12591" max="12600" width="11" style="1" customWidth="1"/>
    <col min="12601" max="12601" width="10.42578125" style="1" customWidth="1"/>
    <col min="12602" max="12603" width="10.5703125" style="1" customWidth="1"/>
    <col min="12604" max="12604" width="11.7109375" style="1" customWidth="1"/>
    <col min="12605" max="12606" width="13.85546875" style="1" customWidth="1"/>
    <col min="12607" max="12753" width="11" style="1" customWidth="1"/>
    <col min="12754" max="12800" width="11" style="1"/>
    <col min="12801" max="12801" width="17.85546875" style="1" bestFit="1" customWidth="1"/>
    <col min="12802" max="12802" width="10.85546875" style="1" customWidth="1"/>
    <col min="12803" max="12803" width="9.42578125" style="1" customWidth="1"/>
    <col min="12804" max="12804" width="7.85546875" style="1" customWidth="1"/>
    <col min="12805" max="12805" width="9" style="1" customWidth="1"/>
    <col min="12806" max="12806" width="9.140625" style="1" customWidth="1"/>
    <col min="12807" max="12807" width="8.7109375" style="1" customWidth="1"/>
    <col min="12808" max="12808" width="8.140625" style="1" customWidth="1"/>
    <col min="12809" max="12809" width="9.28515625" style="1" bestFit="1" customWidth="1"/>
    <col min="12810" max="12810" width="9.5703125" style="1" customWidth="1"/>
    <col min="12811" max="12811" width="7.42578125" style="1" bestFit="1" customWidth="1"/>
    <col min="12812" max="12812" width="9.7109375" style="1" customWidth="1"/>
    <col min="12813" max="12813" width="9.140625" style="1" customWidth="1"/>
    <col min="12814" max="12814" width="7.140625" style="1" customWidth="1"/>
    <col min="12815" max="12815" width="8" style="1" customWidth="1"/>
    <col min="12816" max="12816" width="5.28515625" style="1" bestFit="1" customWidth="1"/>
    <col min="12817" max="12817" width="11.140625" style="1" customWidth="1"/>
    <col min="12818" max="12818" width="8.7109375" style="1" bestFit="1" customWidth="1"/>
    <col min="12819" max="12819" width="9.85546875" style="1" customWidth="1"/>
    <col min="12820" max="12820" width="11.140625" style="1" customWidth="1"/>
    <col min="12821" max="12821" width="12.7109375" style="1" customWidth="1"/>
    <col min="12822" max="12822" width="9.5703125" style="1" customWidth="1"/>
    <col min="12823" max="12823" width="10.28515625" style="1" customWidth="1"/>
    <col min="12824" max="12824" width="11.28515625" style="1" customWidth="1"/>
    <col min="12825" max="12825" width="15.140625" style="1" bestFit="1" customWidth="1"/>
    <col min="12826" max="12826" width="9.7109375" style="1" customWidth="1"/>
    <col min="12827" max="12827" width="10.42578125" style="1" customWidth="1"/>
    <col min="12828" max="12828" width="12.7109375" style="1" customWidth="1"/>
    <col min="12829" max="12829" width="19.5703125" style="1" customWidth="1"/>
    <col min="12830" max="12830" width="12" style="1" customWidth="1"/>
    <col min="12831" max="12831" width="13.5703125" style="1" customWidth="1"/>
    <col min="12832" max="12832" width="19.140625" style="1" customWidth="1"/>
    <col min="12833" max="12833" width="6.85546875" style="1" customWidth="1"/>
    <col min="12834" max="12834" width="9.28515625" style="1" customWidth="1"/>
    <col min="12835" max="12835" width="11" style="1" customWidth="1"/>
    <col min="12836" max="12836" width="13" style="1" customWidth="1"/>
    <col min="12837" max="12844" width="11" style="1" customWidth="1"/>
    <col min="12845" max="12845" width="13" style="1" customWidth="1"/>
    <col min="12846" max="12846" width="15.85546875" style="1" customWidth="1"/>
    <col min="12847" max="12856" width="11" style="1" customWidth="1"/>
    <col min="12857" max="12857" width="10.42578125" style="1" customWidth="1"/>
    <col min="12858" max="12859" width="10.5703125" style="1" customWidth="1"/>
    <col min="12860" max="12860" width="11.7109375" style="1" customWidth="1"/>
    <col min="12861" max="12862" width="13.85546875" style="1" customWidth="1"/>
    <col min="12863" max="13009" width="11" style="1" customWidth="1"/>
    <col min="13010" max="13056" width="11" style="1"/>
    <col min="13057" max="13057" width="17.85546875" style="1" bestFit="1" customWidth="1"/>
    <col min="13058" max="13058" width="10.85546875" style="1" customWidth="1"/>
    <col min="13059" max="13059" width="9.42578125" style="1" customWidth="1"/>
    <col min="13060" max="13060" width="7.85546875" style="1" customWidth="1"/>
    <col min="13061" max="13061" width="9" style="1" customWidth="1"/>
    <col min="13062" max="13062" width="9.140625" style="1" customWidth="1"/>
    <col min="13063" max="13063" width="8.7109375" style="1" customWidth="1"/>
    <col min="13064" max="13064" width="8.140625" style="1" customWidth="1"/>
    <col min="13065" max="13065" width="9.28515625" style="1" bestFit="1" customWidth="1"/>
    <col min="13066" max="13066" width="9.5703125" style="1" customWidth="1"/>
    <col min="13067" max="13067" width="7.42578125" style="1" bestFit="1" customWidth="1"/>
    <col min="13068" max="13068" width="9.7109375" style="1" customWidth="1"/>
    <col min="13069" max="13069" width="9.140625" style="1" customWidth="1"/>
    <col min="13070" max="13070" width="7.140625" style="1" customWidth="1"/>
    <col min="13071" max="13071" width="8" style="1" customWidth="1"/>
    <col min="13072" max="13072" width="5.28515625" style="1" bestFit="1" customWidth="1"/>
    <col min="13073" max="13073" width="11.140625" style="1" customWidth="1"/>
    <col min="13074" max="13074" width="8.7109375" style="1" bestFit="1" customWidth="1"/>
    <col min="13075" max="13075" width="9.85546875" style="1" customWidth="1"/>
    <col min="13076" max="13076" width="11.140625" style="1" customWidth="1"/>
    <col min="13077" max="13077" width="12.7109375" style="1" customWidth="1"/>
    <col min="13078" max="13078" width="9.5703125" style="1" customWidth="1"/>
    <col min="13079" max="13079" width="10.28515625" style="1" customWidth="1"/>
    <col min="13080" max="13080" width="11.28515625" style="1" customWidth="1"/>
    <col min="13081" max="13081" width="15.140625" style="1" bestFit="1" customWidth="1"/>
    <col min="13082" max="13082" width="9.7109375" style="1" customWidth="1"/>
    <col min="13083" max="13083" width="10.42578125" style="1" customWidth="1"/>
    <col min="13084" max="13084" width="12.7109375" style="1" customWidth="1"/>
    <col min="13085" max="13085" width="19.5703125" style="1" customWidth="1"/>
    <col min="13086" max="13086" width="12" style="1" customWidth="1"/>
    <col min="13087" max="13087" width="13.5703125" style="1" customWidth="1"/>
    <col min="13088" max="13088" width="19.140625" style="1" customWidth="1"/>
    <col min="13089" max="13089" width="6.85546875" style="1" customWidth="1"/>
    <col min="13090" max="13090" width="9.28515625" style="1" customWidth="1"/>
    <col min="13091" max="13091" width="11" style="1" customWidth="1"/>
    <col min="13092" max="13092" width="13" style="1" customWidth="1"/>
    <col min="13093" max="13100" width="11" style="1" customWidth="1"/>
    <col min="13101" max="13101" width="13" style="1" customWidth="1"/>
    <col min="13102" max="13102" width="15.85546875" style="1" customWidth="1"/>
    <col min="13103" max="13112" width="11" style="1" customWidth="1"/>
    <col min="13113" max="13113" width="10.42578125" style="1" customWidth="1"/>
    <col min="13114" max="13115" width="10.5703125" style="1" customWidth="1"/>
    <col min="13116" max="13116" width="11.7109375" style="1" customWidth="1"/>
    <col min="13117" max="13118" width="13.85546875" style="1" customWidth="1"/>
    <col min="13119" max="13265" width="11" style="1" customWidth="1"/>
    <col min="13266" max="13312" width="11" style="1"/>
    <col min="13313" max="13313" width="17.85546875" style="1" bestFit="1" customWidth="1"/>
    <col min="13314" max="13314" width="10.85546875" style="1" customWidth="1"/>
    <col min="13315" max="13315" width="9.42578125" style="1" customWidth="1"/>
    <col min="13316" max="13316" width="7.85546875" style="1" customWidth="1"/>
    <col min="13317" max="13317" width="9" style="1" customWidth="1"/>
    <col min="13318" max="13318" width="9.140625" style="1" customWidth="1"/>
    <col min="13319" max="13319" width="8.7109375" style="1" customWidth="1"/>
    <col min="13320" max="13320" width="8.140625" style="1" customWidth="1"/>
    <col min="13321" max="13321" width="9.28515625" style="1" bestFit="1" customWidth="1"/>
    <col min="13322" max="13322" width="9.5703125" style="1" customWidth="1"/>
    <col min="13323" max="13323" width="7.42578125" style="1" bestFit="1" customWidth="1"/>
    <col min="13324" max="13324" width="9.7109375" style="1" customWidth="1"/>
    <col min="13325" max="13325" width="9.140625" style="1" customWidth="1"/>
    <col min="13326" max="13326" width="7.140625" style="1" customWidth="1"/>
    <col min="13327" max="13327" width="8" style="1" customWidth="1"/>
    <col min="13328" max="13328" width="5.28515625" style="1" bestFit="1" customWidth="1"/>
    <col min="13329" max="13329" width="11.140625" style="1" customWidth="1"/>
    <col min="13330" max="13330" width="8.7109375" style="1" bestFit="1" customWidth="1"/>
    <col min="13331" max="13331" width="9.85546875" style="1" customWidth="1"/>
    <col min="13332" max="13332" width="11.140625" style="1" customWidth="1"/>
    <col min="13333" max="13333" width="12.7109375" style="1" customWidth="1"/>
    <col min="13334" max="13334" width="9.5703125" style="1" customWidth="1"/>
    <col min="13335" max="13335" width="10.28515625" style="1" customWidth="1"/>
    <col min="13336" max="13336" width="11.28515625" style="1" customWidth="1"/>
    <col min="13337" max="13337" width="15.140625" style="1" bestFit="1" customWidth="1"/>
    <col min="13338" max="13338" width="9.7109375" style="1" customWidth="1"/>
    <col min="13339" max="13339" width="10.42578125" style="1" customWidth="1"/>
    <col min="13340" max="13340" width="12.7109375" style="1" customWidth="1"/>
    <col min="13341" max="13341" width="19.5703125" style="1" customWidth="1"/>
    <col min="13342" max="13342" width="12" style="1" customWidth="1"/>
    <col min="13343" max="13343" width="13.5703125" style="1" customWidth="1"/>
    <col min="13344" max="13344" width="19.140625" style="1" customWidth="1"/>
    <col min="13345" max="13345" width="6.85546875" style="1" customWidth="1"/>
    <col min="13346" max="13346" width="9.28515625" style="1" customWidth="1"/>
    <col min="13347" max="13347" width="11" style="1" customWidth="1"/>
    <col min="13348" max="13348" width="13" style="1" customWidth="1"/>
    <col min="13349" max="13356" width="11" style="1" customWidth="1"/>
    <col min="13357" max="13357" width="13" style="1" customWidth="1"/>
    <col min="13358" max="13358" width="15.85546875" style="1" customWidth="1"/>
    <col min="13359" max="13368" width="11" style="1" customWidth="1"/>
    <col min="13369" max="13369" width="10.42578125" style="1" customWidth="1"/>
    <col min="13370" max="13371" width="10.5703125" style="1" customWidth="1"/>
    <col min="13372" max="13372" width="11.7109375" style="1" customWidth="1"/>
    <col min="13373" max="13374" width="13.85546875" style="1" customWidth="1"/>
    <col min="13375" max="13521" width="11" style="1" customWidth="1"/>
    <col min="13522" max="13568" width="11" style="1"/>
    <col min="13569" max="13569" width="17.85546875" style="1" bestFit="1" customWidth="1"/>
    <col min="13570" max="13570" width="10.85546875" style="1" customWidth="1"/>
    <col min="13571" max="13571" width="9.42578125" style="1" customWidth="1"/>
    <col min="13572" max="13572" width="7.85546875" style="1" customWidth="1"/>
    <col min="13573" max="13573" width="9" style="1" customWidth="1"/>
    <col min="13574" max="13574" width="9.140625" style="1" customWidth="1"/>
    <col min="13575" max="13575" width="8.7109375" style="1" customWidth="1"/>
    <col min="13576" max="13576" width="8.140625" style="1" customWidth="1"/>
    <col min="13577" max="13577" width="9.28515625" style="1" bestFit="1" customWidth="1"/>
    <col min="13578" max="13578" width="9.5703125" style="1" customWidth="1"/>
    <col min="13579" max="13579" width="7.42578125" style="1" bestFit="1" customWidth="1"/>
    <col min="13580" max="13580" width="9.7109375" style="1" customWidth="1"/>
    <col min="13581" max="13581" width="9.140625" style="1" customWidth="1"/>
    <col min="13582" max="13582" width="7.140625" style="1" customWidth="1"/>
    <col min="13583" max="13583" width="8" style="1" customWidth="1"/>
    <col min="13584" max="13584" width="5.28515625" style="1" bestFit="1" customWidth="1"/>
    <col min="13585" max="13585" width="11.140625" style="1" customWidth="1"/>
    <col min="13586" max="13586" width="8.7109375" style="1" bestFit="1" customWidth="1"/>
    <col min="13587" max="13587" width="9.85546875" style="1" customWidth="1"/>
    <col min="13588" max="13588" width="11.140625" style="1" customWidth="1"/>
    <col min="13589" max="13589" width="12.7109375" style="1" customWidth="1"/>
    <col min="13590" max="13590" width="9.5703125" style="1" customWidth="1"/>
    <col min="13591" max="13591" width="10.28515625" style="1" customWidth="1"/>
    <col min="13592" max="13592" width="11.28515625" style="1" customWidth="1"/>
    <col min="13593" max="13593" width="15.140625" style="1" bestFit="1" customWidth="1"/>
    <col min="13594" max="13594" width="9.7109375" style="1" customWidth="1"/>
    <col min="13595" max="13595" width="10.42578125" style="1" customWidth="1"/>
    <col min="13596" max="13596" width="12.7109375" style="1" customWidth="1"/>
    <col min="13597" max="13597" width="19.5703125" style="1" customWidth="1"/>
    <col min="13598" max="13598" width="12" style="1" customWidth="1"/>
    <col min="13599" max="13599" width="13.5703125" style="1" customWidth="1"/>
    <col min="13600" max="13600" width="19.140625" style="1" customWidth="1"/>
    <col min="13601" max="13601" width="6.85546875" style="1" customWidth="1"/>
    <col min="13602" max="13602" width="9.28515625" style="1" customWidth="1"/>
    <col min="13603" max="13603" width="11" style="1" customWidth="1"/>
    <col min="13604" max="13604" width="13" style="1" customWidth="1"/>
    <col min="13605" max="13612" width="11" style="1" customWidth="1"/>
    <col min="13613" max="13613" width="13" style="1" customWidth="1"/>
    <col min="13614" max="13614" width="15.85546875" style="1" customWidth="1"/>
    <col min="13615" max="13624" width="11" style="1" customWidth="1"/>
    <col min="13625" max="13625" width="10.42578125" style="1" customWidth="1"/>
    <col min="13626" max="13627" width="10.5703125" style="1" customWidth="1"/>
    <col min="13628" max="13628" width="11.7109375" style="1" customWidth="1"/>
    <col min="13629" max="13630" width="13.85546875" style="1" customWidth="1"/>
    <col min="13631" max="13777" width="11" style="1" customWidth="1"/>
    <col min="13778" max="13824" width="11" style="1"/>
    <col min="13825" max="13825" width="17.85546875" style="1" bestFit="1" customWidth="1"/>
    <col min="13826" max="13826" width="10.85546875" style="1" customWidth="1"/>
    <col min="13827" max="13827" width="9.42578125" style="1" customWidth="1"/>
    <col min="13828" max="13828" width="7.85546875" style="1" customWidth="1"/>
    <col min="13829" max="13829" width="9" style="1" customWidth="1"/>
    <col min="13830" max="13830" width="9.140625" style="1" customWidth="1"/>
    <col min="13831" max="13831" width="8.7109375" style="1" customWidth="1"/>
    <col min="13832" max="13832" width="8.140625" style="1" customWidth="1"/>
    <col min="13833" max="13833" width="9.28515625" style="1" bestFit="1" customWidth="1"/>
    <col min="13834" max="13834" width="9.5703125" style="1" customWidth="1"/>
    <col min="13835" max="13835" width="7.42578125" style="1" bestFit="1" customWidth="1"/>
    <col min="13836" max="13836" width="9.7109375" style="1" customWidth="1"/>
    <col min="13837" max="13837" width="9.140625" style="1" customWidth="1"/>
    <col min="13838" max="13838" width="7.140625" style="1" customWidth="1"/>
    <col min="13839" max="13839" width="8" style="1" customWidth="1"/>
    <col min="13840" max="13840" width="5.28515625" style="1" bestFit="1" customWidth="1"/>
    <col min="13841" max="13841" width="11.140625" style="1" customWidth="1"/>
    <col min="13842" max="13842" width="8.7109375" style="1" bestFit="1" customWidth="1"/>
    <col min="13843" max="13843" width="9.85546875" style="1" customWidth="1"/>
    <col min="13844" max="13844" width="11.140625" style="1" customWidth="1"/>
    <col min="13845" max="13845" width="12.7109375" style="1" customWidth="1"/>
    <col min="13846" max="13846" width="9.5703125" style="1" customWidth="1"/>
    <col min="13847" max="13847" width="10.28515625" style="1" customWidth="1"/>
    <col min="13848" max="13848" width="11.28515625" style="1" customWidth="1"/>
    <col min="13849" max="13849" width="15.140625" style="1" bestFit="1" customWidth="1"/>
    <col min="13850" max="13850" width="9.7109375" style="1" customWidth="1"/>
    <col min="13851" max="13851" width="10.42578125" style="1" customWidth="1"/>
    <col min="13852" max="13852" width="12.7109375" style="1" customWidth="1"/>
    <col min="13853" max="13853" width="19.5703125" style="1" customWidth="1"/>
    <col min="13854" max="13854" width="12" style="1" customWidth="1"/>
    <col min="13855" max="13855" width="13.5703125" style="1" customWidth="1"/>
    <col min="13856" max="13856" width="19.140625" style="1" customWidth="1"/>
    <col min="13857" max="13857" width="6.85546875" style="1" customWidth="1"/>
    <col min="13858" max="13858" width="9.28515625" style="1" customWidth="1"/>
    <col min="13859" max="13859" width="11" style="1" customWidth="1"/>
    <col min="13860" max="13860" width="13" style="1" customWidth="1"/>
    <col min="13861" max="13868" width="11" style="1" customWidth="1"/>
    <col min="13869" max="13869" width="13" style="1" customWidth="1"/>
    <col min="13870" max="13870" width="15.85546875" style="1" customWidth="1"/>
    <col min="13871" max="13880" width="11" style="1" customWidth="1"/>
    <col min="13881" max="13881" width="10.42578125" style="1" customWidth="1"/>
    <col min="13882" max="13883" width="10.5703125" style="1" customWidth="1"/>
    <col min="13884" max="13884" width="11.7109375" style="1" customWidth="1"/>
    <col min="13885" max="13886" width="13.85546875" style="1" customWidth="1"/>
    <col min="13887" max="14033" width="11" style="1" customWidth="1"/>
    <col min="14034" max="14080" width="11" style="1"/>
    <col min="14081" max="14081" width="17.85546875" style="1" bestFit="1" customWidth="1"/>
    <col min="14082" max="14082" width="10.85546875" style="1" customWidth="1"/>
    <col min="14083" max="14083" width="9.42578125" style="1" customWidth="1"/>
    <col min="14084" max="14084" width="7.85546875" style="1" customWidth="1"/>
    <col min="14085" max="14085" width="9" style="1" customWidth="1"/>
    <col min="14086" max="14086" width="9.140625" style="1" customWidth="1"/>
    <col min="14087" max="14087" width="8.7109375" style="1" customWidth="1"/>
    <col min="14088" max="14088" width="8.140625" style="1" customWidth="1"/>
    <col min="14089" max="14089" width="9.28515625" style="1" bestFit="1" customWidth="1"/>
    <col min="14090" max="14090" width="9.5703125" style="1" customWidth="1"/>
    <col min="14091" max="14091" width="7.42578125" style="1" bestFit="1" customWidth="1"/>
    <col min="14092" max="14092" width="9.7109375" style="1" customWidth="1"/>
    <col min="14093" max="14093" width="9.140625" style="1" customWidth="1"/>
    <col min="14094" max="14094" width="7.140625" style="1" customWidth="1"/>
    <col min="14095" max="14095" width="8" style="1" customWidth="1"/>
    <col min="14096" max="14096" width="5.28515625" style="1" bestFit="1" customWidth="1"/>
    <col min="14097" max="14097" width="11.140625" style="1" customWidth="1"/>
    <col min="14098" max="14098" width="8.7109375" style="1" bestFit="1" customWidth="1"/>
    <col min="14099" max="14099" width="9.85546875" style="1" customWidth="1"/>
    <col min="14100" max="14100" width="11.140625" style="1" customWidth="1"/>
    <col min="14101" max="14101" width="12.7109375" style="1" customWidth="1"/>
    <col min="14102" max="14102" width="9.5703125" style="1" customWidth="1"/>
    <col min="14103" max="14103" width="10.28515625" style="1" customWidth="1"/>
    <col min="14104" max="14104" width="11.28515625" style="1" customWidth="1"/>
    <col min="14105" max="14105" width="15.140625" style="1" bestFit="1" customWidth="1"/>
    <col min="14106" max="14106" width="9.7109375" style="1" customWidth="1"/>
    <col min="14107" max="14107" width="10.42578125" style="1" customWidth="1"/>
    <col min="14108" max="14108" width="12.7109375" style="1" customWidth="1"/>
    <col min="14109" max="14109" width="19.5703125" style="1" customWidth="1"/>
    <col min="14110" max="14110" width="12" style="1" customWidth="1"/>
    <col min="14111" max="14111" width="13.5703125" style="1" customWidth="1"/>
    <col min="14112" max="14112" width="19.140625" style="1" customWidth="1"/>
    <col min="14113" max="14113" width="6.85546875" style="1" customWidth="1"/>
    <col min="14114" max="14114" width="9.28515625" style="1" customWidth="1"/>
    <col min="14115" max="14115" width="11" style="1" customWidth="1"/>
    <col min="14116" max="14116" width="13" style="1" customWidth="1"/>
    <col min="14117" max="14124" width="11" style="1" customWidth="1"/>
    <col min="14125" max="14125" width="13" style="1" customWidth="1"/>
    <col min="14126" max="14126" width="15.85546875" style="1" customWidth="1"/>
    <col min="14127" max="14136" width="11" style="1" customWidth="1"/>
    <col min="14137" max="14137" width="10.42578125" style="1" customWidth="1"/>
    <col min="14138" max="14139" width="10.5703125" style="1" customWidth="1"/>
    <col min="14140" max="14140" width="11.7109375" style="1" customWidth="1"/>
    <col min="14141" max="14142" width="13.85546875" style="1" customWidth="1"/>
    <col min="14143" max="14289" width="11" style="1" customWidth="1"/>
    <col min="14290" max="14336" width="11" style="1"/>
    <col min="14337" max="14337" width="17.85546875" style="1" bestFit="1" customWidth="1"/>
    <col min="14338" max="14338" width="10.85546875" style="1" customWidth="1"/>
    <col min="14339" max="14339" width="9.42578125" style="1" customWidth="1"/>
    <col min="14340" max="14340" width="7.85546875" style="1" customWidth="1"/>
    <col min="14341" max="14341" width="9" style="1" customWidth="1"/>
    <col min="14342" max="14342" width="9.140625" style="1" customWidth="1"/>
    <col min="14343" max="14343" width="8.7109375" style="1" customWidth="1"/>
    <col min="14344" max="14344" width="8.140625" style="1" customWidth="1"/>
    <col min="14345" max="14345" width="9.28515625" style="1" bestFit="1" customWidth="1"/>
    <col min="14346" max="14346" width="9.5703125" style="1" customWidth="1"/>
    <col min="14347" max="14347" width="7.42578125" style="1" bestFit="1" customWidth="1"/>
    <col min="14348" max="14348" width="9.7109375" style="1" customWidth="1"/>
    <col min="14349" max="14349" width="9.140625" style="1" customWidth="1"/>
    <col min="14350" max="14350" width="7.140625" style="1" customWidth="1"/>
    <col min="14351" max="14351" width="8" style="1" customWidth="1"/>
    <col min="14352" max="14352" width="5.28515625" style="1" bestFit="1" customWidth="1"/>
    <col min="14353" max="14353" width="11.140625" style="1" customWidth="1"/>
    <col min="14354" max="14354" width="8.7109375" style="1" bestFit="1" customWidth="1"/>
    <col min="14355" max="14355" width="9.85546875" style="1" customWidth="1"/>
    <col min="14356" max="14356" width="11.140625" style="1" customWidth="1"/>
    <col min="14357" max="14357" width="12.7109375" style="1" customWidth="1"/>
    <col min="14358" max="14358" width="9.5703125" style="1" customWidth="1"/>
    <col min="14359" max="14359" width="10.28515625" style="1" customWidth="1"/>
    <col min="14360" max="14360" width="11.28515625" style="1" customWidth="1"/>
    <col min="14361" max="14361" width="15.140625" style="1" bestFit="1" customWidth="1"/>
    <col min="14362" max="14362" width="9.7109375" style="1" customWidth="1"/>
    <col min="14363" max="14363" width="10.42578125" style="1" customWidth="1"/>
    <col min="14364" max="14364" width="12.7109375" style="1" customWidth="1"/>
    <col min="14365" max="14365" width="19.5703125" style="1" customWidth="1"/>
    <col min="14366" max="14366" width="12" style="1" customWidth="1"/>
    <col min="14367" max="14367" width="13.5703125" style="1" customWidth="1"/>
    <col min="14368" max="14368" width="19.140625" style="1" customWidth="1"/>
    <col min="14369" max="14369" width="6.85546875" style="1" customWidth="1"/>
    <col min="14370" max="14370" width="9.28515625" style="1" customWidth="1"/>
    <col min="14371" max="14371" width="11" style="1" customWidth="1"/>
    <col min="14372" max="14372" width="13" style="1" customWidth="1"/>
    <col min="14373" max="14380" width="11" style="1" customWidth="1"/>
    <col min="14381" max="14381" width="13" style="1" customWidth="1"/>
    <col min="14382" max="14382" width="15.85546875" style="1" customWidth="1"/>
    <col min="14383" max="14392" width="11" style="1" customWidth="1"/>
    <col min="14393" max="14393" width="10.42578125" style="1" customWidth="1"/>
    <col min="14394" max="14395" width="10.5703125" style="1" customWidth="1"/>
    <col min="14396" max="14396" width="11.7109375" style="1" customWidth="1"/>
    <col min="14397" max="14398" width="13.85546875" style="1" customWidth="1"/>
    <col min="14399" max="14545" width="11" style="1" customWidth="1"/>
    <col min="14546" max="14592" width="11" style="1"/>
    <col min="14593" max="14593" width="17.85546875" style="1" bestFit="1" customWidth="1"/>
    <col min="14594" max="14594" width="10.85546875" style="1" customWidth="1"/>
    <col min="14595" max="14595" width="9.42578125" style="1" customWidth="1"/>
    <col min="14596" max="14596" width="7.85546875" style="1" customWidth="1"/>
    <col min="14597" max="14597" width="9" style="1" customWidth="1"/>
    <col min="14598" max="14598" width="9.140625" style="1" customWidth="1"/>
    <col min="14599" max="14599" width="8.7109375" style="1" customWidth="1"/>
    <col min="14600" max="14600" width="8.140625" style="1" customWidth="1"/>
    <col min="14601" max="14601" width="9.28515625" style="1" bestFit="1" customWidth="1"/>
    <col min="14602" max="14602" width="9.5703125" style="1" customWidth="1"/>
    <col min="14603" max="14603" width="7.42578125" style="1" bestFit="1" customWidth="1"/>
    <col min="14604" max="14604" width="9.7109375" style="1" customWidth="1"/>
    <col min="14605" max="14605" width="9.140625" style="1" customWidth="1"/>
    <col min="14606" max="14606" width="7.140625" style="1" customWidth="1"/>
    <col min="14607" max="14607" width="8" style="1" customWidth="1"/>
    <col min="14608" max="14608" width="5.28515625" style="1" bestFit="1" customWidth="1"/>
    <col min="14609" max="14609" width="11.140625" style="1" customWidth="1"/>
    <col min="14610" max="14610" width="8.7109375" style="1" bestFit="1" customWidth="1"/>
    <col min="14611" max="14611" width="9.85546875" style="1" customWidth="1"/>
    <col min="14612" max="14612" width="11.140625" style="1" customWidth="1"/>
    <col min="14613" max="14613" width="12.7109375" style="1" customWidth="1"/>
    <col min="14614" max="14614" width="9.5703125" style="1" customWidth="1"/>
    <col min="14615" max="14615" width="10.28515625" style="1" customWidth="1"/>
    <col min="14616" max="14616" width="11.28515625" style="1" customWidth="1"/>
    <col min="14617" max="14617" width="15.140625" style="1" bestFit="1" customWidth="1"/>
    <col min="14618" max="14618" width="9.7109375" style="1" customWidth="1"/>
    <col min="14619" max="14619" width="10.42578125" style="1" customWidth="1"/>
    <col min="14620" max="14620" width="12.7109375" style="1" customWidth="1"/>
    <col min="14621" max="14621" width="19.5703125" style="1" customWidth="1"/>
    <col min="14622" max="14622" width="12" style="1" customWidth="1"/>
    <col min="14623" max="14623" width="13.5703125" style="1" customWidth="1"/>
    <col min="14624" max="14624" width="19.140625" style="1" customWidth="1"/>
    <col min="14625" max="14625" width="6.85546875" style="1" customWidth="1"/>
    <col min="14626" max="14626" width="9.28515625" style="1" customWidth="1"/>
    <col min="14627" max="14627" width="11" style="1" customWidth="1"/>
    <col min="14628" max="14628" width="13" style="1" customWidth="1"/>
    <col min="14629" max="14636" width="11" style="1" customWidth="1"/>
    <col min="14637" max="14637" width="13" style="1" customWidth="1"/>
    <col min="14638" max="14638" width="15.85546875" style="1" customWidth="1"/>
    <col min="14639" max="14648" width="11" style="1" customWidth="1"/>
    <col min="14649" max="14649" width="10.42578125" style="1" customWidth="1"/>
    <col min="14650" max="14651" width="10.5703125" style="1" customWidth="1"/>
    <col min="14652" max="14652" width="11.7109375" style="1" customWidth="1"/>
    <col min="14653" max="14654" width="13.85546875" style="1" customWidth="1"/>
    <col min="14655" max="14801" width="11" style="1" customWidth="1"/>
    <col min="14802" max="14848" width="11" style="1"/>
    <col min="14849" max="14849" width="17.85546875" style="1" bestFit="1" customWidth="1"/>
    <col min="14850" max="14850" width="10.85546875" style="1" customWidth="1"/>
    <col min="14851" max="14851" width="9.42578125" style="1" customWidth="1"/>
    <col min="14852" max="14852" width="7.85546875" style="1" customWidth="1"/>
    <col min="14853" max="14853" width="9" style="1" customWidth="1"/>
    <col min="14854" max="14854" width="9.140625" style="1" customWidth="1"/>
    <col min="14855" max="14855" width="8.7109375" style="1" customWidth="1"/>
    <col min="14856" max="14856" width="8.140625" style="1" customWidth="1"/>
    <col min="14857" max="14857" width="9.28515625" style="1" bestFit="1" customWidth="1"/>
    <col min="14858" max="14858" width="9.5703125" style="1" customWidth="1"/>
    <col min="14859" max="14859" width="7.42578125" style="1" bestFit="1" customWidth="1"/>
    <col min="14860" max="14860" width="9.7109375" style="1" customWidth="1"/>
    <col min="14861" max="14861" width="9.140625" style="1" customWidth="1"/>
    <col min="14862" max="14862" width="7.140625" style="1" customWidth="1"/>
    <col min="14863" max="14863" width="8" style="1" customWidth="1"/>
    <col min="14864" max="14864" width="5.28515625" style="1" bestFit="1" customWidth="1"/>
    <col min="14865" max="14865" width="11.140625" style="1" customWidth="1"/>
    <col min="14866" max="14866" width="8.7109375" style="1" bestFit="1" customWidth="1"/>
    <col min="14867" max="14867" width="9.85546875" style="1" customWidth="1"/>
    <col min="14868" max="14868" width="11.140625" style="1" customWidth="1"/>
    <col min="14869" max="14869" width="12.7109375" style="1" customWidth="1"/>
    <col min="14870" max="14870" width="9.5703125" style="1" customWidth="1"/>
    <col min="14871" max="14871" width="10.28515625" style="1" customWidth="1"/>
    <col min="14872" max="14872" width="11.28515625" style="1" customWidth="1"/>
    <col min="14873" max="14873" width="15.140625" style="1" bestFit="1" customWidth="1"/>
    <col min="14874" max="14874" width="9.7109375" style="1" customWidth="1"/>
    <col min="14875" max="14875" width="10.42578125" style="1" customWidth="1"/>
    <col min="14876" max="14876" width="12.7109375" style="1" customWidth="1"/>
    <col min="14877" max="14877" width="19.5703125" style="1" customWidth="1"/>
    <col min="14878" max="14878" width="12" style="1" customWidth="1"/>
    <col min="14879" max="14879" width="13.5703125" style="1" customWidth="1"/>
    <col min="14880" max="14880" width="19.140625" style="1" customWidth="1"/>
    <col min="14881" max="14881" width="6.85546875" style="1" customWidth="1"/>
    <col min="14882" max="14882" width="9.28515625" style="1" customWidth="1"/>
    <col min="14883" max="14883" width="11" style="1" customWidth="1"/>
    <col min="14884" max="14884" width="13" style="1" customWidth="1"/>
    <col min="14885" max="14892" width="11" style="1" customWidth="1"/>
    <col min="14893" max="14893" width="13" style="1" customWidth="1"/>
    <col min="14894" max="14894" width="15.85546875" style="1" customWidth="1"/>
    <col min="14895" max="14904" width="11" style="1" customWidth="1"/>
    <col min="14905" max="14905" width="10.42578125" style="1" customWidth="1"/>
    <col min="14906" max="14907" width="10.5703125" style="1" customWidth="1"/>
    <col min="14908" max="14908" width="11.7109375" style="1" customWidth="1"/>
    <col min="14909" max="14910" width="13.85546875" style="1" customWidth="1"/>
    <col min="14911" max="15057" width="11" style="1" customWidth="1"/>
    <col min="15058" max="15104" width="11" style="1"/>
    <col min="15105" max="15105" width="17.85546875" style="1" bestFit="1" customWidth="1"/>
    <col min="15106" max="15106" width="10.85546875" style="1" customWidth="1"/>
    <col min="15107" max="15107" width="9.42578125" style="1" customWidth="1"/>
    <col min="15108" max="15108" width="7.85546875" style="1" customWidth="1"/>
    <col min="15109" max="15109" width="9" style="1" customWidth="1"/>
    <col min="15110" max="15110" width="9.140625" style="1" customWidth="1"/>
    <col min="15111" max="15111" width="8.7109375" style="1" customWidth="1"/>
    <col min="15112" max="15112" width="8.140625" style="1" customWidth="1"/>
    <col min="15113" max="15113" width="9.28515625" style="1" bestFit="1" customWidth="1"/>
    <col min="15114" max="15114" width="9.5703125" style="1" customWidth="1"/>
    <col min="15115" max="15115" width="7.42578125" style="1" bestFit="1" customWidth="1"/>
    <col min="15116" max="15116" width="9.7109375" style="1" customWidth="1"/>
    <col min="15117" max="15117" width="9.140625" style="1" customWidth="1"/>
    <col min="15118" max="15118" width="7.140625" style="1" customWidth="1"/>
    <col min="15119" max="15119" width="8" style="1" customWidth="1"/>
    <col min="15120" max="15120" width="5.28515625" style="1" bestFit="1" customWidth="1"/>
    <col min="15121" max="15121" width="11.140625" style="1" customWidth="1"/>
    <col min="15122" max="15122" width="8.7109375" style="1" bestFit="1" customWidth="1"/>
    <col min="15123" max="15123" width="9.85546875" style="1" customWidth="1"/>
    <col min="15124" max="15124" width="11.140625" style="1" customWidth="1"/>
    <col min="15125" max="15125" width="12.7109375" style="1" customWidth="1"/>
    <col min="15126" max="15126" width="9.5703125" style="1" customWidth="1"/>
    <col min="15127" max="15127" width="10.28515625" style="1" customWidth="1"/>
    <col min="15128" max="15128" width="11.28515625" style="1" customWidth="1"/>
    <col min="15129" max="15129" width="15.140625" style="1" bestFit="1" customWidth="1"/>
    <col min="15130" max="15130" width="9.7109375" style="1" customWidth="1"/>
    <col min="15131" max="15131" width="10.42578125" style="1" customWidth="1"/>
    <col min="15132" max="15132" width="12.7109375" style="1" customWidth="1"/>
    <col min="15133" max="15133" width="19.5703125" style="1" customWidth="1"/>
    <col min="15134" max="15134" width="12" style="1" customWidth="1"/>
    <col min="15135" max="15135" width="13.5703125" style="1" customWidth="1"/>
    <col min="15136" max="15136" width="19.140625" style="1" customWidth="1"/>
    <col min="15137" max="15137" width="6.85546875" style="1" customWidth="1"/>
    <col min="15138" max="15138" width="9.28515625" style="1" customWidth="1"/>
    <col min="15139" max="15139" width="11" style="1" customWidth="1"/>
    <col min="15140" max="15140" width="13" style="1" customWidth="1"/>
    <col min="15141" max="15148" width="11" style="1" customWidth="1"/>
    <col min="15149" max="15149" width="13" style="1" customWidth="1"/>
    <col min="15150" max="15150" width="15.85546875" style="1" customWidth="1"/>
    <col min="15151" max="15160" width="11" style="1" customWidth="1"/>
    <col min="15161" max="15161" width="10.42578125" style="1" customWidth="1"/>
    <col min="15162" max="15163" width="10.5703125" style="1" customWidth="1"/>
    <col min="15164" max="15164" width="11.7109375" style="1" customWidth="1"/>
    <col min="15165" max="15166" width="13.85546875" style="1" customWidth="1"/>
    <col min="15167" max="15313" width="11" style="1" customWidth="1"/>
    <col min="15314" max="15360" width="11" style="1"/>
    <col min="15361" max="15361" width="17.85546875" style="1" bestFit="1" customWidth="1"/>
    <col min="15362" max="15362" width="10.85546875" style="1" customWidth="1"/>
    <col min="15363" max="15363" width="9.42578125" style="1" customWidth="1"/>
    <col min="15364" max="15364" width="7.85546875" style="1" customWidth="1"/>
    <col min="15365" max="15365" width="9" style="1" customWidth="1"/>
    <col min="15366" max="15366" width="9.140625" style="1" customWidth="1"/>
    <col min="15367" max="15367" width="8.7109375" style="1" customWidth="1"/>
    <col min="15368" max="15368" width="8.140625" style="1" customWidth="1"/>
    <col min="15369" max="15369" width="9.28515625" style="1" bestFit="1" customWidth="1"/>
    <col min="15370" max="15370" width="9.5703125" style="1" customWidth="1"/>
    <col min="15371" max="15371" width="7.42578125" style="1" bestFit="1" customWidth="1"/>
    <col min="15372" max="15372" width="9.7109375" style="1" customWidth="1"/>
    <col min="15373" max="15373" width="9.140625" style="1" customWidth="1"/>
    <col min="15374" max="15374" width="7.140625" style="1" customWidth="1"/>
    <col min="15375" max="15375" width="8" style="1" customWidth="1"/>
    <col min="15376" max="15376" width="5.28515625" style="1" bestFit="1" customWidth="1"/>
    <col min="15377" max="15377" width="11.140625" style="1" customWidth="1"/>
    <col min="15378" max="15378" width="8.7109375" style="1" bestFit="1" customWidth="1"/>
    <col min="15379" max="15379" width="9.85546875" style="1" customWidth="1"/>
    <col min="15380" max="15380" width="11.140625" style="1" customWidth="1"/>
    <col min="15381" max="15381" width="12.7109375" style="1" customWidth="1"/>
    <col min="15382" max="15382" width="9.5703125" style="1" customWidth="1"/>
    <col min="15383" max="15383" width="10.28515625" style="1" customWidth="1"/>
    <col min="15384" max="15384" width="11.28515625" style="1" customWidth="1"/>
    <col min="15385" max="15385" width="15.140625" style="1" bestFit="1" customWidth="1"/>
    <col min="15386" max="15386" width="9.7109375" style="1" customWidth="1"/>
    <col min="15387" max="15387" width="10.42578125" style="1" customWidth="1"/>
    <col min="15388" max="15388" width="12.7109375" style="1" customWidth="1"/>
    <col min="15389" max="15389" width="19.5703125" style="1" customWidth="1"/>
    <col min="15390" max="15390" width="12" style="1" customWidth="1"/>
    <col min="15391" max="15391" width="13.5703125" style="1" customWidth="1"/>
    <col min="15392" max="15392" width="19.140625" style="1" customWidth="1"/>
    <col min="15393" max="15393" width="6.85546875" style="1" customWidth="1"/>
    <col min="15394" max="15394" width="9.28515625" style="1" customWidth="1"/>
    <col min="15395" max="15395" width="11" style="1" customWidth="1"/>
    <col min="15396" max="15396" width="13" style="1" customWidth="1"/>
    <col min="15397" max="15404" width="11" style="1" customWidth="1"/>
    <col min="15405" max="15405" width="13" style="1" customWidth="1"/>
    <col min="15406" max="15406" width="15.85546875" style="1" customWidth="1"/>
    <col min="15407" max="15416" width="11" style="1" customWidth="1"/>
    <col min="15417" max="15417" width="10.42578125" style="1" customWidth="1"/>
    <col min="15418" max="15419" width="10.5703125" style="1" customWidth="1"/>
    <col min="15420" max="15420" width="11.7109375" style="1" customWidth="1"/>
    <col min="15421" max="15422" width="13.85546875" style="1" customWidth="1"/>
    <col min="15423" max="15569" width="11" style="1" customWidth="1"/>
    <col min="15570" max="15616" width="11" style="1"/>
    <col min="15617" max="15617" width="17.85546875" style="1" bestFit="1" customWidth="1"/>
    <col min="15618" max="15618" width="10.85546875" style="1" customWidth="1"/>
    <col min="15619" max="15619" width="9.42578125" style="1" customWidth="1"/>
    <col min="15620" max="15620" width="7.85546875" style="1" customWidth="1"/>
    <col min="15621" max="15621" width="9" style="1" customWidth="1"/>
    <col min="15622" max="15622" width="9.140625" style="1" customWidth="1"/>
    <col min="15623" max="15623" width="8.7109375" style="1" customWidth="1"/>
    <col min="15624" max="15624" width="8.140625" style="1" customWidth="1"/>
    <col min="15625" max="15625" width="9.28515625" style="1" bestFit="1" customWidth="1"/>
    <col min="15626" max="15626" width="9.5703125" style="1" customWidth="1"/>
    <col min="15627" max="15627" width="7.42578125" style="1" bestFit="1" customWidth="1"/>
    <col min="15628" max="15628" width="9.7109375" style="1" customWidth="1"/>
    <col min="15629" max="15629" width="9.140625" style="1" customWidth="1"/>
    <col min="15630" max="15630" width="7.140625" style="1" customWidth="1"/>
    <col min="15631" max="15631" width="8" style="1" customWidth="1"/>
    <col min="15632" max="15632" width="5.28515625" style="1" bestFit="1" customWidth="1"/>
    <col min="15633" max="15633" width="11.140625" style="1" customWidth="1"/>
    <col min="15634" max="15634" width="8.7109375" style="1" bestFit="1" customWidth="1"/>
    <col min="15635" max="15635" width="9.85546875" style="1" customWidth="1"/>
    <col min="15636" max="15636" width="11.140625" style="1" customWidth="1"/>
    <col min="15637" max="15637" width="12.7109375" style="1" customWidth="1"/>
    <col min="15638" max="15638" width="9.5703125" style="1" customWidth="1"/>
    <col min="15639" max="15639" width="10.28515625" style="1" customWidth="1"/>
    <col min="15640" max="15640" width="11.28515625" style="1" customWidth="1"/>
    <col min="15641" max="15641" width="15.140625" style="1" bestFit="1" customWidth="1"/>
    <col min="15642" max="15642" width="9.7109375" style="1" customWidth="1"/>
    <col min="15643" max="15643" width="10.42578125" style="1" customWidth="1"/>
    <col min="15644" max="15644" width="12.7109375" style="1" customWidth="1"/>
    <col min="15645" max="15645" width="19.5703125" style="1" customWidth="1"/>
    <col min="15646" max="15646" width="12" style="1" customWidth="1"/>
    <col min="15647" max="15647" width="13.5703125" style="1" customWidth="1"/>
    <col min="15648" max="15648" width="19.140625" style="1" customWidth="1"/>
    <col min="15649" max="15649" width="6.85546875" style="1" customWidth="1"/>
    <col min="15650" max="15650" width="9.28515625" style="1" customWidth="1"/>
    <col min="15651" max="15651" width="11" style="1" customWidth="1"/>
    <col min="15652" max="15652" width="13" style="1" customWidth="1"/>
    <col min="15653" max="15660" width="11" style="1" customWidth="1"/>
    <col min="15661" max="15661" width="13" style="1" customWidth="1"/>
    <col min="15662" max="15662" width="15.85546875" style="1" customWidth="1"/>
    <col min="15663" max="15672" width="11" style="1" customWidth="1"/>
    <col min="15673" max="15673" width="10.42578125" style="1" customWidth="1"/>
    <col min="15674" max="15675" width="10.5703125" style="1" customWidth="1"/>
    <col min="15676" max="15676" width="11.7109375" style="1" customWidth="1"/>
    <col min="15677" max="15678" width="13.85546875" style="1" customWidth="1"/>
    <col min="15679" max="15825" width="11" style="1" customWidth="1"/>
    <col min="15826" max="15872" width="11" style="1"/>
    <col min="15873" max="15873" width="17.85546875" style="1" bestFit="1" customWidth="1"/>
    <col min="15874" max="15874" width="10.85546875" style="1" customWidth="1"/>
    <col min="15875" max="15875" width="9.42578125" style="1" customWidth="1"/>
    <col min="15876" max="15876" width="7.85546875" style="1" customWidth="1"/>
    <col min="15877" max="15877" width="9" style="1" customWidth="1"/>
    <col min="15878" max="15878" width="9.140625" style="1" customWidth="1"/>
    <col min="15879" max="15879" width="8.7109375" style="1" customWidth="1"/>
    <col min="15880" max="15880" width="8.140625" style="1" customWidth="1"/>
    <col min="15881" max="15881" width="9.28515625" style="1" bestFit="1" customWidth="1"/>
    <col min="15882" max="15882" width="9.5703125" style="1" customWidth="1"/>
    <col min="15883" max="15883" width="7.42578125" style="1" bestFit="1" customWidth="1"/>
    <col min="15884" max="15884" width="9.7109375" style="1" customWidth="1"/>
    <col min="15885" max="15885" width="9.140625" style="1" customWidth="1"/>
    <col min="15886" max="15886" width="7.140625" style="1" customWidth="1"/>
    <col min="15887" max="15887" width="8" style="1" customWidth="1"/>
    <col min="15888" max="15888" width="5.28515625" style="1" bestFit="1" customWidth="1"/>
    <col min="15889" max="15889" width="11.140625" style="1" customWidth="1"/>
    <col min="15890" max="15890" width="8.7109375" style="1" bestFit="1" customWidth="1"/>
    <col min="15891" max="15891" width="9.85546875" style="1" customWidth="1"/>
    <col min="15892" max="15892" width="11.140625" style="1" customWidth="1"/>
    <col min="15893" max="15893" width="12.7109375" style="1" customWidth="1"/>
    <col min="15894" max="15894" width="9.5703125" style="1" customWidth="1"/>
    <col min="15895" max="15895" width="10.28515625" style="1" customWidth="1"/>
    <col min="15896" max="15896" width="11.28515625" style="1" customWidth="1"/>
    <col min="15897" max="15897" width="15.140625" style="1" bestFit="1" customWidth="1"/>
    <col min="15898" max="15898" width="9.7109375" style="1" customWidth="1"/>
    <col min="15899" max="15899" width="10.42578125" style="1" customWidth="1"/>
    <col min="15900" max="15900" width="12.7109375" style="1" customWidth="1"/>
    <col min="15901" max="15901" width="19.5703125" style="1" customWidth="1"/>
    <col min="15902" max="15902" width="12" style="1" customWidth="1"/>
    <col min="15903" max="15903" width="13.5703125" style="1" customWidth="1"/>
    <col min="15904" max="15904" width="19.140625" style="1" customWidth="1"/>
    <col min="15905" max="15905" width="6.85546875" style="1" customWidth="1"/>
    <col min="15906" max="15906" width="9.28515625" style="1" customWidth="1"/>
    <col min="15907" max="15907" width="11" style="1" customWidth="1"/>
    <col min="15908" max="15908" width="13" style="1" customWidth="1"/>
    <col min="15909" max="15916" width="11" style="1" customWidth="1"/>
    <col min="15917" max="15917" width="13" style="1" customWidth="1"/>
    <col min="15918" max="15918" width="15.85546875" style="1" customWidth="1"/>
    <col min="15919" max="15928" width="11" style="1" customWidth="1"/>
    <col min="15929" max="15929" width="10.42578125" style="1" customWidth="1"/>
    <col min="15930" max="15931" width="10.5703125" style="1" customWidth="1"/>
    <col min="15932" max="15932" width="11.7109375" style="1" customWidth="1"/>
    <col min="15933" max="15934" width="13.85546875" style="1" customWidth="1"/>
    <col min="15935" max="16081" width="11" style="1" customWidth="1"/>
    <col min="16082" max="16128" width="11" style="1"/>
    <col min="16129" max="16129" width="17.85546875" style="1" bestFit="1" customWidth="1"/>
    <col min="16130" max="16130" width="10.85546875" style="1" customWidth="1"/>
    <col min="16131" max="16131" width="9.42578125" style="1" customWidth="1"/>
    <col min="16132" max="16132" width="7.85546875" style="1" customWidth="1"/>
    <col min="16133" max="16133" width="9" style="1" customWidth="1"/>
    <col min="16134" max="16134" width="9.140625" style="1" customWidth="1"/>
    <col min="16135" max="16135" width="8.7109375" style="1" customWidth="1"/>
    <col min="16136" max="16136" width="8.140625" style="1" customWidth="1"/>
    <col min="16137" max="16137" width="9.28515625" style="1" bestFit="1" customWidth="1"/>
    <col min="16138" max="16138" width="9.5703125" style="1" customWidth="1"/>
    <col min="16139" max="16139" width="7.42578125" style="1" bestFit="1" customWidth="1"/>
    <col min="16140" max="16140" width="9.7109375" style="1" customWidth="1"/>
    <col min="16141" max="16141" width="9.140625" style="1" customWidth="1"/>
    <col min="16142" max="16142" width="7.140625" style="1" customWidth="1"/>
    <col min="16143" max="16143" width="8" style="1" customWidth="1"/>
    <col min="16144" max="16144" width="5.28515625" style="1" bestFit="1" customWidth="1"/>
    <col min="16145" max="16145" width="11.140625" style="1" customWidth="1"/>
    <col min="16146" max="16146" width="8.7109375" style="1" bestFit="1" customWidth="1"/>
    <col min="16147" max="16147" width="9.85546875" style="1" customWidth="1"/>
    <col min="16148" max="16148" width="11.140625" style="1" customWidth="1"/>
    <col min="16149" max="16149" width="12.7109375" style="1" customWidth="1"/>
    <col min="16150" max="16150" width="9.5703125" style="1" customWidth="1"/>
    <col min="16151" max="16151" width="10.28515625" style="1" customWidth="1"/>
    <col min="16152" max="16152" width="11.28515625" style="1" customWidth="1"/>
    <col min="16153" max="16153" width="15.140625" style="1" bestFit="1" customWidth="1"/>
    <col min="16154" max="16154" width="9.7109375" style="1" customWidth="1"/>
    <col min="16155" max="16155" width="10.42578125" style="1" customWidth="1"/>
    <col min="16156" max="16156" width="12.7109375" style="1" customWidth="1"/>
    <col min="16157" max="16157" width="19.5703125" style="1" customWidth="1"/>
    <col min="16158" max="16158" width="12" style="1" customWidth="1"/>
    <col min="16159" max="16159" width="13.5703125" style="1" customWidth="1"/>
    <col min="16160" max="16160" width="19.140625" style="1" customWidth="1"/>
    <col min="16161" max="16161" width="6.85546875" style="1" customWidth="1"/>
    <col min="16162" max="16162" width="9.28515625" style="1" customWidth="1"/>
    <col min="16163" max="16163" width="11" style="1" customWidth="1"/>
    <col min="16164" max="16164" width="13" style="1" customWidth="1"/>
    <col min="16165" max="16172" width="11" style="1" customWidth="1"/>
    <col min="16173" max="16173" width="13" style="1" customWidth="1"/>
    <col min="16174" max="16174" width="15.85546875" style="1" customWidth="1"/>
    <col min="16175" max="16184" width="11" style="1" customWidth="1"/>
    <col min="16185" max="16185" width="10.42578125" style="1" customWidth="1"/>
    <col min="16186" max="16187" width="10.5703125" style="1" customWidth="1"/>
    <col min="16188" max="16188" width="11.7109375" style="1" customWidth="1"/>
    <col min="16189" max="16190" width="13.85546875" style="1" customWidth="1"/>
    <col min="16191" max="16337" width="11" style="1" customWidth="1"/>
    <col min="16338" max="16384" width="11" style="1"/>
  </cols>
  <sheetData>
    <row r="1" spans="1:62" x14ac:dyDescent="0.2">
      <c r="A1" s="1" t="s">
        <v>0</v>
      </c>
      <c r="C1" s="3"/>
      <c r="P1" s="2"/>
    </row>
    <row r="2" spans="1:62" x14ac:dyDescent="0.2">
      <c r="A2" s="5" t="s">
        <v>1</v>
      </c>
      <c r="C2" s="3"/>
      <c r="E2" s="434"/>
      <c r="F2" s="434"/>
      <c r="G2" s="435"/>
      <c r="H2" s="435"/>
      <c r="I2" s="435"/>
      <c r="J2" s="435"/>
      <c r="K2" s="435"/>
      <c r="P2" s="2"/>
      <c r="V2" s="6" t="s">
        <v>2</v>
      </c>
      <c r="BE2" s="1" t="s">
        <v>3</v>
      </c>
    </row>
    <row r="3" spans="1:62" x14ac:dyDescent="0.2">
      <c r="C3" s="7"/>
      <c r="E3" s="544" t="s">
        <v>136</v>
      </c>
      <c r="F3" s="544"/>
      <c r="G3" s="544"/>
      <c r="H3" s="544"/>
      <c r="I3" s="544"/>
      <c r="J3" s="544"/>
      <c r="K3" s="544"/>
      <c r="P3" s="2"/>
      <c r="Q3" s="6" t="s">
        <v>2</v>
      </c>
      <c r="BE3" s="1" t="s">
        <v>4</v>
      </c>
    </row>
    <row r="4" spans="1:62" x14ac:dyDescent="0.2">
      <c r="A4" s="8" t="s">
        <v>144</v>
      </c>
      <c r="B4" s="412"/>
      <c r="C4" s="7"/>
      <c r="E4" s="545" t="s">
        <v>145</v>
      </c>
      <c r="F4" s="545"/>
      <c r="G4" s="545"/>
      <c r="H4" s="545"/>
      <c r="I4" s="545"/>
      <c r="J4" s="545"/>
      <c r="K4" s="545"/>
      <c r="P4" s="2"/>
      <c r="Q4" s="6" t="s">
        <v>2</v>
      </c>
      <c r="AG4" s="9"/>
      <c r="AK4" s="8" t="s">
        <v>6</v>
      </c>
      <c r="AL4" s="8"/>
      <c r="AM4" s="8"/>
    </row>
    <row r="5" spans="1:62" ht="15" customHeight="1" x14ac:dyDescent="0.2">
      <c r="A5" s="8"/>
      <c r="B5" s="412"/>
      <c r="C5" s="7"/>
      <c r="E5" s="545" t="s">
        <v>146</v>
      </c>
      <c r="F5" s="545"/>
      <c r="G5" s="545"/>
      <c r="H5" s="545"/>
      <c r="I5" s="545"/>
      <c r="J5" s="545"/>
      <c r="K5" s="545"/>
      <c r="P5" s="2"/>
      <c r="Q5" s="6"/>
      <c r="AG5" s="9"/>
      <c r="AK5" s="8"/>
      <c r="AL5" s="8"/>
      <c r="AM5" s="8"/>
    </row>
    <row r="6" spans="1:62" ht="12.75" thickBot="1" x14ac:dyDescent="0.25">
      <c r="A6" s="2"/>
      <c r="C6" s="10"/>
      <c r="E6" s="546" t="s">
        <v>147</v>
      </c>
      <c r="F6" s="546"/>
      <c r="G6" s="546"/>
      <c r="H6" s="546"/>
      <c r="I6" s="546"/>
      <c r="J6" s="546"/>
      <c r="K6" s="546"/>
      <c r="P6" s="2"/>
      <c r="AC6" s="8"/>
      <c r="AD6" s="8"/>
      <c r="AE6" s="8"/>
      <c r="AG6" s="9"/>
      <c r="AK6" s="8" t="s">
        <v>144</v>
      </c>
      <c r="AL6" s="8"/>
      <c r="AM6" s="8"/>
    </row>
    <row r="7" spans="1:62" ht="15.75" thickBot="1" x14ac:dyDescent="0.3">
      <c r="A7" s="2"/>
      <c r="C7" s="3"/>
      <c r="E7" s="559"/>
      <c r="F7" s="559"/>
      <c r="G7" s="559"/>
      <c r="H7" s="559"/>
      <c r="I7" s="559"/>
      <c r="J7" s="559"/>
      <c r="K7" s="559"/>
      <c r="P7" s="11"/>
      <c r="Q7" s="6"/>
      <c r="R7" s="6"/>
      <c r="S7" s="6"/>
      <c r="T7" s="6"/>
      <c r="U7" s="6"/>
      <c r="V7" s="6"/>
      <c r="W7" s="6"/>
      <c r="X7" s="6"/>
      <c r="Y7" s="6"/>
      <c r="Z7" s="6"/>
      <c r="AA7" s="6"/>
      <c r="AB7" s="2"/>
      <c r="AC7" s="8"/>
      <c r="AD7" s="12"/>
      <c r="AE7" s="8"/>
      <c r="AG7" s="13"/>
      <c r="AH7" s="14"/>
      <c r="AI7" s="14"/>
      <c r="AJ7" s="14"/>
      <c r="AK7" s="14"/>
      <c r="AL7" s="14"/>
      <c r="AM7" s="14"/>
      <c r="BE7" s="15"/>
      <c r="BF7" s="15"/>
      <c r="BG7" s="16" t="s">
        <v>7</v>
      </c>
      <c r="BH7" s="337" t="s">
        <v>5</v>
      </c>
      <c r="BI7" s="338"/>
      <c r="BJ7" s="339">
        <v>2015</v>
      </c>
    </row>
    <row r="8" spans="1:62" ht="12.75" thickBot="1" x14ac:dyDescent="0.25">
      <c r="A8" s="2"/>
      <c r="B8" s="17"/>
      <c r="C8" s="18" t="s">
        <v>8</v>
      </c>
      <c r="D8" s="19"/>
      <c r="E8" s="19"/>
      <c r="F8" s="20"/>
      <c r="G8" s="21"/>
      <c r="H8" s="21"/>
      <c r="I8" s="21"/>
      <c r="J8" s="21"/>
      <c r="K8" s="21"/>
      <c r="L8" s="21"/>
      <c r="M8" s="21"/>
      <c r="N8" s="22"/>
      <c r="O8" s="11"/>
      <c r="P8" s="11"/>
      <c r="AA8" s="1"/>
      <c r="AB8" s="2"/>
      <c r="AC8" s="8"/>
      <c r="AD8" s="12"/>
      <c r="AE8" s="8"/>
      <c r="AG8" s="13"/>
      <c r="AJ8" s="17"/>
      <c r="AK8" s="23" t="s">
        <v>81</v>
      </c>
      <c r="AL8" s="23" t="s">
        <v>81</v>
      </c>
      <c r="AM8" s="23" t="s">
        <v>81</v>
      </c>
      <c r="AN8" s="23" t="s">
        <v>81</v>
      </c>
      <c r="AO8" s="24" t="s">
        <v>9</v>
      </c>
      <c r="AP8" s="24" t="s">
        <v>9</v>
      </c>
      <c r="AQ8" s="24" t="s">
        <v>9</v>
      </c>
      <c r="AR8" s="24" t="s">
        <v>9</v>
      </c>
      <c r="AS8" s="25" t="s">
        <v>90</v>
      </c>
      <c r="AT8" s="25" t="s">
        <v>90</v>
      </c>
      <c r="AU8" s="25" t="s">
        <v>90</v>
      </c>
      <c r="AV8" s="25" t="s">
        <v>90</v>
      </c>
      <c r="AW8" s="26" t="s">
        <v>10</v>
      </c>
      <c r="AX8" s="26" t="s">
        <v>10</v>
      </c>
      <c r="AY8" s="26" t="s">
        <v>10</v>
      </c>
      <c r="AZ8" s="26" t="s">
        <v>10</v>
      </c>
      <c r="BA8" s="27" t="s">
        <v>11</v>
      </c>
      <c r="BB8" s="27" t="s">
        <v>11</v>
      </c>
      <c r="BC8" s="27" t="s">
        <v>11</v>
      </c>
      <c r="BD8" s="27" t="s">
        <v>11</v>
      </c>
      <c r="BE8" s="15"/>
      <c r="BF8" s="15"/>
      <c r="BG8" s="16" t="s">
        <v>7</v>
      </c>
      <c r="BH8" s="317"/>
      <c r="BI8" s="317"/>
      <c r="BJ8" s="340" t="s">
        <v>7</v>
      </c>
    </row>
    <row r="9" spans="1:62" ht="12.75" thickBot="1" x14ac:dyDescent="0.25">
      <c r="B9" s="524" t="s">
        <v>12</v>
      </c>
      <c r="C9" s="560"/>
      <c r="D9" s="560"/>
      <c r="E9" s="525"/>
      <c r="F9" s="28"/>
      <c r="G9" s="29"/>
      <c r="H9" s="30"/>
      <c r="I9" s="30"/>
      <c r="J9" s="29" t="s">
        <v>13</v>
      </c>
      <c r="K9" s="29"/>
      <c r="L9" s="29"/>
      <c r="M9" s="29"/>
      <c r="N9" s="31"/>
      <c r="O9" s="11"/>
      <c r="P9" s="11"/>
      <c r="Q9" s="436" t="s">
        <v>147</v>
      </c>
      <c r="R9" s="433"/>
      <c r="AA9" s="1"/>
      <c r="AB9" s="2"/>
      <c r="AC9" s="32" t="s">
        <v>14</v>
      </c>
      <c r="AD9" s="32"/>
      <c r="AE9" s="32"/>
      <c r="AF9" s="33"/>
      <c r="AG9" s="13"/>
      <c r="AJ9" s="17"/>
      <c r="AK9" s="34"/>
      <c r="AL9" s="35"/>
      <c r="AM9" s="36"/>
      <c r="AN9" s="37"/>
      <c r="AO9" s="34"/>
      <c r="AP9" s="35"/>
      <c r="AQ9" s="36"/>
      <c r="AR9" s="37"/>
      <c r="AS9" s="34"/>
      <c r="AT9" s="35"/>
      <c r="AU9" s="36"/>
      <c r="AV9" s="37"/>
      <c r="AW9" s="34"/>
      <c r="AX9" s="35"/>
      <c r="AY9" s="36"/>
      <c r="AZ9" s="37"/>
      <c r="BA9" s="34"/>
      <c r="BB9" s="35"/>
      <c r="BC9" s="36"/>
      <c r="BD9" s="38"/>
      <c r="BE9" s="39"/>
      <c r="BF9" s="39"/>
      <c r="BG9" s="39"/>
      <c r="BH9" s="341"/>
      <c r="BI9" s="341"/>
      <c r="BJ9" s="341"/>
    </row>
    <row r="10" spans="1:62" ht="132.75" thickBot="1" x14ac:dyDescent="0.25">
      <c r="A10" s="40"/>
      <c r="B10" s="41" t="s">
        <v>15</v>
      </c>
      <c r="C10" s="42" t="s">
        <v>16</v>
      </c>
      <c r="D10" s="43" t="s">
        <v>17</v>
      </c>
      <c r="E10" s="44" t="s">
        <v>18</v>
      </c>
      <c r="F10" s="45" t="s">
        <v>19</v>
      </c>
      <c r="G10" s="46" t="s">
        <v>20</v>
      </c>
      <c r="H10" s="46" t="s">
        <v>21</v>
      </c>
      <c r="I10" s="47" t="s">
        <v>22</v>
      </c>
      <c r="J10" s="561" t="s">
        <v>23</v>
      </c>
      <c r="K10" s="562"/>
      <c r="L10" s="47" t="s">
        <v>24</v>
      </c>
      <c r="M10" s="46" t="s">
        <v>25</v>
      </c>
      <c r="N10" s="410" t="s">
        <v>26</v>
      </c>
      <c r="O10" s="48" t="s">
        <v>27</v>
      </c>
      <c r="Q10" s="49" t="s">
        <v>28</v>
      </c>
      <c r="R10" s="50" t="s">
        <v>29</v>
      </c>
      <c r="S10" s="50" t="s">
        <v>30</v>
      </c>
      <c r="T10" s="50" t="s">
        <v>31</v>
      </c>
      <c r="U10" s="50" t="s">
        <v>32</v>
      </c>
      <c r="V10" s="50" t="s">
        <v>33</v>
      </c>
      <c r="W10" s="51" t="s">
        <v>34</v>
      </c>
      <c r="X10" s="51" t="s">
        <v>35</v>
      </c>
      <c r="Y10" s="51" t="s">
        <v>36</v>
      </c>
      <c r="Z10" s="51" t="s">
        <v>37</v>
      </c>
      <c r="AA10" s="52" t="s">
        <v>38</v>
      </c>
      <c r="AB10" s="2"/>
      <c r="AC10" s="53"/>
      <c r="AD10" s="54" t="s">
        <v>138</v>
      </c>
      <c r="AE10" s="55" t="s">
        <v>139</v>
      </c>
      <c r="AF10" s="54" t="s">
        <v>140</v>
      </c>
      <c r="AG10" s="13"/>
      <c r="AJ10" s="56" t="s">
        <v>39</v>
      </c>
      <c r="AK10" s="57" t="s">
        <v>40</v>
      </c>
      <c r="AL10" s="58" t="s">
        <v>41</v>
      </c>
      <c r="AM10" s="59" t="s">
        <v>42</v>
      </c>
      <c r="AN10" s="60" t="s">
        <v>43</v>
      </c>
      <c r="AO10" s="57" t="s">
        <v>40</v>
      </c>
      <c r="AP10" s="58" t="s">
        <v>41</v>
      </c>
      <c r="AQ10" s="59" t="s">
        <v>42</v>
      </c>
      <c r="AR10" s="60" t="s">
        <v>43</v>
      </c>
      <c r="AS10" s="57" t="s">
        <v>40</v>
      </c>
      <c r="AT10" s="58" t="s">
        <v>41</v>
      </c>
      <c r="AU10" s="59" t="s">
        <v>42</v>
      </c>
      <c r="AV10" s="60" t="s">
        <v>43</v>
      </c>
      <c r="AW10" s="57" t="s">
        <v>40</v>
      </c>
      <c r="AX10" s="58" t="s">
        <v>41</v>
      </c>
      <c r="AY10" s="59" t="s">
        <v>42</v>
      </c>
      <c r="AZ10" s="60" t="s">
        <v>43</v>
      </c>
      <c r="BA10" s="57" t="s">
        <v>40</v>
      </c>
      <c r="BB10" s="58" t="s">
        <v>41</v>
      </c>
      <c r="BC10" s="59" t="s">
        <v>42</v>
      </c>
      <c r="BD10" s="60" t="s">
        <v>43</v>
      </c>
      <c r="BE10" s="61" t="s">
        <v>44</v>
      </c>
      <c r="BF10" s="61" t="s">
        <v>45</v>
      </c>
      <c r="BG10" s="61" t="s">
        <v>46</v>
      </c>
      <c r="BH10" s="342" t="s">
        <v>44</v>
      </c>
      <c r="BI10" s="342" t="s">
        <v>45</v>
      </c>
      <c r="BJ10" s="342" t="s">
        <v>46</v>
      </c>
    </row>
    <row r="11" spans="1:62" x14ac:dyDescent="0.2">
      <c r="A11" s="62" t="s">
        <v>47</v>
      </c>
      <c r="B11" s="409">
        <v>55</v>
      </c>
      <c r="C11" s="63">
        <f t="shared" ref="C11:C22" si="0">D11/B11*100</f>
        <v>99.178885630498542</v>
      </c>
      <c r="D11" s="64">
        <f t="shared" ref="D11:D22" si="1">+R11</f>
        <v>54.548387096774192</v>
      </c>
      <c r="E11" s="65">
        <f>B11-D11</f>
        <v>0.45161290322580783</v>
      </c>
      <c r="F11" s="66">
        <f t="shared" ref="F11:F22" si="2">+R11</f>
        <v>54.548387096774192</v>
      </c>
      <c r="G11" s="67">
        <f>+U11</f>
        <v>207</v>
      </c>
      <c r="H11" s="68">
        <f t="shared" ref="H11:H23" si="3">S11/Q11*100</f>
        <v>91.425192193968059</v>
      </c>
      <c r="I11" s="69">
        <f t="shared" ref="I11:I23" si="4">X11/U11</f>
        <v>6.1739130434782608</v>
      </c>
      <c r="J11" s="70">
        <f t="shared" ref="J11:J23" si="5">B11/Y$11*1000</f>
        <v>0.43796434173959436</v>
      </c>
      <c r="K11" s="71">
        <f t="shared" ref="K11:K22" si="6">W11/Y$11*1000</f>
        <v>1.8474132233379255</v>
      </c>
      <c r="L11" s="69">
        <f t="shared" ref="L11:L23" si="7">SUM(Q11-S11)/W11</f>
        <v>0.625</v>
      </c>
      <c r="M11" s="68">
        <f t="shared" ref="M11:M22" si="8">W11/F11</f>
        <v>4.2531046717918395</v>
      </c>
      <c r="N11" s="69">
        <f t="shared" ref="N11:N23" si="9">Z11/W11*100</f>
        <v>11.206896551724139</v>
      </c>
      <c r="O11" s="36">
        <f>+X11/W11</f>
        <v>5.5086206896551726</v>
      </c>
      <c r="P11" s="11">
        <v>31</v>
      </c>
      <c r="Q11" s="72">
        <v>1691</v>
      </c>
      <c r="R11" s="73">
        <f>Q11/31</f>
        <v>54.548387096774192</v>
      </c>
      <c r="S11" s="53">
        <v>1546</v>
      </c>
      <c r="T11" s="73">
        <f>S11/31</f>
        <v>49.87096774193548</v>
      </c>
      <c r="U11" s="53">
        <v>207</v>
      </c>
      <c r="V11" s="53">
        <v>25</v>
      </c>
      <c r="W11" s="53">
        <f>+U11+V11</f>
        <v>232</v>
      </c>
      <c r="X11" s="53">
        <v>1278</v>
      </c>
      <c r="Y11" s="74">
        <v>125581</v>
      </c>
      <c r="Z11" s="53">
        <v>26</v>
      </c>
      <c r="AA11" s="75">
        <v>1261</v>
      </c>
      <c r="AB11" s="2"/>
      <c r="AC11" s="76" t="s">
        <v>48</v>
      </c>
      <c r="AD11" s="77">
        <f>+W57+W80</f>
        <v>49</v>
      </c>
      <c r="AE11" s="77">
        <f>+W379</f>
        <v>1168</v>
      </c>
      <c r="AF11" s="78">
        <f>+AD11/AE11*100</f>
        <v>4.1952054794520546</v>
      </c>
      <c r="AG11" s="13"/>
      <c r="AJ11" s="79"/>
      <c r="AK11" s="56"/>
      <c r="AL11" s="62"/>
      <c r="AM11" s="80"/>
      <c r="AN11" s="81"/>
      <c r="AO11" s="56"/>
      <c r="AP11" s="62"/>
      <c r="AQ11" s="80"/>
      <c r="AR11" s="81"/>
      <c r="AS11" s="56"/>
      <c r="AT11" s="62"/>
      <c r="AU11" s="80"/>
      <c r="AV11" s="81"/>
      <c r="AW11" s="56"/>
      <c r="AX11" s="62"/>
      <c r="AY11" s="80"/>
      <c r="AZ11" s="81"/>
      <c r="BA11" s="56"/>
      <c r="BB11" s="62"/>
      <c r="BC11" s="80"/>
      <c r="BD11" s="69"/>
      <c r="BE11" s="39"/>
      <c r="BF11" s="39"/>
      <c r="BG11" s="39"/>
      <c r="BH11" s="341"/>
      <c r="BI11" s="341"/>
      <c r="BJ11" s="341"/>
    </row>
    <row r="12" spans="1:62" x14ac:dyDescent="0.2">
      <c r="A12" s="62" t="s">
        <v>49</v>
      </c>
      <c r="B12" s="409">
        <v>55</v>
      </c>
      <c r="C12" s="63">
        <f t="shared" si="0"/>
        <v>107.07792207792208</v>
      </c>
      <c r="D12" s="64">
        <f t="shared" si="1"/>
        <v>58.892857142857146</v>
      </c>
      <c r="E12" s="65">
        <f t="shared" ref="E12:E23" si="10">B12-D12</f>
        <v>-3.8928571428571459</v>
      </c>
      <c r="F12" s="66">
        <f t="shared" si="2"/>
        <v>58.892857142857146</v>
      </c>
      <c r="G12" s="67">
        <f>+U12</f>
        <v>231</v>
      </c>
      <c r="H12" s="68">
        <f t="shared" si="3"/>
        <v>97.695573074590655</v>
      </c>
      <c r="I12" s="69">
        <f t="shared" si="4"/>
        <v>7.2337662337662341</v>
      </c>
      <c r="J12" s="70">
        <f t="shared" si="5"/>
        <v>0.43796434173959436</v>
      </c>
      <c r="K12" s="68">
        <f t="shared" si="6"/>
        <v>2.0942658523184239</v>
      </c>
      <c r="L12" s="69">
        <f t="shared" si="7"/>
        <v>0.14448669201520911</v>
      </c>
      <c r="M12" s="68">
        <f t="shared" si="8"/>
        <v>4.4657368101879928</v>
      </c>
      <c r="N12" s="69">
        <f t="shared" si="9"/>
        <v>8.3650190114068437</v>
      </c>
      <c r="O12" s="80">
        <f t="shared" ref="O12:O23" si="11">+X12/W12</f>
        <v>6.3536121673003798</v>
      </c>
      <c r="P12" s="11">
        <v>28</v>
      </c>
      <c r="Q12" s="72">
        <v>1649</v>
      </c>
      <c r="R12" s="73">
        <f>Q12/28</f>
        <v>58.892857142857146</v>
      </c>
      <c r="S12" s="53">
        <v>1611</v>
      </c>
      <c r="T12" s="73">
        <f>S12/28</f>
        <v>57.535714285714285</v>
      </c>
      <c r="U12" s="53">
        <v>231</v>
      </c>
      <c r="V12" s="53">
        <v>32</v>
      </c>
      <c r="W12" s="53">
        <f>+U12+V12</f>
        <v>263</v>
      </c>
      <c r="X12" s="53">
        <v>1671</v>
      </c>
      <c r="Y12" s="74"/>
      <c r="Z12" s="53">
        <v>22</v>
      </c>
      <c r="AA12" s="75">
        <v>1638</v>
      </c>
      <c r="AB12" s="2"/>
      <c r="AC12" s="76" t="s">
        <v>50</v>
      </c>
      <c r="AD12" s="77">
        <f t="shared" ref="AD12:AD22" si="12">+W35+W58</f>
        <v>105</v>
      </c>
      <c r="AE12" s="77">
        <f t="shared" ref="AE12:AE22" si="13">+W380</f>
        <v>1070</v>
      </c>
      <c r="AF12" s="78">
        <f t="shared" ref="AF12:AF23" si="14">+AD12/AE12*100</f>
        <v>9.8130841121495322</v>
      </c>
      <c r="AG12" s="13"/>
      <c r="AJ12" s="79"/>
      <c r="AK12" s="56"/>
      <c r="AL12" s="62"/>
      <c r="AM12" s="80"/>
      <c r="AN12" s="81"/>
      <c r="AO12" s="56"/>
      <c r="AP12" s="62"/>
      <c r="AQ12" s="80"/>
      <c r="AR12" s="81"/>
      <c r="AS12" s="56"/>
      <c r="AT12" s="62"/>
      <c r="AU12" s="80"/>
      <c r="AV12" s="81"/>
      <c r="AW12" s="56"/>
      <c r="AX12" s="62"/>
      <c r="AY12" s="80"/>
      <c r="AZ12" s="81"/>
      <c r="BA12" s="56"/>
      <c r="BB12" s="62"/>
      <c r="BC12" s="80"/>
      <c r="BD12" s="69"/>
      <c r="BE12" s="39"/>
      <c r="BF12" s="39"/>
      <c r="BG12" s="39"/>
      <c r="BH12" s="341"/>
      <c r="BI12" s="341"/>
      <c r="BJ12" s="341"/>
    </row>
    <row r="13" spans="1:62" ht="12.75" thickBot="1" x14ac:dyDescent="0.25">
      <c r="A13" s="62" t="s">
        <v>51</v>
      </c>
      <c r="B13" s="409">
        <v>55</v>
      </c>
      <c r="C13" s="63">
        <f t="shared" si="0"/>
        <v>98.592375366568916</v>
      </c>
      <c r="D13" s="64">
        <f t="shared" si="1"/>
        <v>54.225806451612904</v>
      </c>
      <c r="E13" s="65">
        <f t="shared" si="10"/>
        <v>0.77419354838709609</v>
      </c>
      <c r="F13" s="66">
        <f t="shared" si="2"/>
        <v>54.225806451612904</v>
      </c>
      <c r="G13" s="67">
        <f t="shared" ref="G13:G22" si="15">+U13</f>
        <v>248</v>
      </c>
      <c r="H13" s="68">
        <f t="shared" si="3"/>
        <v>94.76502082093991</v>
      </c>
      <c r="I13" s="69">
        <f t="shared" si="4"/>
        <v>6.758064516129032</v>
      </c>
      <c r="J13" s="70">
        <f t="shared" si="5"/>
        <v>0.43796434173959436</v>
      </c>
      <c r="K13" s="68">
        <f t="shared" si="6"/>
        <v>2.229636648856117</v>
      </c>
      <c r="L13" s="69">
        <f t="shared" si="7"/>
        <v>0.31428571428571428</v>
      </c>
      <c r="M13" s="68">
        <f t="shared" si="8"/>
        <v>5.1635930993456274</v>
      </c>
      <c r="N13" s="69">
        <f t="shared" si="9"/>
        <v>8.2142857142857135</v>
      </c>
      <c r="O13" s="80">
        <f t="shared" si="11"/>
        <v>5.9857142857142858</v>
      </c>
      <c r="P13" s="11">
        <v>31</v>
      </c>
      <c r="Q13" s="82">
        <v>1681</v>
      </c>
      <c r="R13" s="73">
        <f>Q13/31</f>
        <v>54.225806451612904</v>
      </c>
      <c r="S13" s="74">
        <v>1593</v>
      </c>
      <c r="T13" s="73">
        <f>S13/31</f>
        <v>51.387096774193552</v>
      </c>
      <c r="U13" s="74">
        <v>248</v>
      </c>
      <c r="V13" s="74">
        <v>32</v>
      </c>
      <c r="W13" s="53">
        <f t="shared" ref="W13:W22" si="16">+U13+V13</f>
        <v>280</v>
      </c>
      <c r="X13" s="74">
        <v>1676</v>
      </c>
      <c r="Y13" s="74"/>
      <c r="Z13" s="74">
        <v>23</v>
      </c>
      <c r="AA13" s="75">
        <v>1648</v>
      </c>
      <c r="AB13" s="2"/>
      <c r="AC13" s="76" t="s">
        <v>52</v>
      </c>
      <c r="AD13" s="77">
        <f t="shared" si="12"/>
        <v>110</v>
      </c>
      <c r="AE13" s="77">
        <f t="shared" si="13"/>
        <v>1255</v>
      </c>
      <c r="AF13" s="78">
        <f t="shared" si="14"/>
        <v>8.7649402390438258</v>
      </c>
      <c r="AG13" s="13"/>
      <c r="AJ13" s="83"/>
      <c r="AK13" s="83"/>
      <c r="AL13" s="84"/>
      <c r="AM13" s="85"/>
      <c r="AN13" s="86"/>
      <c r="AO13" s="83"/>
      <c r="AP13" s="84"/>
      <c r="AQ13" s="85"/>
      <c r="AR13" s="86"/>
      <c r="AS13" s="83"/>
      <c r="AT13" s="84"/>
      <c r="AU13" s="85"/>
      <c r="AV13" s="86"/>
      <c r="AW13" s="83"/>
      <c r="AX13" s="84"/>
      <c r="AY13" s="85"/>
      <c r="AZ13" s="86"/>
      <c r="BA13" s="83"/>
      <c r="BB13" s="84"/>
      <c r="BC13" s="85"/>
      <c r="BD13" s="30"/>
      <c r="BE13" s="87"/>
      <c r="BF13" s="87"/>
      <c r="BG13" s="87"/>
      <c r="BH13" s="343"/>
      <c r="BI13" s="343"/>
      <c r="BJ13" s="343"/>
    </row>
    <row r="14" spans="1:62" x14ac:dyDescent="0.2">
      <c r="A14" s="62" t="s">
        <v>53</v>
      </c>
      <c r="B14" s="409">
        <v>55</v>
      </c>
      <c r="C14" s="63">
        <f t="shared" si="0"/>
        <v>105.27272727272728</v>
      </c>
      <c r="D14" s="64">
        <f t="shared" si="1"/>
        <v>57.9</v>
      </c>
      <c r="E14" s="65">
        <f t="shared" si="10"/>
        <v>-2.8999999999999986</v>
      </c>
      <c r="F14" s="66">
        <f t="shared" si="2"/>
        <v>57.9</v>
      </c>
      <c r="G14" s="67">
        <f t="shared" si="15"/>
        <v>268</v>
      </c>
      <c r="H14" s="68">
        <f t="shared" si="3"/>
        <v>95.567069660333914</v>
      </c>
      <c r="I14" s="69">
        <f t="shared" si="4"/>
        <v>6.294776119402985</v>
      </c>
      <c r="J14" s="70">
        <f t="shared" si="5"/>
        <v>0.43796434173959436</v>
      </c>
      <c r="K14" s="68">
        <f t="shared" si="6"/>
        <v>2.3411184812989227</v>
      </c>
      <c r="L14" s="69">
        <f t="shared" si="7"/>
        <v>0.26190476190476192</v>
      </c>
      <c r="M14" s="68">
        <f t="shared" si="8"/>
        <v>5.0777202072538863</v>
      </c>
      <c r="N14" s="69">
        <f t="shared" si="9"/>
        <v>5.4421768707482991</v>
      </c>
      <c r="O14" s="80">
        <f t="shared" si="11"/>
        <v>5.7380952380952381</v>
      </c>
      <c r="P14" s="11">
        <v>30</v>
      </c>
      <c r="Q14" s="82">
        <v>1737</v>
      </c>
      <c r="R14" s="73">
        <f>Q14/30</f>
        <v>57.9</v>
      </c>
      <c r="S14" s="74">
        <v>1660</v>
      </c>
      <c r="T14" s="73">
        <f>S14/30</f>
        <v>55.333333333333336</v>
      </c>
      <c r="U14" s="74">
        <v>268</v>
      </c>
      <c r="V14" s="74">
        <v>26</v>
      </c>
      <c r="W14" s="53">
        <f t="shared" si="16"/>
        <v>294</v>
      </c>
      <c r="X14" s="74">
        <v>1687</v>
      </c>
      <c r="Y14" s="74"/>
      <c r="Z14" s="74">
        <v>16</v>
      </c>
      <c r="AA14" s="75">
        <v>1663</v>
      </c>
      <c r="AB14" s="2"/>
      <c r="AC14" s="76" t="s">
        <v>54</v>
      </c>
      <c r="AD14" s="77">
        <f t="shared" si="12"/>
        <v>117</v>
      </c>
      <c r="AE14" s="77">
        <f t="shared" si="13"/>
        <v>1243</v>
      </c>
      <c r="AF14" s="78">
        <f t="shared" si="14"/>
        <v>9.4127111826226866</v>
      </c>
      <c r="AG14" s="13"/>
      <c r="AH14" s="88"/>
      <c r="AI14" s="89">
        <v>31</v>
      </c>
      <c r="AJ14" s="56" t="s">
        <v>47</v>
      </c>
      <c r="AK14" s="56">
        <v>61</v>
      </c>
      <c r="AL14" s="90">
        <f>+AK14/31</f>
        <v>1.967741935483871</v>
      </c>
      <c r="AM14" s="66">
        <v>87</v>
      </c>
      <c r="AN14" s="80">
        <v>0</v>
      </c>
      <c r="AO14" s="56">
        <v>91</v>
      </c>
      <c r="AP14" s="90">
        <f>+AO14/31</f>
        <v>2.935483870967742</v>
      </c>
      <c r="AQ14" s="66">
        <v>126</v>
      </c>
      <c r="AR14" s="80">
        <v>0</v>
      </c>
      <c r="AS14" s="56">
        <v>107</v>
      </c>
      <c r="AT14" s="90">
        <f>+AS14/31</f>
        <v>3.4516129032258065</v>
      </c>
      <c r="AU14" s="66">
        <v>166</v>
      </c>
      <c r="AV14" s="80">
        <f>+AU14/AS14</f>
        <v>1.5514018691588785</v>
      </c>
      <c r="AW14" s="56">
        <v>70</v>
      </c>
      <c r="AX14" s="90">
        <f>+AW14/31</f>
        <v>2.2580645161290325</v>
      </c>
      <c r="AY14" s="66">
        <v>98</v>
      </c>
      <c r="AZ14" s="80">
        <f>+AY14/AW14</f>
        <v>1.4</v>
      </c>
      <c r="BA14" s="56">
        <f>+AK14+AO14+AS14+AW14</f>
        <v>329</v>
      </c>
      <c r="BB14" s="90">
        <f>+BA14/31</f>
        <v>10.612903225806452</v>
      </c>
      <c r="BC14" s="66">
        <f>+AM14+AQ14+AU14+AY14</f>
        <v>477</v>
      </c>
      <c r="BD14" s="80">
        <f>+BC14/BA14</f>
        <v>1.4498480243161094</v>
      </c>
      <c r="BE14" s="91">
        <f t="shared" ref="BE14:BE26" si="17">+S332-BC14</f>
        <v>5654</v>
      </c>
      <c r="BF14" s="92">
        <f t="shared" ref="BF14:BF26" si="18">+S11+S34-AM14</f>
        <v>1932</v>
      </c>
      <c r="BG14" s="93">
        <f>+BF14/BE14*100</f>
        <v>34.170498761938447</v>
      </c>
      <c r="BH14" s="94">
        <f>+BE14/AI14</f>
        <v>182.38709677419354</v>
      </c>
      <c r="BI14" s="95">
        <f>+BF14/AI14</f>
        <v>62.322580645161288</v>
      </c>
      <c r="BJ14" s="96">
        <f>+BI14/BH14*100</f>
        <v>34.170498761938447</v>
      </c>
    </row>
    <row r="15" spans="1:62" x14ac:dyDescent="0.2">
      <c r="A15" s="62" t="s">
        <v>55</v>
      </c>
      <c r="B15" s="409">
        <v>55</v>
      </c>
      <c r="C15" s="63">
        <f t="shared" si="0"/>
        <v>120.58651026392964</v>
      </c>
      <c r="D15" s="64">
        <f t="shared" si="1"/>
        <v>66.322580645161295</v>
      </c>
      <c r="E15" s="65">
        <f t="shared" si="10"/>
        <v>-11.322580645161295</v>
      </c>
      <c r="F15" s="66">
        <f t="shared" si="2"/>
        <v>66.322580645161295</v>
      </c>
      <c r="G15" s="67">
        <f t="shared" si="15"/>
        <v>256</v>
      </c>
      <c r="H15" s="68">
        <f t="shared" si="3"/>
        <v>94.260700389105054</v>
      </c>
      <c r="I15" s="69">
        <f t="shared" si="4"/>
        <v>6.8359375</v>
      </c>
      <c r="J15" s="70">
        <f t="shared" si="5"/>
        <v>0.43796434173959436</v>
      </c>
      <c r="K15" s="68">
        <f t="shared" si="6"/>
        <v>2.3650074453938097</v>
      </c>
      <c r="L15" s="69">
        <f t="shared" si="7"/>
        <v>0.39730639730639733</v>
      </c>
      <c r="M15" s="68">
        <f t="shared" si="8"/>
        <v>4.4781128404669257</v>
      </c>
      <c r="N15" s="69">
        <f t="shared" si="9"/>
        <v>7.7441077441077439</v>
      </c>
      <c r="O15" s="80">
        <f t="shared" si="11"/>
        <v>5.8922558922558919</v>
      </c>
      <c r="P15" s="11">
        <v>31</v>
      </c>
      <c r="Q15" s="82">
        <v>2056</v>
      </c>
      <c r="R15" s="73">
        <f>Q15/31</f>
        <v>66.322580645161295</v>
      </c>
      <c r="S15" s="74">
        <v>1938</v>
      </c>
      <c r="T15" s="73">
        <f>S15/31</f>
        <v>62.516129032258064</v>
      </c>
      <c r="U15" s="74">
        <v>256</v>
      </c>
      <c r="V15" s="74">
        <v>41</v>
      </c>
      <c r="W15" s="53">
        <f t="shared" si="16"/>
        <v>297</v>
      </c>
      <c r="X15" s="74">
        <v>1750</v>
      </c>
      <c r="Y15" s="74"/>
      <c r="Z15" s="74">
        <v>23</v>
      </c>
      <c r="AA15" s="75">
        <v>1749</v>
      </c>
      <c r="AB15" s="2"/>
      <c r="AC15" s="76" t="s">
        <v>56</v>
      </c>
      <c r="AD15" s="77">
        <f t="shared" si="12"/>
        <v>127</v>
      </c>
      <c r="AE15" s="77">
        <f t="shared" si="13"/>
        <v>1189</v>
      </c>
      <c r="AF15" s="78">
        <f t="shared" si="14"/>
        <v>10.681244743481917</v>
      </c>
      <c r="AG15" s="13"/>
      <c r="AH15" s="88">
        <f>+AI14+AI15</f>
        <v>59</v>
      </c>
      <c r="AI15" s="89">
        <v>28</v>
      </c>
      <c r="AJ15" s="56" t="s">
        <v>49</v>
      </c>
      <c r="AK15" s="56">
        <v>63</v>
      </c>
      <c r="AL15" s="90">
        <f>+AK15/28</f>
        <v>2.25</v>
      </c>
      <c r="AM15" s="66">
        <v>96</v>
      </c>
      <c r="AN15" s="80">
        <v>0</v>
      </c>
      <c r="AO15" s="56">
        <v>54</v>
      </c>
      <c r="AP15" s="90">
        <f>+AO15/28</f>
        <v>1.9285714285714286</v>
      </c>
      <c r="AQ15" s="66">
        <v>75</v>
      </c>
      <c r="AR15" s="80">
        <v>0</v>
      </c>
      <c r="AS15" s="56">
        <v>102</v>
      </c>
      <c r="AT15" s="90">
        <f>+AS15/28</f>
        <v>3.6428571428571428</v>
      </c>
      <c r="AU15" s="66">
        <v>157</v>
      </c>
      <c r="AV15" s="80">
        <f t="shared" ref="AV15:AV25" si="19">+AU15/AS15</f>
        <v>1.5392156862745099</v>
      </c>
      <c r="AW15" s="56">
        <v>54</v>
      </c>
      <c r="AX15" s="90">
        <f>+AW15/28</f>
        <v>1.9285714285714286</v>
      </c>
      <c r="AY15" s="66">
        <v>80</v>
      </c>
      <c r="AZ15" s="80">
        <f t="shared" ref="AZ15:AZ26" si="20">+AY15/AW15</f>
        <v>1.4814814814814814</v>
      </c>
      <c r="BA15" s="56">
        <f t="shared" ref="BA15:BA25" si="21">+AK15+AO15+AS15+AW15</f>
        <v>273</v>
      </c>
      <c r="BB15" s="90">
        <f>+BA15/28</f>
        <v>9.75</v>
      </c>
      <c r="BC15" s="56">
        <f t="shared" ref="BC15:BC25" si="22">+AM15+AQ15+AU15+AY15</f>
        <v>408</v>
      </c>
      <c r="BD15" s="80">
        <f t="shared" ref="BD15:BD26" si="23">+BC15/BA15</f>
        <v>1.4945054945054945</v>
      </c>
      <c r="BE15" s="92">
        <f t="shared" si="17"/>
        <v>5322</v>
      </c>
      <c r="BF15" s="92">
        <f t="shared" si="18"/>
        <v>1934</v>
      </c>
      <c r="BG15" s="93">
        <f t="shared" ref="BG15:BG26" si="24">+BF15/BE15*100</f>
        <v>36.339721909056742</v>
      </c>
      <c r="BH15" s="94">
        <f t="shared" ref="BH15:BH25" si="25">+BE15/AI15</f>
        <v>190.07142857142858</v>
      </c>
      <c r="BI15" s="95">
        <f t="shared" ref="BI15:BI25" si="26">+BF15/AI15</f>
        <v>69.071428571428569</v>
      </c>
      <c r="BJ15" s="96">
        <f t="shared" ref="BJ15:BJ25" si="27">+BI15/BH15*100</f>
        <v>36.339721909056742</v>
      </c>
    </row>
    <row r="16" spans="1:62" x14ac:dyDescent="0.2">
      <c r="A16" s="62" t="s">
        <v>57</v>
      </c>
      <c r="B16" s="409">
        <v>55</v>
      </c>
      <c r="C16" s="63">
        <f t="shared" si="0"/>
        <v>118.12121212121211</v>
      </c>
      <c r="D16" s="64">
        <f t="shared" si="1"/>
        <v>64.966666666666669</v>
      </c>
      <c r="E16" s="65">
        <f t="shared" si="10"/>
        <v>-9.9666666666666686</v>
      </c>
      <c r="F16" s="66">
        <f t="shared" si="2"/>
        <v>64.966666666666669</v>
      </c>
      <c r="G16" s="67">
        <f t="shared" si="15"/>
        <v>263</v>
      </c>
      <c r="H16" s="68">
        <f t="shared" si="3"/>
        <v>84.658799384299641</v>
      </c>
      <c r="I16" s="69">
        <f t="shared" si="4"/>
        <v>6.9619771863117874</v>
      </c>
      <c r="J16" s="70">
        <f t="shared" si="5"/>
        <v>0.43796434173959436</v>
      </c>
      <c r="K16" s="68">
        <f t="shared" si="6"/>
        <v>2.3331554932672938</v>
      </c>
      <c r="L16" s="69">
        <f t="shared" si="7"/>
        <v>1.0204778156996588</v>
      </c>
      <c r="M16" s="68">
        <f t="shared" si="8"/>
        <v>4.5100051308363263</v>
      </c>
      <c r="N16" s="69">
        <f t="shared" si="9"/>
        <v>5.1194539249146755</v>
      </c>
      <c r="O16" s="80">
        <f t="shared" si="11"/>
        <v>6.2491467576791813</v>
      </c>
      <c r="P16" s="11">
        <v>30</v>
      </c>
      <c r="Q16" s="82">
        <v>1949</v>
      </c>
      <c r="R16" s="73">
        <f>Q16/30</f>
        <v>64.966666666666669</v>
      </c>
      <c r="S16" s="74">
        <v>1650</v>
      </c>
      <c r="T16" s="73">
        <f>S16/30</f>
        <v>55</v>
      </c>
      <c r="U16" s="74">
        <v>263</v>
      </c>
      <c r="V16" s="74">
        <v>30</v>
      </c>
      <c r="W16" s="53">
        <f t="shared" si="16"/>
        <v>293</v>
      </c>
      <c r="X16" s="74">
        <v>1831</v>
      </c>
      <c r="Y16" s="74"/>
      <c r="Z16" s="74">
        <v>15</v>
      </c>
      <c r="AA16" s="75">
        <v>1801</v>
      </c>
      <c r="AB16" s="2"/>
      <c r="AC16" s="76" t="s">
        <v>58</v>
      </c>
      <c r="AD16" s="77">
        <f t="shared" si="12"/>
        <v>127</v>
      </c>
      <c r="AE16" s="77">
        <f t="shared" si="13"/>
        <v>1219</v>
      </c>
      <c r="AF16" s="78">
        <f t="shared" si="14"/>
        <v>10.418375717801478</v>
      </c>
      <c r="AG16" s="13"/>
      <c r="AH16" s="88">
        <f>+AH15+AI16</f>
        <v>90</v>
      </c>
      <c r="AI16" s="89">
        <v>31</v>
      </c>
      <c r="AJ16" s="56" t="s">
        <v>51</v>
      </c>
      <c r="AK16" s="56"/>
      <c r="AL16" s="90">
        <f>+AK16/31</f>
        <v>0</v>
      </c>
      <c r="AM16" s="66"/>
      <c r="AN16" s="80">
        <v>0</v>
      </c>
      <c r="AO16" s="56"/>
      <c r="AP16" s="90">
        <f>+AO16/31</f>
        <v>0</v>
      </c>
      <c r="AQ16" s="66"/>
      <c r="AR16" s="80">
        <v>0</v>
      </c>
      <c r="AS16" s="56"/>
      <c r="AT16" s="90">
        <f>+AS16/31</f>
        <v>0</v>
      </c>
      <c r="AU16" s="66"/>
      <c r="AV16" s="80" t="e">
        <f t="shared" si="19"/>
        <v>#DIV/0!</v>
      </c>
      <c r="AW16" s="56"/>
      <c r="AX16" s="90">
        <f>+AW16/31</f>
        <v>0</v>
      </c>
      <c r="AY16" s="66"/>
      <c r="AZ16" s="80" t="e">
        <f t="shared" si="20"/>
        <v>#DIV/0!</v>
      </c>
      <c r="BA16" s="56">
        <f t="shared" si="21"/>
        <v>0</v>
      </c>
      <c r="BB16" s="90">
        <f>+BA16/31</f>
        <v>0</v>
      </c>
      <c r="BC16" s="56">
        <f t="shared" si="22"/>
        <v>0</v>
      </c>
      <c r="BD16" s="80" t="e">
        <f t="shared" si="23"/>
        <v>#DIV/0!</v>
      </c>
      <c r="BE16" s="92">
        <f t="shared" si="17"/>
        <v>6340</v>
      </c>
      <c r="BF16" s="92">
        <f t="shared" si="18"/>
        <v>2059</v>
      </c>
      <c r="BG16" s="93">
        <f t="shared" si="24"/>
        <v>32.476340694006311</v>
      </c>
      <c r="BH16" s="94">
        <f t="shared" si="25"/>
        <v>204.51612903225808</v>
      </c>
      <c r="BI16" s="95">
        <f t="shared" si="26"/>
        <v>66.41935483870968</v>
      </c>
      <c r="BJ16" s="96">
        <f t="shared" si="27"/>
        <v>32.476340694006304</v>
      </c>
    </row>
    <row r="17" spans="1:62" x14ac:dyDescent="0.2">
      <c r="A17" s="62" t="s">
        <v>59</v>
      </c>
      <c r="B17" s="409">
        <v>55</v>
      </c>
      <c r="C17" s="63">
        <f t="shared" si="0"/>
        <v>115.19061583577712</v>
      </c>
      <c r="D17" s="64">
        <f t="shared" si="1"/>
        <v>63.354838709677416</v>
      </c>
      <c r="E17" s="65">
        <f t="shared" si="10"/>
        <v>-8.3548387096774164</v>
      </c>
      <c r="F17" s="66">
        <f t="shared" si="2"/>
        <v>63.354838709677416</v>
      </c>
      <c r="G17" s="67">
        <f t="shared" si="15"/>
        <v>269</v>
      </c>
      <c r="H17" s="68">
        <f t="shared" si="3"/>
        <v>89.81670061099797</v>
      </c>
      <c r="I17" s="69">
        <f t="shared" si="4"/>
        <v>6.2118959107806688</v>
      </c>
      <c r="J17" s="70">
        <f t="shared" si="5"/>
        <v>0.43796434173959436</v>
      </c>
      <c r="K17" s="68">
        <f t="shared" si="6"/>
        <v>2.4526003137417285</v>
      </c>
      <c r="L17" s="69">
        <f t="shared" si="7"/>
        <v>0.64935064935064934</v>
      </c>
      <c r="M17" s="68">
        <f t="shared" si="8"/>
        <v>4.8615071283095723</v>
      </c>
      <c r="N17" s="69">
        <f t="shared" si="9"/>
        <v>5.1948051948051948</v>
      </c>
      <c r="O17" s="80">
        <f t="shared" si="11"/>
        <v>5.4253246753246751</v>
      </c>
      <c r="P17" s="11">
        <v>31</v>
      </c>
      <c r="Q17" s="82">
        <v>1964</v>
      </c>
      <c r="R17" s="73">
        <f>Q17/31</f>
        <v>63.354838709677416</v>
      </c>
      <c r="S17" s="74">
        <v>1764</v>
      </c>
      <c r="T17" s="73">
        <f>S17/31</f>
        <v>56.903225806451616</v>
      </c>
      <c r="U17" s="74">
        <v>269</v>
      </c>
      <c r="V17" s="74">
        <v>39</v>
      </c>
      <c r="W17" s="53">
        <f t="shared" si="16"/>
        <v>308</v>
      </c>
      <c r="X17" s="74">
        <v>1671</v>
      </c>
      <c r="Y17" s="74"/>
      <c r="Z17" s="74">
        <v>16</v>
      </c>
      <c r="AA17" s="75">
        <v>1660</v>
      </c>
      <c r="AB17" s="2"/>
      <c r="AC17" s="76" t="s">
        <v>60</v>
      </c>
      <c r="AD17" s="77">
        <f t="shared" si="12"/>
        <v>118</v>
      </c>
      <c r="AE17" s="77">
        <f t="shared" si="13"/>
        <v>1205</v>
      </c>
      <c r="AF17" s="78">
        <f t="shared" si="14"/>
        <v>9.7925311203319509</v>
      </c>
      <c r="AG17" s="13"/>
      <c r="AH17" s="88">
        <f t="shared" ref="AH17:AH25" si="28">+AH16+AI17</f>
        <v>120</v>
      </c>
      <c r="AI17" s="89">
        <v>30</v>
      </c>
      <c r="AJ17" s="56" t="s">
        <v>53</v>
      </c>
      <c r="AK17" s="56"/>
      <c r="AL17" s="90">
        <f t="shared" ref="AL17:AL22" si="29">+AK17/30</f>
        <v>0</v>
      </c>
      <c r="AM17" s="66"/>
      <c r="AN17" s="80" t="e">
        <f t="shared" ref="AN17:AN25" si="30">+AM17/AK17</f>
        <v>#DIV/0!</v>
      </c>
      <c r="AO17" s="56"/>
      <c r="AP17" s="90">
        <f t="shared" ref="AP17:AP22" si="31">+AO17/30</f>
        <v>0</v>
      </c>
      <c r="AQ17" s="66"/>
      <c r="AR17" s="80" t="e">
        <f t="shared" ref="AR17:AR26" si="32">+AQ17/AO17</f>
        <v>#DIV/0!</v>
      </c>
      <c r="AS17" s="56"/>
      <c r="AT17" s="90">
        <f t="shared" ref="AT17:AT22" si="33">+AS17/30</f>
        <v>0</v>
      </c>
      <c r="AU17" s="66"/>
      <c r="AV17" s="80" t="e">
        <f t="shared" si="19"/>
        <v>#DIV/0!</v>
      </c>
      <c r="AW17" s="56"/>
      <c r="AX17" s="90">
        <f t="shared" ref="AX17:AX22" si="34">+AW17/30</f>
        <v>0</v>
      </c>
      <c r="AY17" s="66"/>
      <c r="AZ17" s="80" t="e">
        <f t="shared" si="20"/>
        <v>#DIV/0!</v>
      </c>
      <c r="BA17" s="56">
        <f t="shared" si="21"/>
        <v>0</v>
      </c>
      <c r="BB17" s="90">
        <f t="shared" ref="BB17:BB22" si="35">+BA17/30</f>
        <v>0</v>
      </c>
      <c r="BC17" s="56">
        <f t="shared" si="22"/>
        <v>0</v>
      </c>
      <c r="BD17" s="80" t="e">
        <f t="shared" si="23"/>
        <v>#DIV/0!</v>
      </c>
      <c r="BE17" s="92">
        <f t="shared" si="17"/>
        <v>6004</v>
      </c>
      <c r="BF17" s="92">
        <f t="shared" si="18"/>
        <v>2121</v>
      </c>
      <c r="BG17" s="93">
        <f t="shared" si="24"/>
        <v>35.326449033977347</v>
      </c>
      <c r="BH17" s="94">
        <f t="shared" si="25"/>
        <v>200.13333333333333</v>
      </c>
      <c r="BI17" s="95">
        <f t="shared" si="26"/>
        <v>70.7</v>
      </c>
      <c r="BJ17" s="96">
        <f t="shared" si="27"/>
        <v>35.326449033977354</v>
      </c>
    </row>
    <row r="18" spans="1:62" x14ac:dyDescent="0.2">
      <c r="A18" s="62" t="s">
        <v>61</v>
      </c>
      <c r="B18" s="409">
        <v>55</v>
      </c>
      <c r="C18" s="63">
        <f t="shared" si="0"/>
        <v>112.96187683284458</v>
      </c>
      <c r="D18" s="64">
        <f t="shared" si="1"/>
        <v>62.12903225806452</v>
      </c>
      <c r="E18" s="65">
        <f t="shared" si="10"/>
        <v>-7.1290322580645196</v>
      </c>
      <c r="F18" s="66">
        <f t="shared" si="2"/>
        <v>62.12903225806452</v>
      </c>
      <c r="G18" s="67">
        <f t="shared" si="15"/>
        <v>230</v>
      </c>
      <c r="H18" s="68">
        <f t="shared" si="3"/>
        <v>86.863966770508824</v>
      </c>
      <c r="I18" s="69">
        <f t="shared" si="4"/>
        <v>7.0130434782608697</v>
      </c>
      <c r="J18" s="70">
        <f t="shared" si="5"/>
        <v>0.43796434173959436</v>
      </c>
      <c r="K18" s="68">
        <f t="shared" si="6"/>
        <v>2.0703768882235369</v>
      </c>
      <c r="L18" s="69">
        <f t="shared" si="7"/>
        <v>0.97307692307692306</v>
      </c>
      <c r="M18" s="68">
        <f t="shared" si="8"/>
        <v>4.1848390446521284</v>
      </c>
      <c r="N18" s="69">
        <f t="shared" si="9"/>
        <v>6.5384615384615392</v>
      </c>
      <c r="O18" s="80">
        <f t="shared" si="11"/>
        <v>6.203846153846154</v>
      </c>
      <c r="P18" s="11">
        <v>31</v>
      </c>
      <c r="Q18" s="82">
        <v>1926</v>
      </c>
      <c r="R18" s="73">
        <f>Q18/31</f>
        <v>62.12903225806452</v>
      </c>
      <c r="S18" s="74">
        <v>1673</v>
      </c>
      <c r="T18" s="73">
        <f>S18/31</f>
        <v>53.967741935483872</v>
      </c>
      <c r="U18" s="74">
        <v>230</v>
      </c>
      <c r="V18" s="74">
        <v>30</v>
      </c>
      <c r="W18" s="53">
        <f t="shared" si="16"/>
        <v>260</v>
      </c>
      <c r="X18" s="74">
        <v>1613</v>
      </c>
      <c r="Y18" s="74"/>
      <c r="Z18" s="74">
        <v>17</v>
      </c>
      <c r="AA18" s="75">
        <v>1608</v>
      </c>
      <c r="AB18" s="2"/>
      <c r="AC18" s="76" t="s">
        <v>62</v>
      </c>
      <c r="AD18" s="77">
        <f t="shared" si="12"/>
        <v>138</v>
      </c>
      <c r="AE18" s="77">
        <f t="shared" si="13"/>
        <v>1169</v>
      </c>
      <c r="AF18" s="78">
        <f t="shared" si="14"/>
        <v>11.804961505560307</v>
      </c>
      <c r="AG18" s="13"/>
      <c r="AH18" s="88">
        <f t="shared" si="28"/>
        <v>151</v>
      </c>
      <c r="AI18" s="89">
        <v>31</v>
      </c>
      <c r="AJ18" s="56" t="s">
        <v>55</v>
      </c>
      <c r="AK18" s="56"/>
      <c r="AL18" s="90">
        <f>+AK18/31</f>
        <v>0</v>
      </c>
      <c r="AM18" s="66"/>
      <c r="AN18" s="80" t="e">
        <f t="shared" si="30"/>
        <v>#DIV/0!</v>
      </c>
      <c r="AO18" s="56"/>
      <c r="AP18" s="90">
        <f>+AO18/31</f>
        <v>0</v>
      </c>
      <c r="AQ18" s="66"/>
      <c r="AR18" s="80" t="e">
        <f t="shared" si="32"/>
        <v>#DIV/0!</v>
      </c>
      <c r="AS18" s="56"/>
      <c r="AT18" s="90">
        <f>+AS18/31</f>
        <v>0</v>
      </c>
      <c r="AU18" s="66"/>
      <c r="AV18" s="80" t="e">
        <f t="shared" si="19"/>
        <v>#DIV/0!</v>
      </c>
      <c r="AW18" s="56"/>
      <c r="AX18" s="90">
        <f>+AW18/31</f>
        <v>0</v>
      </c>
      <c r="AY18" s="66"/>
      <c r="AZ18" s="80" t="e">
        <f t="shared" si="20"/>
        <v>#DIV/0!</v>
      </c>
      <c r="BA18" s="56">
        <f t="shared" si="21"/>
        <v>0</v>
      </c>
      <c r="BB18" s="90">
        <f>+BA18/31</f>
        <v>0</v>
      </c>
      <c r="BC18" s="56">
        <f t="shared" si="22"/>
        <v>0</v>
      </c>
      <c r="BD18" s="80" t="e">
        <f t="shared" si="23"/>
        <v>#DIV/0!</v>
      </c>
      <c r="BE18" s="92">
        <f t="shared" si="17"/>
        <v>6506</v>
      </c>
      <c r="BF18" s="92">
        <f t="shared" si="18"/>
        <v>2427</v>
      </c>
      <c r="BG18" s="93">
        <f t="shared" si="24"/>
        <v>37.30402705195204</v>
      </c>
      <c r="BH18" s="94">
        <f t="shared" si="25"/>
        <v>209.87096774193549</v>
      </c>
      <c r="BI18" s="95">
        <f t="shared" si="26"/>
        <v>78.290322580645167</v>
      </c>
      <c r="BJ18" s="96">
        <f t="shared" si="27"/>
        <v>37.304027051952048</v>
      </c>
    </row>
    <row r="19" spans="1:62" x14ac:dyDescent="0.2">
      <c r="A19" s="62" t="s">
        <v>63</v>
      </c>
      <c r="B19" s="409">
        <v>55</v>
      </c>
      <c r="C19" s="63">
        <f t="shared" si="0"/>
        <v>109.63636363636363</v>
      </c>
      <c r="D19" s="64">
        <f t="shared" si="1"/>
        <v>60.3</v>
      </c>
      <c r="E19" s="65">
        <f t="shared" si="10"/>
        <v>-5.2999999999999972</v>
      </c>
      <c r="F19" s="66">
        <f t="shared" si="2"/>
        <v>60.3</v>
      </c>
      <c r="G19" s="67">
        <f t="shared" si="15"/>
        <v>275</v>
      </c>
      <c r="H19" s="68">
        <f t="shared" si="3"/>
        <v>98.341625207296843</v>
      </c>
      <c r="I19" s="69">
        <f t="shared" si="4"/>
        <v>6.6763636363636367</v>
      </c>
      <c r="J19" s="70">
        <f t="shared" si="5"/>
        <v>0.43796434173959436</v>
      </c>
      <c r="K19" s="68">
        <f t="shared" si="6"/>
        <v>2.5959340983110502</v>
      </c>
      <c r="L19" s="69">
        <f t="shared" si="7"/>
        <v>9.202453987730061E-2</v>
      </c>
      <c r="M19" s="68">
        <f t="shared" si="8"/>
        <v>5.4063018242122718</v>
      </c>
      <c r="N19" s="69">
        <f t="shared" si="9"/>
        <v>9.2024539877300615</v>
      </c>
      <c r="O19" s="80">
        <f t="shared" si="11"/>
        <v>5.6319018404907979</v>
      </c>
      <c r="P19" s="11">
        <v>30</v>
      </c>
      <c r="Q19" s="82">
        <v>1809</v>
      </c>
      <c r="R19" s="73">
        <f>Q19/30</f>
        <v>60.3</v>
      </c>
      <c r="S19" s="74">
        <v>1779</v>
      </c>
      <c r="T19" s="73">
        <f>S19/30</f>
        <v>59.3</v>
      </c>
      <c r="U19" s="74">
        <v>275</v>
      </c>
      <c r="V19" s="74">
        <v>51</v>
      </c>
      <c r="W19" s="53">
        <f t="shared" si="16"/>
        <v>326</v>
      </c>
      <c r="X19" s="74">
        <v>1836</v>
      </c>
      <c r="Y19" s="74"/>
      <c r="Z19" s="74">
        <v>30</v>
      </c>
      <c r="AA19" s="75">
        <v>1819</v>
      </c>
      <c r="AB19" s="2"/>
      <c r="AC19" s="76" t="s">
        <v>64</v>
      </c>
      <c r="AD19" s="77">
        <f t="shared" si="12"/>
        <v>135</v>
      </c>
      <c r="AE19" s="77">
        <f t="shared" si="13"/>
        <v>1174</v>
      </c>
      <c r="AF19" s="78">
        <f t="shared" si="14"/>
        <v>11.499148211243613</v>
      </c>
      <c r="AG19" s="13"/>
      <c r="AH19" s="88">
        <f t="shared" si="28"/>
        <v>181</v>
      </c>
      <c r="AI19" s="89">
        <v>30</v>
      </c>
      <c r="AJ19" s="56" t="s">
        <v>57</v>
      </c>
      <c r="AK19" s="56"/>
      <c r="AL19" s="90">
        <f t="shared" si="29"/>
        <v>0</v>
      </c>
      <c r="AM19" s="66"/>
      <c r="AN19" s="80" t="e">
        <f t="shared" si="30"/>
        <v>#DIV/0!</v>
      </c>
      <c r="AO19" s="56"/>
      <c r="AP19" s="90">
        <f t="shared" si="31"/>
        <v>0</v>
      </c>
      <c r="AQ19" s="66"/>
      <c r="AR19" s="80" t="e">
        <f t="shared" si="32"/>
        <v>#DIV/0!</v>
      </c>
      <c r="AS19" s="56"/>
      <c r="AT19" s="90">
        <f t="shared" si="33"/>
        <v>0</v>
      </c>
      <c r="AU19" s="66"/>
      <c r="AV19" s="80" t="e">
        <f t="shared" si="19"/>
        <v>#DIV/0!</v>
      </c>
      <c r="AW19" s="56"/>
      <c r="AX19" s="90">
        <f t="shared" si="34"/>
        <v>0</v>
      </c>
      <c r="AY19" s="66"/>
      <c r="AZ19" s="80" t="e">
        <f t="shared" si="20"/>
        <v>#DIV/0!</v>
      </c>
      <c r="BA19" s="56">
        <f t="shared" si="21"/>
        <v>0</v>
      </c>
      <c r="BB19" s="90">
        <f t="shared" si="35"/>
        <v>0</v>
      </c>
      <c r="BC19" s="56">
        <f t="shared" si="22"/>
        <v>0</v>
      </c>
      <c r="BD19" s="80" t="e">
        <f t="shared" si="23"/>
        <v>#DIV/0!</v>
      </c>
      <c r="BE19" s="92">
        <f t="shared" si="17"/>
        <v>6070</v>
      </c>
      <c r="BF19" s="92">
        <f t="shared" si="18"/>
        <v>2098</v>
      </c>
      <c r="BG19" s="93">
        <f t="shared" si="24"/>
        <v>34.563426688632617</v>
      </c>
      <c r="BH19" s="94">
        <f t="shared" si="25"/>
        <v>202.33333333333334</v>
      </c>
      <c r="BI19" s="95">
        <f t="shared" si="26"/>
        <v>69.933333333333337</v>
      </c>
      <c r="BJ19" s="96">
        <f t="shared" si="27"/>
        <v>34.563426688632617</v>
      </c>
    </row>
    <row r="20" spans="1:62" x14ac:dyDescent="0.2">
      <c r="A20" s="62" t="s">
        <v>65</v>
      </c>
      <c r="B20" s="409">
        <v>55</v>
      </c>
      <c r="C20" s="63">
        <f t="shared" si="0"/>
        <v>109.20821114369501</v>
      </c>
      <c r="D20" s="64">
        <f t="shared" si="1"/>
        <v>60.064516129032256</v>
      </c>
      <c r="E20" s="65">
        <f t="shared" si="10"/>
        <v>-5.0645161290322562</v>
      </c>
      <c r="F20" s="66">
        <f t="shared" si="2"/>
        <v>60.064516129032256</v>
      </c>
      <c r="G20" s="67">
        <f t="shared" si="15"/>
        <v>291</v>
      </c>
      <c r="H20" s="68">
        <f t="shared" si="3"/>
        <v>98.227712137486577</v>
      </c>
      <c r="I20" s="69">
        <f t="shared" si="4"/>
        <v>6.4295532646048112</v>
      </c>
      <c r="J20" s="70">
        <f t="shared" si="5"/>
        <v>0.43796434173959436</v>
      </c>
      <c r="K20" s="68">
        <f t="shared" si="6"/>
        <v>2.5959340983110502</v>
      </c>
      <c r="L20" s="69">
        <f t="shared" si="7"/>
        <v>0.10122699386503067</v>
      </c>
      <c r="M20" s="68">
        <f t="shared" si="8"/>
        <v>5.4274973147153602</v>
      </c>
      <c r="N20" s="69">
        <f t="shared" si="9"/>
        <v>8.2822085889570545</v>
      </c>
      <c r="O20" s="80">
        <f t="shared" si="11"/>
        <v>5.7392638036809815</v>
      </c>
      <c r="P20" s="11">
        <v>31</v>
      </c>
      <c r="Q20" s="82">
        <v>1862</v>
      </c>
      <c r="R20" s="73">
        <f>Q20/31</f>
        <v>60.064516129032256</v>
      </c>
      <c r="S20" s="74">
        <v>1829</v>
      </c>
      <c r="T20" s="73">
        <f>S20/31</f>
        <v>59</v>
      </c>
      <c r="U20" s="74">
        <v>291</v>
      </c>
      <c r="V20" s="74">
        <v>35</v>
      </c>
      <c r="W20" s="53">
        <f t="shared" si="16"/>
        <v>326</v>
      </c>
      <c r="X20" s="74">
        <v>1871</v>
      </c>
      <c r="Y20" s="74"/>
      <c r="Z20" s="74">
        <v>27</v>
      </c>
      <c r="AA20" s="75">
        <v>1861</v>
      </c>
      <c r="AB20" s="2"/>
      <c r="AC20" s="76" t="s">
        <v>66</v>
      </c>
      <c r="AD20" s="77">
        <f t="shared" si="12"/>
        <v>123</v>
      </c>
      <c r="AE20" s="77">
        <f t="shared" si="13"/>
        <v>1241</v>
      </c>
      <c r="AF20" s="78">
        <f t="shared" si="14"/>
        <v>9.9113618049959697</v>
      </c>
      <c r="AH20" s="88">
        <f t="shared" si="28"/>
        <v>212</v>
      </c>
      <c r="AI20" s="89">
        <v>31</v>
      </c>
      <c r="AJ20" s="56" t="s">
        <v>59</v>
      </c>
      <c r="AK20" s="56"/>
      <c r="AL20" s="90">
        <f>+AK20/31</f>
        <v>0</v>
      </c>
      <c r="AM20" s="66"/>
      <c r="AN20" s="80" t="e">
        <f t="shared" si="30"/>
        <v>#DIV/0!</v>
      </c>
      <c r="AO20" s="56"/>
      <c r="AP20" s="90">
        <f>+AO20/31</f>
        <v>0</v>
      </c>
      <c r="AQ20" s="66"/>
      <c r="AR20" s="80" t="e">
        <f t="shared" si="32"/>
        <v>#DIV/0!</v>
      </c>
      <c r="AS20" s="56"/>
      <c r="AT20" s="90">
        <f>+AS20/31</f>
        <v>0</v>
      </c>
      <c r="AU20" s="66"/>
      <c r="AV20" s="80" t="e">
        <f t="shared" si="19"/>
        <v>#DIV/0!</v>
      </c>
      <c r="AW20" s="56"/>
      <c r="AX20" s="90">
        <f>+AW20/31</f>
        <v>0</v>
      </c>
      <c r="AY20" s="66"/>
      <c r="AZ20" s="80" t="e">
        <f t="shared" si="20"/>
        <v>#DIV/0!</v>
      </c>
      <c r="BA20" s="56">
        <f t="shared" si="21"/>
        <v>0</v>
      </c>
      <c r="BB20" s="90">
        <f>+BA20/31</f>
        <v>0</v>
      </c>
      <c r="BC20" s="56">
        <f t="shared" si="22"/>
        <v>0</v>
      </c>
      <c r="BD20" s="80" t="e">
        <f t="shared" si="23"/>
        <v>#DIV/0!</v>
      </c>
      <c r="BE20" s="92">
        <f t="shared" si="17"/>
        <v>6242</v>
      </c>
      <c r="BF20" s="92">
        <f t="shared" si="18"/>
        <v>2240</v>
      </c>
      <c r="BG20" s="93">
        <f t="shared" si="24"/>
        <v>35.885933995514257</v>
      </c>
      <c r="BH20" s="94">
        <f t="shared" si="25"/>
        <v>201.35483870967741</v>
      </c>
      <c r="BI20" s="95">
        <f t="shared" si="26"/>
        <v>72.258064516129039</v>
      </c>
      <c r="BJ20" s="96">
        <f t="shared" si="27"/>
        <v>35.885933995514264</v>
      </c>
    </row>
    <row r="21" spans="1:62" x14ac:dyDescent="0.2">
      <c r="A21" s="62" t="s">
        <v>67</v>
      </c>
      <c r="B21" s="409">
        <v>55</v>
      </c>
      <c r="C21" s="63">
        <f t="shared" si="0"/>
        <v>101.15151515151514</v>
      </c>
      <c r="D21" s="64">
        <f t="shared" si="1"/>
        <v>55.633333333333333</v>
      </c>
      <c r="E21" s="65">
        <f t="shared" si="10"/>
        <v>-0.63333333333333286</v>
      </c>
      <c r="F21" s="66">
        <f t="shared" si="2"/>
        <v>55.633333333333333</v>
      </c>
      <c r="G21" s="67">
        <f t="shared" si="15"/>
        <v>243</v>
      </c>
      <c r="H21" s="68">
        <f t="shared" si="3"/>
        <v>96.225284601557817</v>
      </c>
      <c r="I21" s="69">
        <f t="shared" si="4"/>
        <v>6.0164609053497946</v>
      </c>
      <c r="J21" s="70">
        <f t="shared" si="5"/>
        <v>0.43796434173959436</v>
      </c>
      <c r="K21" s="68">
        <f t="shared" si="6"/>
        <v>2.1579697565714557</v>
      </c>
      <c r="L21" s="69">
        <f t="shared" si="7"/>
        <v>0.23247232472324722</v>
      </c>
      <c r="M21" s="68">
        <f t="shared" si="8"/>
        <v>4.8711803475134809</v>
      </c>
      <c r="N21" s="69">
        <f t="shared" si="9"/>
        <v>7.3800738007380069</v>
      </c>
      <c r="O21" s="80">
        <f t="shared" si="11"/>
        <v>5.3948339483394836</v>
      </c>
      <c r="P21" s="11">
        <v>30</v>
      </c>
      <c r="Q21" s="82">
        <v>1669</v>
      </c>
      <c r="R21" s="73">
        <f>Q21/30</f>
        <v>55.633333333333333</v>
      </c>
      <c r="S21" s="74">
        <v>1606</v>
      </c>
      <c r="T21" s="73">
        <f>S21/30</f>
        <v>53.533333333333331</v>
      </c>
      <c r="U21" s="74">
        <v>243</v>
      </c>
      <c r="V21" s="74">
        <v>28</v>
      </c>
      <c r="W21" s="53">
        <f t="shared" si="16"/>
        <v>271</v>
      </c>
      <c r="X21" s="74">
        <v>1462</v>
      </c>
      <c r="Y21" s="74"/>
      <c r="Z21" s="74">
        <v>20</v>
      </c>
      <c r="AA21" s="75">
        <v>1448</v>
      </c>
      <c r="AB21" s="2"/>
      <c r="AC21" s="76" t="s">
        <v>68</v>
      </c>
      <c r="AD21" s="77">
        <f t="shared" si="12"/>
        <v>136</v>
      </c>
      <c r="AE21" s="77">
        <f t="shared" si="13"/>
        <v>1172</v>
      </c>
      <c r="AF21" s="78">
        <f t="shared" si="14"/>
        <v>11.604095563139932</v>
      </c>
      <c r="AH21" s="88">
        <f t="shared" si="28"/>
        <v>243</v>
      </c>
      <c r="AI21" s="89">
        <v>31</v>
      </c>
      <c r="AJ21" s="56" t="s">
        <v>61</v>
      </c>
      <c r="AK21" s="56"/>
      <c r="AL21" s="90">
        <f>+AK21/31</f>
        <v>0</v>
      </c>
      <c r="AM21" s="66"/>
      <c r="AN21" s="80" t="e">
        <f t="shared" si="30"/>
        <v>#DIV/0!</v>
      </c>
      <c r="AO21" s="56"/>
      <c r="AP21" s="90">
        <f>+AO21/31</f>
        <v>0</v>
      </c>
      <c r="AQ21" s="66"/>
      <c r="AR21" s="80" t="e">
        <f t="shared" si="32"/>
        <v>#DIV/0!</v>
      </c>
      <c r="AS21" s="56"/>
      <c r="AT21" s="90">
        <f>+AS21/31</f>
        <v>0</v>
      </c>
      <c r="AU21" s="66"/>
      <c r="AV21" s="80" t="e">
        <f t="shared" si="19"/>
        <v>#DIV/0!</v>
      </c>
      <c r="AW21" s="56"/>
      <c r="AX21" s="90">
        <f>+AW21/31</f>
        <v>0</v>
      </c>
      <c r="AY21" s="66"/>
      <c r="AZ21" s="80" t="e">
        <f t="shared" si="20"/>
        <v>#DIV/0!</v>
      </c>
      <c r="BA21" s="56">
        <f t="shared" si="21"/>
        <v>0</v>
      </c>
      <c r="BB21" s="90">
        <f>+BA21/31</f>
        <v>0</v>
      </c>
      <c r="BC21" s="56">
        <f t="shared" si="22"/>
        <v>0</v>
      </c>
      <c r="BD21" s="80" t="e">
        <f t="shared" si="23"/>
        <v>#DIV/0!</v>
      </c>
      <c r="BE21" s="92">
        <f t="shared" si="17"/>
        <v>6301</v>
      </c>
      <c r="BF21" s="92">
        <f t="shared" si="18"/>
        <v>2145</v>
      </c>
      <c r="BG21" s="93">
        <f t="shared" si="24"/>
        <v>34.042215521345817</v>
      </c>
      <c r="BH21" s="94">
        <f t="shared" si="25"/>
        <v>203.25806451612902</v>
      </c>
      <c r="BI21" s="95">
        <f t="shared" si="26"/>
        <v>69.193548387096769</v>
      </c>
      <c r="BJ21" s="96">
        <f t="shared" si="27"/>
        <v>34.042215521345817</v>
      </c>
    </row>
    <row r="22" spans="1:62" ht="12.75" thickBot="1" x14ac:dyDescent="0.25">
      <c r="A22" s="62" t="s">
        <v>69</v>
      </c>
      <c r="B22" s="409">
        <v>55</v>
      </c>
      <c r="C22" s="63">
        <f t="shared" si="0"/>
        <v>106.09970674486804</v>
      </c>
      <c r="D22" s="64">
        <f t="shared" si="1"/>
        <v>58.354838709677416</v>
      </c>
      <c r="E22" s="65">
        <f t="shared" si="10"/>
        <v>-3.3548387096774164</v>
      </c>
      <c r="F22" s="66">
        <f t="shared" si="2"/>
        <v>58.354838709677416</v>
      </c>
      <c r="G22" s="67">
        <f t="shared" si="15"/>
        <v>275</v>
      </c>
      <c r="H22" s="68">
        <f t="shared" si="3"/>
        <v>98.341625207296843</v>
      </c>
      <c r="I22" s="69">
        <f t="shared" si="4"/>
        <v>6.6763636363636367</v>
      </c>
      <c r="J22" s="70">
        <f t="shared" si="5"/>
        <v>0.43796434173959436</v>
      </c>
      <c r="K22" s="68">
        <f t="shared" si="6"/>
        <v>2.5959340983110502</v>
      </c>
      <c r="L22" s="69">
        <f t="shared" si="7"/>
        <v>9.202453987730061E-2</v>
      </c>
      <c r="M22" s="68">
        <f t="shared" si="8"/>
        <v>5.5865118850193483</v>
      </c>
      <c r="N22" s="69">
        <f t="shared" si="9"/>
        <v>9.2024539877300615</v>
      </c>
      <c r="O22" s="80">
        <f t="shared" si="11"/>
        <v>5.6319018404907979</v>
      </c>
      <c r="P22" s="11">
        <v>31</v>
      </c>
      <c r="Q22" s="82">
        <v>1809</v>
      </c>
      <c r="R22" s="73">
        <f>Q22/31</f>
        <v>58.354838709677416</v>
      </c>
      <c r="S22" s="74">
        <v>1779</v>
      </c>
      <c r="T22" s="73">
        <f>S22/31</f>
        <v>57.387096774193552</v>
      </c>
      <c r="U22" s="74">
        <v>275</v>
      </c>
      <c r="V22" s="74">
        <v>51</v>
      </c>
      <c r="W22" s="53">
        <f t="shared" si="16"/>
        <v>326</v>
      </c>
      <c r="X22" s="74">
        <v>1836</v>
      </c>
      <c r="Y22" s="74"/>
      <c r="Z22" s="74">
        <v>30</v>
      </c>
      <c r="AA22" s="75">
        <v>1819</v>
      </c>
      <c r="AB22" s="2"/>
      <c r="AC22" s="76" t="s">
        <v>70</v>
      </c>
      <c r="AD22" s="77">
        <f t="shared" si="12"/>
        <v>0</v>
      </c>
      <c r="AE22" s="77">
        <f t="shared" si="13"/>
        <v>326</v>
      </c>
      <c r="AF22" s="78">
        <f t="shared" si="14"/>
        <v>0</v>
      </c>
      <c r="AH22" s="98">
        <f t="shared" si="28"/>
        <v>273</v>
      </c>
      <c r="AI22" s="89">
        <v>30</v>
      </c>
      <c r="AJ22" s="56" t="s">
        <v>63</v>
      </c>
      <c r="AK22" s="56"/>
      <c r="AL22" s="90">
        <f t="shared" si="29"/>
        <v>0</v>
      </c>
      <c r="AM22" s="66"/>
      <c r="AN22" s="80" t="e">
        <f t="shared" si="30"/>
        <v>#DIV/0!</v>
      </c>
      <c r="AO22" s="56"/>
      <c r="AP22" s="90">
        <f t="shared" si="31"/>
        <v>0</v>
      </c>
      <c r="AQ22" s="66"/>
      <c r="AR22" s="80" t="e">
        <f t="shared" si="32"/>
        <v>#DIV/0!</v>
      </c>
      <c r="AS22" s="56"/>
      <c r="AT22" s="90">
        <f t="shared" si="33"/>
        <v>0</v>
      </c>
      <c r="AU22" s="66"/>
      <c r="AV22" s="80" t="e">
        <f t="shared" si="19"/>
        <v>#DIV/0!</v>
      </c>
      <c r="AW22" s="56"/>
      <c r="AX22" s="90">
        <f t="shared" si="34"/>
        <v>0</v>
      </c>
      <c r="AY22" s="66"/>
      <c r="AZ22" s="80" t="e">
        <f t="shared" si="20"/>
        <v>#DIV/0!</v>
      </c>
      <c r="BA22" s="56">
        <f t="shared" si="21"/>
        <v>0</v>
      </c>
      <c r="BB22" s="90">
        <f t="shared" si="35"/>
        <v>0</v>
      </c>
      <c r="BC22" s="56">
        <f t="shared" si="22"/>
        <v>0</v>
      </c>
      <c r="BD22" s="80" t="e">
        <f t="shared" si="23"/>
        <v>#DIV/0!</v>
      </c>
      <c r="BE22" s="92">
        <f t="shared" si="17"/>
        <v>6039</v>
      </c>
      <c r="BF22" s="92">
        <f t="shared" si="18"/>
        <v>2244</v>
      </c>
      <c r="BG22" s="93">
        <f t="shared" si="24"/>
        <v>37.158469945355193</v>
      </c>
      <c r="BH22" s="94">
        <f t="shared" si="25"/>
        <v>201.3</v>
      </c>
      <c r="BI22" s="95">
        <f t="shared" si="26"/>
        <v>74.8</v>
      </c>
      <c r="BJ22" s="96">
        <f t="shared" si="27"/>
        <v>37.158469945355186</v>
      </c>
    </row>
    <row r="23" spans="1:62" s="8" customFormat="1" ht="12.75" thickBot="1" x14ac:dyDescent="0.25">
      <c r="A23" s="288" t="s">
        <v>71</v>
      </c>
      <c r="B23" s="289">
        <v>55</v>
      </c>
      <c r="C23" s="290">
        <f>D23/B23*100</f>
        <v>118.68263473053892</v>
      </c>
      <c r="D23" s="291">
        <f>+R23</f>
        <v>65.275449101796411</v>
      </c>
      <c r="E23" s="292">
        <f t="shared" si="10"/>
        <v>-10.275449101796411</v>
      </c>
      <c r="F23" s="293">
        <f>+R23</f>
        <v>65.275449101796411</v>
      </c>
      <c r="G23" s="294">
        <f>SUM(G11:G22)</f>
        <v>3056</v>
      </c>
      <c r="H23" s="295">
        <f t="shared" si="3"/>
        <v>93.697825887533256</v>
      </c>
      <c r="I23" s="296">
        <f t="shared" si="4"/>
        <v>6.6040575916230368</v>
      </c>
      <c r="J23" s="297">
        <f t="shared" si="5"/>
        <v>0.43796434173959436</v>
      </c>
      <c r="K23" s="295">
        <f>W23/Y$11*1000/11</f>
        <v>2.5163042179947603</v>
      </c>
      <c r="L23" s="296">
        <f t="shared" si="7"/>
        <v>0.39528193325661681</v>
      </c>
      <c r="M23" s="295">
        <f>W23/F23/11</f>
        <v>4.841023759288138</v>
      </c>
      <c r="N23" s="298">
        <f t="shared" si="9"/>
        <v>7.6237054085155354</v>
      </c>
      <c r="O23" s="298">
        <f t="shared" si="11"/>
        <v>5.8060989643268126</v>
      </c>
      <c r="P23" s="97">
        <f>SUM(P11:P22)</f>
        <v>365</v>
      </c>
      <c r="Q23" s="299">
        <f>SUM(Q11:Q22)</f>
        <v>21802</v>
      </c>
      <c r="R23" s="300">
        <f>Q23/334</f>
        <v>65.275449101796411</v>
      </c>
      <c r="S23" s="301">
        <f>SUM(S11:S22)</f>
        <v>20428</v>
      </c>
      <c r="T23" s="300">
        <f>S23/334</f>
        <v>61.161676646706589</v>
      </c>
      <c r="U23" s="301">
        <f>SUM(U11:U22)</f>
        <v>3056</v>
      </c>
      <c r="V23" s="301">
        <f>SUM(V11:V22)</f>
        <v>420</v>
      </c>
      <c r="W23" s="301">
        <f>+V23+U23</f>
        <v>3476</v>
      </c>
      <c r="X23" s="301">
        <f>SUM(X11:X22)</f>
        <v>20182</v>
      </c>
      <c r="Y23" s="301">
        <v>125581</v>
      </c>
      <c r="Z23" s="301">
        <f>SUM(Z11:Z22)</f>
        <v>265</v>
      </c>
      <c r="AA23" s="302">
        <f>SUM(AA11:AA22)</f>
        <v>19975</v>
      </c>
      <c r="AB23" s="412"/>
      <c r="AC23" s="100" t="s">
        <v>72</v>
      </c>
      <c r="AD23" s="101">
        <f>SUM(AD11:AD22)</f>
        <v>1285</v>
      </c>
      <c r="AE23" s="101">
        <f>SUM(AE11:AE22)</f>
        <v>13431</v>
      </c>
      <c r="AF23" s="102">
        <f t="shared" si="14"/>
        <v>9.5674186583277496</v>
      </c>
      <c r="AH23" s="98">
        <f t="shared" si="28"/>
        <v>304</v>
      </c>
      <c r="AI23" s="103">
        <v>31</v>
      </c>
      <c r="AJ23" s="104" t="s">
        <v>65</v>
      </c>
      <c r="AK23" s="104"/>
      <c r="AL23" s="105">
        <f>+AK23/31</f>
        <v>0</v>
      </c>
      <c r="AM23" s="106"/>
      <c r="AN23" s="107" t="e">
        <f t="shared" si="30"/>
        <v>#DIV/0!</v>
      </c>
      <c r="AO23" s="104"/>
      <c r="AP23" s="105">
        <f>+AO23/31</f>
        <v>0</v>
      </c>
      <c r="AQ23" s="106"/>
      <c r="AR23" s="107" t="e">
        <f t="shared" si="32"/>
        <v>#DIV/0!</v>
      </c>
      <c r="AS23" s="104"/>
      <c r="AT23" s="105">
        <f>+AS23/31</f>
        <v>0</v>
      </c>
      <c r="AU23" s="106"/>
      <c r="AV23" s="107" t="e">
        <f t="shared" si="19"/>
        <v>#DIV/0!</v>
      </c>
      <c r="AW23" s="104"/>
      <c r="AX23" s="105">
        <f>+AW23/31</f>
        <v>0</v>
      </c>
      <c r="AY23" s="106"/>
      <c r="AZ23" s="107" t="e">
        <f t="shared" si="20"/>
        <v>#DIV/0!</v>
      </c>
      <c r="BA23" s="104">
        <f t="shared" si="21"/>
        <v>0</v>
      </c>
      <c r="BB23" s="105">
        <f>+BA23/31</f>
        <v>0</v>
      </c>
      <c r="BC23" s="104">
        <f t="shared" si="22"/>
        <v>0</v>
      </c>
      <c r="BD23" s="107" t="e">
        <f t="shared" si="23"/>
        <v>#DIV/0!</v>
      </c>
      <c r="BE23" s="108">
        <f t="shared" si="17"/>
        <v>6547</v>
      </c>
      <c r="BF23" s="108">
        <f t="shared" si="18"/>
        <v>2290</v>
      </c>
      <c r="BG23" s="93">
        <f t="shared" si="24"/>
        <v>34.977852451504504</v>
      </c>
      <c r="BH23" s="109">
        <f t="shared" si="25"/>
        <v>211.19354838709677</v>
      </c>
      <c r="BI23" s="110">
        <f t="shared" si="26"/>
        <v>73.870967741935488</v>
      </c>
      <c r="BJ23" s="96">
        <f t="shared" si="27"/>
        <v>34.977852451504511</v>
      </c>
    </row>
    <row r="24" spans="1:62" x14ac:dyDescent="0.2">
      <c r="A24" s="5" t="s">
        <v>73</v>
      </c>
      <c r="C24" s="111"/>
      <c r="D24" s="112"/>
      <c r="E24" s="112"/>
      <c r="F24" s="112"/>
      <c r="P24" s="11"/>
      <c r="AB24" s="2"/>
      <c r="AH24" s="88">
        <f t="shared" si="28"/>
        <v>334</v>
      </c>
      <c r="AI24" s="89">
        <v>30</v>
      </c>
      <c r="AJ24" s="56" t="s">
        <v>67</v>
      </c>
      <c r="AK24" s="56"/>
      <c r="AL24" s="90">
        <f>+AK24/30</f>
        <v>0</v>
      </c>
      <c r="AM24" s="66"/>
      <c r="AN24" s="80" t="e">
        <f t="shared" si="30"/>
        <v>#DIV/0!</v>
      </c>
      <c r="AO24" s="56"/>
      <c r="AP24" s="90">
        <f>+AO24/30</f>
        <v>0</v>
      </c>
      <c r="AQ24" s="66"/>
      <c r="AR24" s="80" t="e">
        <f t="shared" si="32"/>
        <v>#DIV/0!</v>
      </c>
      <c r="AS24" s="56"/>
      <c r="AT24" s="90">
        <f>+AS24/30</f>
        <v>0</v>
      </c>
      <c r="AU24" s="66"/>
      <c r="AV24" s="80" t="e">
        <f t="shared" si="19"/>
        <v>#DIV/0!</v>
      </c>
      <c r="AW24" s="56"/>
      <c r="AX24" s="90">
        <f>+AW24/30</f>
        <v>0</v>
      </c>
      <c r="AY24" s="66"/>
      <c r="AZ24" s="80" t="e">
        <f t="shared" si="20"/>
        <v>#DIV/0!</v>
      </c>
      <c r="BA24" s="56">
        <f t="shared" si="21"/>
        <v>0</v>
      </c>
      <c r="BB24" s="90">
        <f>+BA24/30</f>
        <v>0</v>
      </c>
      <c r="BC24" s="56">
        <f t="shared" si="22"/>
        <v>0</v>
      </c>
      <c r="BD24" s="80" t="e">
        <f t="shared" si="23"/>
        <v>#DIV/0!</v>
      </c>
      <c r="BE24" s="92">
        <f t="shared" si="17"/>
        <v>6209</v>
      </c>
      <c r="BF24" s="92">
        <f t="shared" si="18"/>
        <v>2057</v>
      </c>
      <c r="BG24" s="93">
        <f t="shared" si="24"/>
        <v>33.129328394266388</v>
      </c>
      <c r="BH24" s="94">
        <f t="shared" si="25"/>
        <v>206.96666666666667</v>
      </c>
      <c r="BI24" s="95">
        <f t="shared" si="26"/>
        <v>68.566666666666663</v>
      </c>
      <c r="BJ24" s="96">
        <f t="shared" si="27"/>
        <v>33.129328394266381</v>
      </c>
    </row>
    <row r="25" spans="1:62" ht="12.75" thickBot="1" x14ac:dyDescent="0.25">
      <c r="A25" s="5" t="s">
        <v>1</v>
      </c>
      <c r="C25" s="4"/>
      <c r="E25" s="434"/>
      <c r="F25" s="434"/>
      <c r="G25" s="435"/>
      <c r="H25" s="435"/>
      <c r="I25" s="435"/>
      <c r="J25" s="435"/>
      <c r="K25" s="435"/>
      <c r="P25" s="113">
        <v>243</v>
      </c>
      <c r="AB25" s="2"/>
      <c r="AH25" s="1">
        <f t="shared" si="28"/>
        <v>365</v>
      </c>
      <c r="AI25" s="11">
        <v>31</v>
      </c>
      <c r="AJ25" s="56" t="s">
        <v>69</v>
      </c>
      <c r="AK25" s="56"/>
      <c r="AL25" s="90">
        <f>+AK25/31</f>
        <v>0</v>
      </c>
      <c r="AM25" s="66"/>
      <c r="AN25" s="80" t="e">
        <f t="shared" si="30"/>
        <v>#DIV/0!</v>
      </c>
      <c r="AO25" s="56"/>
      <c r="AP25" s="90">
        <f>+AO25/31</f>
        <v>0</v>
      </c>
      <c r="AQ25" s="66"/>
      <c r="AR25" s="80" t="e">
        <f t="shared" si="32"/>
        <v>#DIV/0!</v>
      </c>
      <c r="AS25" s="56"/>
      <c r="AT25" s="105">
        <f>+AS25/31</f>
        <v>0</v>
      </c>
      <c r="AU25" s="66"/>
      <c r="AV25" s="80" t="e">
        <f t="shared" si="19"/>
        <v>#DIV/0!</v>
      </c>
      <c r="AW25" s="56"/>
      <c r="AX25" s="90">
        <f>+AW25/31</f>
        <v>0</v>
      </c>
      <c r="AY25" s="66"/>
      <c r="AZ25" s="80" t="e">
        <f t="shared" si="20"/>
        <v>#DIV/0!</v>
      </c>
      <c r="BA25" s="56">
        <f t="shared" si="21"/>
        <v>0</v>
      </c>
      <c r="BB25" s="90">
        <f>+BA25/31</f>
        <v>0</v>
      </c>
      <c r="BC25" s="56">
        <f t="shared" si="22"/>
        <v>0</v>
      </c>
      <c r="BD25" s="80" t="e">
        <f t="shared" si="23"/>
        <v>#DIV/0!</v>
      </c>
      <c r="BE25" s="92">
        <f t="shared" si="17"/>
        <v>1779</v>
      </c>
      <c r="BF25" s="92">
        <f t="shared" si="18"/>
        <v>1779</v>
      </c>
      <c r="BG25" s="93">
        <f t="shared" si="24"/>
        <v>100</v>
      </c>
      <c r="BH25" s="94">
        <f t="shared" si="25"/>
        <v>57.387096774193552</v>
      </c>
      <c r="BI25" s="95">
        <f t="shared" si="26"/>
        <v>57.387096774193552</v>
      </c>
      <c r="BJ25" s="96">
        <f t="shared" si="27"/>
        <v>100</v>
      </c>
    </row>
    <row r="26" spans="1:62" s="8" customFormat="1" ht="12.75" thickBot="1" x14ac:dyDescent="0.25">
      <c r="A26" s="114"/>
      <c r="B26" s="412"/>
      <c r="C26" s="413"/>
      <c r="D26" s="413"/>
      <c r="E26" s="544" t="s">
        <v>136</v>
      </c>
      <c r="F26" s="544"/>
      <c r="G26" s="544"/>
      <c r="H26" s="544"/>
      <c r="I26" s="544"/>
      <c r="J26" s="544"/>
      <c r="K26" s="544"/>
      <c r="L26" s="412"/>
      <c r="M26" s="412"/>
      <c r="N26" s="412"/>
      <c r="O26" s="412"/>
      <c r="P26" s="11"/>
      <c r="AA26" s="412"/>
      <c r="AB26" s="412"/>
      <c r="AI26" s="103">
        <f>SUM(AI14:AI25)</f>
        <v>365</v>
      </c>
      <c r="AJ26" s="115" t="s">
        <v>71</v>
      </c>
      <c r="AK26" s="116">
        <f>SUM(AK14:AK25)</f>
        <v>124</v>
      </c>
      <c r="AL26" s="117">
        <f>+AK26/61</f>
        <v>2.0327868852459017</v>
      </c>
      <c r="AM26" s="99">
        <f>SUM(AM14:AM25)</f>
        <v>183</v>
      </c>
      <c r="AN26" s="118">
        <f>+AM26/AK26</f>
        <v>1.4758064516129032</v>
      </c>
      <c r="AO26" s="119">
        <f>SUM(AO14:AO25)</f>
        <v>145</v>
      </c>
      <c r="AP26" s="120">
        <f>+AO26/61</f>
        <v>2.377049180327869</v>
      </c>
      <c r="AQ26" s="121">
        <f>SUM(AQ14:AQ25)</f>
        <v>201</v>
      </c>
      <c r="AR26" s="122">
        <f t="shared" si="32"/>
        <v>1.3862068965517242</v>
      </c>
      <c r="AS26" s="123">
        <f>SUM(AS14:AS25)</f>
        <v>209</v>
      </c>
      <c r="AT26" s="124">
        <f>+AS26/151</f>
        <v>1.3841059602649006</v>
      </c>
      <c r="AU26" s="125">
        <f>SUM(AU14:AU25)</f>
        <v>323</v>
      </c>
      <c r="AV26" s="126">
        <f>+AU26/AS26</f>
        <v>1.5454545454545454</v>
      </c>
      <c r="AW26" s="127">
        <f>SUM(AW14:AW25)</f>
        <v>124</v>
      </c>
      <c r="AX26" s="128">
        <f>+AW26/151</f>
        <v>0.82119205298013243</v>
      </c>
      <c r="AY26" s="129">
        <f>SUM(AY14:AY25)</f>
        <v>178</v>
      </c>
      <c r="AZ26" s="130">
        <f t="shared" si="20"/>
        <v>1.435483870967742</v>
      </c>
      <c r="BA26" s="131">
        <f>SUM(BA14:BA25)</f>
        <v>602</v>
      </c>
      <c r="BB26" s="132">
        <f>+BA26/151</f>
        <v>3.9867549668874172</v>
      </c>
      <c r="BC26" s="133">
        <f>SUM(BC14:BC25)</f>
        <v>885</v>
      </c>
      <c r="BD26" s="134">
        <f t="shared" si="23"/>
        <v>1.4700996677740863</v>
      </c>
      <c r="BE26" s="135">
        <f t="shared" si="17"/>
        <v>69013</v>
      </c>
      <c r="BF26" s="135">
        <f t="shared" si="18"/>
        <v>25326</v>
      </c>
      <c r="BG26" s="136">
        <f t="shared" si="24"/>
        <v>36.697433816817124</v>
      </c>
      <c r="BH26" s="344">
        <f>SUM(BH14:BH25)</f>
        <v>2270.7725038402455</v>
      </c>
      <c r="BI26" s="344">
        <f>SUM(BI14:BI25)</f>
        <v>832.81336405529953</v>
      </c>
      <c r="BJ26" s="345">
        <f>+BI26/BH26*100</f>
        <v>36.675332409868304</v>
      </c>
    </row>
    <row r="27" spans="1:62" x14ac:dyDescent="0.2">
      <c r="A27" s="137"/>
      <c r="C27" s="114"/>
      <c r="D27" s="114"/>
      <c r="E27" s="545" t="s">
        <v>145</v>
      </c>
      <c r="F27" s="545"/>
      <c r="G27" s="545"/>
      <c r="H27" s="545"/>
      <c r="I27" s="545"/>
      <c r="J27" s="545"/>
      <c r="K27" s="545"/>
      <c r="P27" s="11"/>
      <c r="AI27" s="11"/>
      <c r="AJ27" s="5" t="s">
        <v>73</v>
      </c>
      <c r="AK27" s="2"/>
      <c r="AL27" s="138"/>
      <c r="AM27" s="138"/>
      <c r="AN27" s="138"/>
    </row>
    <row r="28" spans="1:62" x14ac:dyDescent="0.2">
      <c r="A28" s="137"/>
      <c r="C28" s="412"/>
      <c r="D28" s="412"/>
      <c r="E28" s="545" t="s">
        <v>146</v>
      </c>
      <c r="F28" s="545"/>
      <c r="G28" s="545"/>
      <c r="H28" s="545"/>
      <c r="I28" s="545"/>
      <c r="J28" s="545"/>
      <c r="K28" s="545"/>
      <c r="O28" s="1"/>
      <c r="AI28" s="11"/>
      <c r="AJ28" s="5"/>
      <c r="AK28" s="2"/>
      <c r="AL28" s="138"/>
      <c r="AM28" s="138"/>
      <c r="AN28" s="138"/>
    </row>
    <row r="29" spans="1:62" x14ac:dyDescent="0.2">
      <c r="A29" s="137"/>
      <c r="C29" s="414"/>
      <c r="D29" s="414"/>
      <c r="E29" s="546" t="s">
        <v>148</v>
      </c>
      <c r="F29" s="546"/>
      <c r="G29" s="546"/>
      <c r="H29" s="546"/>
      <c r="I29" s="546"/>
      <c r="J29" s="546"/>
      <c r="K29" s="546"/>
      <c r="P29" s="11"/>
    </row>
    <row r="30" spans="1:62" ht="12.75" thickBot="1" x14ac:dyDescent="0.25">
      <c r="A30" s="2"/>
      <c r="C30" s="111"/>
      <c r="D30" s="112"/>
      <c r="E30" s="112"/>
      <c r="F30" s="112"/>
      <c r="P30" s="11"/>
      <c r="Q30" s="6"/>
      <c r="R30" s="6" t="s">
        <v>2</v>
      </c>
      <c r="AC30" s="8"/>
      <c r="AD30" s="8"/>
    </row>
    <row r="31" spans="1:62" x14ac:dyDescent="0.2">
      <c r="A31" s="2"/>
      <c r="B31" s="17"/>
      <c r="C31" s="18" t="s">
        <v>8</v>
      </c>
      <c r="D31" s="19"/>
      <c r="E31" s="139"/>
      <c r="F31" s="20"/>
      <c r="G31" s="21"/>
      <c r="H31" s="21"/>
      <c r="I31" s="21"/>
      <c r="J31" s="21"/>
      <c r="K31" s="21"/>
      <c r="L31" s="21"/>
      <c r="M31" s="21"/>
      <c r="N31" s="22"/>
      <c r="O31" s="11"/>
      <c r="P31" s="11"/>
      <c r="AA31" s="1"/>
      <c r="AC31" s="8"/>
      <c r="AD31" s="8"/>
      <c r="AL31" s="140"/>
    </row>
    <row r="32" spans="1:62" ht="12.75" thickBot="1" x14ac:dyDescent="0.25">
      <c r="B32" s="524" t="s">
        <v>12</v>
      </c>
      <c r="C32" s="525"/>
      <c r="D32" s="525"/>
      <c r="E32" s="526"/>
      <c r="F32" s="141"/>
      <c r="G32" s="11"/>
      <c r="H32" s="81"/>
      <c r="I32" s="69"/>
      <c r="J32" s="11" t="s">
        <v>13</v>
      </c>
      <c r="K32" s="11"/>
      <c r="L32" s="11"/>
      <c r="M32" s="11"/>
      <c r="N32" s="142"/>
      <c r="O32" s="11"/>
      <c r="P32" s="11"/>
      <c r="Q32" s="437" t="s">
        <v>148</v>
      </c>
      <c r="R32" s="433"/>
      <c r="AA32" s="1"/>
      <c r="AC32" s="8" t="s">
        <v>75</v>
      </c>
      <c r="AD32" s="8"/>
      <c r="AL32" s="140"/>
    </row>
    <row r="33" spans="1:38" ht="132.75" thickBot="1" x14ac:dyDescent="0.25">
      <c r="A33" s="143"/>
      <c r="B33" s="410" t="s">
        <v>15</v>
      </c>
      <c r="C33" s="144" t="s">
        <v>16</v>
      </c>
      <c r="D33" s="145" t="s">
        <v>17</v>
      </c>
      <c r="E33" s="145" t="s">
        <v>18</v>
      </c>
      <c r="F33" s="145" t="s">
        <v>19</v>
      </c>
      <c r="G33" s="410" t="s">
        <v>20</v>
      </c>
      <c r="H33" s="410" t="s">
        <v>21</v>
      </c>
      <c r="I33" s="410" t="s">
        <v>22</v>
      </c>
      <c r="J33" s="527" t="s">
        <v>23</v>
      </c>
      <c r="K33" s="528"/>
      <c r="L33" s="410" t="s">
        <v>24</v>
      </c>
      <c r="M33" s="410" t="s">
        <v>25</v>
      </c>
      <c r="N33" s="410" t="s">
        <v>26</v>
      </c>
      <c r="O33" s="146" t="s">
        <v>27</v>
      </c>
      <c r="P33" s="11"/>
      <c r="Q33" s="147" t="s">
        <v>28</v>
      </c>
      <c r="R33" s="148" t="s">
        <v>29</v>
      </c>
      <c r="S33" s="148" t="s">
        <v>30</v>
      </c>
      <c r="T33" s="148" t="s">
        <v>31</v>
      </c>
      <c r="U33" s="148" t="s">
        <v>32</v>
      </c>
      <c r="V33" s="148" t="s">
        <v>33</v>
      </c>
      <c r="W33" s="149" t="s">
        <v>34</v>
      </c>
      <c r="X33" s="149" t="s">
        <v>35</v>
      </c>
      <c r="Y33" s="149" t="s">
        <v>76</v>
      </c>
      <c r="Z33" s="149" t="s">
        <v>37</v>
      </c>
      <c r="AA33" s="150" t="s">
        <v>38</v>
      </c>
      <c r="AC33" s="151" t="s">
        <v>77</v>
      </c>
      <c r="AD33" s="152" t="s">
        <v>78</v>
      </c>
      <c r="AE33" s="153" t="s">
        <v>79</v>
      </c>
      <c r="AF33" s="154" t="s">
        <v>80</v>
      </c>
      <c r="AL33" s="140"/>
    </row>
    <row r="34" spans="1:38" x14ac:dyDescent="0.2">
      <c r="A34" s="56" t="s">
        <v>47</v>
      </c>
      <c r="B34" s="56">
        <v>16</v>
      </c>
      <c r="C34" s="63">
        <f t="shared" ref="C34:C45" si="36">D34/B34*100</f>
        <v>100</v>
      </c>
      <c r="D34" s="155">
        <f t="shared" ref="D34:D45" si="37">+R34</f>
        <v>16</v>
      </c>
      <c r="E34" s="156">
        <f t="shared" ref="E34:E46" si="38">B34-D34</f>
        <v>0</v>
      </c>
      <c r="F34" s="65">
        <f>R34</f>
        <v>16</v>
      </c>
      <c r="G34" s="157">
        <f>+U34</f>
        <v>54</v>
      </c>
      <c r="H34" s="69">
        <f t="shared" ref="H34:H46" si="39">S34/Q34*100</f>
        <v>95.362903225806448</v>
      </c>
      <c r="I34" s="68">
        <f t="shared" ref="I34:I46" si="40">X34/U34</f>
        <v>8.481481481481481</v>
      </c>
      <c r="J34" s="70">
        <f t="shared" ref="J34:J46" si="41">B34/Y$149*1000</f>
        <v>0.49674014281279105</v>
      </c>
      <c r="K34" s="68">
        <f>W34/Y34*1000</f>
        <v>0.33235499258052587</v>
      </c>
      <c r="L34" s="69">
        <f t="shared" ref="L34:L46" si="42">SUM(Q34-S34)/W34</f>
        <v>0.323943661971831</v>
      </c>
      <c r="M34" s="68">
        <f t="shared" ref="M34:M45" si="43">W34/F34</f>
        <v>4.4375</v>
      </c>
      <c r="N34" s="158">
        <f t="shared" ref="N34:N46" si="44">Z34/W34*100</f>
        <v>18.30985915492958</v>
      </c>
      <c r="O34" s="36">
        <f>+X34/W34</f>
        <v>6.450704225352113</v>
      </c>
      <c r="P34" s="11"/>
      <c r="Q34" s="159">
        <v>496</v>
      </c>
      <c r="R34" s="160">
        <f>Q34/31</f>
        <v>16</v>
      </c>
      <c r="S34" s="161">
        <v>473</v>
      </c>
      <c r="T34" s="160">
        <f>S34/31</f>
        <v>15.258064516129032</v>
      </c>
      <c r="U34" s="162">
        <v>54</v>
      </c>
      <c r="V34" s="163">
        <v>17</v>
      </c>
      <c r="W34" s="162">
        <f>+V34+U34</f>
        <v>71</v>
      </c>
      <c r="X34" s="163">
        <v>458</v>
      </c>
      <c r="Y34" s="164">
        <v>213627</v>
      </c>
      <c r="Z34" s="161">
        <v>13</v>
      </c>
      <c r="AA34" s="165">
        <v>418</v>
      </c>
      <c r="AC34" s="166"/>
      <c r="AD34" s="167"/>
      <c r="AE34" s="168"/>
      <c r="AF34" s="168"/>
    </row>
    <row r="35" spans="1:38" ht="15" x14ac:dyDescent="0.25">
      <c r="A35" s="56" t="s">
        <v>49</v>
      </c>
      <c r="B35" s="56">
        <v>16</v>
      </c>
      <c r="C35" s="63">
        <f t="shared" si="36"/>
        <v>100</v>
      </c>
      <c r="D35" s="155">
        <f t="shared" si="37"/>
        <v>16</v>
      </c>
      <c r="E35" s="156">
        <f t="shared" si="38"/>
        <v>0</v>
      </c>
      <c r="F35" s="65">
        <f>R35</f>
        <v>16</v>
      </c>
      <c r="G35" s="169">
        <f t="shared" ref="G35:G45" si="45">+U35</f>
        <v>58</v>
      </c>
      <c r="H35" s="69">
        <f t="shared" si="39"/>
        <v>93.526785714285708</v>
      </c>
      <c r="I35" s="68">
        <f t="shared" si="40"/>
        <v>7.2413793103448274</v>
      </c>
      <c r="J35" s="70">
        <f t="shared" si="41"/>
        <v>0.49674014281279105</v>
      </c>
      <c r="K35" s="68">
        <f t="shared" ref="K35:K45" si="46">W35/Y$149*1000</f>
        <v>2.1732381248059607</v>
      </c>
      <c r="L35" s="69">
        <f t="shared" si="42"/>
        <v>0.41428571428571431</v>
      </c>
      <c r="M35" s="68">
        <f t="shared" si="43"/>
        <v>4.375</v>
      </c>
      <c r="N35" s="158">
        <f t="shared" si="44"/>
        <v>12.857142857142856</v>
      </c>
      <c r="O35" s="80">
        <f t="shared" ref="O35:O46" si="47">+X35/W35</f>
        <v>6</v>
      </c>
      <c r="P35" s="11"/>
      <c r="Q35" s="170">
        <v>448</v>
      </c>
      <c r="R35" s="171">
        <f>Q35/28</f>
        <v>16</v>
      </c>
      <c r="S35" s="172">
        <v>419</v>
      </c>
      <c r="T35" s="171">
        <f>S35/28</f>
        <v>14.964285714285714</v>
      </c>
      <c r="U35" s="173">
        <v>58</v>
      </c>
      <c r="V35" s="13">
        <v>12</v>
      </c>
      <c r="W35" s="173">
        <f t="shared" ref="W35:W46" si="48">+V35+U35</f>
        <v>70</v>
      </c>
      <c r="X35" s="13">
        <v>420</v>
      </c>
      <c r="Y35" s="164"/>
      <c r="Z35" s="172">
        <v>9</v>
      </c>
      <c r="AA35" s="165">
        <v>420</v>
      </c>
      <c r="AC35" s="174" t="s">
        <v>81</v>
      </c>
      <c r="AD35" s="175">
        <f>+I23</f>
        <v>6.6040575916230368</v>
      </c>
      <c r="AE35" s="176">
        <v>8</v>
      </c>
      <c r="AF35" s="177">
        <f>+AD35-AE35</f>
        <v>-1.3959424083769632</v>
      </c>
    </row>
    <row r="36" spans="1:38" ht="15" x14ac:dyDescent="0.25">
      <c r="A36" s="56" t="s">
        <v>51</v>
      </c>
      <c r="B36" s="56">
        <v>16</v>
      </c>
      <c r="C36" s="63">
        <f t="shared" si="36"/>
        <v>100</v>
      </c>
      <c r="D36" s="155">
        <f t="shared" si="37"/>
        <v>16</v>
      </c>
      <c r="E36" s="156">
        <f t="shared" si="38"/>
        <v>0</v>
      </c>
      <c r="F36" s="65">
        <f>R36</f>
        <v>16</v>
      </c>
      <c r="G36" s="169">
        <f t="shared" si="45"/>
        <v>58</v>
      </c>
      <c r="H36" s="69">
        <f t="shared" si="39"/>
        <v>93.951612903225808</v>
      </c>
      <c r="I36" s="68">
        <f t="shared" si="40"/>
        <v>7.4482758620689653</v>
      </c>
      <c r="J36" s="70">
        <f t="shared" si="41"/>
        <v>0.49674014281279105</v>
      </c>
      <c r="K36" s="68">
        <f t="shared" si="46"/>
        <v>2.3905619372865567</v>
      </c>
      <c r="L36" s="69">
        <f t="shared" si="42"/>
        <v>0.38961038961038963</v>
      </c>
      <c r="M36" s="68">
        <f t="shared" si="43"/>
        <v>4.8125</v>
      </c>
      <c r="N36" s="158">
        <f t="shared" si="44"/>
        <v>9.0909090909090917</v>
      </c>
      <c r="O36" s="80">
        <f t="shared" si="47"/>
        <v>5.6103896103896105</v>
      </c>
      <c r="P36" s="11"/>
      <c r="Q36" s="178">
        <v>496</v>
      </c>
      <c r="R36" s="171">
        <f>Q36/31</f>
        <v>16</v>
      </c>
      <c r="S36" s="164">
        <v>466</v>
      </c>
      <c r="T36" s="171">
        <f>S36/31</f>
        <v>15.03225806451613</v>
      </c>
      <c r="U36" s="39">
        <v>58</v>
      </c>
      <c r="V36" s="9">
        <v>19</v>
      </c>
      <c r="W36" s="173">
        <f t="shared" si="48"/>
        <v>77</v>
      </c>
      <c r="X36" s="9">
        <v>432</v>
      </c>
      <c r="Y36" s="164"/>
      <c r="Z36" s="164">
        <v>7</v>
      </c>
      <c r="AA36" s="165">
        <v>423</v>
      </c>
      <c r="AC36" s="179" t="s">
        <v>82</v>
      </c>
      <c r="AD36" s="180">
        <f>+I46</f>
        <v>7.4023154848046309</v>
      </c>
      <c r="AE36" s="181">
        <v>5.5</v>
      </c>
      <c r="AF36" s="182">
        <f t="shared" ref="AF36:AF47" si="49">+AD36-AE36</f>
        <v>1.9023154848046309</v>
      </c>
    </row>
    <row r="37" spans="1:38" ht="15" x14ac:dyDescent="0.25">
      <c r="A37" s="56" t="s">
        <v>53</v>
      </c>
      <c r="B37" s="56">
        <v>16</v>
      </c>
      <c r="C37" s="63">
        <f t="shared" si="36"/>
        <v>100</v>
      </c>
      <c r="D37" s="155">
        <f t="shared" si="37"/>
        <v>16</v>
      </c>
      <c r="E37" s="156">
        <f t="shared" si="38"/>
        <v>0</v>
      </c>
      <c r="F37" s="65">
        <f>+R37</f>
        <v>16</v>
      </c>
      <c r="G37" s="169">
        <f t="shared" si="45"/>
        <v>63</v>
      </c>
      <c r="H37" s="69">
        <f t="shared" si="39"/>
        <v>96.041666666666671</v>
      </c>
      <c r="I37" s="68">
        <f t="shared" si="40"/>
        <v>8.3968253968253972</v>
      </c>
      <c r="J37" s="70">
        <f t="shared" si="41"/>
        <v>0.49674014281279105</v>
      </c>
      <c r="K37" s="68">
        <f t="shared" si="46"/>
        <v>2.5768394908413539</v>
      </c>
      <c r="L37" s="69">
        <f t="shared" si="42"/>
        <v>0.2289156626506024</v>
      </c>
      <c r="M37" s="68">
        <f t="shared" si="43"/>
        <v>5.1875</v>
      </c>
      <c r="N37" s="158">
        <f t="shared" si="44"/>
        <v>20.481927710843372</v>
      </c>
      <c r="O37" s="80">
        <f t="shared" si="47"/>
        <v>6.3734939759036147</v>
      </c>
      <c r="P37" s="11"/>
      <c r="Q37" s="178">
        <v>480</v>
      </c>
      <c r="R37" s="171">
        <f>Q37/30</f>
        <v>16</v>
      </c>
      <c r="S37" s="164">
        <v>461</v>
      </c>
      <c r="T37" s="171">
        <f>S37/30</f>
        <v>15.366666666666667</v>
      </c>
      <c r="U37" s="39">
        <v>63</v>
      </c>
      <c r="V37" s="9">
        <v>20</v>
      </c>
      <c r="W37" s="173">
        <f t="shared" si="48"/>
        <v>83</v>
      </c>
      <c r="X37" s="9">
        <v>529</v>
      </c>
      <c r="Y37" s="164"/>
      <c r="Z37" s="164">
        <v>17</v>
      </c>
      <c r="AA37" s="165">
        <v>529</v>
      </c>
      <c r="AC37" s="179" t="s">
        <v>83</v>
      </c>
      <c r="AD37" s="180">
        <f>+I69</f>
        <v>23.26829268292683</v>
      </c>
      <c r="AE37" s="181">
        <v>5.5</v>
      </c>
      <c r="AF37" s="182">
        <f t="shared" si="49"/>
        <v>17.76829268292683</v>
      </c>
    </row>
    <row r="38" spans="1:38" ht="15" x14ac:dyDescent="0.25">
      <c r="A38" s="56" t="s">
        <v>55</v>
      </c>
      <c r="B38" s="56">
        <v>16</v>
      </c>
      <c r="C38" s="63">
        <f t="shared" si="36"/>
        <v>100</v>
      </c>
      <c r="D38" s="155">
        <f t="shared" si="37"/>
        <v>16</v>
      </c>
      <c r="E38" s="156">
        <f t="shared" si="38"/>
        <v>0</v>
      </c>
      <c r="F38" s="65">
        <f t="shared" ref="F38:F45" si="50">R38</f>
        <v>16</v>
      </c>
      <c r="G38" s="169">
        <f t="shared" si="45"/>
        <v>54</v>
      </c>
      <c r="H38" s="69">
        <f t="shared" si="39"/>
        <v>98.588709677419345</v>
      </c>
      <c r="I38" s="68">
        <f t="shared" si="40"/>
        <v>8.1851851851851851</v>
      </c>
      <c r="J38" s="70">
        <f t="shared" si="41"/>
        <v>0.49674014281279105</v>
      </c>
      <c r="K38" s="68">
        <f t="shared" si="46"/>
        <v>2.5457932319155541</v>
      </c>
      <c r="L38" s="69">
        <f t="shared" si="42"/>
        <v>8.5365853658536592E-2</v>
      </c>
      <c r="M38" s="68">
        <f t="shared" si="43"/>
        <v>5.125</v>
      </c>
      <c r="N38" s="158">
        <f t="shared" si="44"/>
        <v>9.7560975609756095</v>
      </c>
      <c r="O38" s="80">
        <f t="shared" si="47"/>
        <v>5.3902439024390247</v>
      </c>
      <c r="P38" s="11"/>
      <c r="Q38" s="178">
        <v>496</v>
      </c>
      <c r="R38" s="171">
        <f>Q38/31</f>
        <v>16</v>
      </c>
      <c r="S38" s="164">
        <v>489</v>
      </c>
      <c r="T38" s="171">
        <f>S38/31</f>
        <v>15.774193548387096</v>
      </c>
      <c r="U38" s="39">
        <v>54</v>
      </c>
      <c r="V38" s="9">
        <v>28</v>
      </c>
      <c r="W38" s="173">
        <f t="shared" si="48"/>
        <v>82</v>
      </c>
      <c r="X38" s="9">
        <v>442</v>
      </c>
      <c r="Y38" s="164"/>
      <c r="Z38" s="164">
        <v>8</v>
      </c>
      <c r="AA38" s="165">
        <v>442</v>
      </c>
      <c r="AC38" s="179" t="s">
        <v>9</v>
      </c>
      <c r="AD38" s="180">
        <f>+I92</f>
        <v>18.022727272727273</v>
      </c>
      <c r="AE38" s="181">
        <v>5.8</v>
      </c>
      <c r="AF38" s="182">
        <f t="shared" si="49"/>
        <v>12.222727272727273</v>
      </c>
    </row>
    <row r="39" spans="1:38" ht="15" x14ac:dyDescent="0.25">
      <c r="A39" s="56" t="s">
        <v>57</v>
      </c>
      <c r="B39" s="56">
        <v>16</v>
      </c>
      <c r="C39" s="63">
        <f t="shared" si="36"/>
        <v>100</v>
      </c>
      <c r="D39" s="155">
        <f t="shared" si="37"/>
        <v>16</v>
      </c>
      <c r="E39" s="156">
        <f t="shared" si="38"/>
        <v>0</v>
      </c>
      <c r="F39" s="65">
        <f t="shared" si="50"/>
        <v>16</v>
      </c>
      <c r="G39" s="169">
        <f t="shared" si="45"/>
        <v>76</v>
      </c>
      <c r="H39" s="69">
        <f t="shared" si="39"/>
        <v>93.333333333333329</v>
      </c>
      <c r="I39" s="68">
        <f t="shared" si="40"/>
        <v>6.2894736842105265</v>
      </c>
      <c r="J39" s="70">
        <f t="shared" si="41"/>
        <v>0.49674014281279105</v>
      </c>
      <c r="K39" s="68">
        <f t="shared" si="46"/>
        <v>3.1667184104315433</v>
      </c>
      <c r="L39" s="69">
        <f t="shared" si="42"/>
        <v>0.31372549019607843</v>
      </c>
      <c r="M39" s="68">
        <f t="shared" si="43"/>
        <v>6.375</v>
      </c>
      <c r="N39" s="158">
        <f t="shared" si="44"/>
        <v>19.607843137254903</v>
      </c>
      <c r="O39" s="80">
        <f t="shared" si="47"/>
        <v>4.6862745098039218</v>
      </c>
      <c r="P39" s="11"/>
      <c r="Q39" s="178">
        <v>480</v>
      </c>
      <c r="R39" s="171">
        <f>Q39/30</f>
        <v>16</v>
      </c>
      <c r="S39" s="164">
        <v>448</v>
      </c>
      <c r="T39" s="171">
        <f>S39/30</f>
        <v>14.933333333333334</v>
      </c>
      <c r="U39" s="39">
        <v>76</v>
      </c>
      <c r="V39" s="9">
        <v>26</v>
      </c>
      <c r="W39" s="173">
        <f t="shared" si="48"/>
        <v>102</v>
      </c>
      <c r="X39" s="9">
        <v>478</v>
      </c>
      <c r="Y39" s="164"/>
      <c r="Z39" s="164">
        <v>20</v>
      </c>
      <c r="AA39" s="165">
        <v>467</v>
      </c>
      <c r="AC39" s="179" t="s">
        <v>84</v>
      </c>
      <c r="AD39" s="180">
        <f>+I161</f>
        <v>3.5135135135135136</v>
      </c>
      <c r="AE39" s="181">
        <v>5.8</v>
      </c>
      <c r="AF39" s="182">
        <f t="shared" si="49"/>
        <v>-2.2864864864864862</v>
      </c>
    </row>
    <row r="40" spans="1:38" ht="15" x14ac:dyDescent="0.25">
      <c r="A40" s="56" t="s">
        <v>59</v>
      </c>
      <c r="B40" s="56">
        <v>16</v>
      </c>
      <c r="C40" s="63">
        <f t="shared" si="36"/>
        <v>100</v>
      </c>
      <c r="D40" s="155">
        <f t="shared" si="37"/>
        <v>16</v>
      </c>
      <c r="E40" s="156">
        <f t="shared" si="38"/>
        <v>0</v>
      </c>
      <c r="F40" s="65">
        <f t="shared" si="50"/>
        <v>16</v>
      </c>
      <c r="G40" s="169">
        <f t="shared" si="45"/>
        <v>57</v>
      </c>
      <c r="H40" s="69">
        <f t="shared" si="39"/>
        <v>95.967741935483872</v>
      </c>
      <c r="I40" s="68">
        <f t="shared" si="40"/>
        <v>7.7368421052631575</v>
      </c>
      <c r="J40" s="70">
        <f t="shared" si="41"/>
        <v>0.49674014281279105</v>
      </c>
      <c r="K40" s="68">
        <f t="shared" si="46"/>
        <v>2.3905619372865567</v>
      </c>
      <c r="L40" s="69">
        <f t="shared" si="42"/>
        <v>0.25974025974025972</v>
      </c>
      <c r="M40" s="68">
        <f t="shared" si="43"/>
        <v>4.8125</v>
      </c>
      <c r="N40" s="158">
        <f t="shared" si="44"/>
        <v>7.7922077922077921</v>
      </c>
      <c r="O40" s="80">
        <f t="shared" si="47"/>
        <v>5.7272727272727275</v>
      </c>
      <c r="P40" s="11"/>
      <c r="Q40" s="178">
        <v>496</v>
      </c>
      <c r="R40" s="171">
        <f>Q40/31</f>
        <v>16</v>
      </c>
      <c r="S40" s="164">
        <v>476</v>
      </c>
      <c r="T40" s="171">
        <f>S40/31</f>
        <v>15.35483870967742</v>
      </c>
      <c r="U40" s="39">
        <v>57</v>
      </c>
      <c r="V40" s="9">
        <v>20</v>
      </c>
      <c r="W40" s="173">
        <f t="shared" si="48"/>
        <v>77</v>
      </c>
      <c r="X40" s="9">
        <v>441</v>
      </c>
      <c r="Y40" s="164"/>
      <c r="Z40" s="164">
        <v>6</v>
      </c>
      <c r="AA40" s="165">
        <v>438</v>
      </c>
      <c r="AC40" s="179" t="s">
        <v>85</v>
      </c>
      <c r="AD40" s="180">
        <f>+I184</f>
        <v>8.8994307400379515</v>
      </c>
      <c r="AE40" s="181">
        <v>5.0999999999999996</v>
      </c>
      <c r="AF40" s="182">
        <f t="shared" si="49"/>
        <v>3.7994307400379519</v>
      </c>
    </row>
    <row r="41" spans="1:38" ht="15" x14ac:dyDescent="0.25">
      <c r="A41" s="56" t="s">
        <v>61</v>
      </c>
      <c r="B41" s="56">
        <v>16</v>
      </c>
      <c r="C41" s="63">
        <f t="shared" si="36"/>
        <v>100</v>
      </c>
      <c r="D41" s="155">
        <f t="shared" si="37"/>
        <v>16</v>
      </c>
      <c r="E41" s="156">
        <f t="shared" si="38"/>
        <v>0</v>
      </c>
      <c r="F41" s="65">
        <f t="shared" si="50"/>
        <v>16</v>
      </c>
      <c r="G41" s="169">
        <f t="shared" si="45"/>
        <v>71</v>
      </c>
      <c r="H41" s="69">
        <f t="shared" si="39"/>
        <v>95.161290322580655</v>
      </c>
      <c r="I41" s="68">
        <f t="shared" si="40"/>
        <v>7.112676056338028</v>
      </c>
      <c r="J41" s="70">
        <f t="shared" si="41"/>
        <v>0.49674014281279105</v>
      </c>
      <c r="K41" s="68">
        <f t="shared" si="46"/>
        <v>3.0735796336541448</v>
      </c>
      <c r="L41" s="69">
        <f t="shared" si="42"/>
        <v>0.24242424242424243</v>
      </c>
      <c r="M41" s="68">
        <f t="shared" si="43"/>
        <v>6.1875</v>
      </c>
      <c r="N41" s="158">
        <f t="shared" si="44"/>
        <v>13.131313131313133</v>
      </c>
      <c r="O41" s="80">
        <f t="shared" si="47"/>
        <v>5.1010101010101012</v>
      </c>
      <c r="P41" s="11"/>
      <c r="Q41" s="178">
        <v>496</v>
      </c>
      <c r="R41" s="171">
        <f>Q41/31</f>
        <v>16</v>
      </c>
      <c r="S41" s="164">
        <v>472</v>
      </c>
      <c r="T41" s="171">
        <f>S41/31</f>
        <v>15.225806451612904</v>
      </c>
      <c r="U41" s="39">
        <v>71</v>
      </c>
      <c r="V41" s="9">
        <v>28</v>
      </c>
      <c r="W41" s="173">
        <f t="shared" si="48"/>
        <v>99</v>
      </c>
      <c r="X41" s="9">
        <v>505</v>
      </c>
      <c r="Y41" s="164"/>
      <c r="Z41" s="164">
        <v>13</v>
      </c>
      <c r="AA41" s="165">
        <v>504</v>
      </c>
      <c r="AC41" s="179" t="s">
        <v>86</v>
      </c>
      <c r="AD41" s="180">
        <f>+I207</f>
        <v>6.9018691588785046</v>
      </c>
      <c r="AE41" s="181">
        <v>4.0999999999999996</v>
      </c>
      <c r="AF41" s="182">
        <f t="shared" si="49"/>
        <v>2.801869158878505</v>
      </c>
    </row>
    <row r="42" spans="1:38" ht="15" x14ac:dyDescent="0.25">
      <c r="A42" s="56" t="s">
        <v>63</v>
      </c>
      <c r="B42" s="56">
        <v>16</v>
      </c>
      <c r="C42" s="63">
        <f t="shared" si="36"/>
        <v>100</v>
      </c>
      <c r="D42" s="155">
        <f t="shared" si="37"/>
        <v>16</v>
      </c>
      <c r="E42" s="156">
        <f t="shared" si="38"/>
        <v>0</v>
      </c>
      <c r="F42" s="65">
        <f t="shared" si="50"/>
        <v>16</v>
      </c>
      <c r="G42" s="169">
        <f t="shared" si="45"/>
        <v>64</v>
      </c>
      <c r="H42" s="69">
        <f t="shared" si="39"/>
        <v>96.875</v>
      </c>
      <c r="I42" s="68">
        <f t="shared" si="40"/>
        <v>7.359375</v>
      </c>
      <c r="J42" s="70">
        <f t="shared" si="41"/>
        <v>0.49674014281279105</v>
      </c>
      <c r="K42" s="68">
        <f t="shared" si="46"/>
        <v>2.7631170443961501</v>
      </c>
      <c r="L42" s="69">
        <f t="shared" si="42"/>
        <v>0.16853932584269662</v>
      </c>
      <c r="M42" s="68">
        <f t="shared" si="43"/>
        <v>5.5625</v>
      </c>
      <c r="N42" s="158">
        <f t="shared" si="44"/>
        <v>15.730337078651685</v>
      </c>
      <c r="O42" s="80">
        <f t="shared" si="47"/>
        <v>5.2921348314606744</v>
      </c>
      <c r="P42" s="11"/>
      <c r="Q42" s="178">
        <v>480</v>
      </c>
      <c r="R42" s="171">
        <f>Q42/30</f>
        <v>16</v>
      </c>
      <c r="S42" s="164">
        <v>465</v>
      </c>
      <c r="T42" s="171">
        <f>S42/30</f>
        <v>15.5</v>
      </c>
      <c r="U42" s="39">
        <v>64</v>
      </c>
      <c r="V42" s="9">
        <v>25</v>
      </c>
      <c r="W42" s="173">
        <f t="shared" si="48"/>
        <v>89</v>
      </c>
      <c r="X42" s="9">
        <v>471</v>
      </c>
      <c r="Y42" s="164"/>
      <c r="Z42" s="164">
        <v>14</v>
      </c>
      <c r="AA42" s="165">
        <v>471</v>
      </c>
      <c r="AC42" s="179" t="s">
        <v>87</v>
      </c>
      <c r="AD42" s="180">
        <f>+I230</f>
        <v>3.7926583299717627</v>
      </c>
      <c r="AE42" s="181">
        <v>7.7</v>
      </c>
      <c r="AF42" s="182">
        <f t="shared" si="49"/>
        <v>-3.9073416700282375</v>
      </c>
    </row>
    <row r="43" spans="1:38" ht="15" x14ac:dyDescent="0.25">
      <c r="A43" s="56" t="s">
        <v>65</v>
      </c>
      <c r="B43" s="56">
        <v>16</v>
      </c>
      <c r="C43" s="63">
        <f t="shared" si="36"/>
        <v>100</v>
      </c>
      <c r="D43" s="155">
        <f t="shared" si="37"/>
        <v>16</v>
      </c>
      <c r="E43" s="156">
        <f t="shared" si="38"/>
        <v>0</v>
      </c>
      <c r="F43" s="65">
        <f t="shared" si="50"/>
        <v>16</v>
      </c>
      <c r="G43" s="169">
        <f t="shared" si="45"/>
        <v>66</v>
      </c>
      <c r="H43" s="69">
        <f t="shared" si="39"/>
        <v>92.943548387096769</v>
      </c>
      <c r="I43" s="68">
        <f t="shared" si="40"/>
        <v>7.333333333333333</v>
      </c>
      <c r="J43" s="70">
        <f t="shared" si="41"/>
        <v>0.49674014281279105</v>
      </c>
      <c r="K43" s="68">
        <f t="shared" si="46"/>
        <v>2.7320707854703508</v>
      </c>
      <c r="L43" s="69">
        <f t="shared" si="42"/>
        <v>0.39772727272727271</v>
      </c>
      <c r="M43" s="68">
        <f t="shared" si="43"/>
        <v>5.5</v>
      </c>
      <c r="N43" s="158">
        <f t="shared" si="44"/>
        <v>14.772727272727273</v>
      </c>
      <c r="O43" s="80">
        <f t="shared" si="47"/>
        <v>5.5</v>
      </c>
      <c r="P43" s="11"/>
      <c r="Q43" s="178">
        <v>496</v>
      </c>
      <c r="R43" s="171">
        <f>Q43/31</f>
        <v>16</v>
      </c>
      <c r="S43" s="164">
        <v>461</v>
      </c>
      <c r="T43" s="171">
        <f>S43/31</f>
        <v>14.870967741935484</v>
      </c>
      <c r="U43" s="39">
        <v>66</v>
      </c>
      <c r="V43" s="9">
        <v>22</v>
      </c>
      <c r="W43" s="173">
        <f t="shared" si="48"/>
        <v>88</v>
      </c>
      <c r="X43" s="9">
        <v>484</v>
      </c>
      <c r="Y43" s="164"/>
      <c r="Z43" s="164">
        <v>13</v>
      </c>
      <c r="AA43" s="165">
        <v>479</v>
      </c>
      <c r="AC43" s="179" t="s">
        <v>88</v>
      </c>
      <c r="AD43" s="180">
        <f>+I253</f>
        <v>2.7830374753451674</v>
      </c>
      <c r="AE43" s="181">
        <v>5.5</v>
      </c>
      <c r="AF43" s="182">
        <f t="shared" si="49"/>
        <v>-2.7169625246548326</v>
      </c>
    </row>
    <row r="44" spans="1:38" ht="15" x14ac:dyDescent="0.25">
      <c r="A44" s="56" t="s">
        <v>67</v>
      </c>
      <c r="B44" s="56">
        <v>16</v>
      </c>
      <c r="C44" s="63">
        <f t="shared" si="36"/>
        <v>100</v>
      </c>
      <c r="D44" s="155">
        <f t="shared" si="37"/>
        <v>16</v>
      </c>
      <c r="E44" s="156">
        <f t="shared" si="38"/>
        <v>0</v>
      </c>
      <c r="F44" s="65">
        <f t="shared" si="50"/>
        <v>16</v>
      </c>
      <c r="G44" s="169">
        <f t="shared" si="45"/>
        <v>70</v>
      </c>
      <c r="H44" s="69">
        <f t="shared" si="39"/>
        <v>93.958333333333329</v>
      </c>
      <c r="I44" s="68">
        <f t="shared" si="40"/>
        <v>6.5</v>
      </c>
      <c r="J44" s="70">
        <f t="shared" si="41"/>
        <v>0.49674014281279105</v>
      </c>
      <c r="K44" s="68">
        <f t="shared" si="46"/>
        <v>2.8562558211735487</v>
      </c>
      <c r="L44" s="69">
        <f t="shared" si="42"/>
        <v>0.31521739130434784</v>
      </c>
      <c r="M44" s="68">
        <f t="shared" si="43"/>
        <v>5.75</v>
      </c>
      <c r="N44" s="158">
        <f t="shared" si="44"/>
        <v>9.7826086956521738</v>
      </c>
      <c r="O44" s="80">
        <f t="shared" si="47"/>
        <v>4.9456521739130439</v>
      </c>
      <c r="P44" s="11"/>
      <c r="Q44" s="178">
        <v>480</v>
      </c>
      <c r="R44" s="171">
        <f>Q44/30</f>
        <v>16</v>
      </c>
      <c r="S44" s="164">
        <v>451</v>
      </c>
      <c r="T44" s="171">
        <f>S44/30</f>
        <v>15.033333333333333</v>
      </c>
      <c r="U44" s="39">
        <v>70</v>
      </c>
      <c r="V44" s="9">
        <v>22</v>
      </c>
      <c r="W44" s="173">
        <f t="shared" si="48"/>
        <v>92</v>
      </c>
      <c r="X44" s="9">
        <v>455</v>
      </c>
      <c r="Y44" s="164"/>
      <c r="Z44" s="164">
        <v>9</v>
      </c>
      <c r="AA44" s="165">
        <v>450</v>
      </c>
      <c r="AC44" s="179" t="s">
        <v>89</v>
      </c>
      <c r="AD44" s="182">
        <f>+'[1]GINE-OBST'!I23</f>
        <v>2.7011494252873565</v>
      </c>
      <c r="AE44" s="181">
        <v>3.5</v>
      </c>
      <c r="AF44" s="182">
        <f t="shared" si="49"/>
        <v>-0.79885057471264354</v>
      </c>
    </row>
    <row r="45" spans="1:38" ht="15.75" thickBot="1" x14ac:dyDescent="0.3">
      <c r="A45" s="56" t="s">
        <v>69</v>
      </c>
      <c r="B45" s="56">
        <v>16</v>
      </c>
      <c r="C45" s="63">
        <f t="shared" si="36"/>
        <v>0</v>
      </c>
      <c r="D45" s="155">
        <f t="shared" si="37"/>
        <v>0</v>
      </c>
      <c r="E45" s="156">
        <f t="shared" si="38"/>
        <v>16</v>
      </c>
      <c r="F45" s="65">
        <f t="shared" si="50"/>
        <v>0</v>
      </c>
      <c r="G45" s="169">
        <f t="shared" si="45"/>
        <v>0</v>
      </c>
      <c r="H45" s="69" t="e">
        <f t="shared" si="39"/>
        <v>#DIV/0!</v>
      </c>
      <c r="I45" s="68" t="e">
        <f t="shared" si="40"/>
        <v>#DIV/0!</v>
      </c>
      <c r="J45" s="70">
        <f t="shared" si="41"/>
        <v>0.49674014281279105</v>
      </c>
      <c r="K45" s="68">
        <f t="shared" si="46"/>
        <v>0</v>
      </c>
      <c r="L45" s="69" t="e">
        <f t="shared" si="42"/>
        <v>#DIV/0!</v>
      </c>
      <c r="M45" s="68" t="e">
        <f t="shared" si="43"/>
        <v>#DIV/0!</v>
      </c>
      <c r="N45" s="158" t="e">
        <f t="shared" si="44"/>
        <v>#DIV/0!</v>
      </c>
      <c r="O45" s="80" t="e">
        <f t="shared" si="47"/>
        <v>#DIV/0!</v>
      </c>
      <c r="P45" s="11"/>
      <c r="Q45" s="178"/>
      <c r="R45" s="171">
        <f>Q45/31</f>
        <v>0</v>
      </c>
      <c r="S45" s="164"/>
      <c r="T45" s="171">
        <f>S45/31</f>
        <v>0</v>
      </c>
      <c r="U45" s="39"/>
      <c r="V45" s="9"/>
      <c r="W45" s="173">
        <f t="shared" si="48"/>
        <v>0</v>
      </c>
      <c r="X45" s="9"/>
      <c r="Y45" s="164"/>
      <c r="Z45" s="164"/>
      <c r="AA45" s="165"/>
      <c r="AC45" s="179" t="s">
        <v>90</v>
      </c>
      <c r="AD45" s="180">
        <f>+'[1]GINE-OBST'!I48</f>
        <v>3.6362204724409448</v>
      </c>
      <c r="AE45" s="181">
        <v>3.4</v>
      </c>
      <c r="AF45" s="182">
        <f t="shared" si="49"/>
        <v>0.23622047244094491</v>
      </c>
    </row>
    <row r="46" spans="1:38" s="8" customFormat="1" ht="15.75" thickBot="1" x14ac:dyDescent="0.3">
      <c r="A46" s="303" t="s">
        <v>71</v>
      </c>
      <c r="B46" s="303">
        <v>16</v>
      </c>
      <c r="C46" s="304">
        <f>D46/B46*100</f>
        <v>100</v>
      </c>
      <c r="D46" s="305">
        <f>+R46</f>
        <v>16</v>
      </c>
      <c r="E46" s="306">
        <f t="shared" si="38"/>
        <v>0</v>
      </c>
      <c r="F46" s="292">
        <f>R46</f>
        <v>16</v>
      </c>
      <c r="G46" s="307">
        <f>+U46</f>
        <v>691</v>
      </c>
      <c r="H46" s="296">
        <f t="shared" si="39"/>
        <v>95.078592814371248</v>
      </c>
      <c r="I46" s="308">
        <f t="shared" si="40"/>
        <v>7.4023154848046309</v>
      </c>
      <c r="J46" s="309">
        <f t="shared" si="41"/>
        <v>0.49674014281279105</v>
      </c>
      <c r="K46" s="308">
        <f>W46/Y$149*1000/12</f>
        <v>2.4060850667494567</v>
      </c>
      <c r="L46" s="296">
        <f t="shared" si="42"/>
        <v>0.28279569892473116</v>
      </c>
      <c r="M46" s="308">
        <f>W46/F46/12</f>
        <v>4.84375</v>
      </c>
      <c r="N46" s="310">
        <f t="shared" si="44"/>
        <v>13.870967741935484</v>
      </c>
      <c r="O46" s="311">
        <f t="shared" si="47"/>
        <v>5.5</v>
      </c>
      <c r="P46" s="11"/>
      <c r="Q46" s="312">
        <f>SUM(Q34:Q45)</f>
        <v>5344</v>
      </c>
      <c r="R46" s="313">
        <f>Q46/334</f>
        <v>16</v>
      </c>
      <c r="S46" s="314">
        <f>SUM(S34:S45)</f>
        <v>5081</v>
      </c>
      <c r="T46" s="313">
        <f>S46/334</f>
        <v>15.212574850299401</v>
      </c>
      <c r="U46" s="315">
        <f>SUM(U34:U45)</f>
        <v>691</v>
      </c>
      <c r="V46" s="316">
        <f>SUM(V34:V45)</f>
        <v>239</v>
      </c>
      <c r="W46" s="315">
        <f t="shared" si="48"/>
        <v>930</v>
      </c>
      <c r="X46" s="316">
        <f>SUM(X34:X45)</f>
        <v>5115</v>
      </c>
      <c r="Y46" s="317">
        <v>213627</v>
      </c>
      <c r="Z46" s="316">
        <f>SUM(Z34:Z45)</f>
        <v>129</v>
      </c>
      <c r="AA46" s="288">
        <f>SUM(AA34:AA45)</f>
        <v>5041</v>
      </c>
      <c r="AC46" s="179" t="s">
        <v>91</v>
      </c>
      <c r="AD46" s="182">
        <f>+'[1]Pensionado 2°y4° '!I45</f>
        <v>1.7127272727272727</v>
      </c>
      <c r="AE46" s="181">
        <v>2.5</v>
      </c>
      <c r="AF46" s="182">
        <f t="shared" si="49"/>
        <v>-0.78727272727272735</v>
      </c>
    </row>
    <row r="47" spans="1:38" ht="15" x14ac:dyDescent="0.25">
      <c r="A47" s="11"/>
      <c r="B47" s="11"/>
      <c r="C47" s="415" t="s">
        <v>2</v>
      </c>
      <c r="D47" s="415"/>
      <c r="E47" s="415"/>
      <c r="F47" s="415"/>
      <c r="G47" s="415"/>
      <c r="H47" s="415"/>
      <c r="I47" s="415"/>
      <c r="J47" s="415"/>
      <c r="K47" s="415"/>
      <c r="L47" s="415"/>
      <c r="M47" s="415"/>
      <c r="N47" s="415"/>
      <c r="O47" s="409"/>
      <c r="P47" s="11"/>
      <c r="Q47" s="9"/>
      <c r="R47" s="9"/>
      <c r="S47" s="9"/>
      <c r="T47" s="9"/>
      <c r="U47" s="9"/>
      <c r="V47" s="9"/>
      <c r="W47" s="9"/>
      <c r="X47" s="9"/>
      <c r="Y47" s="9"/>
      <c r="Z47" s="9"/>
      <c r="AC47" s="184" t="s">
        <v>92</v>
      </c>
      <c r="AD47" s="185">
        <f>+'[1]Pensionado 2°y4° '!I21</f>
        <v>1.9207650273224044</v>
      </c>
      <c r="AE47" s="186">
        <v>2.5</v>
      </c>
      <c r="AF47" s="187">
        <f t="shared" si="49"/>
        <v>-0.57923497267759561</v>
      </c>
    </row>
    <row r="48" spans="1:38" x14ac:dyDescent="0.2">
      <c r="A48" s="5" t="s">
        <v>1</v>
      </c>
      <c r="C48" s="224"/>
      <c r="D48" s="224"/>
      <c r="E48" s="434"/>
      <c r="F48" s="434"/>
      <c r="G48" s="435"/>
      <c r="H48" s="435"/>
      <c r="I48" s="435"/>
      <c r="J48" s="435"/>
      <c r="K48" s="435"/>
      <c r="L48" s="224"/>
      <c r="M48" s="224"/>
      <c r="N48" s="224"/>
      <c r="P48" s="11"/>
      <c r="AC48" s="166" t="s">
        <v>93</v>
      </c>
      <c r="AD48" s="188">
        <f>+I321</f>
        <v>5.3444755948529936</v>
      </c>
      <c r="AE48" s="189"/>
      <c r="AF48" s="190"/>
    </row>
    <row r="49" spans="1:38" x14ac:dyDescent="0.2">
      <c r="A49" s="137"/>
      <c r="C49" s="224"/>
      <c r="D49" s="224"/>
      <c r="E49" s="544" t="s">
        <v>136</v>
      </c>
      <c r="F49" s="544"/>
      <c r="G49" s="544"/>
      <c r="H49" s="544"/>
      <c r="I49" s="544"/>
      <c r="J49" s="544"/>
      <c r="K49" s="544"/>
      <c r="L49" s="224"/>
      <c r="M49" s="224"/>
      <c r="N49" s="224"/>
      <c r="P49" s="11"/>
    </row>
    <row r="50" spans="1:38" x14ac:dyDescent="0.2">
      <c r="A50" s="137"/>
      <c r="C50" s="224"/>
      <c r="D50" s="224"/>
      <c r="E50" s="545" t="s">
        <v>145</v>
      </c>
      <c r="F50" s="545"/>
      <c r="G50" s="545"/>
      <c r="H50" s="545"/>
      <c r="I50" s="545"/>
      <c r="J50" s="545"/>
      <c r="K50" s="545"/>
      <c r="L50" s="224"/>
      <c r="M50" s="224"/>
      <c r="N50" s="224"/>
      <c r="P50" s="11"/>
    </row>
    <row r="51" spans="1:38" x14ac:dyDescent="0.2">
      <c r="A51" s="137"/>
      <c r="C51" s="224"/>
      <c r="D51" s="224"/>
      <c r="E51" s="545" t="s">
        <v>146</v>
      </c>
      <c r="F51" s="545"/>
      <c r="G51" s="545"/>
      <c r="H51" s="545"/>
      <c r="I51" s="545"/>
      <c r="J51" s="545"/>
      <c r="K51" s="545"/>
      <c r="L51" s="224"/>
      <c r="M51" s="224"/>
      <c r="N51" s="224"/>
      <c r="P51" s="11"/>
    </row>
    <row r="52" spans="1:38" x14ac:dyDescent="0.2">
      <c r="A52" s="137"/>
      <c r="C52" s="224"/>
      <c r="D52" s="224"/>
      <c r="E52" s="546" t="s">
        <v>149</v>
      </c>
      <c r="F52" s="546"/>
      <c r="G52" s="546"/>
      <c r="H52" s="546"/>
      <c r="I52" s="546"/>
      <c r="J52" s="546"/>
      <c r="K52" s="546"/>
      <c r="L52" s="224"/>
      <c r="M52" s="224"/>
      <c r="N52" s="224"/>
      <c r="P52" s="11"/>
    </row>
    <row r="53" spans="1:38" ht="12.75" thickBot="1" x14ac:dyDescent="0.25">
      <c r="A53" s="2"/>
      <c r="C53" s="416"/>
      <c r="D53" s="416"/>
      <c r="E53" s="416"/>
      <c r="F53" s="416"/>
      <c r="G53" s="416"/>
      <c r="H53" s="416"/>
      <c r="I53" s="416"/>
      <c r="J53" s="416"/>
      <c r="K53" s="416"/>
      <c r="L53" s="416"/>
      <c r="M53" s="416"/>
      <c r="N53" s="416"/>
      <c r="P53" s="11"/>
      <c r="Q53" s="6"/>
      <c r="R53" s="6" t="s">
        <v>2</v>
      </c>
    </row>
    <row r="54" spans="1:38" x14ac:dyDescent="0.2">
      <c r="A54" s="2"/>
      <c r="B54" s="17"/>
      <c r="C54" s="18" t="s">
        <v>8</v>
      </c>
      <c r="D54" s="19"/>
      <c r="E54" s="139"/>
      <c r="F54" s="20"/>
      <c r="G54" s="21"/>
      <c r="H54" s="21"/>
      <c r="I54" s="21"/>
      <c r="J54" s="21"/>
      <c r="K54" s="21"/>
      <c r="L54" s="21"/>
      <c r="M54" s="21"/>
      <c r="N54" s="22"/>
      <c r="O54" s="11"/>
      <c r="P54" s="11"/>
      <c r="AA54" s="1"/>
    </row>
    <row r="55" spans="1:38" ht="12.75" thickBot="1" x14ac:dyDescent="0.25">
      <c r="B55" s="524" t="s">
        <v>12</v>
      </c>
      <c r="C55" s="525"/>
      <c r="D55" s="525"/>
      <c r="E55" s="526"/>
      <c r="F55" s="141"/>
      <c r="G55" s="11"/>
      <c r="H55" s="81"/>
      <c r="I55" s="69"/>
      <c r="J55" s="11" t="s">
        <v>13</v>
      </c>
      <c r="K55" s="11"/>
      <c r="L55" s="11"/>
      <c r="M55" s="11"/>
      <c r="N55" s="142"/>
      <c r="O55" s="11"/>
      <c r="P55" s="11"/>
      <c r="Q55" s="437" t="s">
        <v>133</v>
      </c>
      <c r="AA55" s="1"/>
      <c r="AL55" s="140"/>
    </row>
    <row r="56" spans="1:38" ht="132.75" thickBot="1" x14ac:dyDescent="0.25">
      <c r="A56" s="143"/>
      <c r="B56" s="410" t="s">
        <v>15</v>
      </c>
      <c r="C56" s="144" t="s">
        <v>16</v>
      </c>
      <c r="D56" s="145" t="s">
        <v>17</v>
      </c>
      <c r="E56" s="145" t="s">
        <v>18</v>
      </c>
      <c r="F56" s="145" t="s">
        <v>19</v>
      </c>
      <c r="G56" s="410" t="s">
        <v>20</v>
      </c>
      <c r="H56" s="410" t="s">
        <v>21</v>
      </c>
      <c r="I56" s="410" t="s">
        <v>22</v>
      </c>
      <c r="J56" s="527" t="s">
        <v>23</v>
      </c>
      <c r="K56" s="528"/>
      <c r="L56" s="410" t="s">
        <v>24</v>
      </c>
      <c r="M56" s="410" t="s">
        <v>25</v>
      </c>
      <c r="N56" s="410" t="s">
        <v>26</v>
      </c>
      <c r="O56" s="146" t="s">
        <v>27</v>
      </c>
      <c r="P56" s="11"/>
      <c r="Q56" s="147" t="s">
        <v>28</v>
      </c>
      <c r="R56" s="148" t="s">
        <v>29</v>
      </c>
      <c r="S56" s="148" t="s">
        <v>30</v>
      </c>
      <c r="T56" s="148" t="s">
        <v>31</v>
      </c>
      <c r="U56" s="148" t="s">
        <v>32</v>
      </c>
      <c r="V56" s="148" t="s">
        <v>33</v>
      </c>
      <c r="W56" s="149" t="s">
        <v>34</v>
      </c>
      <c r="X56" s="149" t="s">
        <v>35</v>
      </c>
      <c r="Y56" s="149" t="s">
        <v>36</v>
      </c>
      <c r="Z56" s="149" t="s">
        <v>37</v>
      </c>
      <c r="AA56" s="150" t="s">
        <v>38</v>
      </c>
      <c r="AC56" s="538" t="s">
        <v>94</v>
      </c>
      <c r="AD56" s="539"/>
      <c r="AE56" s="191"/>
      <c r="AF56" s="191"/>
    </row>
    <row r="57" spans="1:38" x14ac:dyDescent="0.2">
      <c r="A57" s="56" t="s">
        <v>47</v>
      </c>
      <c r="B57" s="56">
        <v>6</v>
      </c>
      <c r="C57" s="63">
        <f>D57/B57*100</f>
        <v>103.33333333333334</v>
      </c>
      <c r="D57" s="155">
        <f>+R57</f>
        <v>6.2</v>
      </c>
      <c r="E57" s="156">
        <f>B57-D57</f>
        <v>-0.20000000000000018</v>
      </c>
      <c r="F57" s="65">
        <f>R57</f>
        <v>6.2</v>
      </c>
      <c r="G57" s="169">
        <f>+U57</f>
        <v>8</v>
      </c>
      <c r="H57" s="69">
        <f>S57/Q57*100</f>
        <v>83.870967741935488</v>
      </c>
      <c r="I57" s="68">
        <f>X57/U57</f>
        <v>27.625</v>
      </c>
      <c r="J57" s="70">
        <f t="shared" ref="J57:J69" si="51">B57/Y$149*1000</f>
        <v>0.18627755355479664</v>
      </c>
      <c r="K57" s="68">
        <f t="shared" ref="K57:K68" si="52">W57/Y$149*1000</f>
        <v>0.74511021421918655</v>
      </c>
      <c r="L57" s="69">
        <f>SUM(Q57-S57)/W57</f>
        <v>1.25</v>
      </c>
      <c r="M57" s="68">
        <f>W57/F57</f>
        <v>3.8709677419354835</v>
      </c>
      <c r="N57" s="158">
        <f>Z57/W57*100</f>
        <v>4.1666666666666661</v>
      </c>
      <c r="O57" s="80">
        <f>+X57/W57</f>
        <v>9.2083333333333339</v>
      </c>
      <c r="P57" s="11"/>
      <c r="Q57" s="159">
        <v>186</v>
      </c>
      <c r="R57" s="171">
        <f t="shared" ref="R57:R62" si="53">Q57/30</f>
        <v>6.2</v>
      </c>
      <c r="S57" s="164">
        <v>156</v>
      </c>
      <c r="T57" s="171">
        <f t="shared" ref="T57:T62" si="54">S57/30</f>
        <v>5.2</v>
      </c>
      <c r="U57" s="39">
        <v>8</v>
      </c>
      <c r="V57" s="9">
        <v>16</v>
      </c>
      <c r="W57" s="173">
        <f>+V57+U57</f>
        <v>24</v>
      </c>
      <c r="X57" s="163">
        <v>221</v>
      </c>
      <c r="Y57" s="164">
        <v>213627</v>
      </c>
      <c r="Z57" s="161">
        <v>1</v>
      </c>
      <c r="AA57" s="165">
        <v>217</v>
      </c>
      <c r="AC57" s="192" t="s">
        <v>95</v>
      </c>
      <c r="AD57" s="193"/>
      <c r="AE57" s="194"/>
      <c r="AF57" s="195"/>
    </row>
    <row r="58" spans="1:38" x14ac:dyDescent="0.2">
      <c r="A58" s="56" t="s">
        <v>49</v>
      </c>
      <c r="B58" s="56">
        <v>6</v>
      </c>
      <c r="C58" s="63">
        <f>D58/B58*100</f>
        <v>100</v>
      </c>
      <c r="D58" s="155">
        <f>+R58</f>
        <v>6</v>
      </c>
      <c r="E58" s="156">
        <f>B58-D58</f>
        <v>0</v>
      </c>
      <c r="F58" s="65">
        <f>R58</f>
        <v>6</v>
      </c>
      <c r="G58" s="169">
        <f>+U58</f>
        <v>9</v>
      </c>
      <c r="H58" s="69">
        <f>S58/Q58*100</f>
        <v>90.476190476190482</v>
      </c>
      <c r="I58" s="68">
        <f>X58/U58</f>
        <v>17.333333333333332</v>
      </c>
      <c r="J58" s="70">
        <f t="shared" si="51"/>
        <v>0.18627755355479664</v>
      </c>
      <c r="K58" s="68">
        <f t="shared" si="52"/>
        <v>1.0866190624029803</v>
      </c>
      <c r="L58" s="69">
        <f>SUM(Q58-S58)/W58</f>
        <v>0.45714285714285713</v>
      </c>
      <c r="M58" s="68">
        <f>W58/F58</f>
        <v>5.833333333333333</v>
      </c>
      <c r="N58" s="158">
        <f>Z58/W58*100</f>
        <v>8.5714285714285712</v>
      </c>
      <c r="O58" s="80">
        <f>+X58/W58</f>
        <v>4.4571428571428573</v>
      </c>
      <c r="P58" s="11"/>
      <c r="Q58" s="170">
        <v>168</v>
      </c>
      <c r="R58" s="171">
        <f>Q58/28</f>
        <v>6</v>
      </c>
      <c r="S58" s="164">
        <v>152</v>
      </c>
      <c r="T58" s="171">
        <f>S58/28</f>
        <v>5.4285714285714288</v>
      </c>
      <c r="U58" s="39">
        <v>9</v>
      </c>
      <c r="V58" s="9">
        <v>26</v>
      </c>
      <c r="W58" s="173">
        <f>+V58+U58</f>
        <v>35</v>
      </c>
      <c r="X58" s="13">
        <v>156</v>
      </c>
      <c r="Y58" s="164"/>
      <c r="Z58" s="172">
        <v>3</v>
      </c>
      <c r="AA58" s="165">
        <v>156</v>
      </c>
      <c r="AC58" s="192" t="s">
        <v>96</v>
      </c>
      <c r="AD58" s="197"/>
      <c r="AE58" s="196"/>
      <c r="AF58" s="195"/>
    </row>
    <row r="59" spans="1:38" x14ac:dyDescent="0.2">
      <c r="A59" s="56" t="s">
        <v>51</v>
      </c>
      <c r="B59" s="56">
        <v>6</v>
      </c>
      <c r="C59" s="63">
        <f>D59/B59*100</f>
        <v>103.33333333333334</v>
      </c>
      <c r="D59" s="155">
        <f>+R59</f>
        <v>6.2</v>
      </c>
      <c r="E59" s="156">
        <f>B59-D59</f>
        <v>-0.20000000000000018</v>
      </c>
      <c r="F59" s="65">
        <f>R59</f>
        <v>6.2</v>
      </c>
      <c r="G59" s="169">
        <f>+U59</f>
        <v>8</v>
      </c>
      <c r="H59" s="69">
        <f>S59/Q59*100</f>
        <v>93.548387096774192</v>
      </c>
      <c r="I59" s="68">
        <f>X59/U59</f>
        <v>18.375</v>
      </c>
      <c r="J59" s="70">
        <f t="shared" si="51"/>
        <v>0.18627755355479664</v>
      </c>
      <c r="K59" s="68">
        <f t="shared" si="52"/>
        <v>1.0245265445513816</v>
      </c>
      <c r="L59" s="69">
        <f>SUM(Q59-S59)/W59</f>
        <v>0.36363636363636365</v>
      </c>
      <c r="M59" s="68">
        <f>W59/F59</f>
        <v>5.32258064516129</v>
      </c>
      <c r="N59" s="158">
        <f>Z59/W59*100</f>
        <v>3.0303030303030303</v>
      </c>
      <c r="O59" s="80">
        <f>+X59/W59</f>
        <v>4.4545454545454541</v>
      </c>
      <c r="P59" s="11"/>
      <c r="Q59" s="178">
        <v>186</v>
      </c>
      <c r="R59" s="171">
        <f t="shared" si="53"/>
        <v>6.2</v>
      </c>
      <c r="S59" s="164">
        <v>174</v>
      </c>
      <c r="T59" s="171">
        <f t="shared" si="54"/>
        <v>5.8</v>
      </c>
      <c r="U59" s="39">
        <v>8</v>
      </c>
      <c r="V59" s="9">
        <v>25</v>
      </c>
      <c r="W59" s="173">
        <f>+V59+U59</f>
        <v>33</v>
      </c>
      <c r="X59" s="9">
        <v>147</v>
      </c>
      <c r="Y59" s="164"/>
      <c r="Z59" s="164">
        <v>1</v>
      </c>
      <c r="AA59" s="165">
        <v>147</v>
      </c>
      <c r="AC59" s="198" t="s">
        <v>97</v>
      </c>
      <c r="AD59" s="198">
        <v>5.8</v>
      </c>
      <c r="AE59" s="194"/>
      <c r="AF59" s="199"/>
    </row>
    <row r="60" spans="1:38" x14ac:dyDescent="0.2">
      <c r="A60" s="56" t="s">
        <v>53</v>
      </c>
      <c r="B60" s="56">
        <v>6</v>
      </c>
      <c r="C60" s="63">
        <f>D60/B60*100</f>
        <v>100</v>
      </c>
      <c r="D60" s="155">
        <f>+R60</f>
        <v>6</v>
      </c>
      <c r="E60" s="156">
        <f>B60-D60</f>
        <v>0</v>
      </c>
      <c r="F60" s="65">
        <f>R60</f>
        <v>6</v>
      </c>
      <c r="G60" s="169">
        <f>+U60</f>
        <v>11</v>
      </c>
      <c r="H60" s="69">
        <f>S60/Q60*100</f>
        <v>90</v>
      </c>
      <c r="I60" s="68">
        <f>X60/U60</f>
        <v>16.454545454545453</v>
      </c>
      <c r="J60" s="70">
        <f t="shared" si="51"/>
        <v>0.18627755355479664</v>
      </c>
      <c r="K60" s="68">
        <f t="shared" si="52"/>
        <v>1.055572803477181</v>
      </c>
      <c r="L60" s="69">
        <f>SUM(Q60-S60)/W60</f>
        <v>0.52941176470588236</v>
      </c>
      <c r="M60" s="68">
        <f>W60/F60</f>
        <v>5.666666666666667</v>
      </c>
      <c r="N60" s="158">
        <f>Z60/W60*100</f>
        <v>2.9411764705882351</v>
      </c>
      <c r="O60" s="80">
        <f>+X60/W60</f>
        <v>5.3235294117647056</v>
      </c>
      <c r="P60" s="11"/>
      <c r="Q60" s="178">
        <v>180</v>
      </c>
      <c r="R60" s="171">
        <f t="shared" si="53"/>
        <v>6</v>
      </c>
      <c r="S60" s="164">
        <v>162</v>
      </c>
      <c r="T60" s="171">
        <f t="shared" si="54"/>
        <v>5.4</v>
      </c>
      <c r="U60" s="39">
        <v>11</v>
      </c>
      <c r="V60" s="9">
        <v>23</v>
      </c>
      <c r="W60" s="173">
        <f>+V60+U60</f>
        <v>34</v>
      </c>
      <c r="X60" s="9">
        <v>181</v>
      </c>
      <c r="Y60" s="164"/>
      <c r="Z60" s="164">
        <v>1</v>
      </c>
      <c r="AA60" s="165">
        <v>179</v>
      </c>
      <c r="AC60" s="192" t="s">
        <v>81</v>
      </c>
      <c r="AD60" s="192">
        <v>8</v>
      </c>
      <c r="AE60" s="196"/>
      <c r="AF60" s="195"/>
    </row>
    <row r="61" spans="1:38" x14ac:dyDescent="0.2">
      <c r="A61" s="56" t="s">
        <v>55</v>
      </c>
      <c r="B61" s="56">
        <v>6</v>
      </c>
      <c r="C61" s="63">
        <f>D61/B61*100</f>
        <v>103.33333333333334</v>
      </c>
      <c r="D61" s="155">
        <f>+R61</f>
        <v>6.2</v>
      </c>
      <c r="E61" s="156">
        <f>B61-D61</f>
        <v>-0.20000000000000018</v>
      </c>
      <c r="F61" s="65">
        <f>R61</f>
        <v>6.2</v>
      </c>
      <c r="G61" s="169">
        <f>+U61</f>
        <v>6</v>
      </c>
      <c r="H61" s="69">
        <f>S61/Q61*100</f>
        <v>94.623655913978496</v>
      </c>
      <c r="I61" s="68">
        <f>X61/U61</f>
        <v>31.333333333333332</v>
      </c>
      <c r="J61" s="70">
        <f t="shared" si="51"/>
        <v>0.18627755355479664</v>
      </c>
      <c r="K61" s="68">
        <f t="shared" si="52"/>
        <v>1.3970816516609748</v>
      </c>
      <c r="L61" s="69">
        <f>SUM(Q61-S61)/W61</f>
        <v>0.22222222222222221</v>
      </c>
      <c r="M61" s="68">
        <f>W61/F61</f>
        <v>7.258064516129032</v>
      </c>
      <c r="N61" s="158">
        <f>Z61/W61*100</f>
        <v>6.666666666666667</v>
      </c>
      <c r="O61" s="80">
        <f>+X61/W61</f>
        <v>4.177777777777778</v>
      </c>
      <c r="P61" s="11"/>
      <c r="Q61" s="178">
        <v>186</v>
      </c>
      <c r="R61" s="171">
        <f t="shared" si="53"/>
        <v>6.2</v>
      </c>
      <c r="S61" s="164">
        <v>176</v>
      </c>
      <c r="T61" s="171">
        <f t="shared" si="54"/>
        <v>5.8666666666666663</v>
      </c>
      <c r="U61" s="39">
        <v>6</v>
      </c>
      <c r="V61" s="9">
        <v>39</v>
      </c>
      <c r="W61" s="173">
        <f>+V61+U61</f>
        <v>45</v>
      </c>
      <c r="X61" s="9">
        <v>188</v>
      </c>
      <c r="Y61" s="164"/>
      <c r="Z61" s="164">
        <v>3</v>
      </c>
      <c r="AA61" s="165">
        <v>188</v>
      </c>
      <c r="AC61" s="192" t="s">
        <v>98</v>
      </c>
      <c r="AD61" s="192">
        <v>9</v>
      </c>
      <c r="AE61" s="196"/>
      <c r="AF61" s="195"/>
    </row>
    <row r="62" spans="1:38" x14ac:dyDescent="0.2">
      <c r="A62" s="56" t="s">
        <v>57</v>
      </c>
      <c r="B62" s="56">
        <v>6</v>
      </c>
      <c r="C62" s="63">
        <f t="shared" ref="C62:C68" si="55">D62/B62*100</f>
        <v>100</v>
      </c>
      <c r="D62" s="155">
        <f t="shared" ref="D62:D68" si="56">+R62</f>
        <v>6</v>
      </c>
      <c r="E62" s="156">
        <f t="shared" ref="E62:E69" si="57">B62-D62</f>
        <v>0</v>
      </c>
      <c r="F62" s="65">
        <f t="shared" ref="F62:F68" si="58">R62</f>
        <v>6</v>
      </c>
      <c r="G62" s="169">
        <f t="shared" ref="G62:G68" si="59">+U62</f>
        <v>7</v>
      </c>
      <c r="H62" s="69">
        <f t="shared" ref="H62:H69" si="60">S62/Q62*100</f>
        <v>92.222222222222229</v>
      </c>
      <c r="I62" s="68">
        <f t="shared" ref="I62:I69" si="61">X62/U62</f>
        <v>19.142857142857142</v>
      </c>
      <c r="J62" s="70">
        <f t="shared" si="51"/>
        <v>0.18627755355479664</v>
      </c>
      <c r="K62" s="68">
        <f t="shared" si="52"/>
        <v>0.77615647314498604</v>
      </c>
      <c r="L62" s="69">
        <f t="shared" ref="L62:L69" si="62">SUM(Q62-S62)/W62</f>
        <v>0.56000000000000005</v>
      </c>
      <c r="M62" s="68">
        <f t="shared" ref="M62:M68" si="63">W62/F62</f>
        <v>4.166666666666667</v>
      </c>
      <c r="N62" s="158">
        <f t="shared" ref="N62:N69" si="64">Z62/W62*100</f>
        <v>4</v>
      </c>
      <c r="O62" s="80">
        <f t="shared" ref="O62:O69" si="65">+X62/W62</f>
        <v>5.36</v>
      </c>
      <c r="P62" s="11"/>
      <c r="Q62" s="178">
        <v>180</v>
      </c>
      <c r="R62" s="171">
        <f t="shared" si="53"/>
        <v>6</v>
      </c>
      <c r="S62" s="164">
        <v>166</v>
      </c>
      <c r="T62" s="171">
        <f t="shared" si="54"/>
        <v>5.5333333333333332</v>
      </c>
      <c r="U62" s="39">
        <v>7</v>
      </c>
      <c r="V62" s="9">
        <v>18</v>
      </c>
      <c r="W62" s="173">
        <f t="shared" ref="W62:W69" si="66">+V62+U62</f>
        <v>25</v>
      </c>
      <c r="X62" s="9">
        <v>134</v>
      </c>
      <c r="Y62" s="164"/>
      <c r="Z62" s="164">
        <v>1</v>
      </c>
      <c r="AA62" s="165">
        <v>128</v>
      </c>
      <c r="AC62" s="192" t="s">
        <v>99</v>
      </c>
      <c r="AD62" s="192">
        <v>7.5</v>
      </c>
      <c r="AE62" s="196"/>
      <c r="AF62" s="195"/>
    </row>
    <row r="63" spans="1:38" x14ac:dyDescent="0.2">
      <c r="A63" s="56" t="s">
        <v>59</v>
      </c>
      <c r="B63" s="56">
        <v>6</v>
      </c>
      <c r="C63" s="63">
        <f t="shared" si="55"/>
        <v>100</v>
      </c>
      <c r="D63" s="155">
        <f t="shared" si="56"/>
        <v>6</v>
      </c>
      <c r="E63" s="156">
        <f t="shared" si="57"/>
        <v>0</v>
      </c>
      <c r="F63" s="65">
        <f t="shared" si="58"/>
        <v>6</v>
      </c>
      <c r="G63" s="169">
        <f t="shared" si="59"/>
        <v>5</v>
      </c>
      <c r="H63" s="69">
        <f t="shared" si="60"/>
        <v>94.086021505376351</v>
      </c>
      <c r="I63" s="68">
        <f t="shared" si="61"/>
        <v>42.6</v>
      </c>
      <c r="J63" s="70">
        <f t="shared" si="51"/>
        <v>0.18627755355479664</v>
      </c>
      <c r="K63" s="68">
        <f t="shared" si="52"/>
        <v>1.272896615957777</v>
      </c>
      <c r="L63" s="69">
        <f t="shared" si="62"/>
        <v>0.26829268292682928</v>
      </c>
      <c r="M63" s="68">
        <f t="shared" si="63"/>
        <v>6.833333333333333</v>
      </c>
      <c r="N63" s="158">
        <f t="shared" si="64"/>
        <v>0</v>
      </c>
      <c r="O63" s="80">
        <f t="shared" si="65"/>
        <v>5.1951219512195124</v>
      </c>
      <c r="P63" s="11"/>
      <c r="Q63" s="178">
        <v>186</v>
      </c>
      <c r="R63" s="171">
        <f>Q63/31</f>
        <v>6</v>
      </c>
      <c r="S63" s="164">
        <v>175</v>
      </c>
      <c r="T63" s="171">
        <f>S63/31</f>
        <v>5.645161290322581</v>
      </c>
      <c r="U63" s="39">
        <v>5</v>
      </c>
      <c r="V63" s="9">
        <v>36</v>
      </c>
      <c r="W63" s="173">
        <f t="shared" si="66"/>
        <v>41</v>
      </c>
      <c r="X63" s="9">
        <v>213</v>
      </c>
      <c r="Y63" s="164"/>
      <c r="Z63" s="164">
        <v>0</v>
      </c>
      <c r="AA63" s="165">
        <v>213</v>
      </c>
      <c r="AC63" s="192" t="s">
        <v>100</v>
      </c>
      <c r="AD63" s="192">
        <v>6.8</v>
      </c>
      <c r="AE63" s="196"/>
      <c r="AF63" s="195"/>
    </row>
    <row r="64" spans="1:38" x14ac:dyDescent="0.2">
      <c r="A64" s="56" t="s">
        <v>61</v>
      </c>
      <c r="B64" s="56">
        <v>6</v>
      </c>
      <c r="C64" s="63">
        <f t="shared" si="55"/>
        <v>100</v>
      </c>
      <c r="D64" s="155">
        <f t="shared" si="56"/>
        <v>6</v>
      </c>
      <c r="E64" s="156">
        <f t="shared" si="57"/>
        <v>0</v>
      </c>
      <c r="F64" s="65">
        <f t="shared" si="58"/>
        <v>6</v>
      </c>
      <c r="G64" s="169">
        <f t="shared" si="59"/>
        <v>5</v>
      </c>
      <c r="H64" s="69">
        <f t="shared" si="60"/>
        <v>89.247311827956992</v>
      </c>
      <c r="I64" s="68">
        <f t="shared" si="61"/>
        <v>34.200000000000003</v>
      </c>
      <c r="J64" s="70">
        <f t="shared" si="51"/>
        <v>0.18627755355479664</v>
      </c>
      <c r="K64" s="68">
        <f t="shared" si="52"/>
        <v>1.2108040981061781</v>
      </c>
      <c r="L64" s="69">
        <f t="shared" si="62"/>
        <v>0.51282051282051277</v>
      </c>
      <c r="M64" s="68">
        <f t="shared" si="63"/>
        <v>6.5</v>
      </c>
      <c r="N64" s="158">
        <f t="shared" si="64"/>
        <v>0</v>
      </c>
      <c r="O64" s="80">
        <f t="shared" si="65"/>
        <v>4.384615384615385</v>
      </c>
      <c r="P64" s="11"/>
      <c r="Q64" s="178">
        <v>186</v>
      </c>
      <c r="R64" s="171">
        <f>Q64/31</f>
        <v>6</v>
      </c>
      <c r="S64" s="164">
        <v>166</v>
      </c>
      <c r="T64" s="171">
        <f>S64/31</f>
        <v>5.354838709677419</v>
      </c>
      <c r="U64" s="39">
        <v>5</v>
      </c>
      <c r="V64" s="9">
        <v>34</v>
      </c>
      <c r="W64" s="173">
        <f t="shared" si="66"/>
        <v>39</v>
      </c>
      <c r="X64" s="9">
        <v>171</v>
      </c>
      <c r="Y64" s="164"/>
      <c r="Z64" s="164">
        <v>0</v>
      </c>
      <c r="AA64" s="165">
        <v>171</v>
      </c>
      <c r="AC64" s="192" t="s">
        <v>101</v>
      </c>
      <c r="AD64" s="192">
        <v>30</v>
      </c>
      <c r="AE64" s="196"/>
      <c r="AF64" s="195"/>
    </row>
    <row r="65" spans="1:38" x14ac:dyDescent="0.2">
      <c r="A65" s="56" t="s">
        <v>63</v>
      </c>
      <c r="B65" s="56">
        <v>6</v>
      </c>
      <c r="C65" s="63">
        <f t="shared" si="55"/>
        <v>100</v>
      </c>
      <c r="D65" s="155">
        <f t="shared" si="56"/>
        <v>6</v>
      </c>
      <c r="E65" s="156">
        <f t="shared" si="57"/>
        <v>0</v>
      </c>
      <c r="F65" s="65">
        <f t="shared" si="58"/>
        <v>6</v>
      </c>
      <c r="G65" s="169">
        <f t="shared" si="59"/>
        <v>7</v>
      </c>
      <c r="H65" s="69">
        <f t="shared" si="60"/>
        <v>92.777777777777786</v>
      </c>
      <c r="I65" s="68">
        <f t="shared" si="61"/>
        <v>23.571428571428573</v>
      </c>
      <c r="J65" s="70">
        <f t="shared" si="51"/>
        <v>0.18627755355479664</v>
      </c>
      <c r="K65" s="68">
        <f t="shared" si="52"/>
        <v>1.4281279105867744</v>
      </c>
      <c r="L65" s="69">
        <f t="shared" si="62"/>
        <v>0.28260869565217389</v>
      </c>
      <c r="M65" s="68">
        <f t="shared" si="63"/>
        <v>7.666666666666667</v>
      </c>
      <c r="N65" s="158">
        <f t="shared" si="64"/>
        <v>6.5217391304347823</v>
      </c>
      <c r="O65" s="80">
        <f t="shared" si="65"/>
        <v>3.5869565217391304</v>
      </c>
      <c r="P65" s="11"/>
      <c r="Q65" s="178">
        <v>180</v>
      </c>
      <c r="R65" s="171">
        <f>Q65/30</f>
        <v>6</v>
      </c>
      <c r="S65" s="164">
        <v>167</v>
      </c>
      <c r="T65" s="171">
        <f>S65/30</f>
        <v>5.5666666666666664</v>
      </c>
      <c r="U65" s="39">
        <v>7</v>
      </c>
      <c r="V65" s="9">
        <v>39</v>
      </c>
      <c r="W65" s="173">
        <f t="shared" si="66"/>
        <v>46</v>
      </c>
      <c r="X65" s="9">
        <v>165</v>
      </c>
      <c r="Y65" s="164"/>
      <c r="Z65" s="164">
        <v>3</v>
      </c>
      <c r="AA65" s="165">
        <v>160</v>
      </c>
      <c r="AC65" s="192" t="s">
        <v>102</v>
      </c>
      <c r="AD65" s="192">
        <v>5.5</v>
      </c>
      <c r="AE65" s="200"/>
      <c r="AF65" s="201"/>
    </row>
    <row r="66" spans="1:38" x14ac:dyDescent="0.2">
      <c r="A66" s="56" t="s">
        <v>65</v>
      </c>
      <c r="B66" s="56">
        <v>6</v>
      </c>
      <c r="C66" s="63">
        <f t="shared" si="55"/>
        <v>100</v>
      </c>
      <c r="D66" s="155">
        <f t="shared" si="56"/>
        <v>6</v>
      </c>
      <c r="E66" s="156">
        <f t="shared" si="57"/>
        <v>0</v>
      </c>
      <c r="F66" s="65">
        <f t="shared" si="58"/>
        <v>6</v>
      </c>
      <c r="G66" s="169">
        <f t="shared" si="59"/>
        <v>7</v>
      </c>
      <c r="H66" s="69">
        <f t="shared" si="60"/>
        <v>95.161290322580655</v>
      </c>
      <c r="I66" s="68">
        <f t="shared" si="61"/>
        <v>24.142857142857142</v>
      </c>
      <c r="J66" s="70">
        <f t="shared" si="51"/>
        <v>0.18627755355479664</v>
      </c>
      <c r="K66" s="68">
        <f t="shared" si="52"/>
        <v>1.0866190624029803</v>
      </c>
      <c r="L66" s="69">
        <f t="shared" si="62"/>
        <v>0.25714285714285712</v>
      </c>
      <c r="M66" s="68">
        <f t="shared" si="63"/>
        <v>5.833333333333333</v>
      </c>
      <c r="N66" s="158">
        <f t="shared" si="64"/>
        <v>2.8571428571428572</v>
      </c>
      <c r="O66" s="80">
        <f t="shared" si="65"/>
        <v>4.8285714285714283</v>
      </c>
      <c r="P66" s="11"/>
      <c r="Q66" s="178">
        <v>186</v>
      </c>
      <c r="R66" s="171">
        <f>Q66/31</f>
        <v>6</v>
      </c>
      <c r="S66" s="164">
        <v>177</v>
      </c>
      <c r="T66" s="171">
        <f>S66/31</f>
        <v>5.709677419354839</v>
      </c>
      <c r="U66" s="39">
        <v>7</v>
      </c>
      <c r="V66" s="9">
        <v>28</v>
      </c>
      <c r="W66" s="173">
        <f t="shared" si="66"/>
        <v>35</v>
      </c>
      <c r="X66" s="9">
        <v>169</v>
      </c>
      <c r="Y66" s="164"/>
      <c r="Z66" s="164">
        <v>1</v>
      </c>
      <c r="AA66" s="165">
        <v>169</v>
      </c>
      <c r="AC66" s="192" t="s">
        <v>85</v>
      </c>
      <c r="AD66" s="192">
        <v>5.0999999999999996</v>
      </c>
      <c r="AE66" s="196"/>
      <c r="AF66" s="195"/>
    </row>
    <row r="67" spans="1:38" x14ac:dyDescent="0.2">
      <c r="A67" s="56" t="s">
        <v>67</v>
      </c>
      <c r="B67" s="56">
        <v>6</v>
      </c>
      <c r="C67" s="63">
        <f t="shared" si="55"/>
        <v>100</v>
      </c>
      <c r="D67" s="155">
        <f t="shared" si="56"/>
        <v>6</v>
      </c>
      <c r="E67" s="156">
        <f t="shared" si="57"/>
        <v>0</v>
      </c>
      <c r="F67" s="65">
        <f t="shared" si="58"/>
        <v>6</v>
      </c>
      <c r="G67" s="169">
        <f t="shared" si="59"/>
        <v>9</v>
      </c>
      <c r="H67" s="69">
        <f t="shared" si="60"/>
        <v>91.666666666666657</v>
      </c>
      <c r="I67" s="68">
        <f t="shared" si="61"/>
        <v>18.111111111111111</v>
      </c>
      <c r="J67" s="70">
        <f t="shared" si="51"/>
        <v>0.18627755355479664</v>
      </c>
      <c r="K67" s="68">
        <f t="shared" si="52"/>
        <v>1.3660353927351754</v>
      </c>
      <c r="L67" s="69">
        <f t="shared" si="62"/>
        <v>0.34090909090909088</v>
      </c>
      <c r="M67" s="68">
        <f t="shared" si="63"/>
        <v>7.333333333333333</v>
      </c>
      <c r="N67" s="158">
        <f t="shared" si="64"/>
        <v>9.0909090909090917</v>
      </c>
      <c r="O67" s="80">
        <f t="shared" si="65"/>
        <v>3.7045454545454546</v>
      </c>
      <c r="P67" s="11"/>
      <c r="Q67" s="178">
        <v>180</v>
      </c>
      <c r="R67" s="171">
        <f>Q67/30</f>
        <v>6</v>
      </c>
      <c r="S67" s="164">
        <v>165</v>
      </c>
      <c r="T67" s="171">
        <f>S67/30</f>
        <v>5.5</v>
      </c>
      <c r="U67" s="39">
        <v>9</v>
      </c>
      <c r="V67" s="9">
        <v>35</v>
      </c>
      <c r="W67" s="173">
        <f t="shared" si="66"/>
        <v>44</v>
      </c>
      <c r="X67" s="9">
        <v>163</v>
      </c>
      <c r="Y67" s="164"/>
      <c r="Z67" s="164">
        <v>4</v>
      </c>
      <c r="AA67" s="165">
        <v>152</v>
      </c>
      <c r="AC67" s="192" t="s">
        <v>103</v>
      </c>
      <c r="AD67" s="192">
        <v>3.5</v>
      </c>
      <c r="AE67" s="196"/>
      <c r="AF67" s="195"/>
    </row>
    <row r="68" spans="1:38" ht="12.75" thickBot="1" x14ac:dyDescent="0.25">
      <c r="A68" s="56" t="s">
        <v>69</v>
      </c>
      <c r="B68" s="56">
        <v>6</v>
      </c>
      <c r="C68" s="63">
        <f t="shared" si="55"/>
        <v>0</v>
      </c>
      <c r="D68" s="155">
        <f t="shared" si="56"/>
        <v>0</v>
      </c>
      <c r="E68" s="156">
        <f t="shared" si="57"/>
        <v>6</v>
      </c>
      <c r="F68" s="65">
        <f t="shared" si="58"/>
        <v>0</v>
      </c>
      <c r="G68" s="169">
        <f t="shared" si="59"/>
        <v>0</v>
      </c>
      <c r="H68" s="69" t="e">
        <f t="shared" si="60"/>
        <v>#DIV/0!</v>
      </c>
      <c r="I68" s="68" t="e">
        <f t="shared" si="61"/>
        <v>#DIV/0!</v>
      </c>
      <c r="J68" s="70">
        <f t="shared" si="51"/>
        <v>0.18627755355479664</v>
      </c>
      <c r="K68" s="68">
        <f t="shared" si="52"/>
        <v>0</v>
      </c>
      <c r="L68" s="69" t="e">
        <f t="shared" si="62"/>
        <v>#DIV/0!</v>
      </c>
      <c r="M68" s="68" t="e">
        <f t="shared" si="63"/>
        <v>#DIV/0!</v>
      </c>
      <c r="N68" s="158" t="e">
        <f t="shared" si="64"/>
        <v>#DIV/0!</v>
      </c>
      <c r="O68" s="80" t="e">
        <f t="shared" si="65"/>
        <v>#DIV/0!</v>
      </c>
      <c r="P68" s="11"/>
      <c r="Q68" s="178"/>
      <c r="R68" s="171">
        <f>Q68/31</f>
        <v>0</v>
      </c>
      <c r="S68" s="164"/>
      <c r="T68" s="171">
        <f>S68/31</f>
        <v>0</v>
      </c>
      <c r="U68" s="39"/>
      <c r="V68" s="9"/>
      <c r="W68" s="173">
        <f t="shared" si="66"/>
        <v>0</v>
      </c>
      <c r="X68" s="9"/>
      <c r="Y68" s="164"/>
      <c r="Z68" s="164"/>
      <c r="AA68" s="165"/>
      <c r="AC68" s="192" t="s">
        <v>104</v>
      </c>
      <c r="AD68" s="192">
        <v>3.4</v>
      </c>
      <c r="AE68" s="196"/>
      <c r="AF68" s="195"/>
    </row>
    <row r="69" spans="1:38" s="209" customFormat="1" ht="12.75" thickBot="1" x14ac:dyDescent="0.25">
      <c r="A69" s="318" t="s">
        <v>71</v>
      </c>
      <c r="B69" s="318">
        <v>6</v>
      </c>
      <c r="C69" s="319">
        <f>D69/B69*100</f>
        <v>100</v>
      </c>
      <c r="D69" s="320">
        <f>+R69</f>
        <v>6</v>
      </c>
      <c r="E69" s="321">
        <f t="shared" si="57"/>
        <v>0</v>
      </c>
      <c r="F69" s="322">
        <f>R69</f>
        <v>6</v>
      </c>
      <c r="G69" s="323">
        <f>+U69</f>
        <v>82</v>
      </c>
      <c r="H69" s="324">
        <f t="shared" si="60"/>
        <v>91.616766467065872</v>
      </c>
      <c r="I69" s="325">
        <f t="shared" si="61"/>
        <v>23.26829268292683</v>
      </c>
      <c r="J69" s="326">
        <f t="shared" si="51"/>
        <v>0.18627755355479664</v>
      </c>
      <c r="K69" s="325">
        <f>W69/Y$149*1000/12</f>
        <v>1.0374624857704646</v>
      </c>
      <c r="L69" s="324">
        <f t="shared" si="62"/>
        <v>0.41895261845386533</v>
      </c>
      <c r="M69" s="325">
        <f>W69/F69/12</f>
        <v>5.5694444444444438</v>
      </c>
      <c r="N69" s="327">
        <f t="shared" si="64"/>
        <v>4.4887780548628431</v>
      </c>
      <c r="O69" s="328">
        <f t="shared" si="65"/>
        <v>4.7581047381546133</v>
      </c>
      <c r="P69" s="11"/>
      <c r="Q69" s="202">
        <f>SUM(Q57:Q68)</f>
        <v>2004</v>
      </c>
      <c r="R69" s="203">
        <f>Q69/334</f>
        <v>6</v>
      </c>
      <c r="S69" s="204">
        <f>SUM(S57:S68)</f>
        <v>1836</v>
      </c>
      <c r="T69" s="203">
        <f>S69/334</f>
        <v>5.4970059880239521</v>
      </c>
      <c r="U69" s="205">
        <f>SUM(U57:U68)</f>
        <v>82</v>
      </c>
      <c r="V69" s="206">
        <f>SUM(V57:V68)</f>
        <v>319</v>
      </c>
      <c r="W69" s="205">
        <f t="shared" si="66"/>
        <v>401</v>
      </c>
      <c r="X69" s="206">
        <f>SUM(X57:X68)</f>
        <v>1908</v>
      </c>
      <c r="Y69" s="207">
        <v>213627</v>
      </c>
      <c r="Z69" s="206">
        <f>SUM(Z57:Z68)</f>
        <v>18</v>
      </c>
      <c r="AA69" s="208">
        <f>SUM(AA57:AA68)</f>
        <v>1880</v>
      </c>
      <c r="AC69" s="192" t="s">
        <v>105</v>
      </c>
      <c r="AD69" s="192">
        <v>10.6</v>
      </c>
      <c r="AE69" s="196"/>
      <c r="AF69" s="195"/>
    </row>
    <row r="70" spans="1:38" s="209" customFormat="1" x14ac:dyDescent="0.2">
      <c r="A70" s="417"/>
      <c r="B70" s="417"/>
      <c r="C70" s="418"/>
      <c r="D70" s="419"/>
      <c r="E70" s="419"/>
      <c r="F70" s="419"/>
      <c r="G70" s="417"/>
      <c r="H70" s="420"/>
      <c r="I70" s="420"/>
      <c r="J70" s="420"/>
      <c r="K70" s="420"/>
      <c r="L70" s="420"/>
      <c r="M70" s="420"/>
      <c r="N70" s="420"/>
      <c r="O70" s="420"/>
      <c r="P70" s="11"/>
      <c r="Q70" s="421"/>
      <c r="R70" s="422"/>
      <c r="S70" s="421"/>
      <c r="T70" s="422"/>
      <c r="U70" s="421"/>
      <c r="V70" s="421"/>
      <c r="W70" s="421"/>
      <c r="X70" s="421"/>
      <c r="Y70" s="9"/>
      <c r="Z70" s="421"/>
      <c r="AA70" s="417"/>
      <c r="AC70" s="423"/>
      <c r="AD70" s="423"/>
      <c r="AE70" s="424"/>
      <c r="AF70" s="9"/>
    </row>
    <row r="71" spans="1:38" x14ac:dyDescent="0.2">
      <c r="A71" s="5" t="s">
        <v>1</v>
      </c>
      <c r="C71" s="111"/>
      <c r="D71" s="112"/>
      <c r="E71" s="434"/>
      <c r="F71" s="434"/>
      <c r="G71" s="435"/>
      <c r="H71" s="435"/>
      <c r="I71" s="435"/>
      <c r="J71" s="435"/>
      <c r="K71" s="435"/>
      <c r="P71" s="11"/>
      <c r="AC71" s="192" t="s">
        <v>106</v>
      </c>
      <c r="AD71" s="192">
        <v>3.4</v>
      </c>
      <c r="AE71" s="196"/>
      <c r="AF71" s="195"/>
    </row>
    <row r="72" spans="1:38" x14ac:dyDescent="0.2">
      <c r="A72" s="137"/>
      <c r="C72" s="4"/>
      <c r="E72" s="544" t="s">
        <v>136</v>
      </c>
      <c r="F72" s="544"/>
      <c r="G72" s="544"/>
      <c r="H72" s="544"/>
      <c r="I72" s="544"/>
      <c r="J72" s="544"/>
      <c r="K72" s="544"/>
      <c r="P72" s="11"/>
      <c r="AC72" s="192" t="s">
        <v>107</v>
      </c>
      <c r="AD72" s="192">
        <v>3</v>
      </c>
      <c r="AE72" s="196"/>
      <c r="AF72" s="195"/>
    </row>
    <row r="73" spans="1:38" x14ac:dyDescent="0.2">
      <c r="A73" s="137"/>
      <c r="C73" s="413"/>
      <c r="D73" s="413"/>
      <c r="E73" s="545" t="s">
        <v>145</v>
      </c>
      <c r="F73" s="545"/>
      <c r="G73" s="545"/>
      <c r="H73" s="545"/>
      <c r="I73" s="545"/>
      <c r="J73" s="545"/>
      <c r="K73" s="545"/>
      <c r="P73" s="11"/>
      <c r="AC73" s="192"/>
      <c r="AD73" s="192"/>
      <c r="AE73" s="196"/>
      <c r="AF73" s="195"/>
    </row>
    <row r="74" spans="1:38" x14ac:dyDescent="0.2">
      <c r="A74" s="137"/>
      <c r="C74" s="114"/>
      <c r="D74" s="114"/>
      <c r="E74" s="545" t="s">
        <v>146</v>
      </c>
      <c r="F74" s="545"/>
      <c r="G74" s="545"/>
      <c r="H74" s="545"/>
      <c r="I74" s="545"/>
      <c r="J74" s="545"/>
      <c r="K74" s="545"/>
      <c r="P74" s="11"/>
      <c r="AC74" s="192" t="s">
        <v>108</v>
      </c>
      <c r="AD74" s="192">
        <v>2.5</v>
      </c>
      <c r="AE74" s="196"/>
      <c r="AF74" s="195"/>
    </row>
    <row r="75" spans="1:38" x14ac:dyDescent="0.2">
      <c r="A75" s="137"/>
      <c r="C75" s="413"/>
      <c r="D75" s="413"/>
      <c r="E75" s="546" t="s">
        <v>150</v>
      </c>
      <c r="F75" s="546"/>
      <c r="G75" s="546"/>
      <c r="H75" s="546"/>
      <c r="I75" s="546"/>
      <c r="J75" s="546"/>
      <c r="K75" s="546"/>
      <c r="P75" s="11"/>
      <c r="AC75" s="192" t="s">
        <v>74</v>
      </c>
      <c r="AD75" s="192">
        <v>5.5</v>
      </c>
      <c r="AE75" s="196"/>
      <c r="AF75" s="195"/>
    </row>
    <row r="76" spans="1:38" ht="12.75" thickBot="1" x14ac:dyDescent="0.25">
      <c r="A76" s="2"/>
      <c r="C76" s="111"/>
      <c r="D76" s="112"/>
      <c r="E76" s="112"/>
      <c r="F76" s="112"/>
      <c r="P76" s="11"/>
      <c r="Q76" s="543"/>
      <c r="R76" s="543"/>
      <c r="S76" s="543"/>
      <c r="AC76" s="192" t="s">
        <v>109</v>
      </c>
      <c r="AD76" s="192">
        <v>5.5</v>
      </c>
      <c r="AE76" s="196"/>
      <c r="AF76" s="195"/>
    </row>
    <row r="77" spans="1:38" x14ac:dyDescent="0.2">
      <c r="A77" s="2"/>
      <c r="B77" s="17"/>
      <c r="C77" s="18" t="s">
        <v>8</v>
      </c>
      <c r="D77" s="19"/>
      <c r="E77" s="139"/>
      <c r="F77" s="20"/>
      <c r="G77" s="21"/>
      <c r="H77" s="21"/>
      <c r="I77" s="21"/>
      <c r="J77" s="21"/>
      <c r="K77" s="21"/>
      <c r="L77" s="21"/>
      <c r="M77" s="21"/>
      <c r="N77" s="22"/>
      <c r="O77" s="11"/>
      <c r="P77" s="11"/>
      <c r="AA77" s="1"/>
      <c r="AC77" s="192" t="s">
        <v>110</v>
      </c>
      <c r="AD77" s="192">
        <v>6</v>
      </c>
      <c r="AE77" s="196"/>
      <c r="AF77" s="195"/>
    </row>
    <row r="78" spans="1:38" ht="12.75" thickBot="1" x14ac:dyDescent="0.25">
      <c r="B78" s="524" t="s">
        <v>12</v>
      </c>
      <c r="C78" s="525"/>
      <c r="D78" s="525"/>
      <c r="E78" s="526"/>
      <c r="F78" s="141"/>
      <c r="G78" s="11"/>
      <c r="H78" s="81"/>
      <c r="I78" s="69"/>
      <c r="J78" s="11" t="s">
        <v>13</v>
      </c>
      <c r="K78" s="11"/>
      <c r="L78" s="11"/>
      <c r="M78" s="11"/>
      <c r="N78" s="142"/>
      <c r="O78" s="11"/>
      <c r="P78" s="11"/>
      <c r="Q78" s="437" t="s">
        <v>83</v>
      </c>
      <c r="AA78" s="1"/>
      <c r="AC78" s="192" t="s">
        <v>111</v>
      </c>
      <c r="AD78" s="192">
        <v>4.0999999999999996</v>
      </c>
      <c r="AE78" s="196"/>
      <c r="AF78" s="195"/>
      <c r="AL78" s="140"/>
    </row>
    <row r="79" spans="1:38" ht="132.75" thickBot="1" x14ac:dyDescent="0.25">
      <c r="A79" s="143"/>
      <c r="B79" s="410" t="s">
        <v>15</v>
      </c>
      <c r="C79" s="144" t="s">
        <v>16</v>
      </c>
      <c r="D79" s="145" t="s">
        <v>17</v>
      </c>
      <c r="E79" s="145" t="s">
        <v>18</v>
      </c>
      <c r="F79" s="145" t="s">
        <v>19</v>
      </c>
      <c r="G79" s="410" t="s">
        <v>20</v>
      </c>
      <c r="H79" s="410" t="s">
        <v>21</v>
      </c>
      <c r="I79" s="410" t="s">
        <v>22</v>
      </c>
      <c r="J79" s="527" t="s">
        <v>23</v>
      </c>
      <c r="K79" s="528"/>
      <c r="L79" s="410" t="s">
        <v>24</v>
      </c>
      <c r="M79" s="410" t="s">
        <v>25</v>
      </c>
      <c r="N79" s="410" t="s">
        <v>26</v>
      </c>
      <c r="O79" s="146" t="s">
        <v>27</v>
      </c>
      <c r="P79" s="11"/>
      <c r="Q79" s="147" t="s">
        <v>28</v>
      </c>
      <c r="R79" s="148" t="s">
        <v>29</v>
      </c>
      <c r="S79" s="148" t="s">
        <v>30</v>
      </c>
      <c r="T79" s="148" t="s">
        <v>31</v>
      </c>
      <c r="U79" s="148" t="s">
        <v>32</v>
      </c>
      <c r="V79" s="148" t="s">
        <v>33</v>
      </c>
      <c r="W79" s="149" t="s">
        <v>34</v>
      </c>
      <c r="X79" s="149" t="s">
        <v>35</v>
      </c>
      <c r="Y79" s="149" t="s">
        <v>36</v>
      </c>
      <c r="Z79" s="149" t="s">
        <v>37</v>
      </c>
      <c r="AA79" s="150" t="s">
        <v>38</v>
      </c>
      <c r="AC79" s="210" t="s">
        <v>112</v>
      </c>
      <c r="AD79" s="210">
        <v>7.7</v>
      </c>
      <c r="AE79" s="211"/>
      <c r="AF79" s="212"/>
    </row>
    <row r="80" spans="1:38" x14ac:dyDescent="0.2">
      <c r="A80" s="56" t="s">
        <v>47</v>
      </c>
      <c r="B80" s="56">
        <v>8</v>
      </c>
      <c r="C80" s="63">
        <f t="shared" ref="C80:C91" si="67">D80/B80*100</f>
        <v>100</v>
      </c>
      <c r="D80" s="155">
        <f t="shared" ref="D80:D91" si="68">+R80</f>
        <v>8</v>
      </c>
      <c r="E80" s="156">
        <f t="shared" ref="E80:E92" si="69">B80-D80</f>
        <v>0</v>
      </c>
      <c r="F80" s="65">
        <f>R80</f>
        <v>8</v>
      </c>
      <c r="G80" s="157">
        <f>+U80</f>
        <v>9</v>
      </c>
      <c r="H80" s="69">
        <f t="shared" ref="H80:H92" si="70">S80/Q80*100</f>
        <v>87.5</v>
      </c>
      <c r="I80" s="68">
        <f t="shared" ref="I80:I92" si="71">X80/U80</f>
        <v>21.222222222222221</v>
      </c>
      <c r="J80" s="70">
        <f t="shared" ref="J80:J92" si="72">B80/Y$149*1000</f>
        <v>0.24837007140639553</v>
      </c>
      <c r="K80" s="68">
        <f>W80/Y80*1000</f>
        <v>0.11702640583821333</v>
      </c>
      <c r="L80" s="69">
        <f t="shared" ref="L80:L92" si="73">SUM(Q80-S80)/W80</f>
        <v>1.24</v>
      </c>
      <c r="M80" s="68">
        <f t="shared" ref="M80:M91" si="74">W80/F80</f>
        <v>3.125</v>
      </c>
      <c r="N80" s="158">
        <f t="shared" ref="N80:N91" si="75">Z80/W80*100</f>
        <v>28.000000000000004</v>
      </c>
      <c r="O80" s="36">
        <f>+X80/W80</f>
        <v>7.64</v>
      </c>
      <c r="P80" s="11"/>
      <c r="Q80" s="159">
        <v>248</v>
      </c>
      <c r="R80" s="160">
        <f>Q80/31</f>
        <v>8</v>
      </c>
      <c r="S80" s="161">
        <v>217</v>
      </c>
      <c r="T80" s="160">
        <f>S80/31</f>
        <v>7</v>
      </c>
      <c r="U80" s="162">
        <v>9</v>
      </c>
      <c r="V80" s="163">
        <v>16</v>
      </c>
      <c r="W80" s="162">
        <f>+V80+U80</f>
        <v>25</v>
      </c>
      <c r="X80" s="163">
        <v>191</v>
      </c>
      <c r="Y80" s="164">
        <v>213627</v>
      </c>
      <c r="Z80" s="161">
        <v>7</v>
      </c>
      <c r="AA80" s="165">
        <v>191</v>
      </c>
      <c r="AC80" s="164"/>
      <c r="AD80" s="9"/>
      <c r="AE80" s="9"/>
      <c r="AF80" s="9"/>
    </row>
    <row r="81" spans="1:32" x14ac:dyDescent="0.2">
      <c r="A81" s="56" t="s">
        <v>49</v>
      </c>
      <c r="B81" s="56">
        <v>8</v>
      </c>
      <c r="C81" s="63">
        <f t="shared" si="67"/>
        <v>100</v>
      </c>
      <c r="D81" s="155">
        <f t="shared" si="68"/>
        <v>8</v>
      </c>
      <c r="E81" s="156">
        <f t="shared" si="69"/>
        <v>0</v>
      </c>
      <c r="F81" s="65">
        <f>R81</f>
        <v>8</v>
      </c>
      <c r="G81" s="169">
        <f t="shared" ref="G81:G91" si="76">+U81</f>
        <v>12</v>
      </c>
      <c r="H81" s="69">
        <f t="shared" si="70"/>
        <v>89.732142857142861</v>
      </c>
      <c r="I81" s="68">
        <f t="shared" si="71"/>
        <v>12.166666666666666</v>
      </c>
      <c r="J81" s="70">
        <f t="shared" si="72"/>
        <v>0.24837007140639553</v>
      </c>
      <c r="K81" s="68">
        <f t="shared" ref="K81:K91" si="77">W81/Y$149*1000</f>
        <v>0.77615647314498604</v>
      </c>
      <c r="L81" s="69">
        <f t="shared" si="73"/>
        <v>0.92</v>
      </c>
      <c r="M81" s="68">
        <f t="shared" si="74"/>
        <v>3.125</v>
      </c>
      <c r="N81" s="158">
        <f t="shared" si="75"/>
        <v>44</v>
      </c>
      <c r="O81" s="80">
        <f t="shared" ref="O81:O92" si="78">+X81/W81</f>
        <v>5.84</v>
      </c>
      <c r="P81" s="11"/>
      <c r="Q81" s="170">
        <v>224</v>
      </c>
      <c r="R81" s="171">
        <f>Q81/28</f>
        <v>8</v>
      </c>
      <c r="S81" s="172">
        <v>201</v>
      </c>
      <c r="T81" s="171">
        <f>S81/28</f>
        <v>7.1785714285714288</v>
      </c>
      <c r="U81" s="173">
        <v>12</v>
      </c>
      <c r="V81" s="13">
        <v>13</v>
      </c>
      <c r="W81" s="173">
        <f t="shared" ref="W81:W92" si="79">+V81+U81</f>
        <v>25</v>
      </c>
      <c r="X81" s="13">
        <v>146</v>
      </c>
      <c r="Y81" s="164"/>
      <c r="Z81" s="172">
        <v>11</v>
      </c>
      <c r="AA81" s="165">
        <v>146</v>
      </c>
      <c r="AC81" s="192" t="s">
        <v>113</v>
      </c>
      <c r="AD81" s="201"/>
      <c r="AE81" s="195"/>
      <c r="AF81" s="195"/>
    </row>
    <row r="82" spans="1:32" x14ac:dyDescent="0.2">
      <c r="A82" s="56" t="s">
        <v>51</v>
      </c>
      <c r="B82" s="56">
        <v>8</v>
      </c>
      <c r="C82" s="63">
        <f t="shared" si="67"/>
        <v>100</v>
      </c>
      <c r="D82" s="155">
        <f t="shared" si="68"/>
        <v>8</v>
      </c>
      <c r="E82" s="156">
        <f t="shared" si="69"/>
        <v>0</v>
      </c>
      <c r="F82" s="65">
        <f>R82</f>
        <v>8</v>
      </c>
      <c r="G82" s="169">
        <f t="shared" si="76"/>
        <v>12</v>
      </c>
      <c r="H82" s="69">
        <f t="shared" si="70"/>
        <v>91.935483870967744</v>
      </c>
      <c r="I82" s="68">
        <f t="shared" si="71"/>
        <v>19.333333333333332</v>
      </c>
      <c r="J82" s="70">
        <f t="shared" si="72"/>
        <v>0.24837007140639553</v>
      </c>
      <c r="K82" s="68">
        <f t="shared" si="77"/>
        <v>0.74511021421918655</v>
      </c>
      <c r="L82" s="69">
        <f t="shared" si="73"/>
        <v>0.83333333333333337</v>
      </c>
      <c r="M82" s="68">
        <f t="shared" si="74"/>
        <v>3</v>
      </c>
      <c r="N82" s="158">
        <f t="shared" si="75"/>
        <v>50</v>
      </c>
      <c r="O82" s="80">
        <f t="shared" si="78"/>
        <v>9.6666666666666661</v>
      </c>
      <c r="P82" s="11"/>
      <c r="Q82" s="178">
        <v>248</v>
      </c>
      <c r="R82" s="171">
        <f>Q82/31</f>
        <v>8</v>
      </c>
      <c r="S82" s="164">
        <v>228</v>
      </c>
      <c r="T82" s="171">
        <f>S82/31</f>
        <v>7.354838709677419</v>
      </c>
      <c r="U82" s="39">
        <v>12</v>
      </c>
      <c r="V82" s="9">
        <v>12</v>
      </c>
      <c r="W82" s="173">
        <f t="shared" si="79"/>
        <v>24</v>
      </c>
      <c r="X82" s="9">
        <v>232</v>
      </c>
      <c r="Y82" s="164"/>
      <c r="Z82" s="164">
        <v>12</v>
      </c>
      <c r="AA82" s="165">
        <v>228</v>
      </c>
      <c r="AC82" s="214"/>
      <c r="AD82" s="213"/>
      <c r="AE82" s="213"/>
      <c r="AF82" s="213"/>
    </row>
    <row r="83" spans="1:32" x14ac:dyDescent="0.2">
      <c r="A83" s="215" t="s">
        <v>53</v>
      </c>
      <c r="B83" s="56">
        <v>8</v>
      </c>
      <c r="C83" s="63">
        <f t="shared" si="67"/>
        <v>100</v>
      </c>
      <c r="D83" s="155">
        <f t="shared" si="68"/>
        <v>8</v>
      </c>
      <c r="E83" s="156">
        <f t="shared" si="69"/>
        <v>0</v>
      </c>
      <c r="F83" s="65">
        <f>+R83</f>
        <v>8</v>
      </c>
      <c r="G83" s="169">
        <f t="shared" si="76"/>
        <v>11</v>
      </c>
      <c r="H83" s="69">
        <f t="shared" si="70"/>
        <v>87.916666666666671</v>
      </c>
      <c r="I83" s="68">
        <f t="shared" si="71"/>
        <v>21.181818181818183</v>
      </c>
      <c r="J83" s="70">
        <f t="shared" si="72"/>
        <v>0.24837007140639553</v>
      </c>
      <c r="K83" s="68">
        <f t="shared" si="77"/>
        <v>1.055572803477181</v>
      </c>
      <c r="L83" s="69">
        <f t="shared" si="73"/>
        <v>0.8529411764705882</v>
      </c>
      <c r="M83" s="68">
        <f t="shared" si="74"/>
        <v>4.25</v>
      </c>
      <c r="N83" s="158">
        <f t="shared" si="75"/>
        <v>26.47058823529412</v>
      </c>
      <c r="O83" s="80">
        <f t="shared" si="78"/>
        <v>6.8529411764705879</v>
      </c>
      <c r="P83" s="11"/>
      <c r="Q83" s="178">
        <v>240</v>
      </c>
      <c r="R83" s="171">
        <f>Q83/30</f>
        <v>8</v>
      </c>
      <c r="S83" s="164">
        <v>211</v>
      </c>
      <c r="T83" s="171">
        <f>S83/30</f>
        <v>7.0333333333333332</v>
      </c>
      <c r="U83" s="39">
        <v>11</v>
      </c>
      <c r="V83" s="9">
        <v>23</v>
      </c>
      <c r="W83" s="173">
        <f t="shared" si="79"/>
        <v>34</v>
      </c>
      <c r="X83" s="9">
        <v>233</v>
      </c>
      <c r="Y83" s="164"/>
      <c r="Z83" s="164">
        <v>9</v>
      </c>
      <c r="AA83" s="165">
        <v>232</v>
      </c>
    </row>
    <row r="84" spans="1:32" x14ac:dyDescent="0.2">
      <c r="A84" s="56" t="s">
        <v>55</v>
      </c>
      <c r="B84" s="56">
        <v>8</v>
      </c>
      <c r="C84" s="63">
        <f t="shared" si="67"/>
        <v>100</v>
      </c>
      <c r="D84" s="155">
        <f t="shared" si="68"/>
        <v>8</v>
      </c>
      <c r="E84" s="156">
        <f t="shared" si="69"/>
        <v>0</v>
      </c>
      <c r="F84" s="65">
        <f t="shared" ref="F84:F91" si="80">R84</f>
        <v>8</v>
      </c>
      <c r="G84" s="169">
        <f t="shared" si="76"/>
        <v>14</v>
      </c>
      <c r="H84" s="69">
        <f t="shared" si="70"/>
        <v>91.129032258064512</v>
      </c>
      <c r="I84" s="68">
        <f t="shared" si="71"/>
        <v>18.571428571428573</v>
      </c>
      <c r="J84" s="70">
        <f t="shared" si="72"/>
        <v>0.24837007140639553</v>
      </c>
      <c r="K84" s="68">
        <f t="shared" si="77"/>
        <v>0.93138776777398324</v>
      </c>
      <c r="L84" s="69">
        <f t="shared" si="73"/>
        <v>0.73333333333333328</v>
      </c>
      <c r="M84" s="68">
        <f t="shared" si="74"/>
        <v>3.75</v>
      </c>
      <c r="N84" s="158">
        <f t="shared" si="75"/>
        <v>46.666666666666664</v>
      </c>
      <c r="O84" s="80">
        <f t="shared" si="78"/>
        <v>8.6666666666666661</v>
      </c>
      <c r="P84" s="11"/>
      <c r="Q84" s="178">
        <v>248</v>
      </c>
      <c r="R84" s="171">
        <f>Q84/31</f>
        <v>8</v>
      </c>
      <c r="S84" s="164">
        <v>226</v>
      </c>
      <c r="T84" s="171">
        <f>S84/31</f>
        <v>7.290322580645161</v>
      </c>
      <c r="U84" s="39">
        <v>14</v>
      </c>
      <c r="V84" s="9">
        <v>16</v>
      </c>
      <c r="W84" s="173">
        <f t="shared" si="79"/>
        <v>30</v>
      </c>
      <c r="X84" s="9">
        <v>260</v>
      </c>
      <c r="Y84" s="164"/>
      <c r="Z84" s="164">
        <v>14</v>
      </c>
      <c r="AA84" s="165">
        <v>260</v>
      </c>
    </row>
    <row r="85" spans="1:32" x14ac:dyDescent="0.2">
      <c r="A85" s="56" t="s">
        <v>57</v>
      </c>
      <c r="B85" s="56">
        <v>8</v>
      </c>
      <c r="C85" s="63">
        <f t="shared" si="67"/>
        <v>100</v>
      </c>
      <c r="D85" s="155">
        <f t="shared" si="68"/>
        <v>8</v>
      </c>
      <c r="E85" s="156">
        <f t="shared" si="69"/>
        <v>0</v>
      </c>
      <c r="F85" s="65">
        <f t="shared" si="80"/>
        <v>8</v>
      </c>
      <c r="G85" s="169">
        <f t="shared" si="76"/>
        <v>12</v>
      </c>
      <c r="H85" s="69">
        <f t="shared" si="70"/>
        <v>91.25</v>
      </c>
      <c r="I85" s="68">
        <f t="shared" si="71"/>
        <v>17.166666666666668</v>
      </c>
      <c r="J85" s="70">
        <f t="shared" si="72"/>
        <v>0.24837007140639553</v>
      </c>
      <c r="K85" s="68">
        <f t="shared" si="77"/>
        <v>1.0866190624029803</v>
      </c>
      <c r="L85" s="69">
        <f t="shared" si="73"/>
        <v>0.6</v>
      </c>
      <c r="M85" s="68">
        <f t="shared" si="74"/>
        <v>4.375</v>
      </c>
      <c r="N85" s="158">
        <f t="shared" si="75"/>
        <v>28.571428571428569</v>
      </c>
      <c r="O85" s="80">
        <f t="shared" si="78"/>
        <v>5.8857142857142861</v>
      </c>
      <c r="P85" s="11"/>
      <c r="Q85" s="178">
        <v>240</v>
      </c>
      <c r="R85" s="171">
        <f>Q85/30</f>
        <v>8</v>
      </c>
      <c r="S85" s="164">
        <v>219</v>
      </c>
      <c r="T85" s="171">
        <f>S85/30</f>
        <v>7.3</v>
      </c>
      <c r="U85" s="39">
        <v>12</v>
      </c>
      <c r="V85" s="9">
        <v>23</v>
      </c>
      <c r="W85" s="173">
        <f t="shared" si="79"/>
        <v>35</v>
      </c>
      <c r="X85" s="9">
        <v>206</v>
      </c>
      <c r="Y85" s="164"/>
      <c r="Z85" s="164">
        <v>10</v>
      </c>
      <c r="AA85" s="165">
        <v>200</v>
      </c>
    </row>
    <row r="86" spans="1:32" x14ac:dyDescent="0.2">
      <c r="A86" s="56" t="s">
        <v>59</v>
      </c>
      <c r="B86" s="56">
        <v>8</v>
      </c>
      <c r="C86" s="63">
        <f t="shared" si="67"/>
        <v>100</v>
      </c>
      <c r="D86" s="155">
        <f t="shared" si="68"/>
        <v>8</v>
      </c>
      <c r="E86" s="156">
        <f t="shared" si="69"/>
        <v>0</v>
      </c>
      <c r="F86" s="65">
        <f t="shared" si="80"/>
        <v>8</v>
      </c>
      <c r="G86" s="169">
        <f t="shared" si="76"/>
        <v>10</v>
      </c>
      <c r="H86" s="69">
        <f t="shared" si="70"/>
        <v>89.91935483870968</v>
      </c>
      <c r="I86" s="68">
        <f t="shared" si="71"/>
        <v>25</v>
      </c>
      <c r="J86" s="70">
        <f t="shared" si="72"/>
        <v>0.24837007140639553</v>
      </c>
      <c r="K86" s="68">
        <f t="shared" si="77"/>
        <v>1.1487115802545793</v>
      </c>
      <c r="L86" s="69">
        <f t="shared" si="73"/>
        <v>0.67567567567567566</v>
      </c>
      <c r="M86" s="68">
        <f t="shared" si="74"/>
        <v>4.625</v>
      </c>
      <c r="N86" s="158">
        <f t="shared" si="75"/>
        <v>16.216216216216218</v>
      </c>
      <c r="O86" s="80">
        <f t="shared" si="78"/>
        <v>6.756756756756757</v>
      </c>
      <c r="P86" s="11"/>
      <c r="Q86" s="178">
        <v>248</v>
      </c>
      <c r="R86" s="171">
        <f>Q86/31</f>
        <v>8</v>
      </c>
      <c r="S86" s="164">
        <v>223</v>
      </c>
      <c r="T86" s="171">
        <f>S86/31</f>
        <v>7.193548387096774</v>
      </c>
      <c r="U86" s="39">
        <v>10</v>
      </c>
      <c r="V86" s="9">
        <v>27</v>
      </c>
      <c r="W86" s="173">
        <f t="shared" si="79"/>
        <v>37</v>
      </c>
      <c r="X86" s="9">
        <v>250</v>
      </c>
      <c r="Y86" s="164"/>
      <c r="Z86" s="164">
        <v>6</v>
      </c>
      <c r="AA86" s="165">
        <v>243</v>
      </c>
    </row>
    <row r="87" spans="1:32" x14ac:dyDescent="0.2">
      <c r="A87" s="56" t="s">
        <v>61</v>
      </c>
      <c r="B87" s="56">
        <v>8</v>
      </c>
      <c r="C87" s="63">
        <f t="shared" si="67"/>
        <v>100</v>
      </c>
      <c r="D87" s="155">
        <f t="shared" si="68"/>
        <v>8</v>
      </c>
      <c r="E87" s="156">
        <f t="shared" si="69"/>
        <v>0</v>
      </c>
      <c r="F87" s="65">
        <f t="shared" si="80"/>
        <v>8</v>
      </c>
      <c r="G87" s="169">
        <f t="shared" si="76"/>
        <v>19</v>
      </c>
      <c r="H87" s="69">
        <f t="shared" si="70"/>
        <v>88.306451612903231</v>
      </c>
      <c r="I87" s="68">
        <f t="shared" si="71"/>
        <v>10.894736842105264</v>
      </c>
      <c r="J87" s="70">
        <f t="shared" si="72"/>
        <v>0.24837007140639553</v>
      </c>
      <c r="K87" s="68">
        <f t="shared" si="77"/>
        <v>1.1797578391803789</v>
      </c>
      <c r="L87" s="69">
        <f t="shared" si="73"/>
        <v>0.76315789473684215</v>
      </c>
      <c r="M87" s="68">
        <f t="shared" si="74"/>
        <v>4.75</v>
      </c>
      <c r="N87" s="158">
        <f t="shared" si="75"/>
        <v>31.578947368421051</v>
      </c>
      <c r="O87" s="80">
        <f t="shared" si="78"/>
        <v>5.4473684210526319</v>
      </c>
      <c r="P87" s="11"/>
      <c r="Q87" s="178">
        <v>248</v>
      </c>
      <c r="R87" s="171">
        <f>Q87/31</f>
        <v>8</v>
      </c>
      <c r="S87" s="164">
        <v>219</v>
      </c>
      <c r="T87" s="171">
        <f>S87/31</f>
        <v>7.064516129032258</v>
      </c>
      <c r="U87" s="39">
        <v>19</v>
      </c>
      <c r="V87" s="9">
        <v>19</v>
      </c>
      <c r="W87" s="173">
        <f t="shared" si="79"/>
        <v>38</v>
      </c>
      <c r="X87" s="9">
        <v>207</v>
      </c>
      <c r="Y87" s="164"/>
      <c r="Z87" s="164">
        <v>12</v>
      </c>
      <c r="AA87" s="165">
        <v>205</v>
      </c>
    </row>
    <row r="88" spans="1:32" x14ac:dyDescent="0.2">
      <c r="A88" s="56" t="s">
        <v>63</v>
      </c>
      <c r="B88" s="56">
        <v>8</v>
      </c>
      <c r="C88" s="63">
        <f t="shared" si="67"/>
        <v>100</v>
      </c>
      <c r="D88" s="155">
        <f t="shared" si="68"/>
        <v>8</v>
      </c>
      <c r="E88" s="156">
        <f t="shared" si="69"/>
        <v>0</v>
      </c>
      <c r="F88" s="65">
        <f t="shared" si="80"/>
        <v>8</v>
      </c>
      <c r="G88" s="169">
        <f t="shared" si="76"/>
        <v>11</v>
      </c>
      <c r="H88" s="69">
        <f t="shared" si="70"/>
        <v>95.416666666666671</v>
      </c>
      <c r="I88" s="68">
        <f t="shared" si="71"/>
        <v>21.545454545454547</v>
      </c>
      <c r="J88" s="70">
        <f t="shared" si="72"/>
        <v>0.24837007140639553</v>
      </c>
      <c r="K88" s="68">
        <f t="shared" si="77"/>
        <v>1.0866190624029803</v>
      </c>
      <c r="L88" s="69">
        <f t="shared" si="73"/>
        <v>0.31428571428571428</v>
      </c>
      <c r="M88" s="68">
        <f t="shared" si="74"/>
        <v>4.375</v>
      </c>
      <c r="N88" s="158">
        <f t="shared" si="75"/>
        <v>22.857142857142858</v>
      </c>
      <c r="O88" s="80">
        <f t="shared" si="78"/>
        <v>6.7714285714285714</v>
      </c>
      <c r="P88" s="11"/>
      <c r="Q88" s="178">
        <v>240</v>
      </c>
      <c r="R88" s="171">
        <f>Q88/30</f>
        <v>8</v>
      </c>
      <c r="S88" s="164">
        <v>229</v>
      </c>
      <c r="T88" s="171">
        <f>S88/30</f>
        <v>7.6333333333333337</v>
      </c>
      <c r="U88" s="39">
        <v>11</v>
      </c>
      <c r="V88" s="9">
        <v>24</v>
      </c>
      <c r="W88" s="173">
        <f t="shared" si="79"/>
        <v>35</v>
      </c>
      <c r="X88" s="9">
        <v>237</v>
      </c>
      <c r="Y88" s="164"/>
      <c r="Z88" s="164">
        <v>8</v>
      </c>
      <c r="AA88" s="165">
        <v>237</v>
      </c>
      <c r="AC88" s="8"/>
      <c r="AD88" s="8"/>
    </row>
    <row r="89" spans="1:32" x14ac:dyDescent="0.2">
      <c r="A89" s="56" t="s">
        <v>65</v>
      </c>
      <c r="B89" s="56">
        <v>8</v>
      </c>
      <c r="C89" s="63">
        <f t="shared" si="67"/>
        <v>93.548387096774192</v>
      </c>
      <c r="D89" s="155">
        <f t="shared" si="68"/>
        <v>7.4838709677419351</v>
      </c>
      <c r="E89" s="156">
        <f t="shared" si="69"/>
        <v>0.51612903225806495</v>
      </c>
      <c r="F89" s="65">
        <f t="shared" si="80"/>
        <v>7.4838709677419351</v>
      </c>
      <c r="G89" s="169">
        <f t="shared" si="76"/>
        <v>10</v>
      </c>
      <c r="H89" s="69">
        <f t="shared" si="70"/>
        <v>90.517241379310349</v>
      </c>
      <c r="I89" s="68">
        <f t="shared" si="71"/>
        <v>19.7</v>
      </c>
      <c r="J89" s="70">
        <f t="shared" si="72"/>
        <v>0.24837007140639553</v>
      </c>
      <c r="K89" s="68">
        <f t="shared" si="77"/>
        <v>0.71406395529338718</v>
      </c>
      <c r="L89" s="69">
        <f t="shared" si="73"/>
        <v>0.95652173913043481</v>
      </c>
      <c r="M89" s="68">
        <f t="shared" si="74"/>
        <v>3.0732758620689657</v>
      </c>
      <c r="N89" s="158">
        <f t="shared" si="75"/>
        <v>39.130434782608695</v>
      </c>
      <c r="O89" s="80">
        <f t="shared" si="78"/>
        <v>8.5652173913043477</v>
      </c>
      <c r="P89" s="11"/>
      <c r="Q89" s="178">
        <v>232</v>
      </c>
      <c r="R89" s="171">
        <f>Q89/31</f>
        <v>7.4838709677419351</v>
      </c>
      <c r="S89" s="164">
        <v>210</v>
      </c>
      <c r="T89" s="171">
        <f>S89/31</f>
        <v>6.774193548387097</v>
      </c>
      <c r="U89" s="39">
        <v>10</v>
      </c>
      <c r="V89" s="9">
        <v>13</v>
      </c>
      <c r="W89" s="173">
        <f t="shared" si="79"/>
        <v>23</v>
      </c>
      <c r="X89" s="9">
        <v>197</v>
      </c>
      <c r="Y89" s="164"/>
      <c r="Z89" s="164">
        <v>9</v>
      </c>
      <c r="AA89" s="165">
        <v>196</v>
      </c>
    </row>
    <row r="90" spans="1:32" x14ac:dyDescent="0.2">
      <c r="A90" s="56" t="s">
        <v>67</v>
      </c>
      <c r="B90" s="56">
        <v>8</v>
      </c>
      <c r="C90" s="63">
        <f t="shared" si="67"/>
        <v>100</v>
      </c>
      <c r="D90" s="155">
        <f t="shared" si="68"/>
        <v>8</v>
      </c>
      <c r="E90" s="156">
        <f t="shared" si="69"/>
        <v>0</v>
      </c>
      <c r="F90" s="65">
        <f t="shared" si="80"/>
        <v>8</v>
      </c>
      <c r="G90" s="169">
        <f t="shared" si="76"/>
        <v>12</v>
      </c>
      <c r="H90" s="69">
        <f t="shared" si="70"/>
        <v>94.166666666666671</v>
      </c>
      <c r="I90" s="68">
        <f t="shared" si="71"/>
        <v>18.333333333333332</v>
      </c>
      <c r="J90" s="70">
        <f t="shared" si="72"/>
        <v>0.24837007140639553</v>
      </c>
      <c r="K90" s="68">
        <f t="shared" si="77"/>
        <v>1.0245265445513816</v>
      </c>
      <c r="L90" s="69">
        <f t="shared" si="73"/>
        <v>0.42424242424242425</v>
      </c>
      <c r="M90" s="68">
        <f t="shared" si="74"/>
        <v>4.125</v>
      </c>
      <c r="N90" s="158">
        <f t="shared" si="75"/>
        <v>24.242424242424242</v>
      </c>
      <c r="O90" s="80">
        <f t="shared" si="78"/>
        <v>6.666666666666667</v>
      </c>
      <c r="P90" s="11"/>
      <c r="Q90" s="178">
        <v>240</v>
      </c>
      <c r="R90" s="171">
        <f>Q90/30</f>
        <v>8</v>
      </c>
      <c r="S90" s="164">
        <v>226</v>
      </c>
      <c r="T90" s="171">
        <f>S90/30</f>
        <v>7.5333333333333332</v>
      </c>
      <c r="U90" s="39">
        <v>12</v>
      </c>
      <c r="V90" s="9">
        <v>21</v>
      </c>
      <c r="W90" s="173">
        <f t="shared" si="79"/>
        <v>33</v>
      </c>
      <c r="X90" s="9">
        <v>220</v>
      </c>
      <c r="Y90" s="164"/>
      <c r="Z90" s="164">
        <v>8</v>
      </c>
      <c r="AA90" s="165">
        <v>220</v>
      </c>
    </row>
    <row r="91" spans="1:32" ht="12.75" thickBot="1" x14ac:dyDescent="0.25">
      <c r="A91" s="56" t="s">
        <v>69</v>
      </c>
      <c r="B91" s="56">
        <v>8</v>
      </c>
      <c r="C91" s="63">
        <f t="shared" si="67"/>
        <v>0</v>
      </c>
      <c r="D91" s="155">
        <f t="shared" si="68"/>
        <v>0</v>
      </c>
      <c r="E91" s="156">
        <f t="shared" si="69"/>
        <v>8</v>
      </c>
      <c r="F91" s="65">
        <f t="shared" si="80"/>
        <v>0</v>
      </c>
      <c r="G91" s="169">
        <f t="shared" si="76"/>
        <v>0</v>
      </c>
      <c r="H91" s="69" t="e">
        <f t="shared" si="70"/>
        <v>#DIV/0!</v>
      </c>
      <c r="I91" s="68" t="e">
        <f t="shared" si="71"/>
        <v>#DIV/0!</v>
      </c>
      <c r="J91" s="70">
        <f t="shared" si="72"/>
        <v>0.24837007140639553</v>
      </c>
      <c r="K91" s="68">
        <f t="shared" si="77"/>
        <v>0</v>
      </c>
      <c r="L91" s="69" t="e">
        <f t="shared" si="73"/>
        <v>#DIV/0!</v>
      </c>
      <c r="M91" s="68" t="e">
        <f t="shared" si="74"/>
        <v>#DIV/0!</v>
      </c>
      <c r="N91" s="158" t="e">
        <f t="shared" si="75"/>
        <v>#DIV/0!</v>
      </c>
      <c r="O91" s="80" t="e">
        <f t="shared" si="78"/>
        <v>#DIV/0!</v>
      </c>
      <c r="P91" s="11"/>
      <c r="Q91" s="178"/>
      <c r="R91" s="171">
        <f>Q91/31</f>
        <v>0</v>
      </c>
      <c r="S91" s="164"/>
      <c r="T91" s="171">
        <f>S91/31</f>
        <v>0</v>
      </c>
      <c r="U91" s="39"/>
      <c r="V91" s="9"/>
      <c r="W91" s="173">
        <f t="shared" si="79"/>
        <v>0</v>
      </c>
      <c r="X91" s="9"/>
      <c r="Y91" s="164"/>
      <c r="Z91" s="164"/>
      <c r="AA91" s="165"/>
    </row>
    <row r="92" spans="1:32" s="209" customFormat="1" ht="12.75" thickBot="1" x14ac:dyDescent="0.25">
      <c r="A92" s="318" t="s">
        <v>71</v>
      </c>
      <c r="B92" s="318">
        <v>8</v>
      </c>
      <c r="C92" s="319">
        <f>D92/B92*100</f>
        <v>99.401197604790411</v>
      </c>
      <c r="D92" s="320">
        <f>+R92</f>
        <v>7.9520958083832332</v>
      </c>
      <c r="E92" s="321">
        <f t="shared" si="69"/>
        <v>4.7904191616766845E-2</v>
      </c>
      <c r="F92" s="322">
        <f>R92</f>
        <v>7.9520958083832332</v>
      </c>
      <c r="G92" s="323">
        <f>+U92</f>
        <v>132</v>
      </c>
      <c r="H92" s="324">
        <f t="shared" si="70"/>
        <v>90.700301204819283</v>
      </c>
      <c r="I92" s="325">
        <f t="shared" si="71"/>
        <v>18.022727272727273</v>
      </c>
      <c r="J92" s="326">
        <f t="shared" si="72"/>
        <v>0.24837007140639553</v>
      </c>
      <c r="K92" s="325">
        <f>W92/Y$149*1000/11</f>
        <v>0.9567892523496373</v>
      </c>
      <c r="L92" s="324">
        <f t="shared" si="73"/>
        <v>0.72861356932153387</v>
      </c>
      <c r="M92" s="325">
        <f>W92/F92/11</f>
        <v>3.8754791894852136</v>
      </c>
      <c r="N92" s="327">
        <f>Z92/W92*100</f>
        <v>31.268436578171094</v>
      </c>
      <c r="O92" s="328">
        <f t="shared" si="78"/>
        <v>7.0176991150442474</v>
      </c>
      <c r="P92" s="11"/>
      <c r="Q92" s="329">
        <f>SUM(Q80:Q91)</f>
        <v>2656</v>
      </c>
      <c r="R92" s="330">
        <f>Q92/334</f>
        <v>7.9520958083832332</v>
      </c>
      <c r="S92" s="331">
        <f>SUM(S80:S91)</f>
        <v>2409</v>
      </c>
      <c r="T92" s="330">
        <f>S92/334</f>
        <v>7.2125748502994016</v>
      </c>
      <c r="U92" s="332">
        <f>SUM(U80:U91)</f>
        <v>132</v>
      </c>
      <c r="V92" s="333">
        <f>SUM(V80:V91)</f>
        <v>207</v>
      </c>
      <c r="W92" s="332">
        <f t="shared" si="79"/>
        <v>339</v>
      </c>
      <c r="X92" s="333">
        <f>SUM(X80:X91)</f>
        <v>2379</v>
      </c>
      <c r="Y92" s="334">
        <v>213627</v>
      </c>
      <c r="Z92" s="333">
        <f>SUM(Z80:Z91)</f>
        <v>106</v>
      </c>
      <c r="AA92" s="335">
        <f>SUM(AA80:AA91)</f>
        <v>2358</v>
      </c>
    </row>
    <row r="93" spans="1:32" x14ac:dyDescent="0.2">
      <c r="A93" s="11"/>
      <c r="B93" s="11"/>
      <c r="C93" s="183"/>
      <c r="D93" s="65"/>
      <c r="E93" s="65"/>
      <c r="F93" s="65"/>
      <c r="G93" s="11"/>
      <c r="H93" s="11"/>
      <c r="I93" s="11"/>
      <c r="J93" s="11"/>
      <c r="K93" s="11"/>
      <c r="L93" s="11"/>
      <c r="M93" s="11"/>
      <c r="N93" s="409"/>
      <c r="O93" s="409"/>
      <c r="P93" s="11"/>
      <c r="Q93" s="9"/>
      <c r="R93" s="9"/>
      <c r="S93" s="9"/>
      <c r="T93" s="9"/>
      <c r="U93" s="9"/>
      <c r="V93" s="9"/>
      <c r="W93" s="9"/>
      <c r="X93" s="9"/>
      <c r="Y93" s="9"/>
      <c r="Z93" s="9"/>
    </row>
    <row r="94" spans="1:32" x14ac:dyDescent="0.2">
      <c r="A94" s="5" t="s">
        <v>1</v>
      </c>
      <c r="C94" s="224"/>
      <c r="D94" s="224"/>
      <c r="E94" s="457"/>
      <c r="F94" s="457"/>
      <c r="G94" s="458"/>
      <c r="H94" s="458"/>
      <c r="I94" s="458"/>
      <c r="J94" s="458"/>
      <c r="K94" s="458"/>
      <c r="L94" s="224"/>
      <c r="M94" s="224"/>
      <c r="N94" s="224"/>
      <c r="P94" s="11"/>
      <c r="AC94" s="166" t="s">
        <v>93</v>
      </c>
      <c r="AD94" s="188">
        <f>+I377</f>
        <v>0</v>
      </c>
      <c r="AE94" s="189"/>
      <c r="AF94" s="190"/>
    </row>
    <row r="95" spans="1:32" x14ac:dyDescent="0.2">
      <c r="A95" s="137"/>
      <c r="C95" s="224"/>
      <c r="D95" s="224"/>
      <c r="E95" s="540" t="s">
        <v>136</v>
      </c>
      <c r="F95" s="540"/>
      <c r="G95" s="540"/>
      <c r="H95" s="540"/>
      <c r="I95" s="540"/>
      <c r="J95" s="540"/>
      <c r="K95" s="540"/>
      <c r="L95" s="224"/>
      <c r="M95" s="224"/>
      <c r="N95" s="224"/>
      <c r="P95" s="11"/>
    </row>
    <row r="96" spans="1:32" x14ac:dyDescent="0.2">
      <c r="A96" s="137"/>
      <c r="C96" s="224"/>
      <c r="D96" s="224"/>
      <c r="E96" s="541" t="s">
        <v>145</v>
      </c>
      <c r="F96" s="541"/>
      <c r="G96" s="541"/>
      <c r="H96" s="541"/>
      <c r="I96" s="541"/>
      <c r="J96" s="541"/>
      <c r="K96" s="541"/>
      <c r="L96" s="224"/>
      <c r="M96" s="224"/>
      <c r="N96" s="224"/>
      <c r="P96" s="11"/>
    </row>
    <row r="97" spans="1:38" x14ac:dyDescent="0.2">
      <c r="A97" s="137"/>
      <c r="C97" s="224"/>
      <c r="D97" s="224"/>
      <c r="E97" s="541" t="s">
        <v>151</v>
      </c>
      <c r="F97" s="541"/>
      <c r="G97" s="541"/>
      <c r="H97" s="541"/>
      <c r="I97" s="541"/>
      <c r="J97" s="541"/>
      <c r="K97" s="541"/>
      <c r="L97" s="224"/>
      <c r="M97" s="224"/>
      <c r="N97" s="224"/>
      <c r="P97" s="11"/>
    </row>
    <row r="98" spans="1:38" x14ac:dyDescent="0.2">
      <c r="A98" s="137"/>
      <c r="C98" s="224"/>
      <c r="D98" s="224"/>
      <c r="E98" s="542" t="s">
        <v>152</v>
      </c>
      <c r="F98" s="542"/>
      <c r="G98" s="542"/>
      <c r="H98" s="542"/>
      <c r="I98" s="542"/>
      <c r="J98" s="542"/>
      <c r="K98" s="542"/>
      <c r="L98" s="224"/>
      <c r="M98" s="224"/>
      <c r="N98" s="224"/>
      <c r="P98" s="11"/>
    </row>
    <row r="99" spans="1:38" ht="12.75" thickBot="1" x14ac:dyDescent="0.25">
      <c r="A99" s="2"/>
      <c r="C99" s="416"/>
      <c r="D99" s="416"/>
      <c r="E99" s="416"/>
      <c r="F99" s="416"/>
      <c r="G99" s="416"/>
      <c r="H99" s="416"/>
      <c r="I99" s="416"/>
      <c r="J99" s="416"/>
      <c r="K99" s="416"/>
      <c r="L99" s="416"/>
      <c r="M99" s="416"/>
      <c r="N99" s="416"/>
      <c r="P99" s="11"/>
      <c r="Q99" s="6"/>
      <c r="R99" s="6" t="s">
        <v>2</v>
      </c>
    </row>
    <row r="100" spans="1:38" x14ac:dyDescent="0.2">
      <c r="A100" s="2"/>
      <c r="B100" s="17"/>
      <c r="C100" s="18" t="s">
        <v>8</v>
      </c>
      <c r="D100" s="19"/>
      <c r="E100" s="139"/>
      <c r="F100" s="20"/>
      <c r="G100" s="21"/>
      <c r="H100" s="21"/>
      <c r="I100" s="21"/>
      <c r="J100" s="21"/>
      <c r="K100" s="21"/>
      <c r="L100" s="21"/>
      <c r="M100" s="21"/>
      <c r="N100" s="22"/>
      <c r="O100" s="11"/>
      <c r="P100" s="11"/>
      <c r="AA100" s="1"/>
    </row>
    <row r="101" spans="1:38" ht="12.75" thickBot="1" x14ac:dyDescent="0.25">
      <c r="B101" s="524" t="s">
        <v>12</v>
      </c>
      <c r="C101" s="525"/>
      <c r="D101" s="525"/>
      <c r="E101" s="526"/>
      <c r="F101" s="141"/>
      <c r="G101" s="11"/>
      <c r="H101" s="81"/>
      <c r="I101" s="69"/>
      <c r="J101" s="11" t="s">
        <v>13</v>
      </c>
      <c r="K101" s="11"/>
      <c r="L101" s="11"/>
      <c r="M101" s="11"/>
      <c r="N101" s="142"/>
      <c r="O101" s="11"/>
      <c r="P101" s="11"/>
      <c r="Q101" s="429" t="s">
        <v>152</v>
      </c>
      <c r="R101" s="456"/>
      <c r="AA101" s="1"/>
      <c r="AL101" s="140"/>
    </row>
    <row r="102" spans="1:38" ht="132.75" thickBot="1" x14ac:dyDescent="0.25">
      <c r="A102" s="143"/>
      <c r="B102" s="410" t="s">
        <v>15</v>
      </c>
      <c r="C102" s="144" t="s">
        <v>16</v>
      </c>
      <c r="D102" s="145" t="s">
        <v>17</v>
      </c>
      <c r="E102" s="145" t="s">
        <v>18</v>
      </c>
      <c r="F102" s="145" t="s">
        <v>19</v>
      </c>
      <c r="G102" s="410" t="s">
        <v>20</v>
      </c>
      <c r="H102" s="410" t="s">
        <v>21</v>
      </c>
      <c r="I102" s="410" t="s">
        <v>22</v>
      </c>
      <c r="J102" s="527" t="s">
        <v>23</v>
      </c>
      <c r="K102" s="528"/>
      <c r="L102" s="410" t="s">
        <v>24</v>
      </c>
      <c r="M102" s="410" t="s">
        <v>25</v>
      </c>
      <c r="N102" s="410" t="s">
        <v>26</v>
      </c>
      <c r="O102" s="146" t="s">
        <v>27</v>
      </c>
      <c r="P102" s="11"/>
      <c r="Q102" s="147" t="s">
        <v>28</v>
      </c>
      <c r="R102" s="148" t="s">
        <v>29</v>
      </c>
      <c r="S102" s="148" t="s">
        <v>30</v>
      </c>
      <c r="T102" s="148" t="s">
        <v>31</v>
      </c>
      <c r="U102" s="148" t="s">
        <v>32</v>
      </c>
      <c r="V102" s="148" t="s">
        <v>33</v>
      </c>
      <c r="W102" s="149" t="s">
        <v>34</v>
      </c>
      <c r="X102" s="149" t="s">
        <v>35</v>
      </c>
      <c r="Y102" s="149" t="s">
        <v>36</v>
      </c>
      <c r="Z102" s="149" t="s">
        <v>37</v>
      </c>
      <c r="AA102" s="150" t="s">
        <v>38</v>
      </c>
      <c r="AC102" s="538" t="s">
        <v>94</v>
      </c>
      <c r="AD102" s="539"/>
      <c r="AE102" s="191"/>
      <c r="AF102" s="191"/>
    </row>
    <row r="103" spans="1:38" x14ac:dyDescent="0.2">
      <c r="A103" s="56" t="s">
        <v>47</v>
      </c>
      <c r="B103" s="56">
        <v>49</v>
      </c>
      <c r="C103" s="63">
        <f>D103/B103*100</f>
        <v>100.68027210884354</v>
      </c>
      <c r="D103" s="155">
        <f>+R103</f>
        <v>49.333333333333336</v>
      </c>
      <c r="E103" s="156">
        <f>B103-D103</f>
        <v>-0.3333333333333357</v>
      </c>
      <c r="F103" s="65">
        <f>R103</f>
        <v>49.333333333333336</v>
      </c>
      <c r="G103" s="169">
        <f>+U103</f>
        <v>178</v>
      </c>
      <c r="H103" s="69">
        <f>S103/Q103*100</f>
        <v>83.310810810810807</v>
      </c>
      <c r="I103" s="68">
        <f>X103/U103</f>
        <v>6.3370786516853936</v>
      </c>
      <c r="J103" s="70">
        <f t="shared" ref="J103:J115" si="81">B103/Y$149*1000</f>
        <v>1.5212666873641727</v>
      </c>
      <c r="K103" s="68">
        <f t="shared" ref="K103:K114" si="82">W103/Y$149*1000</f>
        <v>6.2402980440856872</v>
      </c>
      <c r="L103" s="69">
        <f>SUM(Q103-S103)/W103</f>
        <v>1.2288557213930349</v>
      </c>
      <c r="M103" s="68">
        <f>W103/F103</f>
        <v>4.0743243243243246</v>
      </c>
      <c r="N103" s="158">
        <f>Z103/W103*100</f>
        <v>0</v>
      </c>
      <c r="O103" s="80">
        <f>+X103/W103</f>
        <v>5.6119402985074629</v>
      </c>
      <c r="P103" s="11"/>
      <c r="Q103" s="159">
        <v>1480</v>
      </c>
      <c r="R103" s="171">
        <f t="shared" ref="R103" si="83">Q103/30</f>
        <v>49.333333333333336</v>
      </c>
      <c r="S103" s="164">
        <v>1233</v>
      </c>
      <c r="T103" s="171">
        <f t="shared" ref="T103" si="84">S103/30</f>
        <v>41.1</v>
      </c>
      <c r="U103" s="39">
        <v>178</v>
      </c>
      <c r="V103" s="9">
        <v>23</v>
      </c>
      <c r="W103" s="173">
        <f>+V103+U103</f>
        <v>201</v>
      </c>
      <c r="X103" s="163">
        <v>1128</v>
      </c>
      <c r="Y103" s="164">
        <v>125581</v>
      </c>
      <c r="Z103" s="161">
        <v>0</v>
      </c>
      <c r="AA103" s="165">
        <v>1128</v>
      </c>
      <c r="AC103" s="192" t="s">
        <v>95</v>
      </c>
      <c r="AD103" s="193"/>
      <c r="AE103" s="194"/>
      <c r="AF103" s="195"/>
    </row>
    <row r="104" spans="1:38" x14ac:dyDescent="0.2">
      <c r="A104" s="56" t="s">
        <v>49</v>
      </c>
      <c r="B104" s="56">
        <v>49</v>
      </c>
      <c r="C104" s="63">
        <f>D104/B104*100</f>
        <v>97.740524781341108</v>
      </c>
      <c r="D104" s="155">
        <f>+R104</f>
        <v>47.892857142857146</v>
      </c>
      <c r="E104" s="156">
        <f>B104-D104</f>
        <v>1.1071428571428541</v>
      </c>
      <c r="F104" s="65">
        <f>R104</f>
        <v>47.892857142857146</v>
      </c>
      <c r="G104" s="169">
        <f>+U104</f>
        <v>134</v>
      </c>
      <c r="H104" s="69">
        <f>S104/Q104*100</f>
        <v>91.275167785234899</v>
      </c>
      <c r="I104" s="68">
        <f>X104/U104</f>
        <v>7.4477611940298507</v>
      </c>
      <c r="J104" s="70">
        <f t="shared" si="81"/>
        <v>1.5212666873641727</v>
      </c>
      <c r="K104" s="68">
        <f t="shared" si="82"/>
        <v>4.6879850977957158</v>
      </c>
      <c r="L104" s="69">
        <f>SUM(Q104-S104)/W104</f>
        <v>0.77483443708609268</v>
      </c>
      <c r="M104" s="68">
        <f>W104/F104</f>
        <v>3.1528709917971662</v>
      </c>
      <c r="N104" s="158">
        <f>Z104/W104*100</f>
        <v>0</v>
      </c>
      <c r="O104" s="80">
        <f>+X104/W104</f>
        <v>6.6092715231788075</v>
      </c>
      <c r="P104" s="11"/>
      <c r="Q104" s="170">
        <v>1341</v>
      </c>
      <c r="R104" s="171">
        <f>Q104/28</f>
        <v>47.892857142857146</v>
      </c>
      <c r="S104" s="164">
        <v>1224</v>
      </c>
      <c r="T104" s="171">
        <f>S104/28</f>
        <v>43.714285714285715</v>
      </c>
      <c r="U104" s="39">
        <v>134</v>
      </c>
      <c r="V104" s="9">
        <v>17</v>
      </c>
      <c r="W104" s="173">
        <f>+V104+U104</f>
        <v>151</v>
      </c>
      <c r="X104" s="13">
        <v>998</v>
      </c>
      <c r="Y104" s="164"/>
      <c r="Z104" s="172">
        <v>0</v>
      </c>
      <c r="AA104" s="165">
        <v>993</v>
      </c>
      <c r="AC104" s="192" t="s">
        <v>96</v>
      </c>
      <c r="AD104" s="197"/>
      <c r="AE104" s="196"/>
      <c r="AF104" s="195"/>
    </row>
    <row r="105" spans="1:38" x14ac:dyDescent="0.2">
      <c r="A105" s="56" t="s">
        <v>51</v>
      </c>
      <c r="B105" s="56">
        <v>49</v>
      </c>
      <c r="C105" s="63">
        <f>D105/B105*100</f>
        <v>103.87755102040816</v>
      </c>
      <c r="D105" s="155">
        <f>+R105</f>
        <v>50.9</v>
      </c>
      <c r="E105" s="156">
        <f>B105-D105</f>
        <v>-1.8999999999999986</v>
      </c>
      <c r="F105" s="65">
        <f>R105</f>
        <v>50.9</v>
      </c>
      <c r="G105" s="169">
        <f>+U105</f>
        <v>205</v>
      </c>
      <c r="H105" s="69">
        <f>S105/Q105*100</f>
        <v>89.521938441388343</v>
      </c>
      <c r="I105" s="68">
        <f>X105/U105</f>
        <v>8.2146341463414636</v>
      </c>
      <c r="J105" s="70">
        <f t="shared" si="81"/>
        <v>1.5212666873641727</v>
      </c>
      <c r="K105" s="68">
        <f t="shared" si="82"/>
        <v>7.5131946600434656</v>
      </c>
      <c r="L105" s="69">
        <f>SUM(Q105-S105)/W105</f>
        <v>0.66115702479338845</v>
      </c>
      <c r="M105" s="68">
        <f>W105/F105</f>
        <v>4.7544204322200398</v>
      </c>
      <c r="N105" s="158">
        <f>Z105/W105*100</f>
        <v>0</v>
      </c>
      <c r="O105" s="80">
        <f>+X105/W105</f>
        <v>6.9586776859504136</v>
      </c>
      <c r="P105" s="11"/>
      <c r="Q105" s="178">
        <v>1527</v>
      </c>
      <c r="R105" s="171">
        <f t="shared" ref="R105:R108" si="85">Q105/30</f>
        <v>50.9</v>
      </c>
      <c r="S105" s="164">
        <v>1367</v>
      </c>
      <c r="T105" s="171">
        <f t="shared" ref="T105:T108" si="86">S105/30</f>
        <v>45.56666666666667</v>
      </c>
      <c r="U105" s="39">
        <v>205</v>
      </c>
      <c r="V105" s="9">
        <v>37</v>
      </c>
      <c r="W105" s="173">
        <f>+V105+U105</f>
        <v>242</v>
      </c>
      <c r="X105" s="9">
        <v>1684</v>
      </c>
      <c r="Y105" s="164"/>
      <c r="Z105" s="164">
        <v>0</v>
      </c>
      <c r="AA105" s="165">
        <v>1682</v>
      </c>
      <c r="AC105" s="198" t="s">
        <v>97</v>
      </c>
      <c r="AD105" s="198">
        <v>5.8</v>
      </c>
      <c r="AE105" s="194"/>
      <c r="AF105" s="199"/>
    </row>
    <row r="106" spans="1:38" x14ac:dyDescent="0.2">
      <c r="A106" s="56" t="s">
        <v>53</v>
      </c>
      <c r="B106" s="56">
        <v>49</v>
      </c>
      <c r="C106" s="63">
        <f>D106/B106*100</f>
        <v>96.122448979591837</v>
      </c>
      <c r="D106" s="155">
        <f>+R106</f>
        <v>47.1</v>
      </c>
      <c r="E106" s="156">
        <f>B106-D106</f>
        <v>1.8999999999999986</v>
      </c>
      <c r="F106" s="65">
        <f>R106</f>
        <v>47.1</v>
      </c>
      <c r="G106" s="169">
        <f>+U106</f>
        <v>193</v>
      </c>
      <c r="H106" s="69">
        <f>S106/Q106*100</f>
        <v>79.759377211606505</v>
      </c>
      <c r="I106" s="68">
        <f>X106/U106</f>
        <v>6.7150259067357512</v>
      </c>
      <c r="J106" s="70">
        <f t="shared" si="81"/>
        <v>1.5212666873641727</v>
      </c>
      <c r="K106" s="68">
        <f t="shared" si="82"/>
        <v>6.8301769636758776</v>
      </c>
      <c r="L106" s="69">
        <f>SUM(Q106-S106)/W106</f>
        <v>1.3</v>
      </c>
      <c r="M106" s="68">
        <f>W106/F106</f>
        <v>4.6709129511677281</v>
      </c>
      <c r="N106" s="158">
        <f>Z106/W106*100</f>
        <v>0.45454545454545453</v>
      </c>
      <c r="O106" s="80">
        <f>+X106/W106</f>
        <v>5.8909090909090907</v>
      </c>
      <c r="P106" s="11"/>
      <c r="Q106" s="178">
        <v>1413</v>
      </c>
      <c r="R106" s="171">
        <f t="shared" si="85"/>
        <v>47.1</v>
      </c>
      <c r="S106" s="164">
        <v>1127</v>
      </c>
      <c r="T106" s="171">
        <f t="shared" si="86"/>
        <v>37.56666666666667</v>
      </c>
      <c r="U106" s="39">
        <v>193</v>
      </c>
      <c r="V106" s="9">
        <v>27</v>
      </c>
      <c r="W106" s="173">
        <f>+V106+U106</f>
        <v>220</v>
      </c>
      <c r="X106" s="9">
        <v>1296</v>
      </c>
      <c r="Y106" s="164"/>
      <c r="Z106" s="164">
        <v>1</v>
      </c>
      <c r="AA106" s="165">
        <v>1296</v>
      </c>
      <c r="AC106" s="192" t="s">
        <v>81</v>
      </c>
      <c r="AD106" s="192">
        <v>8</v>
      </c>
      <c r="AE106" s="196"/>
      <c r="AF106" s="195"/>
    </row>
    <row r="107" spans="1:38" x14ac:dyDescent="0.2">
      <c r="A107" s="56" t="s">
        <v>55</v>
      </c>
      <c r="B107" s="56">
        <v>49</v>
      </c>
      <c r="C107" s="63">
        <f>D107/B107*100</f>
        <v>102.31292517006803</v>
      </c>
      <c r="D107" s="155">
        <f>+R107</f>
        <v>50.133333333333333</v>
      </c>
      <c r="E107" s="156">
        <f>B107-D107</f>
        <v>-1.1333333333333329</v>
      </c>
      <c r="F107" s="65">
        <f>R107</f>
        <v>50.133333333333333</v>
      </c>
      <c r="G107" s="169">
        <f>+U107</f>
        <v>184</v>
      </c>
      <c r="H107" s="69">
        <f>S107/Q107*100</f>
        <v>83.710106382978722</v>
      </c>
      <c r="I107" s="68">
        <f>X107/U107</f>
        <v>5.4184782608695654</v>
      </c>
      <c r="J107" s="70">
        <f t="shared" si="81"/>
        <v>1.5212666873641727</v>
      </c>
      <c r="K107" s="68">
        <f t="shared" si="82"/>
        <v>6.5507606333436819</v>
      </c>
      <c r="L107" s="69">
        <f>SUM(Q107-S107)/W107</f>
        <v>1.1611374407582939</v>
      </c>
      <c r="M107" s="68">
        <f>W107/F107</f>
        <v>4.2087765957446805</v>
      </c>
      <c r="N107" s="158">
        <f>Z107/W107*100</f>
        <v>0</v>
      </c>
      <c r="O107" s="80">
        <f>+X107/W107</f>
        <v>4.7251184834123219</v>
      </c>
      <c r="P107" s="11"/>
      <c r="Q107" s="178">
        <v>1504</v>
      </c>
      <c r="R107" s="171">
        <f t="shared" si="85"/>
        <v>50.133333333333333</v>
      </c>
      <c r="S107" s="164">
        <v>1259</v>
      </c>
      <c r="T107" s="171">
        <f t="shared" si="86"/>
        <v>41.966666666666669</v>
      </c>
      <c r="U107" s="39">
        <v>184</v>
      </c>
      <c r="V107" s="9">
        <v>27</v>
      </c>
      <c r="W107" s="173">
        <f>+V107+U107</f>
        <v>211</v>
      </c>
      <c r="X107" s="9">
        <v>997</v>
      </c>
      <c r="Y107" s="164"/>
      <c r="Z107" s="164">
        <v>0</v>
      </c>
      <c r="AA107" s="165">
        <v>987</v>
      </c>
      <c r="AC107" s="192" t="s">
        <v>98</v>
      </c>
      <c r="AD107" s="192">
        <v>9</v>
      </c>
      <c r="AE107" s="196"/>
      <c r="AF107" s="195"/>
    </row>
    <row r="108" spans="1:38" x14ac:dyDescent="0.2">
      <c r="A108" s="56" t="s">
        <v>57</v>
      </c>
      <c r="B108" s="56">
        <v>49</v>
      </c>
      <c r="C108" s="63">
        <f t="shared" ref="C108:C114" si="87">D108/B108*100</f>
        <v>99.863945578231281</v>
      </c>
      <c r="D108" s="155">
        <f t="shared" ref="D108:D114" si="88">+R108</f>
        <v>48.93333333333333</v>
      </c>
      <c r="E108" s="156">
        <f t="shared" ref="E108:E115" si="89">B108-D108</f>
        <v>6.6666666666669983E-2</v>
      </c>
      <c r="F108" s="65">
        <f t="shared" ref="F108:F114" si="90">R108</f>
        <v>48.93333333333333</v>
      </c>
      <c r="G108" s="169">
        <f t="shared" ref="G108:G114" si="91">+U108</f>
        <v>181</v>
      </c>
      <c r="H108" s="69">
        <f t="shared" ref="H108:H115" si="92">S108/Q108*100</f>
        <v>91.144414168937331</v>
      </c>
      <c r="I108" s="68">
        <f t="shared" ref="I108:I115" si="93">X108/U108</f>
        <v>7.2762430939226519</v>
      </c>
      <c r="J108" s="70">
        <f t="shared" si="81"/>
        <v>1.5212666873641727</v>
      </c>
      <c r="K108" s="68">
        <f t="shared" si="82"/>
        <v>6.3955293387146854</v>
      </c>
      <c r="L108" s="69">
        <f t="shared" ref="L108:L115" si="94">SUM(Q108-S108)/W108</f>
        <v>0.6310679611650486</v>
      </c>
      <c r="M108" s="68">
        <f t="shared" ref="M108:M114" si="95">W108/F108</f>
        <v>4.2098092643051777</v>
      </c>
      <c r="N108" s="158">
        <f t="shared" ref="N108:N115" si="96">Z108/W108*100</f>
        <v>0.48543689320388345</v>
      </c>
      <c r="O108" s="80">
        <f t="shared" ref="O108:O115" si="97">+X108/W108</f>
        <v>6.3932038834951452</v>
      </c>
      <c r="P108" s="11"/>
      <c r="Q108" s="178">
        <v>1468</v>
      </c>
      <c r="R108" s="171">
        <f t="shared" si="85"/>
        <v>48.93333333333333</v>
      </c>
      <c r="S108" s="164">
        <v>1338</v>
      </c>
      <c r="T108" s="171">
        <f t="shared" si="86"/>
        <v>44.6</v>
      </c>
      <c r="U108" s="39">
        <v>181</v>
      </c>
      <c r="V108" s="9">
        <v>25</v>
      </c>
      <c r="W108" s="173">
        <f t="shared" ref="W108:W115" si="98">+V108+U108</f>
        <v>206</v>
      </c>
      <c r="X108" s="9">
        <v>1317</v>
      </c>
      <c r="Y108" s="164"/>
      <c r="Z108" s="164">
        <v>1</v>
      </c>
      <c r="AA108" s="165">
        <v>1272</v>
      </c>
      <c r="AC108" s="192" t="s">
        <v>99</v>
      </c>
      <c r="AD108" s="192">
        <v>7.5</v>
      </c>
      <c r="AE108" s="196"/>
      <c r="AF108" s="195"/>
    </row>
    <row r="109" spans="1:38" x14ac:dyDescent="0.2">
      <c r="A109" s="56" t="s">
        <v>59</v>
      </c>
      <c r="B109" s="56">
        <v>49</v>
      </c>
      <c r="C109" s="63">
        <f t="shared" si="87"/>
        <v>101.90915075707703</v>
      </c>
      <c r="D109" s="155">
        <f t="shared" si="88"/>
        <v>49.935483870967744</v>
      </c>
      <c r="E109" s="156">
        <f t="shared" si="89"/>
        <v>-0.93548387096774377</v>
      </c>
      <c r="F109" s="65">
        <f t="shared" si="90"/>
        <v>49.935483870967744</v>
      </c>
      <c r="G109" s="169">
        <f t="shared" si="91"/>
        <v>199</v>
      </c>
      <c r="H109" s="69">
        <f t="shared" si="92"/>
        <v>94.509043927648577</v>
      </c>
      <c r="I109" s="68">
        <f t="shared" si="93"/>
        <v>7.7587939698492461</v>
      </c>
      <c r="J109" s="70">
        <f t="shared" si="81"/>
        <v>1.5212666873641727</v>
      </c>
      <c r="K109" s="68">
        <f t="shared" si="82"/>
        <v>7.0164545172306729</v>
      </c>
      <c r="L109" s="69">
        <f t="shared" si="94"/>
        <v>0.37610619469026546</v>
      </c>
      <c r="M109" s="68">
        <f t="shared" si="95"/>
        <v>4.5258397932816532</v>
      </c>
      <c r="N109" s="158">
        <f t="shared" si="96"/>
        <v>0.44247787610619471</v>
      </c>
      <c r="O109" s="80">
        <f t="shared" si="97"/>
        <v>6.831858407079646</v>
      </c>
      <c r="P109" s="11"/>
      <c r="Q109" s="178">
        <v>1548</v>
      </c>
      <c r="R109" s="171">
        <f>Q109/31</f>
        <v>49.935483870967744</v>
      </c>
      <c r="S109" s="164">
        <v>1463</v>
      </c>
      <c r="T109" s="171">
        <f>S109/31</f>
        <v>47.193548387096776</v>
      </c>
      <c r="U109" s="39">
        <v>199</v>
      </c>
      <c r="V109" s="9">
        <v>27</v>
      </c>
      <c r="W109" s="173">
        <f t="shared" si="98"/>
        <v>226</v>
      </c>
      <c r="X109" s="9">
        <v>1544</v>
      </c>
      <c r="Y109" s="164"/>
      <c r="Z109" s="164">
        <v>1</v>
      </c>
      <c r="AA109" s="165">
        <v>1543</v>
      </c>
      <c r="AC109" s="192" t="s">
        <v>100</v>
      </c>
      <c r="AD109" s="192">
        <v>6.8</v>
      </c>
      <c r="AE109" s="196"/>
      <c r="AF109" s="195"/>
    </row>
    <row r="110" spans="1:38" x14ac:dyDescent="0.2">
      <c r="A110" s="56" t="s">
        <v>61</v>
      </c>
      <c r="B110" s="56">
        <v>49</v>
      </c>
      <c r="C110" s="63">
        <f t="shared" si="87"/>
        <v>99.275839368005265</v>
      </c>
      <c r="D110" s="155">
        <f t="shared" si="88"/>
        <v>48.645161290322584</v>
      </c>
      <c r="E110" s="156">
        <f t="shared" si="89"/>
        <v>0.35483870967741638</v>
      </c>
      <c r="F110" s="65">
        <f t="shared" si="90"/>
        <v>48.645161290322584</v>
      </c>
      <c r="G110" s="169">
        <f t="shared" si="91"/>
        <v>174</v>
      </c>
      <c r="H110" s="69">
        <f t="shared" si="92"/>
        <v>85.212201591511942</v>
      </c>
      <c r="I110" s="68">
        <f t="shared" si="93"/>
        <v>7.0402298850574709</v>
      </c>
      <c r="J110" s="70">
        <f t="shared" si="81"/>
        <v>1.5212666873641727</v>
      </c>
      <c r="K110" s="68">
        <f t="shared" si="82"/>
        <v>6.4265755976404844</v>
      </c>
      <c r="L110" s="69">
        <f t="shared" si="94"/>
        <v>1.0772946859903381</v>
      </c>
      <c r="M110" s="68">
        <f t="shared" si="95"/>
        <v>4.2553050397877978</v>
      </c>
      <c r="N110" s="158">
        <f t="shared" si="96"/>
        <v>0</v>
      </c>
      <c r="O110" s="80">
        <f t="shared" si="97"/>
        <v>5.9178743961352653</v>
      </c>
      <c r="P110" s="11"/>
      <c r="Q110" s="178">
        <v>1508</v>
      </c>
      <c r="R110" s="171">
        <f>Q110/31</f>
        <v>48.645161290322584</v>
      </c>
      <c r="S110" s="164">
        <v>1285</v>
      </c>
      <c r="T110" s="171">
        <f>S110/31</f>
        <v>41.451612903225808</v>
      </c>
      <c r="U110" s="39">
        <v>174</v>
      </c>
      <c r="V110" s="9">
        <v>33</v>
      </c>
      <c r="W110" s="173">
        <f t="shared" si="98"/>
        <v>207</v>
      </c>
      <c r="X110" s="9">
        <v>1225</v>
      </c>
      <c r="Y110" s="164"/>
      <c r="Z110" s="164">
        <v>0</v>
      </c>
      <c r="AA110" s="165">
        <v>1207</v>
      </c>
      <c r="AC110" s="192" t="s">
        <v>101</v>
      </c>
      <c r="AD110" s="192">
        <v>30</v>
      </c>
      <c r="AE110" s="196"/>
      <c r="AF110" s="195"/>
    </row>
    <row r="111" spans="1:38" x14ac:dyDescent="0.2">
      <c r="A111" s="56" t="s">
        <v>63</v>
      </c>
      <c r="B111" s="56">
        <v>49</v>
      </c>
      <c r="C111" s="63">
        <f t="shared" si="87"/>
        <v>91.292517006802726</v>
      </c>
      <c r="D111" s="155">
        <f t="shared" si="88"/>
        <v>44.733333333333334</v>
      </c>
      <c r="E111" s="156">
        <f t="shared" si="89"/>
        <v>4.2666666666666657</v>
      </c>
      <c r="F111" s="65">
        <f t="shared" si="90"/>
        <v>44.733333333333334</v>
      </c>
      <c r="G111" s="169">
        <f t="shared" si="91"/>
        <v>185</v>
      </c>
      <c r="H111" s="69">
        <f t="shared" si="92"/>
        <v>79.061102831594638</v>
      </c>
      <c r="I111" s="68">
        <f t="shared" si="93"/>
        <v>6.4756756756756753</v>
      </c>
      <c r="J111" s="70">
        <f t="shared" si="81"/>
        <v>1.5212666873641727</v>
      </c>
      <c r="K111" s="68">
        <f t="shared" si="82"/>
        <v>6.1471592673082895</v>
      </c>
      <c r="L111" s="69">
        <f t="shared" si="94"/>
        <v>1.4191919191919191</v>
      </c>
      <c r="M111" s="68">
        <f t="shared" si="95"/>
        <v>4.4262295081967213</v>
      </c>
      <c r="N111" s="158">
        <f t="shared" si="96"/>
        <v>0.50505050505050508</v>
      </c>
      <c r="O111" s="80">
        <f t="shared" si="97"/>
        <v>6.0505050505050502</v>
      </c>
      <c r="P111" s="11"/>
      <c r="Q111" s="178">
        <v>1342</v>
      </c>
      <c r="R111" s="171">
        <f>Q111/30</f>
        <v>44.733333333333334</v>
      </c>
      <c r="S111" s="164">
        <v>1061</v>
      </c>
      <c r="T111" s="171">
        <f>S111/30</f>
        <v>35.366666666666667</v>
      </c>
      <c r="U111" s="39">
        <v>185</v>
      </c>
      <c r="V111" s="9">
        <v>13</v>
      </c>
      <c r="W111" s="173">
        <f t="shared" si="98"/>
        <v>198</v>
      </c>
      <c r="X111" s="9">
        <v>1198</v>
      </c>
      <c r="Y111" s="164"/>
      <c r="Z111" s="164">
        <v>1</v>
      </c>
      <c r="AA111" s="165">
        <v>1179</v>
      </c>
      <c r="AC111" s="192" t="s">
        <v>102</v>
      </c>
      <c r="AD111" s="192">
        <v>5.5</v>
      </c>
      <c r="AE111" s="200"/>
      <c r="AF111" s="201"/>
    </row>
    <row r="112" spans="1:38" x14ac:dyDescent="0.2">
      <c r="A112" s="56" t="s">
        <v>65</v>
      </c>
      <c r="B112" s="56">
        <v>49</v>
      </c>
      <c r="C112" s="63">
        <f t="shared" si="87"/>
        <v>95.523370638578015</v>
      </c>
      <c r="D112" s="155">
        <f t="shared" si="88"/>
        <v>46.806451612903224</v>
      </c>
      <c r="E112" s="156">
        <f t="shared" si="89"/>
        <v>2.1935483870967758</v>
      </c>
      <c r="F112" s="65">
        <f t="shared" si="90"/>
        <v>46.806451612903224</v>
      </c>
      <c r="G112" s="169">
        <f t="shared" si="91"/>
        <v>180</v>
      </c>
      <c r="H112" s="69">
        <f t="shared" si="92"/>
        <v>92.901447277739493</v>
      </c>
      <c r="I112" s="68">
        <f t="shared" si="93"/>
        <v>5.9944444444444445</v>
      </c>
      <c r="J112" s="70">
        <f t="shared" si="81"/>
        <v>1.5212666873641727</v>
      </c>
      <c r="K112" s="68">
        <f t="shared" si="82"/>
        <v>6.3334368208630867</v>
      </c>
      <c r="L112" s="69">
        <f t="shared" si="94"/>
        <v>0.50490196078431371</v>
      </c>
      <c r="M112" s="68">
        <f t="shared" si="95"/>
        <v>4.3583735354927642</v>
      </c>
      <c r="N112" s="158">
        <f t="shared" si="96"/>
        <v>0.49019607843137253</v>
      </c>
      <c r="O112" s="80">
        <f t="shared" si="97"/>
        <v>5.2892156862745097</v>
      </c>
      <c r="P112" s="11"/>
      <c r="Q112" s="178">
        <v>1451</v>
      </c>
      <c r="R112" s="171">
        <f>Q112/31</f>
        <v>46.806451612903224</v>
      </c>
      <c r="S112" s="164">
        <v>1348</v>
      </c>
      <c r="T112" s="171">
        <f>S112/31</f>
        <v>43.483870967741936</v>
      </c>
      <c r="U112" s="39">
        <v>180</v>
      </c>
      <c r="V112" s="9">
        <v>24</v>
      </c>
      <c r="W112" s="173">
        <f t="shared" si="98"/>
        <v>204</v>
      </c>
      <c r="X112" s="9">
        <v>1079</v>
      </c>
      <c r="Y112" s="164"/>
      <c r="Z112" s="164">
        <v>1</v>
      </c>
      <c r="AA112" s="165">
        <v>1074</v>
      </c>
      <c r="AC112" s="192" t="s">
        <v>85</v>
      </c>
      <c r="AD112" s="192">
        <v>5.0999999999999996</v>
      </c>
      <c r="AE112" s="196"/>
      <c r="AF112" s="195"/>
    </row>
    <row r="113" spans="1:38" x14ac:dyDescent="0.2">
      <c r="A113" s="56" t="s">
        <v>67</v>
      </c>
      <c r="B113" s="56">
        <v>49</v>
      </c>
      <c r="C113" s="63">
        <f t="shared" si="87"/>
        <v>100.20408163265306</v>
      </c>
      <c r="D113" s="155">
        <f t="shared" si="88"/>
        <v>49.1</v>
      </c>
      <c r="E113" s="156">
        <f t="shared" si="89"/>
        <v>-0.10000000000000142</v>
      </c>
      <c r="F113" s="65">
        <f t="shared" si="90"/>
        <v>49.1</v>
      </c>
      <c r="G113" s="169">
        <f t="shared" si="91"/>
        <v>209</v>
      </c>
      <c r="H113" s="69">
        <f t="shared" si="92"/>
        <v>96.673455532925999</v>
      </c>
      <c r="I113" s="68">
        <f t="shared" si="93"/>
        <v>7.0430622009569381</v>
      </c>
      <c r="J113" s="70">
        <f t="shared" si="81"/>
        <v>1.5212666873641727</v>
      </c>
      <c r="K113" s="68">
        <f t="shared" si="82"/>
        <v>7.0785470350822726</v>
      </c>
      <c r="L113" s="69">
        <f t="shared" si="94"/>
        <v>0.21491228070175439</v>
      </c>
      <c r="M113" s="68">
        <f t="shared" si="95"/>
        <v>4.6435845213849287</v>
      </c>
      <c r="N113" s="158">
        <f t="shared" si="96"/>
        <v>0.8771929824561403</v>
      </c>
      <c r="O113" s="80">
        <f t="shared" si="97"/>
        <v>6.4561403508771926</v>
      </c>
      <c r="P113" s="11"/>
      <c r="Q113" s="178">
        <v>1473</v>
      </c>
      <c r="R113" s="171">
        <f>Q113/30</f>
        <v>49.1</v>
      </c>
      <c r="S113" s="164">
        <v>1424</v>
      </c>
      <c r="T113" s="171">
        <f>S113/30</f>
        <v>47.466666666666669</v>
      </c>
      <c r="U113" s="39">
        <v>209</v>
      </c>
      <c r="V113" s="9">
        <v>19</v>
      </c>
      <c r="W113" s="173">
        <f t="shared" si="98"/>
        <v>228</v>
      </c>
      <c r="X113" s="9">
        <v>1472</v>
      </c>
      <c r="Y113" s="164"/>
      <c r="Z113" s="164">
        <v>2</v>
      </c>
      <c r="AA113" s="165">
        <v>1472</v>
      </c>
      <c r="AC113" s="192" t="s">
        <v>103</v>
      </c>
      <c r="AD113" s="192">
        <v>3.5</v>
      </c>
      <c r="AE113" s="196"/>
      <c r="AF113" s="195"/>
    </row>
    <row r="114" spans="1:38" ht="12.75" thickBot="1" x14ac:dyDescent="0.25">
      <c r="A114" s="56" t="s">
        <v>69</v>
      </c>
      <c r="B114" s="56">
        <v>49</v>
      </c>
      <c r="C114" s="63">
        <f t="shared" si="87"/>
        <v>0</v>
      </c>
      <c r="D114" s="155">
        <f t="shared" si="88"/>
        <v>0</v>
      </c>
      <c r="E114" s="156">
        <f t="shared" si="89"/>
        <v>49</v>
      </c>
      <c r="F114" s="65">
        <f t="shared" si="90"/>
        <v>0</v>
      </c>
      <c r="G114" s="169">
        <f t="shared" si="91"/>
        <v>0</v>
      </c>
      <c r="H114" s="69" t="e">
        <f t="shared" si="92"/>
        <v>#DIV/0!</v>
      </c>
      <c r="I114" s="68" t="e">
        <f t="shared" si="93"/>
        <v>#DIV/0!</v>
      </c>
      <c r="J114" s="70">
        <f t="shared" si="81"/>
        <v>1.5212666873641727</v>
      </c>
      <c r="K114" s="68">
        <f t="shared" si="82"/>
        <v>0</v>
      </c>
      <c r="L114" s="69" t="e">
        <f t="shared" si="94"/>
        <v>#DIV/0!</v>
      </c>
      <c r="M114" s="68" t="e">
        <f t="shared" si="95"/>
        <v>#DIV/0!</v>
      </c>
      <c r="N114" s="158" t="e">
        <f t="shared" si="96"/>
        <v>#DIV/0!</v>
      </c>
      <c r="O114" s="80" t="e">
        <f t="shared" si="97"/>
        <v>#DIV/0!</v>
      </c>
      <c r="P114" s="11"/>
      <c r="Q114" s="178"/>
      <c r="R114" s="171">
        <f>Q114/31</f>
        <v>0</v>
      </c>
      <c r="S114" s="164"/>
      <c r="T114" s="171">
        <f>S114/31</f>
        <v>0</v>
      </c>
      <c r="U114" s="39"/>
      <c r="V114" s="9"/>
      <c r="W114" s="173">
        <f t="shared" si="98"/>
        <v>0</v>
      </c>
      <c r="X114" s="9"/>
      <c r="Y114" s="164"/>
      <c r="Z114" s="164"/>
      <c r="AA114" s="165"/>
      <c r="AC114" s="192" t="s">
        <v>104</v>
      </c>
      <c r="AD114" s="192">
        <v>3.4</v>
      </c>
      <c r="AE114" s="196"/>
      <c r="AF114" s="195"/>
    </row>
    <row r="115" spans="1:38" s="209" customFormat="1" ht="12.75" thickBot="1" x14ac:dyDescent="0.25">
      <c r="A115" s="438" t="s">
        <v>71</v>
      </c>
      <c r="B115" s="438">
        <v>49</v>
      </c>
      <c r="C115" s="439">
        <f>D115/B115*100</f>
        <v>98.099718929487949</v>
      </c>
      <c r="D115" s="440">
        <f>+R115</f>
        <v>48.068862275449099</v>
      </c>
      <c r="E115" s="441">
        <f t="shared" si="89"/>
        <v>0.93113772455090071</v>
      </c>
      <c r="F115" s="442">
        <f>R115</f>
        <v>48.068862275449099</v>
      </c>
      <c r="G115" s="443">
        <f>+U115</f>
        <v>2022</v>
      </c>
      <c r="H115" s="444">
        <f t="shared" si="92"/>
        <v>88.003737153534729</v>
      </c>
      <c r="I115" s="445">
        <f t="shared" si="93"/>
        <v>6.8931750741839766</v>
      </c>
      <c r="J115" s="446">
        <f t="shared" si="81"/>
        <v>1.5212666873641727</v>
      </c>
      <c r="K115" s="445">
        <f>W115/Y$149*1000/11</f>
        <v>6.4745561796167186</v>
      </c>
      <c r="L115" s="444">
        <f t="shared" si="94"/>
        <v>0.8395815170008718</v>
      </c>
      <c r="M115" s="445">
        <f>W115/F115/11</f>
        <v>4.3384728631692191</v>
      </c>
      <c r="N115" s="447">
        <f t="shared" si="96"/>
        <v>0.3051438535309503</v>
      </c>
      <c r="O115" s="448">
        <f t="shared" si="97"/>
        <v>6.0758500435919789</v>
      </c>
      <c r="P115" s="11"/>
      <c r="Q115" s="449">
        <f>SUM(Q103:Q114)</f>
        <v>16055</v>
      </c>
      <c r="R115" s="450">
        <f>Q115/334</f>
        <v>48.068862275449099</v>
      </c>
      <c r="S115" s="451">
        <f>SUM(S103:S114)</f>
        <v>14129</v>
      </c>
      <c r="T115" s="450">
        <f>S115/334</f>
        <v>42.302395209580837</v>
      </c>
      <c r="U115" s="452">
        <f>SUM(U103:U114)</f>
        <v>2022</v>
      </c>
      <c r="V115" s="453">
        <f>SUM(V103:V114)</f>
        <v>272</v>
      </c>
      <c r="W115" s="452">
        <f t="shared" si="98"/>
        <v>2294</v>
      </c>
      <c r="X115" s="453">
        <f>SUM(X103:X114)</f>
        <v>13938</v>
      </c>
      <c r="Y115" s="454">
        <v>125581</v>
      </c>
      <c r="Z115" s="453">
        <f>SUM(Z103:Z114)</f>
        <v>7</v>
      </c>
      <c r="AA115" s="455">
        <f>SUM(AA103:AA114)</f>
        <v>13833</v>
      </c>
      <c r="AC115" s="192" t="s">
        <v>105</v>
      </c>
      <c r="AD115" s="192">
        <v>10.6</v>
      </c>
      <c r="AE115" s="196"/>
      <c r="AF115" s="195"/>
    </row>
    <row r="116" spans="1:38" s="209" customFormat="1" x14ac:dyDescent="0.2">
      <c r="A116" s="417"/>
      <c r="B116" s="417"/>
      <c r="C116" s="418"/>
      <c r="D116" s="419"/>
      <c r="E116" s="419"/>
      <c r="F116" s="419"/>
      <c r="G116" s="417"/>
      <c r="H116" s="420"/>
      <c r="I116" s="420"/>
      <c r="J116" s="420"/>
      <c r="K116" s="420"/>
      <c r="L116" s="420"/>
      <c r="M116" s="420"/>
      <c r="N116" s="420"/>
      <c r="O116" s="420"/>
      <c r="P116" s="11"/>
      <c r="Q116" s="421"/>
      <c r="R116" s="422"/>
      <c r="S116" s="421"/>
      <c r="T116" s="422"/>
      <c r="U116" s="421"/>
      <c r="V116" s="421"/>
      <c r="W116" s="421"/>
      <c r="X116" s="421"/>
      <c r="Y116" s="9"/>
      <c r="Z116" s="421"/>
      <c r="AA116" s="417"/>
      <c r="AC116" s="423"/>
      <c r="AD116" s="423"/>
      <c r="AE116" s="424"/>
      <c r="AF116" s="9"/>
    </row>
    <row r="117" spans="1:38" x14ac:dyDescent="0.2">
      <c r="A117" s="5" t="s">
        <v>1</v>
      </c>
      <c r="C117" s="111"/>
      <c r="D117" s="112"/>
      <c r="E117" s="457"/>
      <c r="F117" s="457"/>
      <c r="G117" s="458"/>
      <c r="H117" s="458"/>
      <c r="I117" s="458"/>
      <c r="J117" s="458"/>
      <c r="K117" s="458"/>
      <c r="P117" s="11"/>
      <c r="AC117" s="192" t="s">
        <v>106</v>
      </c>
      <c r="AD117" s="192">
        <v>3.4</v>
      </c>
      <c r="AE117" s="196"/>
      <c r="AF117" s="195"/>
    </row>
    <row r="118" spans="1:38" x14ac:dyDescent="0.2">
      <c r="A118" s="137"/>
      <c r="C118" s="4"/>
      <c r="E118" s="540" t="s">
        <v>136</v>
      </c>
      <c r="F118" s="540"/>
      <c r="G118" s="540"/>
      <c r="H118" s="540"/>
      <c r="I118" s="540"/>
      <c r="J118" s="540"/>
      <c r="K118" s="540"/>
      <c r="P118" s="11"/>
      <c r="AC118" s="192" t="s">
        <v>107</v>
      </c>
      <c r="AD118" s="192">
        <v>3</v>
      </c>
      <c r="AE118" s="196"/>
      <c r="AF118" s="195"/>
    </row>
    <row r="119" spans="1:38" x14ac:dyDescent="0.2">
      <c r="A119" s="137"/>
      <c r="C119" s="413"/>
      <c r="D119" s="413"/>
      <c r="E119" s="541" t="s">
        <v>145</v>
      </c>
      <c r="F119" s="541"/>
      <c r="G119" s="541"/>
      <c r="H119" s="541"/>
      <c r="I119" s="541"/>
      <c r="J119" s="541"/>
      <c r="K119" s="541"/>
      <c r="P119" s="11"/>
      <c r="AC119" s="192"/>
      <c r="AD119" s="192"/>
      <c r="AE119" s="196"/>
      <c r="AF119" s="195"/>
    </row>
    <row r="120" spans="1:38" x14ac:dyDescent="0.2">
      <c r="A120" s="137"/>
      <c r="C120" s="114"/>
      <c r="D120" s="114"/>
      <c r="E120" s="541" t="s">
        <v>151</v>
      </c>
      <c r="F120" s="541"/>
      <c r="G120" s="541"/>
      <c r="H120" s="541"/>
      <c r="I120" s="541"/>
      <c r="J120" s="541"/>
      <c r="K120" s="541"/>
      <c r="P120" s="11"/>
      <c r="AC120" s="192" t="s">
        <v>108</v>
      </c>
      <c r="AD120" s="192">
        <v>2.5</v>
      </c>
      <c r="AE120" s="196"/>
      <c r="AF120" s="195"/>
    </row>
    <row r="121" spans="1:38" x14ac:dyDescent="0.2">
      <c r="A121" s="137"/>
      <c r="C121" s="413"/>
      <c r="D121" s="413"/>
      <c r="E121" s="542" t="s">
        <v>153</v>
      </c>
      <c r="F121" s="542"/>
      <c r="G121" s="542"/>
      <c r="H121" s="542"/>
      <c r="I121" s="542"/>
      <c r="J121" s="542"/>
      <c r="K121" s="542"/>
      <c r="P121" s="11"/>
      <c r="AC121" s="192" t="s">
        <v>74</v>
      </c>
      <c r="AD121" s="192">
        <v>5.5</v>
      </c>
      <c r="AE121" s="196"/>
      <c r="AF121" s="195"/>
    </row>
    <row r="122" spans="1:38" ht="12.75" thickBot="1" x14ac:dyDescent="0.25">
      <c r="A122" s="2"/>
      <c r="C122" s="111"/>
      <c r="D122" s="112"/>
      <c r="E122" s="112"/>
      <c r="F122" s="112"/>
      <c r="P122" s="11"/>
      <c r="Q122" s="543"/>
      <c r="R122" s="543"/>
      <c r="S122" s="543"/>
      <c r="AC122" s="192" t="s">
        <v>109</v>
      </c>
      <c r="AD122" s="192">
        <v>5.5</v>
      </c>
      <c r="AE122" s="196"/>
      <c r="AF122" s="195"/>
    </row>
    <row r="123" spans="1:38" x14ac:dyDescent="0.2">
      <c r="A123" s="2"/>
      <c r="B123" s="17"/>
      <c r="C123" s="18" t="s">
        <v>8</v>
      </c>
      <c r="D123" s="19"/>
      <c r="E123" s="139"/>
      <c r="F123" s="20"/>
      <c r="G123" s="21"/>
      <c r="H123" s="21"/>
      <c r="I123" s="21"/>
      <c r="J123" s="21"/>
      <c r="K123" s="21"/>
      <c r="L123" s="21"/>
      <c r="M123" s="21"/>
      <c r="N123" s="22"/>
      <c r="O123" s="11"/>
      <c r="P123" s="11"/>
      <c r="AA123" s="1"/>
      <c r="AC123" s="192" t="s">
        <v>110</v>
      </c>
      <c r="AD123" s="192">
        <v>6</v>
      </c>
      <c r="AE123" s="196"/>
      <c r="AF123" s="195"/>
    </row>
    <row r="124" spans="1:38" ht="12.75" thickBot="1" x14ac:dyDescent="0.25">
      <c r="B124" s="524" t="s">
        <v>12</v>
      </c>
      <c r="C124" s="525"/>
      <c r="D124" s="525"/>
      <c r="E124" s="526"/>
      <c r="F124" s="141"/>
      <c r="G124" s="11"/>
      <c r="H124" s="81"/>
      <c r="I124" s="69"/>
      <c r="J124" s="11" t="s">
        <v>13</v>
      </c>
      <c r="K124" s="11"/>
      <c r="L124" s="11"/>
      <c r="M124" s="11"/>
      <c r="N124" s="142"/>
      <c r="O124" s="11"/>
      <c r="P124" s="11"/>
      <c r="Q124" s="429" t="s">
        <v>160</v>
      </c>
      <c r="R124" s="456"/>
      <c r="AA124" s="1"/>
      <c r="AC124" s="192" t="s">
        <v>111</v>
      </c>
      <c r="AD124" s="192">
        <v>4.0999999999999996</v>
      </c>
      <c r="AE124" s="196"/>
      <c r="AF124" s="195"/>
      <c r="AL124" s="140"/>
    </row>
    <row r="125" spans="1:38" ht="132.75" thickBot="1" x14ac:dyDescent="0.25">
      <c r="A125" s="143"/>
      <c r="B125" s="410" t="s">
        <v>15</v>
      </c>
      <c r="C125" s="144" t="s">
        <v>16</v>
      </c>
      <c r="D125" s="145" t="s">
        <v>17</v>
      </c>
      <c r="E125" s="145" t="s">
        <v>18</v>
      </c>
      <c r="F125" s="145" t="s">
        <v>19</v>
      </c>
      <c r="G125" s="410" t="s">
        <v>20</v>
      </c>
      <c r="H125" s="410" t="s">
        <v>21</v>
      </c>
      <c r="I125" s="410" t="s">
        <v>22</v>
      </c>
      <c r="J125" s="527" t="s">
        <v>23</v>
      </c>
      <c r="K125" s="528"/>
      <c r="L125" s="410" t="s">
        <v>24</v>
      </c>
      <c r="M125" s="410" t="s">
        <v>25</v>
      </c>
      <c r="N125" s="410" t="s">
        <v>26</v>
      </c>
      <c r="O125" s="146" t="s">
        <v>27</v>
      </c>
      <c r="P125" s="11"/>
      <c r="Q125" s="147" t="s">
        <v>28</v>
      </c>
      <c r="R125" s="148" t="s">
        <v>29</v>
      </c>
      <c r="S125" s="148" t="s">
        <v>30</v>
      </c>
      <c r="T125" s="148" t="s">
        <v>31</v>
      </c>
      <c r="U125" s="148" t="s">
        <v>32</v>
      </c>
      <c r="V125" s="148" t="s">
        <v>33</v>
      </c>
      <c r="W125" s="149" t="s">
        <v>34</v>
      </c>
      <c r="X125" s="149" t="s">
        <v>35</v>
      </c>
      <c r="Y125" s="149" t="s">
        <v>36</v>
      </c>
      <c r="Z125" s="149" t="s">
        <v>37</v>
      </c>
      <c r="AA125" s="150" t="s">
        <v>38</v>
      </c>
      <c r="AC125" s="210" t="s">
        <v>112</v>
      </c>
      <c r="AD125" s="210">
        <v>7.7</v>
      </c>
      <c r="AE125" s="211"/>
      <c r="AF125" s="212"/>
    </row>
    <row r="126" spans="1:38" x14ac:dyDescent="0.2">
      <c r="A126" s="56" t="s">
        <v>47</v>
      </c>
      <c r="B126" s="56">
        <v>16</v>
      </c>
      <c r="C126" s="63">
        <f t="shared" ref="C126:C137" si="99">D126/B126*100</f>
        <v>103.33333333333334</v>
      </c>
      <c r="D126" s="155">
        <f t="shared" ref="D126:D137" si="100">+R126</f>
        <v>16.533333333333335</v>
      </c>
      <c r="E126" s="156">
        <f t="shared" ref="E126:E138" si="101">B126-D126</f>
        <v>-0.53333333333333499</v>
      </c>
      <c r="F126" s="65">
        <f>R126</f>
        <v>16.533333333333335</v>
      </c>
      <c r="G126" s="157">
        <f>+U126</f>
        <v>77</v>
      </c>
      <c r="H126" s="69">
        <f t="shared" ref="H126:H138" si="102">S126/Q126*100</f>
        <v>92.741935483870961</v>
      </c>
      <c r="I126" s="68">
        <f t="shared" ref="I126:I138" si="103">X126/U126</f>
        <v>6.6883116883116882</v>
      </c>
      <c r="J126" s="70">
        <f t="shared" ref="J126:J138" si="104">B126/Y$149*1000</f>
        <v>0.49674014281279105</v>
      </c>
      <c r="K126" s="68">
        <f>W126/Y126*1000</f>
        <v>0.71152054749633709</v>
      </c>
      <c r="L126" s="69">
        <f t="shared" ref="L126:L138" si="105">SUM(Q126-S126)/W126</f>
        <v>0.23684210526315788</v>
      </c>
      <c r="M126" s="68">
        <f t="shared" ref="M126:M137" si="106">W126/F126</f>
        <v>9.193548387096774</v>
      </c>
      <c r="N126" s="158">
        <f t="shared" ref="N126:N137" si="107">Z126/W126*100</f>
        <v>1.9736842105263157</v>
      </c>
      <c r="O126" s="36">
        <f>+X126/W126</f>
        <v>3.388157894736842</v>
      </c>
      <c r="P126" s="11"/>
      <c r="Q126" s="159">
        <v>496</v>
      </c>
      <c r="R126" s="171">
        <f t="shared" ref="R126" si="108">Q126/30</f>
        <v>16.533333333333335</v>
      </c>
      <c r="S126" s="164">
        <v>460</v>
      </c>
      <c r="T126" s="171">
        <f t="shared" ref="T126" si="109">S126/30</f>
        <v>15.333333333333334</v>
      </c>
      <c r="U126" s="39">
        <v>77</v>
      </c>
      <c r="V126" s="9">
        <v>75</v>
      </c>
      <c r="W126" s="173">
        <f>+V126+U126</f>
        <v>152</v>
      </c>
      <c r="X126" s="163">
        <v>515</v>
      </c>
      <c r="Y126" s="164">
        <v>213627</v>
      </c>
      <c r="Z126" s="161">
        <v>3</v>
      </c>
      <c r="AA126" s="165">
        <v>513</v>
      </c>
      <c r="AC126" s="164"/>
      <c r="AD126" s="9"/>
      <c r="AE126" s="9"/>
      <c r="AF126" s="9"/>
    </row>
    <row r="127" spans="1:38" x14ac:dyDescent="0.2">
      <c r="A127" s="56" t="s">
        <v>49</v>
      </c>
      <c r="B127" s="56">
        <v>16</v>
      </c>
      <c r="C127" s="63">
        <f t="shared" si="99"/>
        <v>100</v>
      </c>
      <c r="D127" s="155">
        <f t="shared" si="100"/>
        <v>16</v>
      </c>
      <c r="E127" s="156">
        <f t="shared" si="101"/>
        <v>0</v>
      </c>
      <c r="F127" s="65">
        <f>R127</f>
        <v>16</v>
      </c>
      <c r="G127" s="169">
        <f t="shared" ref="G127:G137" si="110">+U127</f>
        <v>58</v>
      </c>
      <c r="H127" s="69">
        <f t="shared" si="102"/>
        <v>91.741071428571431</v>
      </c>
      <c r="I127" s="68">
        <f t="shared" si="103"/>
        <v>6.8793103448275863</v>
      </c>
      <c r="J127" s="70">
        <f t="shared" si="104"/>
        <v>0.49674014281279105</v>
      </c>
      <c r="K127" s="68">
        <f t="shared" ref="K127:K137" si="111">W127/Y$149*1000</f>
        <v>4.0049674014281278</v>
      </c>
      <c r="L127" s="69">
        <f t="shared" si="105"/>
        <v>0.2868217054263566</v>
      </c>
      <c r="M127" s="68">
        <f t="shared" si="106"/>
        <v>8.0625</v>
      </c>
      <c r="N127" s="158">
        <f t="shared" si="107"/>
        <v>1.5503875968992249</v>
      </c>
      <c r="O127" s="80">
        <f t="shared" ref="O127:O138" si="112">+X127/W127</f>
        <v>3.0930232558139537</v>
      </c>
      <c r="P127" s="11"/>
      <c r="Q127" s="170">
        <v>448</v>
      </c>
      <c r="R127" s="171">
        <f>Q127/28</f>
        <v>16</v>
      </c>
      <c r="S127" s="164">
        <v>411</v>
      </c>
      <c r="T127" s="171">
        <f>S127/28</f>
        <v>14.678571428571429</v>
      </c>
      <c r="U127" s="39">
        <v>58</v>
      </c>
      <c r="V127" s="9">
        <v>71</v>
      </c>
      <c r="W127" s="173">
        <f>+V127+U127</f>
        <v>129</v>
      </c>
      <c r="X127" s="13">
        <v>399</v>
      </c>
      <c r="Y127" s="164"/>
      <c r="Z127" s="172">
        <v>2</v>
      </c>
      <c r="AA127" s="165">
        <v>396</v>
      </c>
      <c r="AC127" s="192" t="s">
        <v>113</v>
      </c>
      <c r="AD127" s="201"/>
      <c r="AE127" s="195"/>
      <c r="AF127" s="195"/>
    </row>
    <row r="128" spans="1:38" x14ac:dyDescent="0.2">
      <c r="A128" s="56" t="s">
        <v>51</v>
      </c>
      <c r="B128" s="56">
        <v>16</v>
      </c>
      <c r="C128" s="63">
        <f t="shared" si="99"/>
        <v>100</v>
      </c>
      <c r="D128" s="155">
        <f t="shared" si="100"/>
        <v>16</v>
      </c>
      <c r="E128" s="156">
        <f t="shared" si="101"/>
        <v>0</v>
      </c>
      <c r="F128" s="65">
        <f>R128</f>
        <v>16</v>
      </c>
      <c r="G128" s="169">
        <f t="shared" si="110"/>
        <v>64</v>
      </c>
      <c r="H128" s="69">
        <f t="shared" si="102"/>
        <v>89.516129032258064</v>
      </c>
      <c r="I128" s="68">
        <f t="shared" si="103"/>
        <v>7.609375</v>
      </c>
      <c r="J128" s="70">
        <f t="shared" si="104"/>
        <v>0.49674014281279105</v>
      </c>
      <c r="K128" s="68">
        <f t="shared" si="111"/>
        <v>4.5638000620925174</v>
      </c>
      <c r="L128" s="69">
        <f t="shared" si="105"/>
        <v>0.35374149659863946</v>
      </c>
      <c r="M128" s="68">
        <f t="shared" si="106"/>
        <v>9.1875</v>
      </c>
      <c r="N128" s="158">
        <f t="shared" si="107"/>
        <v>2.0408163265306123</v>
      </c>
      <c r="O128" s="80">
        <f t="shared" si="112"/>
        <v>3.3129251700680271</v>
      </c>
      <c r="P128" s="11"/>
      <c r="Q128" s="178">
        <v>496</v>
      </c>
      <c r="R128" s="171">
        <f>Q128/31</f>
        <v>16</v>
      </c>
      <c r="S128" s="164">
        <v>444</v>
      </c>
      <c r="T128" s="171">
        <f>S128/31</f>
        <v>14.32258064516129</v>
      </c>
      <c r="U128" s="39">
        <v>64</v>
      </c>
      <c r="V128" s="9">
        <v>83</v>
      </c>
      <c r="W128" s="173">
        <f t="shared" ref="W128:W138" si="113">+V128+U128</f>
        <v>147</v>
      </c>
      <c r="X128" s="9">
        <v>487</v>
      </c>
      <c r="Y128" s="164"/>
      <c r="Z128" s="164">
        <v>3</v>
      </c>
      <c r="AA128" s="165">
        <v>481</v>
      </c>
      <c r="AC128" s="214"/>
      <c r="AD128" s="213"/>
      <c r="AE128" s="213"/>
      <c r="AF128" s="213"/>
    </row>
    <row r="129" spans="1:30" x14ac:dyDescent="0.2">
      <c r="A129" s="56" t="s">
        <v>53</v>
      </c>
      <c r="B129" s="56">
        <v>16</v>
      </c>
      <c r="C129" s="63">
        <f t="shared" si="99"/>
        <v>100</v>
      </c>
      <c r="D129" s="155">
        <f t="shared" si="100"/>
        <v>16</v>
      </c>
      <c r="E129" s="156">
        <f t="shared" si="101"/>
        <v>0</v>
      </c>
      <c r="F129" s="65">
        <f>+R129</f>
        <v>16</v>
      </c>
      <c r="G129" s="169">
        <f t="shared" si="110"/>
        <v>67</v>
      </c>
      <c r="H129" s="69">
        <f t="shared" si="102"/>
        <v>91.458333333333329</v>
      </c>
      <c r="I129" s="68">
        <f t="shared" si="103"/>
        <v>6.7313432835820892</v>
      </c>
      <c r="J129" s="70">
        <f t="shared" si="104"/>
        <v>0.49674014281279105</v>
      </c>
      <c r="K129" s="68">
        <f t="shared" si="111"/>
        <v>4.1601986960571251</v>
      </c>
      <c r="L129" s="69">
        <f t="shared" si="105"/>
        <v>0.30597014925373134</v>
      </c>
      <c r="M129" s="68">
        <f t="shared" si="106"/>
        <v>8.375</v>
      </c>
      <c r="N129" s="158">
        <f t="shared" si="107"/>
        <v>2.9850746268656714</v>
      </c>
      <c r="O129" s="80">
        <f t="shared" si="112"/>
        <v>3.3656716417910446</v>
      </c>
      <c r="P129" s="11"/>
      <c r="Q129" s="178">
        <v>480</v>
      </c>
      <c r="R129" s="171">
        <f>Q129/30</f>
        <v>16</v>
      </c>
      <c r="S129" s="164">
        <v>439</v>
      </c>
      <c r="T129" s="171">
        <f>S129/30</f>
        <v>14.633333333333333</v>
      </c>
      <c r="U129" s="39">
        <v>67</v>
      </c>
      <c r="V129" s="9">
        <v>67</v>
      </c>
      <c r="W129" s="173">
        <f t="shared" si="113"/>
        <v>134</v>
      </c>
      <c r="X129" s="9">
        <v>451</v>
      </c>
      <c r="Y129" s="164"/>
      <c r="Z129" s="164">
        <v>4</v>
      </c>
      <c r="AA129" s="165">
        <v>450</v>
      </c>
    </row>
    <row r="130" spans="1:30" x14ac:dyDescent="0.2">
      <c r="A130" s="56" t="s">
        <v>55</v>
      </c>
      <c r="B130" s="56">
        <v>16</v>
      </c>
      <c r="C130" s="63">
        <f t="shared" si="99"/>
        <v>100</v>
      </c>
      <c r="D130" s="155">
        <f t="shared" si="100"/>
        <v>16</v>
      </c>
      <c r="E130" s="156">
        <f t="shared" si="101"/>
        <v>0</v>
      </c>
      <c r="F130" s="65">
        <f t="shared" ref="F130:F137" si="114">R130</f>
        <v>16</v>
      </c>
      <c r="G130" s="169">
        <f t="shared" si="110"/>
        <v>51</v>
      </c>
      <c r="H130" s="69">
        <f t="shared" si="102"/>
        <v>95.564516129032256</v>
      </c>
      <c r="I130" s="68">
        <f t="shared" si="103"/>
        <v>7.8235294117647056</v>
      </c>
      <c r="J130" s="70">
        <f t="shared" si="104"/>
        <v>0.49674014281279105</v>
      </c>
      <c r="K130" s="68">
        <f t="shared" si="111"/>
        <v>3.8497361067991305</v>
      </c>
      <c r="L130" s="69">
        <f t="shared" si="105"/>
        <v>0.17741935483870969</v>
      </c>
      <c r="M130" s="68">
        <f t="shared" si="106"/>
        <v>7.75</v>
      </c>
      <c r="N130" s="158">
        <f t="shared" si="107"/>
        <v>1.6129032258064515</v>
      </c>
      <c r="O130" s="80">
        <f t="shared" si="112"/>
        <v>3.217741935483871</v>
      </c>
      <c r="P130" s="11"/>
      <c r="Q130" s="178">
        <v>496</v>
      </c>
      <c r="R130" s="171">
        <f>Q130/31</f>
        <v>16</v>
      </c>
      <c r="S130" s="164">
        <v>474</v>
      </c>
      <c r="T130" s="171">
        <f>S130/31</f>
        <v>15.290322580645162</v>
      </c>
      <c r="U130" s="39">
        <v>51</v>
      </c>
      <c r="V130" s="9">
        <v>73</v>
      </c>
      <c r="W130" s="173">
        <f t="shared" si="113"/>
        <v>124</v>
      </c>
      <c r="X130" s="9">
        <v>399</v>
      </c>
      <c r="Y130" s="164"/>
      <c r="Z130" s="164">
        <v>2</v>
      </c>
      <c r="AA130" s="165">
        <v>394</v>
      </c>
    </row>
    <row r="131" spans="1:30" x14ac:dyDescent="0.2">
      <c r="A131" s="56" t="s">
        <v>57</v>
      </c>
      <c r="B131" s="56">
        <v>16</v>
      </c>
      <c r="C131" s="63">
        <f t="shared" si="99"/>
        <v>100</v>
      </c>
      <c r="D131" s="155">
        <f t="shared" si="100"/>
        <v>16</v>
      </c>
      <c r="E131" s="156">
        <f t="shared" si="101"/>
        <v>0</v>
      </c>
      <c r="F131" s="65">
        <f t="shared" si="114"/>
        <v>16</v>
      </c>
      <c r="G131" s="169">
        <f t="shared" si="110"/>
        <v>73</v>
      </c>
      <c r="H131" s="69">
        <f t="shared" si="102"/>
        <v>94.375</v>
      </c>
      <c r="I131" s="68">
        <f t="shared" si="103"/>
        <v>7.5205479452054798</v>
      </c>
      <c r="J131" s="70">
        <f t="shared" si="104"/>
        <v>0.49674014281279105</v>
      </c>
      <c r="K131" s="68">
        <f t="shared" si="111"/>
        <v>4.3154299906861224</v>
      </c>
      <c r="L131" s="69">
        <f t="shared" si="105"/>
        <v>0.19424460431654678</v>
      </c>
      <c r="M131" s="68">
        <f t="shared" si="106"/>
        <v>8.6875</v>
      </c>
      <c r="N131" s="158">
        <f t="shared" si="107"/>
        <v>3.5971223021582732</v>
      </c>
      <c r="O131" s="80">
        <f t="shared" si="112"/>
        <v>3.949640287769784</v>
      </c>
      <c r="P131" s="11"/>
      <c r="Q131" s="178">
        <v>480</v>
      </c>
      <c r="R131" s="171">
        <f>Q131/30</f>
        <v>16</v>
      </c>
      <c r="S131" s="164">
        <v>453</v>
      </c>
      <c r="T131" s="171">
        <f>S131/30</f>
        <v>15.1</v>
      </c>
      <c r="U131" s="39">
        <v>73</v>
      </c>
      <c r="V131" s="9">
        <v>66</v>
      </c>
      <c r="W131" s="173">
        <f t="shared" si="113"/>
        <v>139</v>
      </c>
      <c r="X131" s="9">
        <v>549</v>
      </c>
      <c r="Y131" s="164"/>
      <c r="Z131" s="164">
        <v>5</v>
      </c>
      <c r="AA131" s="165">
        <v>549</v>
      </c>
    </row>
    <row r="132" spans="1:30" x14ac:dyDescent="0.2">
      <c r="A132" s="56" t="s">
        <v>59</v>
      </c>
      <c r="B132" s="56">
        <v>16</v>
      </c>
      <c r="C132" s="63">
        <f t="shared" si="99"/>
        <v>100</v>
      </c>
      <c r="D132" s="155">
        <f t="shared" si="100"/>
        <v>16</v>
      </c>
      <c r="E132" s="156">
        <f t="shared" si="101"/>
        <v>0</v>
      </c>
      <c r="F132" s="65">
        <f t="shared" si="114"/>
        <v>16</v>
      </c>
      <c r="G132" s="169">
        <f t="shared" si="110"/>
        <v>73</v>
      </c>
      <c r="H132" s="69">
        <f t="shared" si="102"/>
        <v>94.758064516129039</v>
      </c>
      <c r="I132" s="68">
        <f t="shared" si="103"/>
        <v>6.2328767123287667</v>
      </c>
      <c r="J132" s="70">
        <f t="shared" si="104"/>
        <v>0.49674014281279105</v>
      </c>
      <c r="K132" s="68">
        <f t="shared" si="111"/>
        <v>4.2222912139087239</v>
      </c>
      <c r="L132" s="69">
        <f t="shared" si="105"/>
        <v>0.19117647058823528</v>
      </c>
      <c r="M132" s="68">
        <f t="shared" si="106"/>
        <v>8.5</v>
      </c>
      <c r="N132" s="158">
        <f t="shared" si="107"/>
        <v>1.4705882352941175</v>
      </c>
      <c r="O132" s="80">
        <f t="shared" si="112"/>
        <v>3.3455882352941178</v>
      </c>
      <c r="P132" s="11"/>
      <c r="Q132" s="178">
        <v>496</v>
      </c>
      <c r="R132" s="171">
        <f>Q132/31</f>
        <v>16</v>
      </c>
      <c r="S132" s="164">
        <v>470</v>
      </c>
      <c r="T132" s="171">
        <f>S132/31</f>
        <v>15.161290322580646</v>
      </c>
      <c r="U132" s="39">
        <v>73</v>
      </c>
      <c r="V132" s="9">
        <v>63</v>
      </c>
      <c r="W132" s="173">
        <f t="shared" si="113"/>
        <v>136</v>
      </c>
      <c r="X132" s="9">
        <v>455</v>
      </c>
      <c r="Y132" s="164"/>
      <c r="Z132" s="164">
        <v>2</v>
      </c>
      <c r="AA132" s="165">
        <v>455</v>
      </c>
    </row>
    <row r="133" spans="1:30" x14ac:dyDescent="0.2">
      <c r="A133" s="56" t="s">
        <v>61</v>
      </c>
      <c r="B133" s="56">
        <v>16</v>
      </c>
      <c r="C133" s="63">
        <f t="shared" si="99"/>
        <v>100</v>
      </c>
      <c r="D133" s="155">
        <f t="shared" si="100"/>
        <v>16</v>
      </c>
      <c r="E133" s="156">
        <f t="shared" si="101"/>
        <v>0</v>
      </c>
      <c r="F133" s="65">
        <f t="shared" si="114"/>
        <v>16</v>
      </c>
      <c r="G133" s="169">
        <f t="shared" si="110"/>
        <v>90</v>
      </c>
      <c r="H133" s="69">
        <f t="shared" si="102"/>
        <v>89.717741935483872</v>
      </c>
      <c r="I133" s="68">
        <f t="shared" si="103"/>
        <v>5.333333333333333</v>
      </c>
      <c r="J133" s="70">
        <f t="shared" si="104"/>
        <v>0.49674014281279105</v>
      </c>
      <c r="K133" s="68">
        <f t="shared" si="111"/>
        <v>4.2533374728345237</v>
      </c>
      <c r="L133" s="69">
        <f t="shared" si="105"/>
        <v>0.37226277372262773</v>
      </c>
      <c r="M133" s="68">
        <f t="shared" si="106"/>
        <v>8.5625</v>
      </c>
      <c r="N133" s="158">
        <f t="shared" si="107"/>
        <v>0.72992700729927007</v>
      </c>
      <c r="O133" s="80">
        <f t="shared" si="112"/>
        <v>3.5036496350364965</v>
      </c>
      <c r="P133" s="11"/>
      <c r="Q133" s="178">
        <v>496</v>
      </c>
      <c r="R133" s="171">
        <f>Q133/31</f>
        <v>16</v>
      </c>
      <c r="S133" s="164">
        <v>445</v>
      </c>
      <c r="T133" s="171">
        <f>S133/31</f>
        <v>14.35483870967742</v>
      </c>
      <c r="U133" s="39">
        <v>90</v>
      </c>
      <c r="V133" s="9">
        <v>47</v>
      </c>
      <c r="W133" s="173">
        <f t="shared" si="113"/>
        <v>137</v>
      </c>
      <c r="X133" s="9">
        <v>480</v>
      </c>
      <c r="Y133" s="164"/>
      <c r="Z133" s="164">
        <v>1</v>
      </c>
      <c r="AA133" s="165">
        <v>480</v>
      </c>
    </row>
    <row r="134" spans="1:30" x14ac:dyDescent="0.2">
      <c r="A134" s="56" t="s">
        <v>63</v>
      </c>
      <c r="B134" s="56">
        <v>16</v>
      </c>
      <c r="C134" s="63">
        <f t="shared" si="99"/>
        <v>100</v>
      </c>
      <c r="D134" s="155">
        <f t="shared" si="100"/>
        <v>16</v>
      </c>
      <c r="E134" s="156">
        <f t="shared" si="101"/>
        <v>0</v>
      </c>
      <c r="F134" s="65">
        <f t="shared" si="114"/>
        <v>16</v>
      </c>
      <c r="G134" s="169">
        <f t="shared" si="110"/>
        <v>84</v>
      </c>
      <c r="H134" s="69">
        <f t="shared" si="102"/>
        <v>89.375</v>
      </c>
      <c r="I134" s="68">
        <f t="shared" si="103"/>
        <v>5.0952380952380949</v>
      </c>
      <c r="J134" s="70">
        <f t="shared" si="104"/>
        <v>0.49674014281279105</v>
      </c>
      <c r="K134" s="68">
        <f t="shared" si="111"/>
        <v>4.2843837317603226</v>
      </c>
      <c r="L134" s="69">
        <f t="shared" si="105"/>
        <v>0.36956521739130432</v>
      </c>
      <c r="M134" s="68">
        <f t="shared" si="106"/>
        <v>8.625</v>
      </c>
      <c r="N134" s="158">
        <f t="shared" si="107"/>
        <v>6.5217391304347823</v>
      </c>
      <c r="O134" s="80">
        <f t="shared" si="112"/>
        <v>3.1014492753623188</v>
      </c>
      <c r="P134" s="11"/>
      <c r="Q134" s="178">
        <v>480</v>
      </c>
      <c r="R134" s="171">
        <f>Q134/30</f>
        <v>16</v>
      </c>
      <c r="S134" s="164">
        <v>429</v>
      </c>
      <c r="T134" s="171">
        <f>S134/30</f>
        <v>14.3</v>
      </c>
      <c r="U134" s="39">
        <v>84</v>
      </c>
      <c r="V134" s="9">
        <v>54</v>
      </c>
      <c r="W134" s="173">
        <f t="shared" si="113"/>
        <v>138</v>
      </c>
      <c r="X134" s="9">
        <v>428</v>
      </c>
      <c r="Y134" s="164"/>
      <c r="Z134" s="164">
        <v>9</v>
      </c>
      <c r="AA134" s="165">
        <v>419</v>
      </c>
      <c r="AC134" s="8"/>
      <c r="AD134" s="8"/>
    </row>
    <row r="135" spans="1:30" x14ac:dyDescent="0.2">
      <c r="A135" s="56" t="s">
        <v>65</v>
      </c>
      <c r="B135" s="56">
        <v>16</v>
      </c>
      <c r="C135" s="63">
        <f t="shared" si="99"/>
        <v>100</v>
      </c>
      <c r="D135" s="155">
        <f t="shared" si="100"/>
        <v>16</v>
      </c>
      <c r="E135" s="156">
        <f t="shared" si="101"/>
        <v>0</v>
      </c>
      <c r="F135" s="65">
        <f t="shared" si="114"/>
        <v>16</v>
      </c>
      <c r="G135" s="169">
        <f t="shared" si="110"/>
        <v>85</v>
      </c>
      <c r="H135" s="69">
        <f t="shared" si="102"/>
        <v>92.137096774193552</v>
      </c>
      <c r="I135" s="68">
        <f t="shared" si="103"/>
        <v>5.0117647058823529</v>
      </c>
      <c r="J135" s="70">
        <f t="shared" si="104"/>
        <v>0.49674014281279105</v>
      </c>
      <c r="K135" s="68">
        <f t="shared" si="111"/>
        <v>4.5638000620925174</v>
      </c>
      <c r="L135" s="69">
        <f t="shared" si="105"/>
        <v>0.26530612244897961</v>
      </c>
      <c r="M135" s="68">
        <f t="shared" si="106"/>
        <v>9.1875</v>
      </c>
      <c r="N135" s="158">
        <f t="shared" si="107"/>
        <v>2.0408163265306123</v>
      </c>
      <c r="O135" s="80">
        <f t="shared" si="112"/>
        <v>2.8979591836734695</v>
      </c>
      <c r="P135" s="11"/>
      <c r="Q135" s="178">
        <v>496</v>
      </c>
      <c r="R135" s="171">
        <f>Q135/31</f>
        <v>16</v>
      </c>
      <c r="S135" s="164">
        <v>457</v>
      </c>
      <c r="T135" s="171">
        <f>S135/31</f>
        <v>14.741935483870968</v>
      </c>
      <c r="U135" s="39">
        <v>85</v>
      </c>
      <c r="V135" s="9">
        <v>62</v>
      </c>
      <c r="W135" s="173">
        <f t="shared" si="113"/>
        <v>147</v>
      </c>
      <c r="X135" s="9">
        <v>426</v>
      </c>
      <c r="Y135" s="164"/>
      <c r="Z135" s="164">
        <v>3</v>
      </c>
      <c r="AA135" s="165">
        <v>423</v>
      </c>
    </row>
    <row r="136" spans="1:30" x14ac:dyDescent="0.2">
      <c r="A136" s="56" t="s">
        <v>67</v>
      </c>
      <c r="B136" s="56">
        <v>16</v>
      </c>
      <c r="C136" s="63">
        <f t="shared" si="99"/>
        <v>100</v>
      </c>
      <c r="D136" s="155">
        <f t="shared" si="100"/>
        <v>16</v>
      </c>
      <c r="E136" s="156">
        <f t="shared" si="101"/>
        <v>0</v>
      </c>
      <c r="F136" s="65">
        <f t="shared" si="114"/>
        <v>16</v>
      </c>
      <c r="G136" s="169">
        <f t="shared" si="110"/>
        <v>57</v>
      </c>
      <c r="H136" s="69">
        <f t="shared" si="102"/>
        <v>96.041666666666671</v>
      </c>
      <c r="I136" s="68">
        <f t="shared" si="103"/>
        <v>8.6842105263157894</v>
      </c>
      <c r="J136" s="70">
        <f t="shared" si="104"/>
        <v>0.49674014281279105</v>
      </c>
      <c r="K136" s="68">
        <f t="shared" si="111"/>
        <v>3.6945048121701336</v>
      </c>
      <c r="L136" s="69">
        <f t="shared" si="105"/>
        <v>0.15966386554621848</v>
      </c>
      <c r="M136" s="68">
        <f t="shared" si="106"/>
        <v>7.4375</v>
      </c>
      <c r="N136" s="158">
        <f t="shared" si="107"/>
        <v>1.680672268907563</v>
      </c>
      <c r="O136" s="80">
        <f t="shared" si="112"/>
        <v>4.1596638655462188</v>
      </c>
      <c r="P136" s="11"/>
      <c r="Q136" s="178">
        <v>480</v>
      </c>
      <c r="R136" s="171">
        <f>Q136/30</f>
        <v>16</v>
      </c>
      <c r="S136" s="164">
        <v>461</v>
      </c>
      <c r="T136" s="171">
        <f>S136/30</f>
        <v>15.366666666666667</v>
      </c>
      <c r="U136" s="39">
        <v>57</v>
      </c>
      <c r="V136" s="9">
        <v>62</v>
      </c>
      <c r="W136" s="173">
        <f t="shared" si="113"/>
        <v>119</v>
      </c>
      <c r="X136" s="9">
        <v>495</v>
      </c>
      <c r="Y136" s="164"/>
      <c r="Z136" s="164">
        <v>2</v>
      </c>
      <c r="AA136" s="165">
        <v>495</v>
      </c>
    </row>
    <row r="137" spans="1:30" ht="12.75" thickBot="1" x14ac:dyDescent="0.25">
      <c r="A137" s="56" t="s">
        <v>69</v>
      </c>
      <c r="B137" s="56">
        <v>16</v>
      </c>
      <c r="C137" s="63">
        <f t="shared" si="99"/>
        <v>0</v>
      </c>
      <c r="D137" s="155">
        <f t="shared" si="100"/>
        <v>0</v>
      </c>
      <c r="E137" s="156">
        <f t="shared" si="101"/>
        <v>16</v>
      </c>
      <c r="F137" s="65">
        <f t="shared" si="114"/>
        <v>0</v>
      </c>
      <c r="G137" s="169">
        <f t="shared" si="110"/>
        <v>0</v>
      </c>
      <c r="H137" s="69" t="e">
        <f t="shared" si="102"/>
        <v>#DIV/0!</v>
      </c>
      <c r="I137" s="68" t="e">
        <f t="shared" si="103"/>
        <v>#DIV/0!</v>
      </c>
      <c r="J137" s="70">
        <f t="shared" si="104"/>
        <v>0.49674014281279105</v>
      </c>
      <c r="K137" s="68">
        <f t="shared" si="111"/>
        <v>0</v>
      </c>
      <c r="L137" s="69" t="e">
        <f t="shared" si="105"/>
        <v>#DIV/0!</v>
      </c>
      <c r="M137" s="68" t="e">
        <f t="shared" si="106"/>
        <v>#DIV/0!</v>
      </c>
      <c r="N137" s="158" t="e">
        <f t="shared" si="107"/>
        <v>#DIV/0!</v>
      </c>
      <c r="O137" s="80" t="e">
        <f t="shared" si="112"/>
        <v>#DIV/0!</v>
      </c>
      <c r="P137" s="11"/>
      <c r="Q137" s="178"/>
      <c r="R137" s="171">
        <f>Q137/31</f>
        <v>0</v>
      </c>
      <c r="S137" s="164"/>
      <c r="T137" s="171">
        <f>S137/31</f>
        <v>0</v>
      </c>
      <c r="U137" s="39"/>
      <c r="V137" s="9"/>
      <c r="W137" s="173">
        <f t="shared" si="113"/>
        <v>0</v>
      </c>
      <c r="X137" s="9"/>
      <c r="Y137" s="164"/>
      <c r="Z137" s="164"/>
      <c r="AA137" s="165"/>
    </row>
    <row r="138" spans="1:30" s="209" customFormat="1" ht="12.75" thickBot="1" x14ac:dyDescent="0.25">
      <c r="A138" s="438" t="s">
        <v>71</v>
      </c>
      <c r="B138" s="438">
        <v>16</v>
      </c>
      <c r="C138" s="439">
        <f>D138/B138*100</f>
        <v>100</v>
      </c>
      <c r="D138" s="440">
        <f>+R138</f>
        <v>16</v>
      </c>
      <c r="E138" s="441">
        <f t="shared" si="101"/>
        <v>0</v>
      </c>
      <c r="F138" s="442">
        <f>R138</f>
        <v>16</v>
      </c>
      <c r="G138" s="443">
        <f>+U138</f>
        <v>779</v>
      </c>
      <c r="H138" s="444">
        <f t="shared" si="102"/>
        <v>92.496257485029943</v>
      </c>
      <c r="I138" s="445">
        <f t="shared" si="103"/>
        <v>6.5263157894736841</v>
      </c>
      <c r="J138" s="446">
        <f t="shared" si="104"/>
        <v>0.49674014281279105</v>
      </c>
      <c r="K138" s="445">
        <f>W138/Y$149*1000/11</f>
        <v>4.23922553695916</v>
      </c>
      <c r="L138" s="444">
        <f t="shared" si="105"/>
        <v>0.26697736351531293</v>
      </c>
      <c r="M138" s="445">
        <f>W138/F138/11</f>
        <v>8.5340909090909083</v>
      </c>
      <c r="N138" s="447">
        <f>Z138/W138*100</f>
        <v>2.3968042609853528</v>
      </c>
      <c r="O138" s="448">
        <f t="shared" si="112"/>
        <v>3.3848202396804261</v>
      </c>
      <c r="P138" s="11"/>
      <c r="Q138" s="449">
        <f>SUM(Q126:Q137)</f>
        <v>5344</v>
      </c>
      <c r="R138" s="450">
        <f>Q138/334</f>
        <v>16</v>
      </c>
      <c r="S138" s="451">
        <f>SUM(S126:S137)</f>
        <v>4943</v>
      </c>
      <c r="T138" s="450">
        <f>S138/334</f>
        <v>14.799401197604791</v>
      </c>
      <c r="U138" s="452">
        <f>SUM(U126:U137)</f>
        <v>779</v>
      </c>
      <c r="V138" s="453">
        <f>SUM(V126:V137)</f>
        <v>723</v>
      </c>
      <c r="W138" s="452">
        <f t="shared" si="113"/>
        <v>1502</v>
      </c>
      <c r="X138" s="453">
        <f>SUM(X126:X137)</f>
        <v>5084</v>
      </c>
      <c r="Y138" s="454">
        <v>213627</v>
      </c>
      <c r="Z138" s="453">
        <f>SUM(Z126:Z137)</f>
        <v>36</v>
      </c>
      <c r="AA138" s="455">
        <f>SUM(AA126:AA137)</f>
        <v>5055</v>
      </c>
    </row>
    <row r="139" spans="1:30" x14ac:dyDescent="0.2">
      <c r="A139" s="11"/>
      <c r="B139" s="11"/>
      <c r="C139" s="183"/>
      <c r="D139" s="65"/>
      <c r="E139" s="65"/>
      <c r="F139" s="65"/>
      <c r="G139" s="11"/>
      <c r="H139" s="11"/>
      <c r="I139" s="11"/>
      <c r="J139" s="11"/>
      <c r="K139" s="11"/>
      <c r="L139" s="11"/>
      <c r="M139" s="11"/>
      <c r="N139" s="409"/>
      <c r="O139" s="409"/>
      <c r="P139" s="11"/>
      <c r="Q139" s="9"/>
      <c r="R139" s="9"/>
      <c r="S139" s="9"/>
      <c r="T139" s="9"/>
      <c r="U139" s="9"/>
      <c r="V139" s="9"/>
      <c r="W139" s="9"/>
      <c r="X139" s="9"/>
      <c r="Y139" s="9"/>
      <c r="Z139" s="9"/>
    </row>
    <row r="140" spans="1:30" x14ac:dyDescent="0.2">
      <c r="A140" s="5" t="s">
        <v>1</v>
      </c>
      <c r="C140" s="111"/>
      <c r="D140" s="112"/>
      <c r="E140" s="427"/>
      <c r="F140" s="427"/>
      <c r="G140" s="428"/>
      <c r="H140" s="428"/>
      <c r="I140" s="428"/>
      <c r="J140" s="428"/>
      <c r="K140" s="428"/>
      <c r="P140" s="11"/>
    </row>
    <row r="141" spans="1:30" x14ac:dyDescent="0.2">
      <c r="A141" s="137"/>
      <c r="C141" s="413"/>
      <c r="D141" s="413"/>
      <c r="E141" s="535" t="s">
        <v>136</v>
      </c>
      <c r="F141" s="535"/>
      <c r="G141" s="535"/>
      <c r="H141" s="535"/>
      <c r="I141" s="535"/>
      <c r="J141" s="535"/>
      <c r="K141" s="535"/>
      <c r="P141" s="11"/>
    </row>
    <row r="142" spans="1:30" x14ac:dyDescent="0.2">
      <c r="A142" s="137"/>
      <c r="C142" s="7"/>
      <c r="D142" s="413"/>
      <c r="E142" s="536" t="s">
        <v>145</v>
      </c>
      <c r="F142" s="536"/>
      <c r="G142" s="536"/>
      <c r="H142" s="536"/>
      <c r="I142" s="536"/>
      <c r="J142" s="536"/>
      <c r="K142" s="536"/>
      <c r="P142" s="11"/>
    </row>
    <row r="143" spans="1:30" x14ac:dyDescent="0.2">
      <c r="A143" s="137"/>
      <c r="C143" s="425"/>
      <c r="D143" s="425"/>
      <c r="E143" s="536" t="s">
        <v>162</v>
      </c>
      <c r="F143" s="536"/>
      <c r="G143" s="536"/>
      <c r="H143" s="536"/>
      <c r="I143" s="536"/>
      <c r="J143" s="536"/>
      <c r="K143" s="536"/>
      <c r="P143" s="11"/>
    </row>
    <row r="144" spans="1:30" x14ac:dyDescent="0.2">
      <c r="A144" s="2"/>
      <c r="C144" s="111"/>
      <c r="D144" s="112"/>
      <c r="E144" s="537" t="s">
        <v>154</v>
      </c>
      <c r="F144" s="537"/>
      <c r="G144" s="537"/>
      <c r="H144" s="537"/>
      <c r="I144" s="537"/>
      <c r="J144" s="537"/>
      <c r="K144" s="537"/>
      <c r="P144" s="11"/>
      <c r="Q144" s="6"/>
      <c r="R144" s="6" t="s">
        <v>2</v>
      </c>
    </row>
    <row r="145" spans="1:38" ht="12.75" thickBot="1" x14ac:dyDescent="0.25">
      <c r="A145" s="2"/>
      <c r="C145" s="111"/>
      <c r="D145" s="112"/>
      <c r="E145" s="426"/>
      <c r="F145" s="426"/>
      <c r="G145" s="426"/>
      <c r="H145" s="426"/>
      <c r="I145" s="426"/>
      <c r="J145" s="426"/>
      <c r="K145" s="426"/>
      <c r="P145" s="11"/>
      <c r="Q145" s="6"/>
      <c r="R145" s="6"/>
    </row>
    <row r="146" spans="1:38" x14ac:dyDescent="0.2">
      <c r="A146" s="2"/>
      <c r="B146" s="17"/>
      <c r="C146" s="18" t="s">
        <v>8</v>
      </c>
      <c r="D146" s="19"/>
      <c r="E146" s="139"/>
      <c r="F146" s="20"/>
      <c r="G146" s="21"/>
      <c r="H146" s="21"/>
      <c r="I146" s="21"/>
      <c r="J146" s="21"/>
      <c r="K146" s="21"/>
      <c r="L146" s="21"/>
      <c r="M146" s="21"/>
      <c r="N146" s="22"/>
      <c r="O146" s="11"/>
      <c r="P146" s="11"/>
      <c r="AA146" s="1"/>
    </row>
    <row r="147" spans="1:38" ht="12.75" thickBot="1" x14ac:dyDescent="0.25">
      <c r="B147" s="524" t="s">
        <v>12</v>
      </c>
      <c r="C147" s="525"/>
      <c r="D147" s="525"/>
      <c r="E147" s="526"/>
      <c r="F147" s="141"/>
      <c r="G147" s="11"/>
      <c r="H147" s="81"/>
      <c r="I147" s="69"/>
      <c r="J147" s="11" t="s">
        <v>13</v>
      </c>
      <c r="K147" s="11"/>
      <c r="L147" s="11"/>
      <c r="M147" s="11"/>
      <c r="N147" s="142"/>
      <c r="O147" s="11"/>
      <c r="P147" s="11"/>
      <c r="Q147" s="430" t="s">
        <v>161</v>
      </c>
      <c r="R147" s="430"/>
      <c r="S147" s="430"/>
      <c r="AA147" s="1"/>
      <c r="AC147" s="140"/>
      <c r="AD147" s="140"/>
      <c r="AE147" s="140"/>
      <c r="AF147" s="140"/>
      <c r="AG147" s="140"/>
      <c r="AH147" s="140"/>
      <c r="AI147" s="140"/>
      <c r="AJ147" s="140"/>
      <c r="AK147" s="140"/>
      <c r="AL147" s="140"/>
    </row>
    <row r="148" spans="1:38" ht="132.75" thickBot="1" x14ac:dyDescent="0.25">
      <c r="A148" s="143"/>
      <c r="B148" s="410" t="s">
        <v>15</v>
      </c>
      <c r="C148" s="144" t="s">
        <v>16</v>
      </c>
      <c r="D148" s="145" t="s">
        <v>17</v>
      </c>
      <c r="E148" s="145" t="s">
        <v>18</v>
      </c>
      <c r="F148" s="145" t="s">
        <v>19</v>
      </c>
      <c r="G148" s="410" t="s">
        <v>20</v>
      </c>
      <c r="H148" s="410" t="s">
        <v>21</v>
      </c>
      <c r="I148" s="410" t="s">
        <v>22</v>
      </c>
      <c r="J148" s="527" t="s">
        <v>23</v>
      </c>
      <c r="K148" s="528"/>
      <c r="L148" s="410" t="s">
        <v>24</v>
      </c>
      <c r="M148" s="410" t="s">
        <v>25</v>
      </c>
      <c r="N148" s="410" t="s">
        <v>26</v>
      </c>
      <c r="O148" s="146" t="s">
        <v>27</v>
      </c>
      <c r="P148" s="11"/>
      <c r="Q148" s="147" t="s">
        <v>28</v>
      </c>
      <c r="R148" s="148" t="s">
        <v>29</v>
      </c>
      <c r="S148" s="148" t="s">
        <v>30</v>
      </c>
      <c r="T148" s="148" t="s">
        <v>31</v>
      </c>
      <c r="U148" s="148" t="s">
        <v>32</v>
      </c>
      <c r="V148" s="148" t="s">
        <v>33</v>
      </c>
      <c r="W148" s="149" t="s">
        <v>34</v>
      </c>
      <c r="X148" s="149" t="s">
        <v>35</v>
      </c>
      <c r="Y148" s="149" t="s">
        <v>36</v>
      </c>
      <c r="Z148" s="149" t="s">
        <v>37</v>
      </c>
      <c r="AA148" s="150" t="s">
        <v>38</v>
      </c>
    </row>
    <row r="149" spans="1:38" x14ac:dyDescent="0.2">
      <c r="A149" s="56" t="s">
        <v>47</v>
      </c>
      <c r="B149" s="56">
        <v>30</v>
      </c>
      <c r="C149" s="63">
        <f t="shared" ref="C149:C160" si="115">D149/B149*100</f>
        <v>66.129032258064527</v>
      </c>
      <c r="D149" s="155">
        <f t="shared" ref="D149:D160" si="116">+R149</f>
        <v>19.838709677419356</v>
      </c>
      <c r="E149" s="156">
        <f t="shared" ref="E149:E161" si="117">B149-D149</f>
        <v>10.161290322580644</v>
      </c>
      <c r="F149" s="65">
        <f t="shared" ref="F149:F160" si="118">R149</f>
        <v>19.838709677419356</v>
      </c>
      <c r="G149" s="157">
        <f>+U149</f>
        <v>109</v>
      </c>
      <c r="H149" s="69">
        <f t="shared" ref="H149:H161" si="119">S149/Q149*100</f>
        <v>49.918699186991873</v>
      </c>
      <c r="I149" s="68">
        <f t="shared" ref="I149:I161" si="120">X149/U149</f>
        <v>2.8256880733944953</v>
      </c>
      <c r="J149" s="70">
        <f t="shared" ref="J149:J161" si="121">B149/Y$149*1000</f>
        <v>0.93138776777398324</v>
      </c>
      <c r="K149" s="68">
        <f>W149/Y149*1000</f>
        <v>3.5703197764669357</v>
      </c>
      <c r="L149" s="69">
        <f t="shared" ref="L149:L161" si="122">SUM(Q149-S149)/W149</f>
        <v>2.6782608695652175</v>
      </c>
      <c r="M149" s="68">
        <f t="shared" ref="M149:M160" si="123">W149/F149</f>
        <v>5.7967479674796749</v>
      </c>
      <c r="N149" s="158">
        <f t="shared" ref="N149:N161" si="124">Z149/W149*100</f>
        <v>0</v>
      </c>
      <c r="O149" s="36">
        <f>+X149/W149</f>
        <v>2.6782608695652175</v>
      </c>
      <c r="P149" s="11"/>
      <c r="Q149" s="159">
        <v>615</v>
      </c>
      <c r="R149" s="160">
        <f>Q149/31</f>
        <v>19.838709677419356</v>
      </c>
      <c r="S149" s="161">
        <v>307</v>
      </c>
      <c r="T149" s="160">
        <f>S149/31</f>
        <v>9.9032258064516121</v>
      </c>
      <c r="U149" s="162">
        <v>109</v>
      </c>
      <c r="V149" s="163">
        <v>6</v>
      </c>
      <c r="W149" s="162">
        <f>+V149+U149</f>
        <v>115</v>
      </c>
      <c r="X149" s="163">
        <v>308</v>
      </c>
      <c r="Y149" s="164">
        <v>32210</v>
      </c>
      <c r="Z149" s="161">
        <v>0</v>
      </c>
      <c r="AA149" s="165">
        <v>296</v>
      </c>
    </row>
    <row r="150" spans="1:38" x14ac:dyDescent="0.2">
      <c r="A150" s="56" t="s">
        <v>49</v>
      </c>
      <c r="B150" s="56">
        <v>30</v>
      </c>
      <c r="C150" s="63">
        <f t="shared" si="115"/>
        <v>65.952380952380949</v>
      </c>
      <c r="D150" s="155">
        <f t="shared" si="116"/>
        <v>19.785714285714285</v>
      </c>
      <c r="E150" s="156">
        <f t="shared" si="117"/>
        <v>10.214285714285715</v>
      </c>
      <c r="F150" s="65">
        <f t="shared" si="118"/>
        <v>19.785714285714285</v>
      </c>
      <c r="G150" s="169">
        <f t="shared" ref="G150:G160" si="125">+U150</f>
        <v>84</v>
      </c>
      <c r="H150" s="69">
        <f t="shared" si="119"/>
        <v>46.931407942238266</v>
      </c>
      <c r="I150" s="68">
        <f t="shared" si="120"/>
        <v>2.4642857142857144</v>
      </c>
      <c r="J150" s="70">
        <f t="shared" si="121"/>
        <v>0.93138776777398324</v>
      </c>
      <c r="K150" s="68">
        <f t="shared" ref="K150:K160" si="126">W150/Y$149*1000</f>
        <v>2.7010245265445514</v>
      </c>
      <c r="L150" s="69">
        <f t="shared" si="122"/>
        <v>3.3793103448275863</v>
      </c>
      <c r="M150" s="68">
        <f t="shared" si="123"/>
        <v>4.397111913357401</v>
      </c>
      <c r="N150" s="158">
        <f t="shared" si="124"/>
        <v>0</v>
      </c>
      <c r="O150" s="80">
        <f t="shared" ref="O150:O161" si="127">+X150/W150</f>
        <v>2.3793103448275863</v>
      </c>
      <c r="P150" s="11"/>
      <c r="Q150" s="170">
        <v>554</v>
      </c>
      <c r="R150" s="171">
        <f>Q150/28</f>
        <v>19.785714285714285</v>
      </c>
      <c r="S150" s="172">
        <v>260</v>
      </c>
      <c r="T150" s="171">
        <f>S150/28</f>
        <v>9.2857142857142865</v>
      </c>
      <c r="U150" s="173">
        <v>84</v>
      </c>
      <c r="V150" s="13">
        <v>3</v>
      </c>
      <c r="W150" s="173">
        <f t="shared" ref="W150:W160" si="128">+V150+U150</f>
        <v>87</v>
      </c>
      <c r="X150" s="13">
        <v>207</v>
      </c>
      <c r="Y150" s="164"/>
      <c r="Z150" s="172">
        <v>0</v>
      </c>
      <c r="AA150" s="165">
        <v>206</v>
      </c>
    </row>
    <row r="151" spans="1:38" x14ac:dyDescent="0.2">
      <c r="A151" s="56" t="s">
        <v>51</v>
      </c>
      <c r="B151" s="56">
        <v>30</v>
      </c>
      <c r="C151" s="63">
        <f t="shared" si="115"/>
        <v>66.666666666666657</v>
      </c>
      <c r="D151" s="155">
        <f t="shared" si="116"/>
        <v>20</v>
      </c>
      <c r="E151" s="156">
        <f t="shared" si="117"/>
        <v>10</v>
      </c>
      <c r="F151" s="65">
        <f t="shared" si="118"/>
        <v>20</v>
      </c>
      <c r="G151" s="169">
        <f t="shared" si="125"/>
        <v>121</v>
      </c>
      <c r="H151" s="69">
        <f t="shared" si="119"/>
        <v>60</v>
      </c>
      <c r="I151" s="68">
        <f t="shared" si="120"/>
        <v>4.0495867768595044</v>
      </c>
      <c r="J151" s="70">
        <f t="shared" si="121"/>
        <v>0.93138776777398324</v>
      </c>
      <c r="K151" s="68">
        <f t="shared" si="126"/>
        <v>3.9428748835765286</v>
      </c>
      <c r="L151" s="69">
        <f t="shared" si="122"/>
        <v>1.9527559055118111</v>
      </c>
      <c r="M151" s="68">
        <f t="shared" si="123"/>
        <v>6.35</v>
      </c>
      <c r="N151" s="158">
        <f t="shared" si="124"/>
        <v>0</v>
      </c>
      <c r="O151" s="80">
        <f t="shared" si="127"/>
        <v>3.8582677165354329</v>
      </c>
      <c r="P151" s="11"/>
      <c r="Q151" s="178">
        <v>620</v>
      </c>
      <c r="R151" s="171">
        <f>Q151/31</f>
        <v>20</v>
      </c>
      <c r="S151" s="164">
        <v>372</v>
      </c>
      <c r="T151" s="171">
        <f>S151/31</f>
        <v>12</v>
      </c>
      <c r="U151" s="39">
        <v>121</v>
      </c>
      <c r="V151" s="9">
        <v>6</v>
      </c>
      <c r="W151" s="173">
        <f t="shared" si="128"/>
        <v>127</v>
      </c>
      <c r="X151" s="9">
        <v>490</v>
      </c>
      <c r="Y151" s="164"/>
      <c r="Z151" s="164">
        <v>0</v>
      </c>
      <c r="AA151" s="165">
        <v>482</v>
      </c>
    </row>
    <row r="152" spans="1:38" x14ac:dyDescent="0.2">
      <c r="A152" s="56" t="s">
        <v>53</v>
      </c>
      <c r="B152" s="56">
        <v>30</v>
      </c>
      <c r="C152" s="63">
        <f t="shared" si="115"/>
        <v>66.666666666666657</v>
      </c>
      <c r="D152" s="155">
        <f t="shared" si="116"/>
        <v>20</v>
      </c>
      <c r="E152" s="156">
        <f t="shared" si="117"/>
        <v>10</v>
      </c>
      <c r="F152" s="65">
        <f>+R152</f>
        <v>20</v>
      </c>
      <c r="G152" s="169">
        <f t="shared" si="125"/>
        <v>129</v>
      </c>
      <c r="H152" s="69">
        <f t="shared" si="119"/>
        <v>61.333333333333329</v>
      </c>
      <c r="I152" s="68">
        <f t="shared" si="120"/>
        <v>2.751937984496124</v>
      </c>
      <c r="J152" s="70">
        <f t="shared" si="121"/>
        <v>0.93138776777398324</v>
      </c>
      <c r="K152" s="68">
        <f t="shared" si="126"/>
        <v>4.2533374728345237</v>
      </c>
      <c r="L152" s="69">
        <f t="shared" si="122"/>
        <v>1.6934306569343065</v>
      </c>
      <c r="M152" s="68">
        <f t="shared" si="123"/>
        <v>6.85</v>
      </c>
      <c r="N152" s="158">
        <f t="shared" si="124"/>
        <v>0</v>
      </c>
      <c r="O152" s="80">
        <f t="shared" si="127"/>
        <v>2.5912408759124088</v>
      </c>
      <c r="P152" s="11"/>
      <c r="Q152" s="178">
        <v>600</v>
      </c>
      <c r="R152" s="171">
        <f>Q152/30</f>
        <v>20</v>
      </c>
      <c r="S152" s="164">
        <v>368</v>
      </c>
      <c r="T152" s="171">
        <f>S152/30</f>
        <v>12.266666666666667</v>
      </c>
      <c r="U152" s="39">
        <v>129</v>
      </c>
      <c r="V152" s="9">
        <v>8</v>
      </c>
      <c r="W152" s="173">
        <f t="shared" si="128"/>
        <v>137</v>
      </c>
      <c r="X152" s="9">
        <v>355</v>
      </c>
      <c r="Y152" s="164"/>
      <c r="Z152" s="164">
        <v>0</v>
      </c>
      <c r="AA152" s="165">
        <v>344</v>
      </c>
    </row>
    <row r="153" spans="1:38" x14ac:dyDescent="0.2">
      <c r="A153" s="56" t="s">
        <v>55</v>
      </c>
      <c r="B153" s="56">
        <v>30</v>
      </c>
      <c r="C153" s="63">
        <f t="shared" si="115"/>
        <v>65.6989247311828</v>
      </c>
      <c r="D153" s="155">
        <f t="shared" si="116"/>
        <v>19.70967741935484</v>
      </c>
      <c r="E153" s="156">
        <f t="shared" si="117"/>
        <v>10.29032258064516</v>
      </c>
      <c r="F153" s="65">
        <f t="shared" si="118"/>
        <v>19.70967741935484</v>
      </c>
      <c r="G153" s="169">
        <f t="shared" si="125"/>
        <v>115</v>
      </c>
      <c r="H153" s="69">
        <f t="shared" si="119"/>
        <v>65.139116202945985</v>
      </c>
      <c r="I153" s="68">
        <f t="shared" si="120"/>
        <v>3</v>
      </c>
      <c r="J153" s="70">
        <f t="shared" si="121"/>
        <v>0.93138776777398324</v>
      </c>
      <c r="K153" s="68">
        <f t="shared" si="126"/>
        <v>3.7565973300217328</v>
      </c>
      <c r="L153" s="69">
        <f t="shared" si="122"/>
        <v>1.7603305785123966</v>
      </c>
      <c r="M153" s="68">
        <f t="shared" si="123"/>
        <v>6.1391162029459903</v>
      </c>
      <c r="N153" s="158">
        <f t="shared" si="124"/>
        <v>0</v>
      </c>
      <c r="O153" s="80">
        <f t="shared" si="127"/>
        <v>2.8512396694214877</v>
      </c>
      <c r="P153" s="11"/>
      <c r="Q153" s="178">
        <v>611</v>
      </c>
      <c r="R153" s="171">
        <f>Q153/31</f>
        <v>19.70967741935484</v>
      </c>
      <c r="S153" s="164">
        <v>398</v>
      </c>
      <c r="T153" s="171">
        <f>S153/31</f>
        <v>12.838709677419354</v>
      </c>
      <c r="U153" s="39">
        <v>115</v>
      </c>
      <c r="V153" s="9">
        <v>6</v>
      </c>
      <c r="W153" s="173">
        <f t="shared" si="128"/>
        <v>121</v>
      </c>
      <c r="X153" s="9">
        <v>345</v>
      </c>
      <c r="Y153" s="164"/>
      <c r="Z153" s="164">
        <v>0</v>
      </c>
      <c r="AA153" s="165">
        <v>331</v>
      </c>
    </row>
    <row r="154" spans="1:38" x14ac:dyDescent="0.2">
      <c r="A154" s="56" t="s">
        <v>57</v>
      </c>
      <c r="B154" s="56">
        <v>30</v>
      </c>
      <c r="C154" s="63">
        <f t="shared" si="115"/>
        <v>66.444444444444457</v>
      </c>
      <c r="D154" s="155">
        <f t="shared" si="116"/>
        <v>19.933333333333334</v>
      </c>
      <c r="E154" s="156">
        <f t="shared" si="117"/>
        <v>10.066666666666666</v>
      </c>
      <c r="F154" s="65">
        <f t="shared" si="118"/>
        <v>19.933333333333334</v>
      </c>
      <c r="G154" s="169">
        <f t="shared" si="125"/>
        <v>108</v>
      </c>
      <c r="H154" s="69">
        <f t="shared" si="119"/>
        <v>61.036789297658864</v>
      </c>
      <c r="I154" s="68">
        <f t="shared" si="120"/>
        <v>3.2037037037037037</v>
      </c>
      <c r="J154" s="70">
        <f t="shared" si="121"/>
        <v>0.93138776777398324</v>
      </c>
      <c r="K154" s="68">
        <f t="shared" si="126"/>
        <v>3.5392735175411363</v>
      </c>
      <c r="L154" s="69">
        <f t="shared" si="122"/>
        <v>2.0438596491228069</v>
      </c>
      <c r="M154" s="68">
        <f t="shared" si="123"/>
        <v>5.7190635451505019</v>
      </c>
      <c r="N154" s="158">
        <f t="shared" si="124"/>
        <v>0</v>
      </c>
      <c r="O154" s="80">
        <f t="shared" si="127"/>
        <v>3.0350877192982457</v>
      </c>
      <c r="P154" s="11"/>
      <c r="Q154" s="178">
        <v>598</v>
      </c>
      <c r="R154" s="171">
        <f>Q154/30</f>
        <v>19.933333333333334</v>
      </c>
      <c r="S154" s="164">
        <v>365</v>
      </c>
      <c r="T154" s="171">
        <f>S154/30</f>
        <v>12.166666666666666</v>
      </c>
      <c r="U154" s="39">
        <v>108</v>
      </c>
      <c r="V154" s="9">
        <v>6</v>
      </c>
      <c r="W154" s="173">
        <f t="shared" si="128"/>
        <v>114</v>
      </c>
      <c r="X154" s="9">
        <v>346</v>
      </c>
      <c r="Y154" s="164"/>
      <c r="Z154" s="164">
        <v>0</v>
      </c>
      <c r="AA154" s="165">
        <v>346</v>
      </c>
    </row>
    <row r="155" spans="1:38" x14ac:dyDescent="0.2">
      <c r="A155" s="56" t="s">
        <v>59</v>
      </c>
      <c r="B155" s="56">
        <v>30</v>
      </c>
      <c r="C155" s="63">
        <f t="shared" si="115"/>
        <v>65.913978494623649</v>
      </c>
      <c r="D155" s="155">
        <f t="shared" si="116"/>
        <v>19.774193548387096</v>
      </c>
      <c r="E155" s="156">
        <f t="shared" si="117"/>
        <v>10.225806451612904</v>
      </c>
      <c r="F155" s="65">
        <f t="shared" si="118"/>
        <v>19.774193548387096</v>
      </c>
      <c r="G155" s="169">
        <f t="shared" si="125"/>
        <v>85</v>
      </c>
      <c r="H155" s="69">
        <f t="shared" si="119"/>
        <v>45.350734094616641</v>
      </c>
      <c r="I155" s="68">
        <f t="shared" si="120"/>
        <v>3.388235294117647</v>
      </c>
      <c r="J155" s="70">
        <f t="shared" si="121"/>
        <v>0.93138776777398324</v>
      </c>
      <c r="K155" s="68">
        <f t="shared" si="126"/>
        <v>2.8252095622477493</v>
      </c>
      <c r="L155" s="69">
        <f t="shared" si="122"/>
        <v>3.6813186813186811</v>
      </c>
      <c r="M155" s="68">
        <f t="shared" si="123"/>
        <v>4.6019575856443717</v>
      </c>
      <c r="N155" s="158">
        <f t="shared" si="124"/>
        <v>0</v>
      </c>
      <c r="O155" s="80">
        <f t="shared" si="127"/>
        <v>3.1648351648351647</v>
      </c>
      <c r="P155" s="11"/>
      <c r="Q155" s="178">
        <v>613</v>
      </c>
      <c r="R155" s="171">
        <f>Q155/31</f>
        <v>19.774193548387096</v>
      </c>
      <c r="S155" s="164">
        <v>278</v>
      </c>
      <c r="T155" s="171">
        <f>S155/31</f>
        <v>8.9677419354838701</v>
      </c>
      <c r="U155" s="39">
        <v>85</v>
      </c>
      <c r="V155" s="9">
        <v>6</v>
      </c>
      <c r="W155" s="173">
        <f t="shared" si="128"/>
        <v>91</v>
      </c>
      <c r="X155" s="9">
        <v>288</v>
      </c>
      <c r="Y155" s="164"/>
      <c r="Z155" s="164">
        <v>0</v>
      </c>
      <c r="AA155" s="165">
        <v>285</v>
      </c>
    </row>
    <row r="156" spans="1:38" x14ac:dyDescent="0.2">
      <c r="A156" s="56" t="s">
        <v>61</v>
      </c>
      <c r="B156" s="56">
        <v>30</v>
      </c>
      <c r="C156" s="63">
        <f t="shared" si="115"/>
        <v>79.784946236559122</v>
      </c>
      <c r="D156" s="155">
        <f t="shared" si="116"/>
        <v>23.93548387096774</v>
      </c>
      <c r="E156" s="156">
        <f t="shared" si="117"/>
        <v>6.0645161290322598</v>
      </c>
      <c r="F156" s="65">
        <f t="shared" si="118"/>
        <v>23.93548387096774</v>
      </c>
      <c r="G156" s="169">
        <f t="shared" si="125"/>
        <v>129</v>
      </c>
      <c r="H156" s="69">
        <f t="shared" si="119"/>
        <v>74.66307277628033</v>
      </c>
      <c r="I156" s="68">
        <f t="shared" si="120"/>
        <v>3.5891472868217056</v>
      </c>
      <c r="J156" s="70">
        <f t="shared" si="121"/>
        <v>0.93138776777398324</v>
      </c>
      <c r="K156" s="68">
        <f t="shared" si="126"/>
        <v>4.3154299906861224</v>
      </c>
      <c r="L156" s="69">
        <f t="shared" si="122"/>
        <v>1.3525179856115108</v>
      </c>
      <c r="M156" s="68">
        <f t="shared" si="123"/>
        <v>5.8072776280323453</v>
      </c>
      <c r="N156" s="158">
        <f t="shared" si="124"/>
        <v>0</v>
      </c>
      <c r="O156" s="80">
        <f t="shared" si="127"/>
        <v>3.3309352517985613</v>
      </c>
      <c r="P156" s="11"/>
      <c r="Q156" s="178">
        <v>742</v>
      </c>
      <c r="R156" s="171">
        <f>Q156/31</f>
        <v>23.93548387096774</v>
      </c>
      <c r="S156" s="164">
        <v>554</v>
      </c>
      <c r="T156" s="171">
        <f>S156/31</f>
        <v>17.870967741935484</v>
      </c>
      <c r="U156" s="39">
        <v>129</v>
      </c>
      <c r="V156" s="9">
        <v>10</v>
      </c>
      <c r="W156" s="173">
        <f t="shared" si="128"/>
        <v>139</v>
      </c>
      <c r="X156" s="9">
        <v>463</v>
      </c>
      <c r="Y156" s="164"/>
      <c r="Z156" s="164">
        <v>0</v>
      </c>
      <c r="AA156" s="165">
        <v>459</v>
      </c>
    </row>
    <row r="157" spans="1:38" x14ac:dyDescent="0.2">
      <c r="A157" s="56" t="s">
        <v>63</v>
      </c>
      <c r="B157" s="56">
        <v>30</v>
      </c>
      <c r="C157" s="63">
        <f t="shared" si="115"/>
        <v>86.1111111111111</v>
      </c>
      <c r="D157" s="155">
        <f t="shared" si="116"/>
        <v>25.833333333333332</v>
      </c>
      <c r="E157" s="156">
        <f t="shared" si="117"/>
        <v>4.1666666666666679</v>
      </c>
      <c r="F157" s="65">
        <f t="shared" si="118"/>
        <v>25.833333333333332</v>
      </c>
      <c r="G157" s="169">
        <f t="shared" si="125"/>
        <v>115</v>
      </c>
      <c r="H157" s="69">
        <f t="shared" si="119"/>
        <v>61.548387096774192</v>
      </c>
      <c r="I157" s="68">
        <f t="shared" si="120"/>
        <v>4.1304347826086953</v>
      </c>
      <c r="J157" s="70">
        <f t="shared" si="121"/>
        <v>0.93138776777398324</v>
      </c>
      <c r="K157" s="68">
        <f t="shared" si="126"/>
        <v>3.9428748835765286</v>
      </c>
      <c r="L157" s="69">
        <f t="shared" si="122"/>
        <v>2.3464566929133857</v>
      </c>
      <c r="M157" s="68">
        <f t="shared" si="123"/>
        <v>4.9161290322580644</v>
      </c>
      <c r="N157" s="158">
        <f t="shared" si="124"/>
        <v>0</v>
      </c>
      <c r="O157" s="80">
        <f t="shared" si="127"/>
        <v>3.7401574803149606</v>
      </c>
      <c r="P157" s="11"/>
      <c r="Q157" s="178">
        <v>775</v>
      </c>
      <c r="R157" s="171">
        <f>Q157/30</f>
        <v>25.833333333333332</v>
      </c>
      <c r="S157" s="164">
        <v>477</v>
      </c>
      <c r="T157" s="171">
        <f>S157/30</f>
        <v>15.9</v>
      </c>
      <c r="U157" s="39">
        <v>115</v>
      </c>
      <c r="V157" s="9">
        <v>12</v>
      </c>
      <c r="W157" s="173">
        <f t="shared" si="128"/>
        <v>127</v>
      </c>
      <c r="X157" s="9">
        <v>475</v>
      </c>
      <c r="Y157" s="164"/>
      <c r="Z157" s="164">
        <v>0</v>
      </c>
      <c r="AA157" s="165">
        <v>466</v>
      </c>
    </row>
    <row r="158" spans="1:38" x14ac:dyDescent="0.2">
      <c r="A158" s="56" t="s">
        <v>65</v>
      </c>
      <c r="B158" s="56">
        <v>30</v>
      </c>
      <c r="C158" s="63">
        <f t="shared" si="115"/>
        <v>85.591397849462354</v>
      </c>
      <c r="D158" s="155">
        <f t="shared" si="116"/>
        <v>25.677419354838708</v>
      </c>
      <c r="E158" s="156">
        <f t="shared" si="117"/>
        <v>4.3225806451612918</v>
      </c>
      <c r="F158" s="65">
        <f t="shared" si="118"/>
        <v>25.677419354838708</v>
      </c>
      <c r="G158" s="169">
        <f t="shared" si="125"/>
        <v>130</v>
      </c>
      <c r="H158" s="69">
        <f t="shared" si="119"/>
        <v>60.678391959798994</v>
      </c>
      <c r="I158" s="68">
        <f t="shared" si="120"/>
        <v>3.6692307692307691</v>
      </c>
      <c r="J158" s="70">
        <f t="shared" si="121"/>
        <v>0.93138776777398324</v>
      </c>
      <c r="K158" s="68">
        <f t="shared" si="126"/>
        <v>4.3154299906861224</v>
      </c>
      <c r="L158" s="69">
        <f t="shared" si="122"/>
        <v>2.2517985611510793</v>
      </c>
      <c r="M158" s="68">
        <f t="shared" si="123"/>
        <v>5.4133165829145735</v>
      </c>
      <c r="N158" s="158">
        <f t="shared" si="124"/>
        <v>0</v>
      </c>
      <c r="O158" s="80">
        <f t="shared" si="127"/>
        <v>3.4316546762589928</v>
      </c>
      <c r="P158" s="11"/>
      <c r="Q158" s="178">
        <v>796</v>
      </c>
      <c r="R158" s="171">
        <f>Q158/31</f>
        <v>25.677419354838708</v>
      </c>
      <c r="S158" s="164">
        <v>483</v>
      </c>
      <c r="T158" s="171">
        <f>S158/31</f>
        <v>15.580645161290322</v>
      </c>
      <c r="U158" s="39">
        <v>130</v>
      </c>
      <c r="V158" s="9">
        <v>9</v>
      </c>
      <c r="W158" s="173">
        <f t="shared" si="128"/>
        <v>139</v>
      </c>
      <c r="X158" s="9">
        <v>477</v>
      </c>
      <c r="Y158" s="164"/>
      <c r="Z158" s="164">
        <v>0</v>
      </c>
      <c r="AA158" s="165">
        <v>476</v>
      </c>
    </row>
    <row r="159" spans="1:38" x14ac:dyDescent="0.2">
      <c r="A159" s="56" t="s">
        <v>67</v>
      </c>
      <c r="B159" s="56">
        <v>30</v>
      </c>
      <c r="C159" s="63">
        <f t="shared" si="115"/>
        <v>79.777777777777786</v>
      </c>
      <c r="D159" s="155">
        <f t="shared" si="116"/>
        <v>23.933333333333334</v>
      </c>
      <c r="E159" s="156">
        <f t="shared" si="117"/>
        <v>6.0666666666666664</v>
      </c>
      <c r="F159" s="65">
        <f t="shared" si="118"/>
        <v>23.933333333333334</v>
      </c>
      <c r="G159" s="169">
        <f t="shared" si="125"/>
        <v>133</v>
      </c>
      <c r="H159" s="69">
        <f t="shared" si="119"/>
        <v>59.33147632311978</v>
      </c>
      <c r="I159" s="68">
        <f t="shared" si="120"/>
        <v>5.007518796992481</v>
      </c>
      <c r="J159" s="70">
        <f t="shared" si="121"/>
        <v>0.93138776777398324</v>
      </c>
      <c r="K159" s="68">
        <f t="shared" si="126"/>
        <v>4.2843837317603226</v>
      </c>
      <c r="L159" s="69">
        <f t="shared" si="122"/>
        <v>2.1159420289855073</v>
      </c>
      <c r="M159" s="68">
        <f t="shared" si="123"/>
        <v>5.766016713091922</v>
      </c>
      <c r="N159" s="158">
        <f t="shared" si="124"/>
        <v>0</v>
      </c>
      <c r="O159" s="80">
        <f t="shared" si="127"/>
        <v>4.8260869565217392</v>
      </c>
      <c r="P159" s="11"/>
      <c r="Q159" s="178">
        <v>718</v>
      </c>
      <c r="R159" s="171">
        <f>Q159/30</f>
        <v>23.933333333333334</v>
      </c>
      <c r="S159" s="164">
        <v>426</v>
      </c>
      <c r="T159" s="171">
        <f>S159/30</f>
        <v>14.2</v>
      </c>
      <c r="U159" s="39">
        <v>133</v>
      </c>
      <c r="V159" s="9">
        <v>5</v>
      </c>
      <c r="W159" s="173">
        <f t="shared" si="128"/>
        <v>138</v>
      </c>
      <c r="X159" s="9">
        <v>666</v>
      </c>
      <c r="Y159" s="164"/>
      <c r="Z159" s="164">
        <v>0</v>
      </c>
      <c r="AA159" s="165">
        <v>660</v>
      </c>
      <c r="AC159" s="8"/>
      <c r="AD159" s="8"/>
    </row>
    <row r="160" spans="1:38" ht="12.75" thickBot="1" x14ac:dyDescent="0.25">
      <c r="A160" s="56" t="s">
        <v>69</v>
      </c>
      <c r="B160" s="56">
        <v>30</v>
      </c>
      <c r="C160" s="63">
        <f t="shared" si="115"/>
        <v>0</v>
      </c>
      <c r="D160" s="155">
        <f t="shared" si="116"/>
        <v>0</v>
      </c>
      <c r="E160" s="156">
        <f t="shared" si="117"/>
        <v>30</v>
      </c>
      <c r="F160" s="65">
        <f t="shared" si="118"/>
        <v>0</v>
      </c>
      <c r="G160" s="169">
        <f t="shared" si="125"/>
        <v>0</v>
      </c>
      <c r="H160" s="69" t="e">
        <f t="shared" si="119"/>
        <v>#DIV/0!</v>
      </c>
      <c r="I160" s="68" t="e">
        <f t="shared" si="120"/>
        <v>#DIV/0!</v>
      </c>
      <c r="J160" s="70">
        <f t="shared" si="121"/>
        <v>0.93138776777398324</v>
      </c>
      <c r="K160" s="68">
        <f t="shared" si="126"/>
        <v>0</v>
      </c>
      <c r="L160" s="69" t="e">
        <f t="shared" si="122"/>
        <v>#DIV/0!</v>
      </c>
      <c r="M160" s="68" t="e">
        <f t="shared" si="123"/>
        <v>#DIV/0!</v>
      </c>
      <c r="N160" s="158" t="e">
        <f t="shared" si="124"/>
        <v>#DIV/0!</v>
      </c>
      <c r="O160" s="80" t="e">
        <f t="shared" si="127"/>
        <v>#DIV/0!</v>
      </c>
      <c r="P160" s="11"/>
      <c r="Q160" s="178"/>
      <c r="R160" s="171">
        <f>Q160/31</f>
        <v>0</v>
      </c>
      <c r="S160" s="164"/>
      <c r="T160" s="171">
        <f>S160/31</f>
        <v>0</v>
      </c>
      <c r="U160" s="39"/>
      <c r="V160" s="9"/>
      <c r="W160" s="173">
        <f t="shared" si="128"/>
        <v>0</v>
      </c>
      <c r="X160" s="9"/>
      <c r="Y160" s="164"/>
      <c r="Z160" s="164"/>
      <c r="AA160" s="165"/>
      <c r="AC160" s="8"/>
      <c r="AD160" s="8"/>
    </row>
    <row r="161" spans="1:31" s="209" customFormat="1" ht="12.75" thickBot="1" x14ac:dyDescent="0.25">
      <c r="A161" s="248" t="s">
        <v>71</v>
      </c>
      <c r="B161" s="248">
        <v>30</v>
      </c>
      <c r="C161" s="249">
        <f>D161/B161*100</f>
        <v>72.275449101796411</v>
      </c>
      <c r="D161" s="250">
        <f>+R161</f>
        <v>21.682634730538922</v>
      </c>
      <c r="E161" s="251">
        <f t="shared" si="117"/>
        <v>8.317365269461078</v>
      </c>
      <c r="F161" s="252">
        <f>R161</f>
        <v>21.682634730538922</v>
      </c>
      <c r="G161" s="253">
        <f>+U161</f>
        <v>1258</v>
      </c>
      <c r="H161" s="254">
        <f t="shared" si="119"/>
        <v>59.210162938414804</v>
      </c>
      <c r="I161" s="255">
        <f t="shared" si="120"/>
        <v>3.5135135135135136</v>
      </c>
      <c r="J161" s="256">
        <f t="shared" si="121"/>
        <v>0.93138776777398324</v>
      </c>
      <c r="K161" s="255">
        <f>W161/Y$149*1000/11</f>
        <v>3.7678868787220234</v>
      </c>
      <c r="L161" s="254">
        <f t="shared" si="122"/>
        <v>2.2127340823970036</v>
      </c>
      <c r="M161" s="255">
        <f>W161/F161/11</f>
        <v>5.5972734804549225</v>
      </c>
      <c r="N161" s="257">
        <f t="shared" si="124"/>
        <v>0</v>
      </c>
      <c r="O161" s="258">
        <f t="shared" si="127"/>
        <v>3.3108614232209739</v>
      </c>
      <c r="P161" s="11"/>
      <c r="Q161" s="259">
        <f>SUM(Q149:Q160)</f>
        <v>7242</v>
      </c>
      <c r="R161" s="260">
        <f>Q161/334</f>
        <v>21.682634730538922</v>
      </c>
      <c r="S161" s="261">
        <f>SUM(S149:S160)</f>
        <v>4288</v>
      </c>
      <c r="T161" s="260">
        <f>S161/334</f>
        <v>12.838323353293413</v>
      </c>
      <c r="U161" s="262">
        <f>SUM(U149:U160)</f>
        <v>1258</v>
      </c>
      <c r="V161" s="262">
        <f>SUM(V149:V160)</f>
        <v>77</v>
      </c>
      <c r="W161" s="262">
        <f>SUM(W149:W160)</f>
        <v>1335</v>
      </c>
      <c r="X161" s="262">
        <f>SUM(X149:X160)</f>
        <v>4420</v>
      </c>
      <c r="Y161" s="263">
        <v>32210</v>
      </c>
      <c r="Z161" s="262">
        <f>SUM(Z149:Z160)</f>
        <v>0</v>
      </c>
      <c r="AA161" s="262">
        <f>SUM(AA149:AA160)</f>
        <v>4351</v>
      </c>
    </row>
    <row r="162" spans="1:31" x14ac:dyDescent="0.2">
      <c r="A162" s="11"/>
      <c r="B162" s="11"/>
      <c r="C162" s="183"/>
      <c r="D162" s="65"/>
      <c r="E162" s="65"/>
      <c r="F162" s="65"/>
      <c r="G162" s="11"/>
      <c r="H162" s="11"/>
      <c r="I162" s="11"/>
      <c r="J162" s="11"/>
      <c r="K162" s="11"/>
      <c r="L162" s="11"/>
      <c r="M162" s="11"/>
      <c r="N162" s="409" t="s">
        <v>2</v>
      </c>
      <c r="O162" s="409"/>
      <c r="P162" s="11"/>
      <c r="Q162" s="9"/>
      <c r="R162" s="9"/>
      <c r="S162" s="9"/>
      <c r="T162" s="9"/>
      <c r="U162" s="9"/>
      <c r="V162" s="9"/>
      <c r="W162" s="9"/>
      <c r="X162" s="9"/>
      <c r="Y162" s="9"/>
      <c r="Z162" s="9"/>
      <c r="AC162" s="8"/>
      <c r="AD162" s="8"/>
    </row>
    <row r="163" spans="1:31" x14ac:dyDescent="0.2">
      <c r="A163" s="1" t="s">
        <v>1</v>
      </c>
      <c r="C163" s="216"/>
      <c r="D163" s="112"/>
      <c r="E163" s="427"/>
      <c r="F163" s="427"/>
      <c r="G163" s="428"/>
      <c r="H163" s="428"/>
      <c r="I163" s="428"/>
      <c r="J163" s="428"/>
      <c r="K163" s="428"/>
      <c r="P163" s="11"/>
      <c r="AC163" s="8"/>
      <c r="AD163" s="8"/>
    </row>
    <row r="164" spans="1:31" x14ac:dyDescent="0.2">
      <c r="A164" s="137"/>
      <c r="B164" s="1"/>
      <c r="C164" s="1"/>
      <c r="D164" s="1"/>
      <c r="E164" s="535" t="s">
        <v>136</v>
      </c>
      <c r="F164" s="535"/>
      <c r="G164" s="535"/>
      <c r="H164" s="535"/>
      <c r="I164" s="535"/>
      <c r="J164" s="535"/>
      <c r="K164" s="535"/>
      <c r="P164" s="11"/>
      <c r="AC164" s="8"/>
      <c r="AD164" s="8"/>
    </row>
    <row r="165" spans="1:31" x14ac:dyDescent="0.2">
      <c r="A165" s="137"/>
      <c r="B165" s="1"/>
      <c r="C165" s="1"/>
      <c r="D165" s="1"/>
      <c r="E165" s="536" t="s">
        <v>145</v>
      </c>
      <c r="F165" s="536"/>
      <c r="G165" s="536"/>
      <c r="H165" s="536"/>
      <c r="I165" s="536"/>
      <c r="J165" s="536"/>
      <c r="K165" s="536"/>
      <c r="P165" s="11"/>
      <c r="AC165" s="8"/>
      <c r="AD165" s="8"/>
      <c r="AE165" s="8"/>
    </row>
    <row r="166" spans="1:31" x14ac:dyDescent="0.2">
      <c r="A166" s="137"/>
      <c r="B166" s="1"/>
      <c r="C166" s="1"/>
      <c r="D166" s="1"/>
      <c r="E166" s="536" t="s">
        <v>162</v>
      </c>
      <c r="F166" s="536"/>
      <c r="G166" s="536"/>
      <c r="H166" s="536"/>
      <c r="I166" s="536"/>
      <c r="J166" s="536"/>
      <c r="K166" s="536"/>
      <c r="P166" s="11"/>
      <c r="AC166" s="8"/>
      <c r="AD166" s="8"/>
    </row>
    <row r="167" spans="1:31" x14ac:dyDescent="0.2">
      <c r="C167" s="216"/>
      <c r="D167" s="112"/>
      <c r="E167" s="537" t="s">
        <v>155</v>
      </c>
      <c r="F167" s="537"/>
      <c r="G167" s="537"/>
      <c r="H167" s="537"/>
      <c r="I167" s="537"/>
      <c r="J167" s="537"/>
      <c r="K167" s="537"/>
      <c r="P167" s="11"/>
      <c r="Q167" s="6"/>
      <c r="AC167" s="8"/>
      <c r="AD167" s="8"/>
      <c r="AE167" s="217"/>
    </row>
    <row r="168" spans="1:31" ht="12.75" thickBot="1" x14ac:dyDescent="0.25">
      <c r="C168" s="216"/>
      <c r="D168" s="112"/>
      <c r="E168" s="426"/>
      <c r="F168" s="426"/>
      <c r="G168" s="426"/>
      <c r="H168" s="426"/>
      <c r="K168" s="426"/>
      <c r="L168" s="1"/>
      <c r="M168" s="1"/>
      <c r="P168" s="11"/>
      <c r="Q168" s="6"/>
      <c r="AC168" s="8"/>
      <c r="AD168" s="8"/>
      <c r="AE168" s="217"/>
    </row>
    <row r="169" spans="1:31" x14ac:dyDescent="0.2">
      <c r="A169" s="2"/>
      <c r="B169" s="17"/>
      <c r="C169" s="18" t="s">
        <v>8</v>
      </c>
      <c r="D169" s="19"/>
      <c r="E169" s="139"/>
      <c r="F169" s="20"/>
      <c r="G169" s="21"/>
      <c r="H169" s="21"/>
      <c r="I169" s="21"/>
      <c r="J169" s="21"/>
      <c r="K169" s="21"/>
      <c r="L169" s="21"/>
      <c r="M169" s="21"/>
      <c r="N169" s="22"/>
      <c r="O169" s="11"/>
      <c r="P169" s="11"/>
      <c r="AA169" s="1"/>
      <c r="AC169" s="8"/>
      <c r="AD169" s="8"/>
      <c r="AE169" s="217"/>
    </row>
    <row r="170" spans="1:31" ht="12.75" thickBot="1" x14ac:dyDescent="0.25">
      <c r="B170" s="524" t="s">
        <v>12</v>
      </c>
      <c r="C170" s="525"/>
      <c r="D170" s="525"/>
      <c r="E170" s="526"/>
      <c r="F170" s="141"/>
      <c r="G170" s="11"/>
      <c r="H170" s="81"/>
      <c r="I170" s="69"/>
      <c r="J170" s="11" t="s">
        <v>13</v>
      </c>
      <c r="K170" s="11"/>
      <c r="L170" s="11"/>
      <c r="M170" s="11"/>
      <c r="N170" s="142"/>
      <c r="O170" s="11"/>
      <c r="P170" s="11"/>
      <c r="Q170" s="430" t="s">
        <v>155</v>
      </c>
      <c r="R170" s="431"/>
      <c r="S170" s="431"/>
      <c r="AA170" s="1"/>
      <c r="AC170" s="8"/>
      <c r="AD170" s="8"/>
      <c r="AE170" s="217"/>
    </row>
    <row r="171" spans="1:31" ht="132.75" thickBot="1" x14ac:dyDescent="0.25">
      <c r="A171" s="143"/>
      <c r="B171" s="410" t="s">
        <v>15</v>
      </c>
      <c r="C171" s="144" t="s">
        <v>16</v>
      </c>
      <c r="D171" s="145" t="s">
        <v>17</v>
      </c>
      <c r="E171" s="145" t="s">
        <v>18</v>
      </c>
      <c r="F171" s="145" t="s">
        <v>19</v>
      </c>
      <c r="G171" s="410" t="s">
        <v>20</v>
      </c>
      <c r="H171" s="410" t="s">
        <v>21</v>
      </c>
      <c r="I171" s="410" t="s">
        <v>22</v>
      </c>
      <c r="J171" s="556" t="s">
        <v>23</v>
      </c>
      <c r="K171" s="557"/>
      <c r="L171" s="410" t="s">
        <v>24</v>
      </c>
      <c r="M171" s="410" t="s">
        <v>25</v>
      </c>
      <c r="N171" s="410" t="s">
        <v>26</v>
      </c>
      <c r="O171" s="146" t="s">
        <v>27</v>
      </c>
      <c r="P171" s="11"/>
      <c r="Q171" s="147" t="s">
        <v>28</v>
      </c>
      <c r="R171" s="148" t="s">
        <v>29</v>
      </c>
      <c r="S171" s="148" t="s">
        <v>30</v>
      </c>
      <c r="T171" s="148" t="s">
        <v>31</v>
      </c>
      <c r="U171" s="148" t="s">
        <v>32</v>
      </c>
      <c r="V171" s="148" t="s">
        <v>33</v>
      </c>
      <c r="W171" s="149" t="s">
        <v>34</v>
      </c>
      <c r="X171" s="149" t="s">
        <v>35</v>
      </c>
      <c r="Y171" s="149" t="s">
        <v>114</v>
      </c>
      <c r="Z171" s="149" t="s">
        <v>37</v>
      </c>
      <c r="AA171" s="150" t="s">
        <v>38</v>
      </c>
      <c r="AC171" s="8"/>
      <c r="AD171" s="8"/>
      <c r="AE171" s="217"/>
    </row>
    <row r="172" spans="1:31" x14ac:dyDescent="0.2">
      <c r="A172" s="218" t="s">
        <v>47</v>
      </c>
      <c r="B172" s="219">
        <v>20</v>
      </c>
      <c r="C172" s="220">
        <f t="shared" ref="C172:C183" si="129">D172/B172*100</f>
        <v>100.80645161290323</v>
      </c>
      <c r="D172" s="64">
        <f t="shared" ref="D172:D183" si="130">R172</f>
        <v>20.161290322580644</v>
      </c>
      <c r="E172" s="65">
        <f t="shared" ref="E172:E184" si="131">B172-D172</f>
        <v>-0.16129032258064413</v>
      </c>
      <c r="F172" s="155">
        <f t="shared" ref="F172:F183" si="132">+R172</f>
        <v>20.161290322580644</v>
      </c>
      <c r="G172" s="157">
        <f>+U172</f>
        <v>43</v>
      </c>
      <c r="H172" s="221">
        <f t="shared" ref="H172:H184" si="133">S172/Q172*100</f>
        <v>70.72</v>
      </c>
      <c r="I172" s="69">
        <f t="shared" ref="I172:I183" si="134">X172/U172</f>
        <v>9.604651162790697</v>
      </c>
      <c r="J172" s="68">
        <f>B172/Y172*1000</f>
        <v>5.8309037900874632</v>
      </c>
      <c r="K172" s="69">
        <f>W172/Y172*1000</f>
        <v>12.536443148688045</v>
      </c>
      <c r="L172" s="68">
        <f t="shared" ref="L172:L184" si="135">SUM(Q172-S172)/W172</f>
        <v>4.2558139534883717</v>
      </c>
      <c r="M172" s="69">
        <f t="shared" ref="M172:M183" si="136">W172/F172</f>
        <v>2.1328</v>
      </c>
      <c r="N172" s="158">
        <f t="shared" ref="N172:N184" si="137">Z172/W172*100</f>
        <v>0</v>
      </c>
      <c r="O172" s="36">
        <f>+X172/W172</f>
        <v>9.604651162790697</v>
      </c>
      <c r="P172" s="11"/>
      <c r="Q172" s="159">
        <v>625</v>
      </c>
      <c r="R172" s="160">
        <f>Q172/31</f>
        <v>20.161290322580644</v>
      </c>
      <c r="S172" s="161">
        <v>442</v>
      </c>
      <c r="T172" s="160">
        <f>S172/31</f>
        <v>14.258064516129032</v>
      </c>
      <c r="U172" s="162">
        <v>43</v>
      </c>
      <c r="V172" s="163">
        <v>0</v>
      </c>
      <c r="W172" s="162">
        <f>+V172+U172</f>
        <v>43</v>
      </c>
      <c r="X172" s="163">
        <v>413</v>
      </c>
      <c r="Y172" s="222">
        <v>3430</v>
      </c>
      <c r="Z172" s="161">
        <v>0</v>
      </c>
      <c r="AA172" s="165">
        <v>413</v>
      </c>
      <c r="AC172" s="8"/>
      <c r="AD172" s="8"/>
    </row>
    <row r="173" spans="1:31" x14ac:dyDescent="0.2">
      <c r="A173" s="218" t="s">
        <v>49</v>
      </c>
      <c r="B173" s="219">
        <v>20</v>
      </c>
      <c r="C173" s="220">
        <f t="shared" si="129"/>
        <v>101.07142857142857</v>
      </c>
      <c r="D173" s="64">
        <f t="shared" si="130"/>
        <v>20.214285714285715</v>
      </c>
      <c r="E173" s="65">
        <f t="shared" si="131"/>
        <v>-0.2142857142857153</v>
      </c>
      <c r="F173" s="155">
        <f t="shared" si="132"/>
        <v>20.214285714285715</v>
      </c>
      <c r="G173" s="169">
        <f t="shared" ref="G173:G183" si="138">+U173</f>
        <v>46</v>
      </c>
      <c r="H173" s="221">
        <f t="shared" si="133"/>
        <v>60.777385159010599</v>
      </c>
      <c r="I173" s="69">
        <f t="shared" si="134"/>
        <v>13.717391304347826</v>
      </c>
      <c r="J173" s="68">
        <f t="shared" ref="J173:J183" si="139">B173/Y$172*1000</f>
        <v>5.8309037900874632</v>
      </c>
      <c r="K173" s="69">
        <f t="shared" ref="K173:K183" si="140">W173/Y$172*1000</f>
        <v>13.411078717201166</v>
      </c>
      <c r="L173" s="68">
        <f t="shared" si="135"/>
        <v>4.8260869565217392</v>
      </c>
      <c r="M173" s="69">
        <f t="shared" si="136"/>
        <v>2.2756183745583036</v>
      </c>
      <c r="N173" s="158">
        <f t="shared" si="137"/>
        <v>0</v>
      </c>
      <c r="O173" s="80">
        <f t="shared" ref="O173:O184" si="141">+X173/W173</f>
        <v>13.717391304347826</v>
      </c>
      <c r="P173" s="11"/>
      <c r="Q173" s="170">
        <v>566</v>
      </c>
      <c r="R173" s="171">
        <f>Q173/28</f>
        <v>20.214285714285715</v>
      </c>
      <c r="S173" s="172">
        <v>344</v>
      </c>
      <c r="T173" s="171">
        <f>S173/28</f>
        <v>12.285714285714286</v>
      </c>
      <c r="U173" s="173">
        <v>46</v>
      </c>
      <c r="V173" s="13">
        <v>0</v>
      </c>
      <c r="W173" s="173">
        <f t="shared" ref="W173:W184" si="142">+V173+U173</f>
        <v>46</v>
      </c>
      <c r="X173" s="13">
        <v>631</v>
      </c>
      <c r="Y173" s="164"/>
      <c r="Z173" s="172">
        <v>0</v>
      </c>
      <c r="AA173" s="165">
        <v>631</v>
      </c>
      <c r="AC173" s="8"/>
      <c r="AD173" s="8"/>
    </row>
    <row r="174" spans="1:31" x14ac:dyDescent="0.2">
      <c r="A174" s="218" t="s">
        <v>51</v>
      </c>
      <c r="B174" s="219">
        <v>20</v>
      </c>
      <c r="C174" s="220">
        <f t="shared" si="129"/>
        <v>100</v>
      </c>
      <c r="D174" s="64">
        <f t="shared" si="130"/>
        <v>20</v>
      </c>
      <c r="E174" s="65">
        <f t="shared" si="131"/>
        <v>0</v>
      </c>
      <c r="F174" s="155">
        <f t="shared" si="132"/>
        <v>20</v>
      </c>
      <c r="G174" s="169">
        <f t="shared" si="138"/>
        <v>49</v>
      </c>
      <c r="H174" s="221">
        <f t="shared" si="133"/>
        <v>58.709677419354833</v>
      </c>
      <c r="I174" s="69">
        <f t="shared" si="134"/>
        <v>7.3469387755102042</v>
      </c>
      <c r="J174" s="68">
        <f t="shared" si="139"/>
        <v>5.8309037900874632</v>
      </c>
      <c r="K174" s="69">
        <f t="shared" si="140"/>
        <v>14.285714285714285</v>
      </c>
      <c r="L174" s="68">
        <f t="shared" si="135"/>
        <v>5.2244897959183669</v>
      </c>
      <c r="M174" s="69">
        <f t="shared" si="136"/>
        <v>2.4500000000000002</v>
      </c>
      <c r="N174" s="158">
        <f t="shared" si="137"/>
        <v>0</v>
      </c>
      <c r="O174" s="80">
        <f t="shared" si="141"/>
        <v>7.3469387755102042</v>
      </c>
      <c r="P174" s="11"/>
      <c r="Q174" s="178">
        <v>620</v>
      </c>
      <c r="R174" s="171">
        <f>Q174/31</f>
        <v>20</v>
      </c>
      <c r="S174" s="164">
        <v>364</v>
      </c>
      <c r="T174" s="171">
        <f>S174/31</f>
        <v>11.741935483870968</v>
      </c>
      <c r="U174" s="39">
        <v>49</v>
      </c>
      <c r="V174" s="9">
        <v>0</v>
      </c>
      <c r="W174" s="173">
        <f t="shared" si="142"/>
        <v>49</v>
      </c>
      <c r="X174" s="9">
        <v>360</v>
      </c>
      <c r="Y174" s="164"/>
      <c r="Z174" s="164">
        <v>0</v>
      </c>
      <c r="AA174" s="165">
        <v>360</v>
      </c>
      <c r="AC174" s="8"/>
      <c r="AD174" s="8"/>
    </row>
    <row r="175" spans="1:31" x14ac:dyDescent="0.2">
      <c r="A175" s="218" t="s">
        <v>53</v>
      </c>
      <c r="B175" s="219">
        <v>20</v>
      </c>
      <c r="C175" s="220">
        <f t="shared" si="129"/>
        <v>100</v>
      </c>
      <c r="D175" s="64">
        <f t="shared" si="130"/>
        <v>20</v>
      </c>
      <c r="E175" s="65">
        <f t="shared" si="131"/>
        <v>0</v>
      </c>
      <c r="F175" s="155">
        <f t="shared" si="132"/>
        <v>20</v>
      </c>
      <c r="G175" s="169">
        <f t="shared" si="138"/>
        <v>52</v>
      </c>
      <c r="H175" s="221">
        <f t="shared" si="133"/>
        <v>63.5</v>
      </c>
      <c r="I175" s="69">
        <f t="shared" si="134"/>
        <v>6.5576923076923075</v>
      </c>
      <c r="J175" s="68">
        <f t="shared" si="139"/>
        <v>5.8309037900874632</v>
      </c>
      <c r="K175" s="69">
        <f t="shared" si="140"/>
        <v>15.160349854227405</v>
      </c>
      <c r="L175" s="68">
        <f t="shared" si="135"/>
        <v>4.2115384615384617</v>
      </c>
      <c r="M175" s="69">
        <f t="shared" si="136"/>
        <v>2.6</v>
      </c>
      <c r="N175" s="158">
        <f t="shared" si="137"/>
        <v>0</v>
      </c>
      <c r="O175" s="80">
        <f t="shared" si="141"/>
        <v>6.5576923076923075</v>
      </c>
      <c r="P175" s="11"/>
      <c r="Q175" s="178">
        <v>600</v>
      </c>
      <c r="R175" s="171">
        <f>Q175/30</f>
        <v>20</v>
      </c>
      <c r="S175" s="164">
        <v>381</v>
      </c>
      <c r="T175" s="171">
        <f>S175/30</f>
        <v>12.7</v>
      </c>
      <c r="U175" s="39">
        <v>52</v>
      </c>
      <c r="V175" s="9">
        <v>0</v>
      </c>
      <c r="W175" s="173">
        <f t="shared" si="142"/>
        <v>52</v>
      </c>
      <c r="X175" s="9">
        <v>341</v>
      </c>
      <c r="Y175" s="164"/>
      <c r="Z175" s="164">
        <v>0</v>
      </c>
      <c r="AA175" s="165">
        <v>340</v>
      </c>
      <c r="AC175" s="8"/>
      <c r="AD175" s="8"/>
    </row>
    <row r="176" spans="1:31" x14ac:dyDescent="0.2">
      <c r="A176" s="218" t="s">
        <v>55</v>
      </c>
      <c r="B176" s="219">
        <v>20</v>
      </c>
      <c r="C176" s="220">
        <f t="shared" si="129"/>
        <v>101.45161290322579</v>
      </c>
      <c r="D176" s="64">
        <f t="shared" si="130"/>
        <v>20.29032258064516</v>
      </c>
      <c r="E176" s="65">
        <f t="shared" si="131"/>
        <v>-0.29032258064516014</v>
      </c>
      <c r="F176" s="155">
        <f t="shared" si="132"/>
        <v>20.29032258064516</v>
      </c>
      <c r="G176" s="169">
        <f t="shared" si="138"/>
        <v>43</v>
      </c>
      <c r="H176" s="221">
        <f t="shared" si="133"/>
        <v>68.839427662957078</v>
      </c>
      <c r="I176" s="69">
        <f t="shared" si="134"/>
        <v>10.534883720930232</v>
      </c>
      <c r="J176" s="68">
        <f t="shared" si="139"/>
        <v>5.8309037900874632</v>
      </c>
      <c r="K176" s="69">
        <f t="shared" si="140"/>
        <v>12.536443148688045</v>
      </c>
      <c r="L176" s="68">
        <f t="shared" si="135"/>
        <v>4.558139534883721</v>
      </c>
      <c r="M176" s="69">
        <f t="shared" si="136"/>
        <v>2.1192368839427664</v>
      </c>
      <c r="N176" s="158">
        <f t="shared" si="137"/>
        <v>0</v>
      </c>
      <c r="O176" s="80">
        <f t="shared" si="141"/>
        <v>10.534883720930232</v>
      </c>
      <c r="P176" s="11"/>
      <c r="Q176" s="178">
        <v>629</v>
      </c>
      <c r="R176" s="171">
        <f>Q176/31</f>
        <v>20.29032258064516</v>
      </c>
      <c r="S176" s="164">
        <v>433</v>
      </c>
      <c r="T176" s="171">
        <f>S176/31</f>
        <v>13.96774193548387</v>
      </c>
      <c r="U176" s="39">
        <v>43</v>
      </c>
      <c r="V176" s="9">
        <v>0</v>
      </c>
      <c r="W176" s="173">
        <f t="shared" si="142"/>
        <v>43</v>
      </c>
      <c r="X176" s="9">
        <v>453</v>
      </c>
      <c r="Y176" s="164"/>
      <c r="Z176" s="164">
        <v>0</v>
      </c>
      <c r="AA176" s="165">
        <v>437</v>
      </c>
      <c r="AC176" s="8"/>
      <c r="AD176" s="8"/>
    </row>
    <row r="177" spans="1:30" x14ac:dyDescent="0.2">
      <c r="A177" s="218" t="s">
        <v>57</v>
      </c>
      <c r="B177" s="219">
        <v>20</v>
      </c>
      <c r="C177" s="220">
        <f t="shared" si="129"/>
        <v>100.33333333333334</v>
      </c>
      <c r="D177" s="64">
        <f t="shared" si="130"/>
        <v>20.066666666666666</v>
      </c>
      <c r="E177" s="65">
        <f t="shared" si="131"/>
        <v>-6.666666666666643E-2</v>
      </c>
      <c r="F177" s="155">
        <f t="shared" si="132"/>
        <v>20.066666666666666</v>
      </c>
      <c r="G177" s="169">
        <f t="shared" si="138"/>
        <v>50</v>
      </c>
      <c r="H177" s="221">
        <f t="shared" si="133"/>
        <v>69.933554817275748</v>
      </c>
      <c r="I177" s="69">
        <f t="shared" si="134"/>
        <v>7.7</v>
      </c>
      <c r="J177" s="68">
        <f t="shared" si="139"/>
        <v>5.8309037900874632</v>
      </c>
      <c r="K177" s="69">
        <f t="shared" si="140"/>
        <v>14.577259475218659</v>
      </c>
      <c r="L177" s="68">
        <f t="shared" si="135"/>
        <v>3.62</v>
      </c>
      <c r="M177" s="69">
        <f t="shared" si="136"/>
        <v>2.4916943521594686</v>
      </c>
      <c r="N177" s="158">
        <f t="shared" si="137"/>
        <v>0</v>
      </c>
      <c r="O177" s="80">
        <f t="shared" si="141"/>
        <v>7.7</v>
      </c>
      <c r="P177" s="11"/>
      <c r="Q177" s="178">
        <v>602</v>
      </c>
      <c r="R177" s="171">
        <f>Q177/30</f>
        <v>20.066666666666666</v>
      </c>
      <c r="S177" s="164">
        <v>421</v>
      </c>
      <c r="T177" s="171">
        <f>S177/30</f>
        <v>14.033333333333333</v>
      </c>
      <c r="U177" s="39">
        <v>50</v>
      </c>
      <c r="V177" s="9">
        <v>0</v>
      </c>
      <c r="W177" s="173">
        <f t="shared" si="142"/>
        <v>50</v>
      </c>
      <c r="X177" s="9">
        <v>385</v>
      </c>
      <c r="Y177" s="164"/>
      <c r="Z177" s="164">
        <v>0</v>
      </c>
      <c r="AA177" s="165">
        <v>376</v>
      </c>
      <c r="AC177" s="8"/>
      <c r="AD177" s="8"/>
    </row>
    <row r="178" spans="1:30" x14ac:dyDescent="0.2">
      <c r="A178" s="218" t="s">
        <v>59</v>
      </c>
      <c r="B178" s="219">
        <v>20</v>
      </c>
      <c r="C178" s="220">
        <f t="shared" si="129"/>
        <v>101.12903225806451</v>
      </c>
      <c r="D178" s="64">
        <f t="shared" si="130"/>
        <v>20.225806451612904</v>
      </c>
      <c r="E178" s="65">
        <f t="shared" si="131"/>
        <v>-0.22580645161290391</v>
      </c>
      <c r="F178" s="155">
        <f t="shared" si="132"/>
        <v>20.225806451612904</v>
      </c>
      <c r="G178" s="169">
        <f t="shared" si="138"/>
        <v>48</v>
      </c>
      <c r="H178" s="221">
        <f t="shared" si="133"/>
        <v>66.985645933014354</v>
      </c>
      <c r="I178" s="69">
        <f t="shared" si="134"/>
        <v>9.0625</v>
      </c>
      <c r="J178" s="68">
        <f t="shared" si="139"/>
        <v>5.8309037900874632</v>
      </c>
      <c r="K178" s="69">
        <f t="shared" si="140"/>
        <v>13.994169096209912</v>
      </c>
      <c r="L178" s="68">
        <f t="shared" si="135"/>
        <v>4.3125</v>
      </c>
      <c r="M178" s="69">
        <f t="shared" si="136"/>
        <v>2.3732057416267942</v>
      </c>
      <c r="N178" s="158">
        <f t="shared" si="137"/>
        <v>0</v>
      </c>
      <c r="O178" s="80">
        <f t="shared" si="141"/>
        <v>9.0625</v>
      </c>
      <c r="P178" s="11"/>
      <c r="Q178" s="178">
        <v>627</v>
      </c>
      <c r="R178" s="171">
        <f>Q178/31</f>
        <v>20.225806451612904</v>
      </c>
      <c r="S178" s="164">
        <v>420</v>
      </c>
      <c r="T178" s="171">
        <f>S178/31</f>
        <v>13.548387096774194</v>
      </c>
      <c r="U178" s="39">
        <v>48</v>
      </c>
      <c r="V178" s="9">
        <v>0</v>
      </c>
      <c r="W178" s="173">
        <f t="shared" si="142"/>
        <v>48</v>
      </c>
      <c r="X178" s="9">
        <v>435</v>
      </c>
      <c r="Y178" s="164"/>
      <c r="Z178" s="164">
        <v>0</v>
      </c>
      <c r="AA178" s="165">
        <v>434</v>
      </c>
      <c r="AC178" s="8"/>
      <c r="AD178" s="8"/>
    </row>
    <row r="179" spans="1:30" x14ac:dyDescent="0.2">
      <c r="A179" s="218" t="s">
        <v>61</v>
      </c>
      <c r="B179" s="219">
        <v>20</v>
      </c>
      <c r="C179" s="220">
        <f t="shared" si="129"/>
        <v>100.64516129032258</v>
      </c>
      <c r="D179" s="64">
        <f t="shared" si="130"/>
        <v>20.129032258064516</v>
      </c>
      <c r="E179" s="65">
        <f t="shared" si="131"/>
        <v>-0.12903225806451601</v>
      </c>
      <c r="F179" s="155">
        <f t="shared" si="132"/>
        <v>20.129032258064516</v>
      </c>
      <c r="G179" s="169">
        <f t="shared" si="138"/>
        <v>48</v>
      </c>
      <c r="H179" s="221">
        <f t="shared" si="133"/>
        <v>71.15384615384616</v>
      </c>
      <c r="I179" s="69">
        <f t="shared" si="134"/>
        <v>10.104166666666666</v>
      </c>
      <c r="J179" s="68">
        <f t="shared" si="139"/>
        <v>5.8309037900874632</v>
      </c>
      <c r="K179" s="69">
        <f t="shared" si="140"/>
        <v>13.994169096209912</v>
      </c>
      <c r="L179" s="68">
        <f t="shared" si="135"/>
        <v>3.75</v>
      </c>
      <c r="M179" s="69">
        <f t="shared" si="136"/>
        <v>2.3846153846153846</v>
      </c>
      <c r="N179" s="158">
        <f t="shared" si="137"/>
        <v>0</v>
      </c>
      <c r="O179" s="80">
        <f t="shared" si="141"/>
        <v>10.104166666666666</v>
      </c>
      <c r="P179" s="11"/>
      <c r="Q179" s="178">
        <v>624</v>
      </c>
      <c r="R179" s="171">
        <f>Q179/31</f>
        <v>20.129032258064516</v>
      </c>
      <c r="S179" s="164">
        <v>444</v>
      </c>
      <c r="T179" s="171">
        <f>S179/31</f>
        <v>14.32258064516129</v>
      </c>
      <c r="U179" s="39">
        <v>48</v>
      </c>
      <c r="V179" s="9">
        <v>0</v>
      </c>
      <c r="W179" s="173">
        <f t="shared" si="142"/>
        <v>48</v>
      </c>
      <c r="X179" s="9">
        <v>485</v>
      </c>
      <c r="Y179" s="164"/>
      <c r="Z179" s="164">
        <v>0</v>
      </c>
      <c r="AA179" s="165">
        <v>485</v>
      </c>
      <c r="AC179" s="8"/>
      <c r="AD179" s="8"/>
    </row>
    <row r="180" spans="1:30" x14ac:dyDescent="0.2">
      <c r="A180" s="218" t="s">
        <v>63</v>
      </c>
      <c r="B180" s="219">
        <v>20</v>
      </c>
      <c r="C180" s="220">
        <f t="shared" si="129"/>
        <v>100.83333333333333</v>
      </c>
      <c r="D180" s="64">
        <f t="shared" si="130"/>
        <v>20.166666666666668</v>
      </c>
      <c r="E180" s="65">
        <f t="shared" si="131"/>
        <v>-0.16666666666666785</v>
      </c>
      <c r="F180" s="155">
        <f t="shared" si="132"/>
        <v>20.166666666666668</v>
      </c>
      <c r="G180" s="169">
        <f t="shared" si="138"/>
        <v>50</v>
      </c>
      <c r="H180" s="221">
        <f t="shared" si="133"/>
        <v>64.132231404958674</v>
      </c>
      <c r="I180" s="69">
        <f t="shared" si="134"/>
        <v>6.72</v>
      </c>
      <c r="J180" s="68">
        <f t="shared" si="139"/>
        <v>5.8309037900874632</v>
      </c>
      <c r="K180" s="69">
        <f t="shared" si="140"/>
        <v>14.577259475218659</v>
      </c>
      <c r="L180" s="68">
        <f t="shared" si="135"/>
        <v>4.34</v>
      </c>
      <c r="M180" s="69">
        <f t="shared" si="136"/>
        <v>2.4793388429752063</v>
      </c>
      <c r="N180" s="158">
        <f t="shared" si="137"/>
        <v>4</v>
      </c>
      <c r="O180" s="80">
        <f t="shared" si="141"/>
        <v>6.72</v>
      </c>
      <c r="P180" s="11"/>
      <c r="Q180" s="178">
        <v>605</v>
      </c>
      <c r="R180" s="171">
        <f>Q180/30</f>
        <v>20.166666666666668</v>
      </c>
      <c r="S180" s="164">
        <v>388</v>
      </c>
      <c r="T180" s="171">
        <f>S180/30</f>
        <v>12.933333333333334</v>
      </c>
      <c r="U180" s="39">
        <v>50</v>
      </c>
      <c r="V180" s="9">
        <v>0</v>
      </c>
      <c r="W180" s="173">
        <f t="shared" si="142"/>
        <v>50</v>
      </c>
      <c r="X180" s="9">
        <v>336</v>
      </c>
      <c r="Y180" s="164"/>
      <c r="Z180" s="164">
        <v>2</v>
      </c>
      <c r="AA180" s="165">
        <v>327</v>
      </c>
      <c r="AC180" s="8"/>
      <c r="AD180" s="8"/>
    </row>
    <row r="181" spans="1:30" x14ac:dyDescent="0.2">
      <c r="A181" s="218" t="s">
        <v>65</v>
      </c>
      <c r="B181" s="219">
        <v>20</v>
      </c>
      <c r="C181" s="220">
        <f t="shared" si="129"/>
        <v>101.61290322580645</v>
      </c>
      <c r="D181" s="64">
        <f t="shared" si="130"/>
        <v>20.322580645161292</v>
      </c>
      <c r="E181" s="65">
        <f t="shared" si="131"/>
        <v>-0.32258064516129181</v>
      </c>
      <c r="F181" s="155">
        <f t="shared" si="132"/>
        <v>20.322580645161292</v>
      </c>
      <c r="G181" s="169">
        <f t="shared" si="138"/>
        <v>51</v>
      </c>
      <c r="H181" s="221">
        <f t="shared" si="133"/>
        <v>70.476190476190482</v>
      </c>
      <c r="I181" s="69">
        <f t="shared" si="134"/>
        <v>9.4509803921568629</v>
      </c>
      <c r="J181" s="68">
        <f t="shared" si="139"/>
        <v>5.8309037900874632</v>
      </c>
      <c r="K181" s="69">
        <f t="shared" si="140"/>
        <v>14.868804664723033</v>
      </c>
      <c r="L181" s="68">
        <f t="shared" si="135"/>
        <v>3.6470588235294117</v>
      </c>
      <c r="M181" s="69">
        <f t="shared" si="136"/>
        <v>2.5095238095238095</v>
      </c>
      <c r="N181" s="158">
        <f t="shared" si="137"/>
        <v>0</v>
      </c>
      <c r="O181" s="80">
        <f t="shared" si="141"/>
        <v>9.4509803921568629</v>
      </c>
      <c r="P181" s="11"/>
      <c r="Q181" s="178">
        <v>630</v>
      </c>
      <c r="R181" s="171">
        <f>Q181/31</f>
        <v>20.322580645161292</v>
      </c>
      <c r="S181" s="164">
        <v>444</v>
      </c>
      <c r="T181" s="171">
        <f>S181/31</f>
        <v>14.32258064516129</v>
      </c>
      <c r="U181" s="39">
        <v>51</v>
      </c>
      <c r="V181" s="9">
        <v>0</v>
      </c>
      <c r="W181" s="173">
        <f t="shared" si="142"/>
        <v>51</v>
      </c>
      <c r="X181" s="9">
        <v>482</v>
      </c>
      <c r="Y181" s="164"/>
      <c r="Z181" s="164">
        <v>0</v>
      </c>
      <c r="AA181" s="165">
        <v>482</v>
      </c>
      <c r="AC181" s="8"/>
      <c r="AD181" s="8"/>
    </row>
    <row r="182" spans="1:30" x14ac:dyDescent="0.2">
      <c r="A182" s="218" t="s">
        <v>67</v>
      </c>
      <c r="B182" s="219">
        <v>20</v>
      </c>
      <c r="C182" s="220">
        <f t="shared" si="129"/>
        <v>100.33333333333334</v>
      </c>
      <c r="D182" s="64">
        <f t="shared" si="130"/>
        <v>20.066666666666666</v>
      </c>
      <c r="E182" s="65">
        <f t="shared" si="131"/>
        <v>-6.666666666666643E-2</v>
      </c>
      <c r="F182" s="155">
        <f t="shared" si="132"/>
        <v>20.066666666666666</v>
      </c>
      <c r="G182" s="169">
        <f t="shared" si="138"/>
        <v>47</v>
      </c>
      <c r="H182" s="221">
        <f t="shared" si="133"/>
        <v>64.119601328903656</v>
      </c>
      <c r="I182" s="69">
        <f t="shared" si="134"/>
        <v>7.8510638297872344</v>
      </c>
      <c r="J182" s="68">
        <f t="shared" si="139"/>
        <v>5.8309037900874632</v>
      </c>
      <c r="K182" s="69">
        <f t="shared" si="140"/>
        <v>13.70262390670554</v>
      </c>
      <c r="L182" s="68">
        <f t="shared" si="135"/>
        <v>4.5957446808510642</v>
      </c>
      <c r="M182" s="69">
        <f t="shared" si="136"/>
        <v>2.3421926910299002</v>
      </c>
      <c r="N182" s="158">
        <f t="shared" si="137"/>
        <v>4.2553191489361701</v>
      </c>
      <c r="O182" s="80">
        <f t="shared" si="141"/>
        <v>7.8510638297872344</v>
      </c>
      <c r="P182" s="11"/>
      <c r="Q182" s="178">
        <v>602</v>
      </c>
      <c r="R182" s="171">
        <f>Q182/30</f>
        <v>20.066666666666666</v>
      </c>
      <c r="S182" s="164">
        <v>386</v>
      </c>
      <c r="T182" s="171">
        <f>S182/30</f>
        <v>12.866666666666667</v>
      </c>
      <c r="U182" s="39">
        <v>47</v>
      </c>
      <c r="V182" s="9">
        <v>0</v>
      </c>
      <c r="W182" s="173">
        <f t="shared" si="142"/>
        <v>47</v>
      </c>
      <c r="X182" s="9">
        <v>369</v>
      </c>
      <c r="Y182" s="164"/>
      <c r="Z182" s="164">
        <v>2</v>
      </c>
      <c r="AA182" s="165">
        <v>369</v>
      </c>
      <c r="AC182" s="8"/>
      <c r="AD182" s="8"/>
    </row>
    <row r="183" spans="1:30" ht="12.75" thickBot="1" x14ac:dyDescent="0.25">
      <c r="A183" s="218" t="s">
        <v>69</v>
      </c>
      <c r="B183" s="219">
        <v>20</v>
      </c>
      <c r="C183" s="220">
        <f t="shared" si="129"/>
        <v>0</v>
      </c>
      <c r="D183" s="64">
        <f t="shared" si="130"/>
        <v>0</v>
      </c>
      <c r="E183" s="65">
        <f t="shared" si="131"/>
        <v>20</v>
      </c>
      <c r="F183" s="155">
        <f t="shared" si="132"/>
        <v>0</v>
      </c>
      <c r="G183" s="169">
        <f t="shared" si="138"/>
        <v>0</v>
      </c>
      <c r="H183" s="221" t="e">
        <f t="shared" si="133"/>
        <v>#DIV/0!</v>
      </c>
      <c r="I183" s="69" t="e">
        <f t="shared" si="134"/>
        <v>#DIV/0!</v>
      </c>
      <c r="J183" s="68">
        <f t="shared" si="139"/>
        <v>5.8309037900874632</v>
      </c>
      <c r="K183" s="69">
        <f t="shared" si="140"/>
        <v>0</v>
      </c>
      <c r="L183" s="68" t="e">
        <f t="shared" si="135"/>
        <v>#DIV/0!</v>
      </c>
      <c r="M183" s="69" t="e">
        <f t="shared" si="136"/>
        <v>#DIV/0!</v>
      </c>
      <c r="N183" s="158" t="e">
        <f t="shared" si="137"/>
        <v>#DIV/0!</v>
      </c>
      <c r="O183" s="80" t="e">
        <f t="shared" si="141"/>
        <v>#DIV/0!</v>
      </c>
      <c r="P183" s="11"/>
      <c r="Q183" s="178"/>
      <c r="R183" s="171">
        <f>Q183/31</f>
        <v>0</v>
      </c>
      <c r="S183" s="164"/>
      <c r="T183" s="171">
        <f>S183/31</f>
        <v>0</v>
      </c>
      <c r="U183" s="39"/>
      <c r="V183" s="9"/>
      <c r="W183" s="173">
        <f t="shared" si="142"/>
        <v>0</v>
      </c>
      <c r="X183" s="9"/>
      <c r="Y183" s="164"/>
      <c r="Z183" s="164"/>
      <c r="AA183" s="165"/>
      <c r="AC183" s="8"/>
      <c r="AD183" s="8"/>
    </row>
    <row r="184" spans="1:30" s="8" customFormat="1" ht="12.75" thickBot="1" x14ac:dyDescent="0.25">
      <c r="A184" s="270" t="s">
        <v>71</v>
      </c>
      <c r="B184" s="271">
        <v>20</v>
      </c>
      <c r="C184" s="272">
        <f>D184/B184*100</f>
        <v>100.74850299401197</v>
      </c>
      <c r="D184" s="273">
        <f>R184</f>
        <v>20.149700598802394</v>
      </c>
      <c r="E184" s="274">
        <f t="shared" si="131"/>
        <v>-0.14970059880239361</v>
      </c>
      <c r="F184" s="275">
        <f>+R184</f>
        <v>20.149700598802394</v>
      </c>
      <c r="G184" s="276">
        <f>SUM(G172:G183)</f>
        <v>527</v>
      </c>
      <c r="H184" s="336">
        <f t="shared" si="133"/>
        <v>66.374442793462109</v>
      </c>
      <c r="I184" s="279">
        <f>X184/U184</f>
        <v>8.8994307400379515</v>
      </c>
      <c r="J184" s="277">
        <f>B184/Y172*1000</f>
        <v>5.8309037900874632</v>
      </c>
      <c r="K184" s="279">
        <f>W184/Y172*1000/11</f>
        <v>13.967664988073153</v>
      </c>
      <c r="L184" s="277">
        <f t="shared" si="135"/>
        <v>4.2941176470588234</v>
      </c>
      <c r="M184" s="279">
        <f>W184/F184/11</f>
        <v>2.37765770633527</v>
      </c>
      <c r="N184" s="280">
        <f t="shared" si="137"/>
        <v>0.75901328273244784</v>
      </c>
      <c r="O184" s="281">
        <f t="shared" si="141"/>
        <v>8.8994307400379515</v>
      </c>
      <c r="P184" s="11"/>
      <c r="Q184" s="264">
        <f>SUM(Q172:Q183)</f>
        <v>6730</v>
      </c>
      <c r="R184" s="265">
        <f>Q184/334</f>
        <v>20.149700598802394</v>
      </c>
      <c r="S184" s="266">
        <f>SUM(S172:S183)</f>
        <v>4467</v>
      </c>
      <c r="T184" s="265">
        <f>S184/334</f>
        <v>13.374251497005988</v>
      </c>
      <c r="U184" s="267">
        <f>SUM(U172:U183)</f>
        <v>527</v>
      </c>
      <c r="V184" s="268">
        <f>SUM(V172:V183)</f>
        <v>0</v>
      </c>
      <c r="W184" s="267">
        <f t="shared" si="142"/>
        <v>527</v>
      </c>
      <c r="X184" s="268">
        <f>SUM(X172:X183)</f>
        <v>4690</v>
      </c>
      <c r="Y184" s="266">
        <v>3430</v>
      </c>
      <c r="Z184" s="266">
        <f>SUM(Z172:Z183)</f>
        <v>4</v>
      </c>
      <c r="AA184" s="269">
        <f>SUM(AA172:AA183)</f>
        <v>4654</v>
      </c>
    </row>
    <row r="185" spans="1:30" x14ac:dyDescent="0.2">
      <c r="A185" s="9"/>
      <c r="B185" s="11"/>
      <c r="C185" s="223"/>
      <c r="D185" s="65"/>
      <c r="E185" s="65"/>
      <c r="F185" s="65"/>
      <c r="G185" s="11"/>
      <c r="H185" s="11"/>
      <c r="I185" s="11"/>
      <c r="J185" s="11"/>
      <c r="K185" s="11"/>
      <c r="L185" s="11"/>
      <c r="M185" s="11"/>
      <c r="N185" s="11"/>
      <c r="O185" s="11"/>
      <c r="P185" s="11"/>
      <c r="Q185" s="9"/>
      <c r="R185" s="9"/>
      <c r="S185" s="9"/>
      <c r="T185" s="9"/>
      <c r="U185" s="9"/>
      <c r="V185" s="9"/>
      <c r="W185" s="9"/>
      <c r="X185" s="9"/>
      <c r="Y185" s="9"/>
      <c r="Z185" s="9"/>
      <c r="AC185" s="8"/>
      <c r="AD185" s="8"/>
    </row>
    <row r="186" spans="1:30" x14ac:dyDescent="0.2">
      <c r="A186" s="6" t="s">
        <v>115</v>
      </c>
      <c r="C186" s="413"/>
      <c r="D186" s="413"/>
      <c r="E186" s="427"/>
      <c r="F186" s="427"/>
      <c r="G186" s="428"/>
      <c r="H186" s="428"/>
      <c r="I186" s="428"/>
      <c r="J186" s="428"/>
      <c r="K186" s="428"/>
      <c r="P186" s="11"/>
      <c r="AC186" s="8"/>
      <c r="AD186" s="8"/>
    </row>
    <row r="187" spans="1:30" x14ac:dyDescent="0.2">
      <c r="C187" s="7"/>
      <c r="D187" s="413"/>
      <c r="E187" s="535" t="s">
        <v>136</v>
      </c>
      <c r="F187" s="535"/>
      <c r="G187" s="535"/>
      <c r="H187" s="535"/>
      <c r="I187" s="535"/>
      <c r="J187" s="535"/>
      <c r="K187" s="535"/>
      <c r="P187" s="11"/>
      <c r="AC187" s="8"/>
      <c r="AD187" s="8"/>
    </row>
    <row r="188" spans="1:30" x14ac:dyDescent="0.2">
      <c r="C188" s="425"/>
      <c r="D188" s="425"/>
      <c r="E188" s="536" t="s">
        <v>145</v>
      </c>
      <c r="F188" s="536"/>
      <c r="G188" s="536"/>
      <c r="H188" s="536"/>
      <c r="I188" s="536"/>
      <c r="J188" s="536"/>
      <c r="K188" s="536"/>
      <c r="P188" s="11"/>
      <c r="AC188" s="8"/>
      <c r="AD188" s="8"/>
    </row>
    <row r="189" spans="1:30" x14ac:dyDescent="0.2">
      <c r="C189" s="432"/>
      <c r="D189" s="432"/>
      <c r="E189" s="536" t="s">
        <v>162</v>
      </c>
      <c r="F189" s="536"/>
      <c r="G189" s="536"/>
      <c r="H189" s="536"/>
      <c r="I189" s="536"/>
      <c r="J189" s="536"/>
      <c r="K189" s="536"/>
      <c r="P189" s="11"/>
      <c r="AC189" s="8"/>
      <c r="AD189" s="8"/>
    </row>
    <row r="190" spans="1:30" x14ac:dyDescent="0.2">
      <c r="C190" s="216"/>
      <c r="D190" s="112"/>
      <c r="E190" s="537" t="s">
        <v>156</v>
      </c>
      <c r="F190" s="537"/>
      <c r="G190" s="537"/>
      <c r="H190" s="537"/>
      <c r="I190" s="537"/>
      <c r="J190" s="537"/>
      <c r="K190" s="537"/>
      <c r="P190" s="11"/>
      <c r="AC190" s="8"/>
      <c r="AD190" s="8"/>
    </row>
    <row r="191" spans="1:30" ht="12.75" thickBot="1" x14ac:dyDescent="0.25">
      <c r="C191" s="216"/>
      <c r="D191" s="112"/>
      <c r="E191" s="112"/>
      <c r="F191" s="112"/>
      <c r="P191" s="11"/>
      <c r="Q191" s="6"/>
      <c r="AC191" s="8"/>
      <c r="AD191" s="8"/>
    </row>
    <row r="192" spans="1:30" x14ac:dyDescent="0.2">
      <c r="A192" s="2"/>
      <c r="B192" s="17"/>
      <c r="C192" s="18" t="s">
        <v>8</v>
      </c>
      <c r="D192" s="19"/>
      <c r="E192" s="139"/>
      <c r="F192" s="20"/>
      <c r="G192" s="21"/>
      <c r="H192" s="21"/>
      <c r="I192" s="21"/>
      <c r="J192" s="21"/>
      <c r="K192" s="21"/>
      <c r="L192" s="21"/>
      <c r="M192" s="21"/>
      <c r="N192" s="22"/>
      <c r="O192" s="11"/>
      <c r="P192" s="11"/>
      <c r="AA192" s="1"/>
      <c r="AC192" s="8"/>
      <c r="AD192" s="8"/>
    </row>
    <row r="193" spans="1:30" ht="12.75" thickBot="1" x14ac:dyDescent="0.25">
      <c r="B193" s="524" t="s">
        <v>12</v>
      </c>
      <c r="C193" s="525"/>
      <c r="D193" s="525"/>
      <c r="E193" s="526"/>
      <c r="F193" s="141"/>
      <c r="G193" s="11"/>
      <c r="H193" s="81"/>
      <c r="I193" s="69"/>
      <c r="J193" s="11" t="s">
        <v>13</v>
      </c>
      <c r="K193" s="11"/>
      <c r="L193" s="11"/>
      <c r="M193" s="11"/>
      <c r="N193" s="142"/>
      <c r="O193" s="11"/>
      <c r="P193" s="11"/>
      <c r="Q193" s="430" t="s">
        <v>157</v>
      </c>
      <c r="R193" s="430"/>
      <c r="AA193" s="1"/>
      <c r="AC193" s="8"/>
      <c r="AD193" s="8"/>
    </row>
    <row r="194" spans="1:30" ht="132.75" thickBot="1" x14ac:dyDescent="0.25">
      <c r="A194" s="143"/>
      <c r="B194" s="410" t="s">
        <v>15</v>
      </c>
      <c r="C194" s="144" t="s">
        <v>16</v>
      </c>
      <c r="D194" s="145" t="s">
        <v>17</v>
      </c>
      <c r="E194" s="145" t="s">
        <v>18</v>
      </c>
      <c r="F194" s="145" t="s">
        <v>19</v>
      </c>
      <c r="G194" s="410" t="s">
        <v>20</v>
      </c>
      <c r="H194" s="410" t="s">
        <v>21</v>
      </c>
      <c r="I194" s="410" t="s">
        <v>22</v>
      </c>
      <c r="J194" s="527" t="s">
        <v>23</v>
      </c>
      <c r="K194" s="528"/>
      <c r="L194" s="410" t="s">
        <v>24</v>
      </c>
      <c r="M194" s="410" t="s">
        <v>25</v>
      </c>
      <c r="N194" s="410" t="s">
        <v>26</v>
      </c>
      <c r="O194" s="146" t="s">
        <v>27</v>
      </c>
      <c r="P194" s="11"/>
      <c r="Q194" s="147" t="s">
        <v>28</v>
      </c>
      <c r="R194" s="148" t="s">
        <v>29</v>
      </c>
      <c r="S194" s="148" t="s">
        <v>30</v>
      </c>
      <c r="T194" s="148" t="s">
        <v>31</v>
      </c>
      <c r="U194" s="148" t="s">
        <v>32</v>
      </c>
      <c r="V194" s="148" t="s">
        <v>33</v>
      </c>
      <c r="W194" s="149" t="s">
        <v>34</v>
      </c>
      <c r="X194" s="149" t="s">
        <v>35</v>
      </c>
      <c r="Y194" s="149" t="s">
        <v>116</v>
      </c>
      <c r="Z194" s="149" t="s">
        <v>37</v>
      </c>
      <c r="AA194" s="150" t="s">
        <v>38</v>
      </c>
      <c r="AC194" s="8"/>
      <c r="AD194" s="8"/>
    </row>
    <row r="195" spans="1:30" x14ac:dyDescent="0.2">
      <c r="A195" s="218" t="s">
        <v>47</v>
      </c>
      <c r="B195" s="219">
        <v>6</v>
      </c>
      <c r="C195" s="220">
        <f t="shared" ref="C195:C206" si="143">D195/B195*100</f>
        <v>100</v>
      </c>
      <c r="D195" s="64">
        <f t="shared" ref="D195:D206" si="144">R195</f>
        <v>6</v>
      </c>
      <c r="E195" s="65">
        <f t="shared" ref="E195:E207" si="145">B195-D195</f>
        <v>0</v>
      </c>
      <c r="F195" s="155">
        <f t="shared" ref="F195:F206" si="146">+R195</f>
        <v>6</v>
      </c>
      <c r="G195" s="157">
        <f>+U195</f>
        <v>21</v>
      </c>
      <c r="H195" s="68">
        <f t="shared" ref="H195:H207" si="147">S195/Q195*100</f>
        <v>72.043010752688176</v>
      </c>
      <c r="I195" s="183">
        <f t="shared" ref="I195:I207" si="148">X195/U195</f>
        <v>6.3809523809523814</v>
      </c>
      <c r="J195" s="68">
        <f>B195/Y195*1000</f>
        <v>1.749271137026239</v>
      </c>
      <c r="K195" s="69">
        <f>W195/Y195*1000</f>
        <v>9.6209912536443145</v>
      </c>
      <c r="L195" s="68">
        <f t="shared" ref="L195:L207" si="149">SUM(Q195-S195)/W195</f>
        <v>1.5757575757575757</v>
      </c>
      <c r="M195" s="69">
        <f t="shared" ref="M195:M206" si="150">W195/F195</f>
        <v>5.5</v>
      </c>
      <c r="N195" s="158">
        <f t="shared" ref="N195:N207" si="151">Z195/W195*100</f>
        <v>0</v>
      </c>
      <c r="O195" s="36">
        <f>+X195/W195</f>
        <v>4.0606060606060606</v>
      </c>
      <c r="P195" s="11"/>
      <c r="Q195" s="159">
        <v>186</v>
      </c>
      <c r="R195" s="160">
        <f>Q195/31</f>
        <v>6</v>
      </c>
      <c r="S195" s="161">
        <v>134</v>
      </c>
      <c r="T195" s="160">
        <f>S195/31</f>
        <v>4.32258064516129</v>
      </c>
      <c r="U195" s="162">
        <v>21</v>
      </c>
      <c r="V195" s="163">
        <v>12</v>
      </c>
      <c r="W195" s="162">
        <f>+V195+U195</f>
        <v>33</v>
      </c>
      <c r="X195" s="163">
        <v>134</v>
      </c>
      <c r="Y195" s="222">
        <v>3430</v>
      </c>
      <c r="Z195" s="161">
        <v>0</v>
      </c>
      <c r="AA195" s="165">
        <v>129</v>
      </c>
      <c r="AC195" s="8"/>
      <c r="AD195" s="8"/>
    </row>
    <row r="196" spans="1:30" x14ac:dyDescent="0.2">
      <c r="A196" s="218" t="s">
        <v>49</v>
      </c>
      <c r="B196" s="219">
        <v>6</v>
      </c>
      <c r="C196" s="220">
        <f t="shared" si="143"/>
        <v>100</v>
      </c>
      <c r="D196" s="64">
        <f t="shared" si="144"/>
        <v>6</v>
      </c>
      <c r="E196" s="65">
        <f t="shared" si="145"/>
        <v>0</v>
      </c>
      <c r="F196" s="155">
        <f t="shared" si="146"/>
        <v>6</v>
      </c>
      <c r="G196" s="169">
        <f>+U196</f>
        <v>30</v>
      </c>
      <c r="H196" s="68">
        <f t="shared" si="147"/>
        <v>57.738095238095234</v>
      </c>
      <c r="I196" s="183">
        <f t="shared" si="148"/>
        <v>3.2</v>
      </c>
      <c r="J196" s="68">
        <f t="shared" ref="J196:J207" si="152">B196/Y$195*1000</f>
        <v>1.749271137026239</v>
      </c>
      <c r="K196" s="69">
        <f t="shared" ref="K196:K206" si="153">W196/Y$195*1000</f>
        <v>10.787172011661808</v>
      </c>
      <c r="L196" s="68">
        <f t="shared" si="149"/>
        <v>1.9189189189189189</v>
      </c>
      <c r="M196" s="69">
        <f t="shared" si="150"/>
        <v>6.166666666666667</v>
      </c>
      <c r="N196" s="158">
        <f t="shared" si="151"/>
        <v>0</v>
      </c>
      <c r="O196" s="80">
        <f t="shared" ref="O196:O207" si="154">+X196/W196</f>
        <v>2.5945945945945947</v>
      </c>
      <c r="P196" s="11"/>
      <c r="Q196" s="170">
        <v>168</v>
      </c>
      <c r="R196" s="171">
        <f>Q196/28</f>
        <v>6</v>
      </c>
      <c r="S196" s="172">
        <v>97</v>
      </c>
      <c r="T196" s="171">
        <f>S196/28</f>
        <v>3.4642857142857144</v>
      </c>
      <c r="U196" s="173">
        <v>30</v>
      </c>
      <c r="V196" s="13">
        <v>7</v>
      </c>
      <c r="W196" s="173">
        <f t="shared" ref="W196:W207" si="155">+V196+U196</f>
        <v>37</v>
      </c>
      <c r="X196" s="13">
        <v>96</v>
      </c>
      <c r="Y196" s="164"/>
      <c r="Z196" s="172">
        <v>0</v>
      </c>
      <c r="AA196" s="165">
        <v>92</v>
      </c>
      <c r="AC196" s="8"/>
      <c r="AD196" s="8"/>
    </row>
    <row r="197" spans="1:30" x14ac:dyDescent="0.2">
      <c r="A197" s="218" t="s">
        <v>51</v>
      </c>
      <c r="B197" s="219">
        <v>6</v>
      </c>
      <c r="C197" s="220">
        <f t="shared" si="143"/>
        <v>100</v>
      </c>
      <c r="D197" s="64">
        <f t="shared" si="144"/>
        <v>6</v>
      </c>
      <c r="E197" s="65">
        <f t="shared" si="145"/>
        <v>0</v>
      </c>
      <c r="F197" s="155">
        <f t="shared" si="146"/>
        <v>6</v>
      </c>
      <c r="G197" s="169">
        <f t="shared" ref="G197:G206" si="156">+U197</f>
        <v>31</v>
      </c>
      <c r="H197" s="68">
        <f t="shared" si="147"/>
        <v>69.354838709677423</v>
      </c>
      <c r="I197" s="183">
        <f t="shared" si="148"/>
        <v>3.774193548387097</v>
      </c>
      <c r="J197" s="68">
        <f t="shared" si="152"/>
        <v>1.749271137026239</v>
      </c>
      <c r="K197" s="69">
        <f t="shared" si="153"/>
        <v>11.661807580174926</v>
      </c>
      <c r="L197" s="68">
        <f t="shared" si="149"/>
        <v>1.425</v>
      </c>
      <c r="M197" s="69">
        <f t="shared" si="150"/>
        <v>6.666666666666667</v>
      </c>
      <c r="N197" s="158">
        <f t="shared" si="151"/>
        <v>0</v>
      </c>
      <c r="O197" s="80">
        <f t="shared" si="154"/>
        <v>2.9249999999999998</v>
      </c>
      <c r="P197" s="11"/>
      <c r="Q197" s="178">
        <v>186</v>
      </c>
      <c r="R197" s="171">
        <f>Q197/31</f>
        <v>6</v>
      </c>
      <c r="S197" s="164">
        <v>129</v>
      </c>
      <c r="T197" s="171">
        <f>S197/31</f>
        <v>4.161290322580645</v>
      </c>
      <c r="U197" s="39">
        <v>31</v>
      </c>
      <c r="V197" s="9">
        <v>9</v>
      </c>
      <c r="W197" s="173">
        <f t="shared" si="155"/>
        <v>40</v>
      </c>
      <c r="X197" s="9">
        <v>117</v>
      </c>
      <c r="Y197" s="164"/>
      <c r="Z197" s="164">
        <v>0</v>
      </c>
      <c r="AA197" s="165">
        <v>117</v>
      </c>
      <c r="AC197" s="8"/>
      <c r="AD197" s="8"/>
    </row>
    <row r="198" spans="1:30" x14ac:dyDescent="0.2">
      <c r="A198" s="218" t="s">
        <v>53</v>
      </c>
      <c r="B198" s="219">
        <v>6</v>
      </c>
      <c r="C198" s="220">
        <f t="shared" si="143"/>
        <v>98.333333333333343</v>
      </c>
      <c r="D198" s="64">
        <f t="shared" si="144"/>
        <v>5.9</v>
      </c>
      <c r="E198" s="65">
        <f t="shared" si="145"/>
        <v>9.9999999999999645E-2</v>
      </c>
      <c r="F198" s="155">
        <f t="shared" si="146"/>
        <v>5.9</v>
      </c>
      <c r="G198" s="169">
        <f t="shared" si="156"/>
        <v>19</v>
      </c>
      <c r="H198" s="68">
        <f t="shared" si="147"/>
        <v>71.751412429378533</v>
      </c>
      <c r="I198" s="183">
        <f t="shared" si="148"/>
        <v>7.7894736842105265</v>
      </c>
      <c r="J198" s="68">
        <f t="shared" si="152"/>
        <v>1.749271137026239</v>
      </c>
      <c r="K198" s="69">
        <f t="shared" si="153"/>
        <v>10.787172011661808</v>
      </c>
      <c r="L198" s="68">
        <f t="shared" si="149"/>
        <v>1.3513513513513513</v>
      </c>
      <c r="M198" s="69">
        <f t="shared" si="150"/>
        <v>6.2711864406779654</v>
      </c>
      <c r="N198" s="158">
        <f t="shared" si="151"/>
        <v>0</v>
      </c>
      <c r="O198" s="80">
        <f t="shared" si="154"/>
        <v>4</v>
      </c>
      <c r="P198" s="11"/>
      <c r="Q198" s="178">
        <v>177</v>
      </c>
      <c r="R198" s="171">
        <f>Q198/30</f>
        <v>5.9</v>
      </c>
      <c r="S198" s="164">
        <v>127</v>
      </c>
      <c r="T198" s="171">
        <f>S198/30</f>
        <v>4.2333333333333334</v>
      </c>
      <c r="U198" s="39">
        <v>19</v>
      </c>
      <c r="V198" s="9">
        <v>18</v>
      </c>
      <c r="W198" s="173">
        <f t="shared" si="155"/>
        <v>37</v>
      </c>
      <c r="X198" s="9">
        <v>148</v>
      </c>
      <c r="Y198" s="164"/>
      <c r="Z198" s="164">
        <v>0</v>
      </c>
      <c r="AA198" s="165">
        <v>146</v>
      </c>
      <c r="AC198" s="8"/>
      <c r="AD198" s="8"/>
    </row>
    <row r="199" spans="1:30" x14ac:dyDescent="0.2">
      <c r="A199" s="218" t="s">
        <v>55</v>
      </c>
      <c r="B199" s="219">
        <v>6</v>
      </c>
      <c r="C199" s="220">
        <f t="shared" si="143"/>
        <v>100</v>
      </c>
      <c r="D199" s="64">
        <f t="shared" si="144"/>
        <v>6</v>
      </c>
      <c r="E199" s="65">
        <f t="shared" si="145"/>
        <v>0</v>
      </c>
      <c r="F199" s="155">
        <f t="shared" si="146"/>
        <v>6</v>
      </c>
      <c r="G199" s="169">
        <f t="shared" si="156"/>
        <v>11</v>
      </c>
      <c r="H199" s="68">
        <f t="shared" si="147"/>
        <v>86.021505376344081</v>
      </c>
      <c r="I199" s="183">
        <f t="shared" si="148"/>
        <v>8.545454545454545</v>
      </c>
      <c r="J199" s="68">
        <f t="shared" si="152"/>
        <v>1.749271137026239</v>
      </c>
      <c r="K199" s="69">
        <f t="shared" si="153"/>
        <v>8.4548104956268233</v>
      </c>
      <c r="L199" s="68">
        <f t="shared" si="149"/>
        <v>0.89655172413793105</v>
      </c>
      <c r="M199" s="69">
        <f t="shared" si="150"/>
        <v>4.833333333333333</v>
      </c>
      <c r="N199" s="158">
        <f t="shared" si="151"/>
        <v>3.4482758620689653</v>
      </c>
      <c r="O199" s="80">
        <f t="shared" si="154"/>
        <v>3.2413793103448274</v>
      </c>
      <c r="P199" s="11"/>
      <c r="Q199" s="178">
        <v>186</v>
      </c>
      <c r="R199" s="171">
        <f>Q199/31</f>
        <v>6</v>
      </c>
      <c r="S199" s="164">
        <v>160</v>
      </c>
      <c r="T199" s="171">
        <f>S199/31</f>
        <v>5.161290322580645</v>
      </c>
      <c r="U199" s="39">
        <v>11</v>
      </c>
      <c r="V199" s="9">
        <v>18</v>
      </c>
      <c r="W199" s="173">
        <f t="shared" si="155"/>
        <v>29</v>
      </c>
      <c r="X199" s="9">
        <v>94</v>
      </c>
      <c r="Y199" s="164"/>
      <c r="Z199" s="164">
        <v>1</v>
      </c>
      <c r="AA199" s="165">
        <v>94</v>
      </c>
      <c r="AC199" s="8"/>
      <c r="AD199" s="8"/>
    </row>
    <row r="200" spans="1:30" x14ac:dyDescent="0.2">
      <c r="A200" s="218" t="s">
        <v>57</v>
      </c>
      <c r="B200" s="219">
        <v>6</v>
      </c>
      <c r="C200" s="220">
        <f t="shared" si="143"/>
        <v>100</v>
      </c>
      <c r="D200" s="64">
        <f t="shared" si="144"/>
        <v>6</v>
      </c>
      <c r="E200" s="65">
        <f t="shared" si="145"/>
        <v>0</v>
      </c>
      <c r="F200" s="155">
        <f t="shared" si="146"/>
        <v>6</v>
      </c>
      <c r="G200" s="169">
        <f t="shared" si="156"/>
        <v>16</v>
      </c>
      <c r="H200" s="68">
        <f t="shared" si="147"/>
        <v>67.777777777777786</v>
      </c>
      <c r="I200" s="183">
        <f t="shared" si="148"/>
        <v>11.8125</v>
      </c>
      <c r="J200" s="68">
        <f t="shared" si="152"/>
        <v>1.749271137026239</v>
      </c>
      <c r="K200" s="69">
        <f t="shared" si="153"/>
        <v>6.9970845481049562</v>
      </c>
      <c r="L200" s="68">
        <f t="shared" si="149"/>
        <v>2.4166666666666665</v>
      </c>
      <c r="M200" s="69">
        <f t="shared" si="150"/>
        <v>4</v>
      </c>
      <c r="N200" s="158">
        <f t="shared" si="151"/>
        <v>8.3333333333333321</v>
      </c>
      <c r="O200" s="80">
        <f t="shared" si="154"/>
        <v>7.875</v>
      </c>
      <c r="P200" s="11"/>
      <c r="Q200" s="178">
        <v>180</v>
      </c>
      <c r="R200" s="171">
        <f>Q200/30</f>
        <v>6</v>
      </c>
      <c r="S200" s="164">
        <v>122</v>
      </c>
      <c r="T200" s="171">
        <f>S200/30</f>
        <v>4.0666666666666664</v>
      </c>
      <c r="U200" s="39">
        <v>16</v>
      </c>
      <c r="V200" s="9">
        <v>8</v>
      </c>
      <c r="W200" s="173">
        <f t="shared" si="155"/>
        <v>24</v>
      </c>
      <c r="X200" s="9">
        <v>189</v>
      </c>
      <c r="Y200" s="164"/>
      <c r="Z200" s="164">
        <v>2</v>
      </c>
      <c r="AA200" s="165">
        <v>189</v>
      </c>
      <c r="AC200" s="8"/>
      <c r="AD200" s="8"/>
    </row>
    <row r="201" spans="1:30" x14ac:dyDescent="0.2">
      <c r="A201" s="218" t="s">
        <v>59</v>
      </c>
      <c r="B201" s="219">
        <v>6</v>
      </c>
      <c r="C201" s="220">
        <f t="shared" si="143"/>
        <v>100</v>
      </c>
      <c r="D201" s="64">
        <f t="shared" si="144"/>
        <v>6</v>
      </c>
      <c r="E201" s="65">
        <f t="shared" si="145"/>
        <v>0</v>
      </c>
      <c r="F201" s="155">
        <f t="shared" si="146"/>
        <v>6</v>
      </c>
      <c r="G201" s="169">
        <f t="shared" si="156"/>
        <v>22</v>
      </c>
      <c r="H201" s="68">
        <f t="shared" si="147"/>
        <v>61.827956989247312</v>
      </c>
      <c r="I201" s="183">
        <f t="shared" si="148"/>
        <v>5.0454545454545459</v>
      </c>
      <c r="J201" s="68">
        <f t="shared" si="152"/>
        <v>1.749271137026239</v>
      </c>
      <c r="K201" s="69">
        <f t="shared" si="153"/>
        <v>7.871720116618075</v>
      </c>
      <c r="L201" s="68">
        <f t="shared" si="149"/>
        <v>2.6296296296296298</v>
      </c>
      <c r="M201" s="69">
        <f t="shared" si="150"/>
        <v>4.5</v>
      </c>
      <c r="N201" s="158">
        <f t="shared" si="151"/>
        <v>0</v>
      </c>
      <c r="O201" s="80">
        <f t="shared" si="154"/>
        <v>4.1111111111111107</v>
      </c>
      <c r="P201" s="11"/>
      <c r="Q201" s="178">
        <v>186</v>
      </c>
      <c r="R201" s="171">
        <f>Q201/31</f>
        <v>6</v>
      </c>
      <c r="S201" s="164">
        <v>115</v>
      </c>
      <c r="T201" s="171">
        <f>S201/31</f>
        <v>3.7096774193548385</v>
      </c>
      <c r="U201" s="39">
        <v>22</v>
      </c>
      <c r="V201" s="9">
        <v>5</v>
      </c>
      <c r="W201" s="173">
        <f t="shared" si="155"/>
        <v>27</v>
      </c>
      <c r="X201" s="9">
        <v>111</v>
      </c>
      <c r="Y201" s="164"/>
      <c r="Z201" s="164">
        <v>0</v>
      </c>
      <c r="AA201" s="165">
        <v>111</v>
      </c>
      <c r="AC201" s="8"/>
      <c r="AD201" s="8"/>
    </row>
    <row r="202" spans="1:30" x14ac:dyDescent="0.2">
      <c r="A202" s="218" t="s">
        <v>61</v>
      </c>
      <c r="B202" s="219">
        <v>6</v>
      </c>
      <c r="C202" s="220">
        <f t="shared" si="143"/>
        <v>100</v>
      </c>
      <c r="D202" s="64">
        <f t="shared" si="144"/>
        <v>6</v>
      </c>
      <c r="E202" s="65">
        <f t="shared" si="145"/>
        <v>0</v>
      </c>
      <c r="F202" s="155">
        <f t="shared" si="146"/>
        <v>6</v>
      </c>
      <c r="G202" s="169">
        <f t="shared" si="156"/>
        <v>16</v>
      </c>
      <c r="H202" s="68">
        <f t="shared" si="147"/>
        <v>77.956989247311824</v>
      </c>
      <c r="I202" s="183">
        <f t="shared" si="148"/>
        <v>8.9375</v>
      </c>
      <c r="J202" s="68">
        <f t="shared" si="152"/>
        <v>1.749271137026239</v>
      </c>
      <c r="K202" s="69">
        <f t="shared" si="153"/>
        <v>9.9125364431486869</v>
      </c>
      <c r="L202" s="68">
        <f t="shared" si="149"/>
        <v>1.2058823529411764</v>
      </c>
      <c r="M202" s="69">
        <f t="shared" si="150"/>
        <v>5.666666666666667</v>
      </c>
      <c r="N202" s="158">
        <f t="shared" si="151"/>
        <v>0</v>
      </c>
      <c r="O202" s="80">
        <f t="shared" si="154"/>
        <v>4.2058823529411766</v>
      </c>
      <c r="P202" s="11"/>
      <c r="Q202" s="178">
        <v>186</v>
      </c>
      <c r="R202" s="171">
        <f>Q202/31</f>
        <v>6</v>
      </c>
      <c r="S202" s="164">
        <v>145</v>
      </c>
      <c r="T202" s="171">
        <f>S202/31</f>
        <v>4.67741935483871</v>
      </c>
      <c r="U202" s="39">
        <v>16</v>
      </c>
      <c r="V202" s="9">
        <v>18</v>
      </c>
      <c r="W202" s="173">
        <f t="shared" si="155"/>
        <v>34</v>
      </c>
      <c r="X202" s="9">
        <v>143</v>
      </c>
      <c r="Y202" s="164"/>
      <c r="Z202" s="164">
        <v>0</v>
      </c>
      <c r="AA202" s="165">
        <v>143</v>
      </c>
      <c r="AC202" s="8"/>
      <c r="AD202" s="8"/>
    </row>
    <row r="203" spans="1:30" x14ac:dyDescent="0.2">
      <c r="A203" s="218" t="s">
        <v>63</v>
      </c>
      <c r="B203" s="219">
        <v>6</v>
      </c>
      <c r="C203" s="220">
        <f t="shared" si="143"/>
        <v>100</v>
      </c>
      <c r="D203" s="64">
        <f t="shared" si="144"/>
        <v>6</v>
      </c>
      <c r="E203" s="65">
        <f t="shared" si="145"/>
        <v>0</v>
      </c>
      <c r="F203" s="155">
        <f t="shared" si="146"/>
        <v>6</v>
      </c>
      <c r="G203" s="169">
        <f t="shared" si="156"/>
        <v>18</v>
      </c>
      <c r="H203" s="68">
        <f t="shared" si="147"/>
        <v>83.888888888888886</v>
      </c>
      <c r="I203" s="183">
        <f t="shared" si="148"/>
        <v>8.4444444444444446</v>
      </c>
      <c r="J203" s="68">
        <f t="shared" si="152"/>
        <v>1.749271137026239</v>
      </c>
      <c r="K203" s="69">
        <f t="shared" si="153"/>
        <v>11.370262390670554</v>
      </c>
      <c r="L203" s="68">
        <f t="shared" si="149"/>
        <v>0.74358974358974361</v>
      </c>
      <c r="M203" s="69">
        <f t="shared" si="150"/>
        <v>6.5</v>
      </c>
      <c r="N203" s="158">
        <f t="shared" si="151"/>
        <v>2.5641025641025639</v>
      </c>
      <c r="O203" s="80">
        <f t="shared" si="154"/>
        <v>3.8974358974358974</v>
      </c>
      <c r="P203" s="11"/>
      <c r="Q203" s="178">
        <v>180</v>
      </c>
      <c r="R203" s="171">
        <f>Q203/30</f>
        <v>6</v>
      </c>
      <c r="S203" s="164">
        <v>151</v>
      </c>
      <c r="T203" s="171">
        <f>S203/30</f>
        <v>5.0333333333333332</v>
      </c>
      <c r="U203" s="39">
        <v>18</v>
      </c>
      <c r="V203" s="9">
        <v>21</v>
      </c>
      <c r="W203" s="173">
        <f t="shared" si="155"/>
        <v>39</v>
      </c>
      <c r="X203" s="9">
        <v>152</v>
      </c>
      <c r="Y203" s="164"/>
      <c r="Z203" s="164">
        <v>1</v>
      </c>
      <c r="AA203" s="165">
        <v>143</v>
      </c>
      <c r="AC203" s="8"/>
      <c r="AD203" s="8"/>
    </row>
    <row r="204" spans="1:30" x14ac:dyDescent="0.2">
      <c r="A204" s="218" t="s">
        <v>65</v>
      </c>
      <c r="B204" s="219">
        <v>6</v>
      </c>
      <c r="C204" s="220">
        <f t="shared" si="143"/>
        <v>100</v>
      </c>
      <c r="D204" s="64">
        <f t="shared" si="144"/>
        <v>6</v>
      </c>
      <c r="E204" s="65">
        <f t="shared" si="145"/>
        <v>0</v>
      </c>
      <c r="F204" s="155">
        <f t="shared" si="146"/>
        <v>6</v>
      </c>
      <c r="G204" s="169">
        <f t="shared" si="156"/>
        <v>14</v>
      </c>
      <c r="H204" s="68">
        <f t="shared" si="147"/>
        <v>76.881720430107521</v>
      </c>
      <c r="I204" s="183">
        <f t="shared" si="148"/>
        <v>11.071428571428571</v>
      </c>
      <c r="J204" s="68">
        <f t="shared" si="152"/>
        <v>1.749271137026239</v>
      </c>
      <c r="K204" s="69">
        <f t="shared" si="153"/>
        <v>9.6209912536443145</v>
      </c>
      <c r="L204" s="68">
        <f t="shared" si="149"/>
        <v>1.303030303030303</v>
      </c>
      <c r="M204" s="69">
        <f t="shared" si="150"/>
        <v>5.5</v>
      </c>
      <c r="N204" s="158">
        <f t="shared" si="151"/>
        <v>0</v>
      </c>
      <c r="O204" s="80">
        <f t="shared" si="154"/>
        <v>4.6969696969696972</v>
      </c>
      <c r="P204" s="11"/>
      <c r="Q204" s="178">
        <v>186</v>
      </c>
      <c r="R204" s="171">
        <f>Q204/31</f>
        <v>6</v>
      </c>
      <c r="S204" s="164">
        <v>143</v>
      </c>
      <c r="T204" s="171">
        <f>S204/31</f>
        <v>4.612903225806452</v>
      </c>
      <c r="U204" s="39">
        <v>14</v>
      </c>
      <c r="V204" s="9">
        <v>19</v>
      </c>
      <c r="W204" s="173">
        <f t="shared" si="155"/>
        <v>33</v>
      </c>
      <c r="X204" s="9">
        <v>155</v>
      </c>
      <c r="Y204" s="164"/>
      <c r="Z204" s="164">
        <v>0</v>
      </c>
      <c r="AA204" s="165">
        <v>139</v>
      </c>
      <c r="AC204" s="8"/>
      <c r="AD204" s="8"/>
    </row>
    <row r="205" spans="1:30" x14ac:dyDescent="0.2">
      <c r="A205" s="218" t="s">
        <v>67</v>
      </c>
      <c r="B205" s="219">
        <v>6</v>
      </c>
      <c r="C205" s="220">
        <f t="shared" si="143"/>
        <v>100</v>
      </c>
      <c r="D205" s="64">
        <f t="shared" si="144"/>
        <v>6</v>
      </c>
      <c r="E205" s="65">
        <f t="shared" si="145"/>
        <v>0</v>
      </c>
      <c r="F205" s="155">
        <f t="shared" si="146"/>
        <v>6</v>
      </c>
      <c r="G205" s="169">
        <f t="shared" si="156"/>
        <v>16</v>
      </c>
      <c r="H205" s="68">
        <f t="shared" si="147"/>
        <v>76.666666666666671</v>
      </c>
      <c r="I205" s="183">
        <f t="shared" si="148"/>
        <v>8.625</v>
      </c>
      <c r="J205" s="68">
        <f t="shared" si="152"/>
        <v>1.749271137026239</v>
      </c>
      <c r="K205" s="69">
        <f t="shared" si="153"/>
        <v>8.7463556851311957</v>
      </c>
      <c r="L205" s="68">
        <f t="shared" si="149"/>
        <v>1.4</v>
      </c>
      <c r="M205" s="69">
        <f t="shared" si="150"/>
        <v>5</v>
      </c>
      <c r="N205" s="158">
        <f t="shared" si="151"/>
        <v>0</v>
      </c>
      <c r="O205" s="80">
        <f t="shared" si="154"/>
        <v>4.5999999999999996</v>
      </c>
      <c r="P205" s="11"/>
      <c r="Q205" s="178">
        <v>180</v>
      </c>
      <c r="R205" s="171">
        <f>Q205/30</f>
        <v>6</v>
      </c>
      <c r="S205" s="164">
        <v>138</v>
      </c>
      <c r="T205" s="171">
        <f>S205/30</f>
        <v>4.5999999999999996</v>
      </c>
      <c r="U205" s="39">
        <v>16</v>
      </c>
      <c r="V205" s="9">
        <v>14</v>
      </c>
      <c r="W205" s="173">
        <f t="shared" si="155"/>
        <v>30</v>
      </c>
      <c r="X205" s="9">
        <v>138</v>
      </c>
      <c r="Y205" s="164"/>
      <c r="Z205" s="164">
        <v>0</v>
      </c>
      <c r="AA205" s="165">
        <v>138</v>
      </c>
      <c r="AC205" s="8"/>
      <c r="AD205" s="8"/>
    </row>
    <row r="206" spans="1:30" ht="12.75" thickBot="1" x14ac:dyDescent="0.25">
      <c r="A206" s="218" t="s">
        <v>69</v>
      </c>
      <c r="B206" s="219">
        <v>6</v>
      </c>
      <c r="C206" s="220">
        <f t="shared" si="143"/>
        <v>0</v>
      </c>
      <c r="D206" s="64">
        <f t="shared" si="144"/>
        <v>0</v>
      </c>
      <c r="E206" s="65">
        <f t="shared" si="145"/>
        <v>6</v>
      </c>
      <c r="F206" s="155">
        <f t="shared" si="146"/>
        <v>0</v>
      </c>
      <c r="G206" s="169">
        <f t="shared" si="156"/>
        <v>0</v>
      </c>
      <c r="H206" s="68" t="e">
        <f t="shared" si="147"/>
        <v>#DIV/0!</v>
      </c>
      <c r="I206" s="183" t="e">
        <f t="shared" si="148"/>
        <v>#DIV/0!</v>
      </c>
      <c r="J206" s="68">
        <f t="shared" si="152"/>
        <v>1.749271137026239</v>
      </c>
      <c r="K206" s="69">
        <f t="shared" si="153"/>
        <v>0</v>
      </c>
      <c r="L206" s="68" t="e">
        <f t="shared" si="149"/>
        <v>#DIV/0!</v>
      </c>
      <c r="M206" s="69" t="e">
        <f t="shared" si="150"/>
        <v>#DIV/0!</v>
      </c>
      <c r="N206" s="158" t="e">
        <f t="shared" si="151"/>
        <v>#DIV/0!</v>
      </c>
      <c r="O206" s="80" t="e">
        <f t="shared" si="154"/>
        <v>#DIV/0!</v>
      </c>
      <c r="P206" s="11"/>
      <c r="Q206" s="178"/>
      <c r="R206" s="171">
        <f>Q206/31</f>
        <v>0</v>
      </c>
      <c r="S206" s="164"/>
      <c r="T206" s="171">
        <f>S206/31</f>
        <v>0</v>
      </c>
      <c r="U206" s="39"/>
      <c r="V206" s="9"/>
      <c r="W206" s="173">
        <f t="shared" si="155"/>
        <v>0</v>
      </c>
      <c r="X206" s="9"/>
      <c r="Y206" s="164"/>
      <c r="Z206" s="164"/>
      <c r="AA206" s="165"/>
      <c r="AC206" s="8"/>
      <c r="AD206" s="8"/>
    </row>
    <row r="207" spans="1:30" s="8" customFormat="1" ht="12.75" thickBot="1" x14ac:dyDescent="0.25">
      <c r="A207" s="270" t="s">
        <v>71</v>
      </c>
      <c r="B207" s="271">
        <v>6</v>
      </c>
      <c r="C207" s="272">
        <f>D207/B207*100</f>
        <v>99.850299401197603</v>
      </c>
      <c r="D207" s="273">
        <f>R207</f>
        <v>5.9910179640718564</v>
      </c>
      <c r="E207" s="274">
        <f t="shared" si="145"/>
        <v>8.9820359281436168E-3</v>
      </c>
      <c r="F207" s="275">
        <f>+R207</f>
        <v>5.9910179640718564</v>
      </c>
      <c r="G207" s="276">
        <f>SUM(G195:G206)</f>
        <v>214</v>
      </c>
      <c r="H207" s="277">
        <f t="shared" si="147"/>
        <v>73.013493253373312</v>
      </c>
      <c r="I207" s="278">
        <f t="shared" si="148"/>
        <v>6.9018691588785046</v>
      </c>
      <c r="J207" s="277">
        <f t="shared" si="152"/>
        <v>1.749271137026239</v>
      </c>
      <c r="K207" s="279">
        <f>W207/Y$195*1000/11</f>
        <v>9.6209912536443145</v>
      </c>
      <c r="L207" s="277">
        <f t="shared" si="149"/>
        <v>1.4876033057851239</v>
      </c>
      <c r="M207" s="279">
        <f>W207/F207/11</f>
        <v>5.5082458770614693</v>
      </c>
      <c r="N207" s="280">
        <f t="shared" si="151"/>
        <v>1.1019283746556474</v>
      </c>
      <c r="O207" s="281">
        <f t="shared" si="154"/>
        <v>4.0688705234159777</v>
      </c>
      <c r="P207" s="11"/>
      <c r="Q207" s="282">
        <f>SUM(Q195:Q206)</f>
        <v>2001</v>
      </c>
      <c r="R207" s="283">
        <f>Q207/334</f>
        <v>5.9910179640718564</v>
      </c>
      <c r="S207" s="284">
        <f>SUM(S195:S206)</f>
        <v>1461</v>
      </c>
      <c r="T207" s="283">
        <f>S207/334</f>
        <v>4.3742514970059876</v>
      </c>
      <c r="U207" s="285">
        <f>SUM(U195:U206)</f>
        <v>214</v>
      </c>
      <c r="V207" s="286">
        <f>SUM(V195:V206)</f>
        <v>149</v>
      </c>
      <c r="W207" s="285">
        <f t="shared" si="155"/>
        <v>363</v>
      </c>
      <c r="X207" s="286">
        <f>SUM(X195:X206)</f>
        <v>1477</v>
      </c>
      <c r="Y207" s="284">
        <v>3430</v>
      </c>
      <c r="Z207" s="284">
        <f>SUM(Z195:Z206)</f>
        <v>4</v>
      </c>
      <c r="AA207" s="287">
        <f>SUM(AA195:AA206)</f>
        <v>1441</v>
      </c>
    </row>
    <row r="208" spans="1:30" x14ac:dyDescent="0.2">
      <c r="A208" s="9"/>
      <c r="B208" s="11"/>
      <c r="C208" s="223"/>
      <c r="D208" s="65"/>
      <c r="E208" s="65"/>
      <c r="F208" s="65"/>
      <c r="G208" s="11"/>
      <c r="H208" s="11"/>
      <c r="I208" s="11"/>
      <c r="J208" s="11"/>
      <c r="K208" s="11"/>
      <c r="L208" s="11"/>
      <c r="M208" s="11"/>
      <c r="N208" s="11"/>
      <c r="O208" s="11"/>
      <c r="P208" s="11"/>
      <c r="Q208" s="9"/>
      <c r="R208" s="9"/>
      <c r="S208" s="9"/>
      <c r="T208" s="9"/>
      <c r="U208" s="9"/>
      <c r="V208" s="9"/>
      <c r="W208" s="9"/>
      <c r="X208" s="9"/>
      <c r="Y208" s="9"/>
      <c r="Z208" s="9"/>
      <c r="AC208" s="8"/>
      <c r="AD208" s="8"/>
    </row>
    <row r="209" spans="1:30" x14ac:dyDescent="0.2">
      <c r="A209" s="6" t="s">
        <v>115</v>
      </c>
      <c r="C209" s="216"/>
      <c r="D209" s="112"/>
      <c r="E209" s="459"/>
      <c r="F209" s="459"/>
      <c r="G209" s="460"/>
      <c r="H209" s="460"/>
      <c r="I209" s="460"/>
      <c r="J209" s="460"/>
      <c r="K209" s="460"/>
      <c r="P209" s="11"/>
      <c r="AC209" s="8"/>
      <c r="AD209" s="8"/>
    </row>
    <row r="210" spans="1:30" x14ac:dyDescent="0.2">
      <c r="C210" s="425"/>
      <c r="D210" s="425"/>
      <c r="E210" s="555" t="s">
        <v>136</v>
      </c>
      <c r="F210" s="555"/>
      <c r="G210" s="555"/>
      <c r="H210" s="555"/>
      <c r="I210" s="555"/>
      <c r="J210" s="555"/>
      <c r="K210" s="555"/>
      <c r="P210" s="11"/>
      <c r="AC210" s="8"/>
      <c r="AD210" s="8"/>
    </row>
    <row r="211" spans="1:30" x14ac:dyDescent="0.2">
      <c r="C211" s="114"/>
      <c r="D211" s="114"/>
      <c r="E211" s="558" t="s">
        <v>145</v>
      </c>
      <c r="F211" s="558"/>
      <c r="G211" s="558"/>
      <c r="H211" s="558"/>
      <c r="I211" s="558"/>
      <c r="J211" s="558"/>
      <c r="K211" s="558"/>
      <c r="P211" s="11"/>
      <c r="AC211" s="8"/>
      <c r="AD211" s="8"/>
    </row>
    <row r="212" spans="1:30" x14ac:dyDescent="0.2">
      <c r="C212" s="425"/>
      <c r="D212" s="425"/>
      <c r="E212" s="558" t="s">
        <v>163</v>
      </c>
      <c r="F212" s="558"/>
      <c r="G212" s="558"/>
      <c r="H212" s="558"/>
      <c r="I212" s="558"/>
      <c r="J212" s="558"/>
      <c r="K212" s="558"/>
      <c r="P212" s="11"/>
      <c r="AC212" s="8"/>
      <c r="AD212" s="8"/>
    </row>
    <row r="213" spans="1:30" x14ac:dyDescent="0.2">
      <c r="C213" s="216"/>
      <c r="D213" s="112"/>
      <c r="E213" s="554" t="s">
        <v>164</v>
      </c>
      <c r="F213" s="554"/>
      <c r="G213" s="554"/>
      <c r="H213" s="554"/>
      <c r="I213" s="554"/>
      <c r="J213" s="554"/>
      <c r="K213" s="554"/>
      <c r="P213" s="11"/>
      <c r="Q213" s="6"/>
      <c r="AC213" s="8"/>
      <c r="AD213" s="8"/>
    </row>
    <row r="214" spans="1:30" ht="12.75" thickBot="1" x14ac:dyDescent="0.25">
      <c r="C214" s="216"/>
      <c r="D214" s="112"/>
      <c r="E214" s="112"/>
      <c r="F214" s="112"/>
      <c r="P214" s="11"/>
      <c r="AC214" s="8"/>
      <c r="AD214" s="8"/>
    </row>
    <row r="215" spans="1:30" x14ac:dyDescent="0.2">
      <c r="A215" s="2"/>
      <c r="B215" s="17"/>
      <c r="C215" s="18" t="s">
        <v>8</v>
      </c>
      <c r="D215" s="19"/>
      <c r="E215" s="139"/>
      <c r="F215" s="20"/>
      <c r="G215" s="21"/>
      <c r="H215" s="21"/>
      <c r="I215" s="21"/>
      <c r="J215" s="21"/>
      <c r="K215" s="21"/>
      <c r="L215" s="21"/>
      <c r="M215" s="21"/>
      <c r="N215" s="22"/>
      <c r="O215" s="11"/>
      <c r="P215" s="11"/>
      <c r="AA215" s="1"/>
      <c r="AC215" s="8"/>
      <c r="AD215" s="8"/>
    </row>
    <row r="216" spans="1:30" ht="12.75" thickBot="1" x14ac:dyDescent="0.25">
      <c r="B216" s="524" t="s">
        <v>12</v>
      </c>
      <c r="C216" s="525"/>
      <c r="D216" s="525"/>
      <c r="E216" s="526"/>
      <c r="F216" s="141"/>
      <c r="G216" s="11"/>
      <c r="H216" s="81"/>
      <c r="I216" s="69"/>
      <c r="J216" s="11" t="s">
        <v>13</v>
      </c>
      <c r="K216" s="11"/>
      <c r="L216" s="11"/>
      <c r="M216" s="11"/>
      <c r="N216" s="142"/>
      <c r="O216" s="11"/>
      <c r="P216" s="11"/>
      <c r="Q216" s="461" t="s">
        <v>164</v>
      </c>
      <c r="R216" s="461"/>
      <c r="S216" s="461"/>
      <c r="AA216" s="1"/>
      <c r="AC216" s="8"/>
      <c r="AD216" s="8"/>
    </row>
    <row r="217" spans="1:30" ht="132.75" thickBot="1" x14ac:dyDescent="0.25">
      <c r="A217" s="143"/>
      <c r="B217" s="410" t="s">
        <v>15</v>
      </c>
      <c r="C217" s="144" t="s">
        <v>16</v>
      </c>
      <c r="D217" s="145" t="s">
        <v>17</v>
      </c>
      <c r="E217" s="145" t="s">
        <v>18</v>
      </c>
      <c r="F217" s="145" t="s">
        <v>19</v>
      </c>
      <c r="G217" s="410" t="s">
        <v>20</v>
      </c>
      <c r="H217" s="410" t="s">
        <v>21</v>
      </c>
      <c r="I217" s="410" t="s">
        <v>22</v>
      </c>
      <c r="J217" s="527" t="s">
        <v>23</v>
      </c>
      <c r="K217" s="528"/>
      <c r="L217" s="410" t="s">
        <v>24</v>
      </c>
      <c r="M217" s="410" t="s">
        <v>25</v>
      </c>
      <c r="N217" s="410" t="s">
        <v>26</v>
      </c>
      <c r="O217" s="146" t="s">
        <v>27</v>
      </c>
      <c r="P217" s="11"/>
      <c r="Q217" s="147" t="s">
        <v>28</v>
      </c>
      <c r="R217" s="148" t="s">
        <v>29</v>
      </c>
      <c r="S217" s="148" t="s">
        <v>30</v>
      </c>
      <c r="T217" s="148" t="s">
        <v>31</v>
      </c>
      <c r="U217" s="148" t="s">
        <v>32</v>
      </c>
      <c r="V217" s="148" t="s">
        <v>33</v>
      </c>
      <c r="W217" s="149" t="s">
        <v>34</v>
      </c>
      <c r="X217" s="149" t="s">
        <v>35</v>
      </c>
      <c r="Y217" s="149" t="s">
        <v>116</v>
      </c>
      <c r="Z217" s="149" t="s">
        <v>37</v>
      </c>
      <c r="AA217" s="150" t="s">
        <v>38</v>
      </c>
      <c r="AC217" s="8"/>
      <c r="AD217" s="8"/>
    </row>
    <row r="218" spans="1:30" x14ac:dyDescent="0.2">
      <c r="A218" s="218" t="s">
        <v>47</v>
      </c>
      <c r="B218" s="219">
        <v>50</v>
      </c>
      <c r="C218" s="220">
        <f t="shared" ref="C218:C229" si="157">D218/B218*100</f>
        <v>75.290322580645167</v>
      </c>
      <c r="D218" s="64">
        <f t="shared" ref="D218:D229" si="158">R218</f>
        <v>37.645161290322584</v>
      </c>
      <c r="E218" s="65">
        <f t="shared" ref="E218:E229" si="159">B218-D218</f>
        <v>12.354838709677416</v>
      </c>
      <c r="F218" s="155">
        <f t="shared" ref="F218:F229" si="160">+R218</f>
        <v>37.645161290322584</v>
      </c>
      <c r="G218" s="157">
        <f>+U218</f>
        <v>249</v>
      </c>
      <c r="H218" s="68">
        <f t="shared" ref="H218:H230" si="161">S218/Q218*100</f>
        <v>88.517566409597265</v>
      </c>
      <c r="I218" s="69">
        <f t="shared" ref="I218:I230" si="162">X218/U218</f>
        <v>3.8514056224899598</v>
      </c>
      <c r="J218" s="68">
        <f>B218/Y218*1000</f>
        <v>14.232849416453174</v>
      </c>
      <c r="K218" s="69">
        <f>W218/Y218*1000</f>
        <v>72.872189012240256</v>
      </c>
      <c r="L218" s="68">
        <f t="shared" ref="L218:L230" si="163">SUM(Q218-S218)/W218</f>
        <v>0.5234375</v>
      </c>
      <c r="M218" s="69">
        <f t="shared" ref="M218:M229" si="164">W218/F218</f>
        <v>6.8003427592116532</v>
      </c>
      <c r="N218" s="158">
        <f t="shared" ref="N218:N230" si="165">Z218/W218*100</f>
        <v>0</v>
      </c>
      <c r="O218" s="36">
        <f>+X218/W218</f>
        <v>3.74609375</v>
      </c>
      <c r="P218" s="11"/>
      <c r="Q218" s="159">
        <v>1167</v>
      </c>
      <c r="R218" s="160">
        <f>Q218/31</f>
        <v>37.645161290322584</v>
      </c>
      <c r="S218" s="161">
        <v>1033</v>
      </c>
      <c r="T218" s="160">
        <f>S218/31</f>
        <v>33.322580645161288</v>
      </c>
      <c r="U218" s="162">
        <v>249</v>
      </c>
      <c r="V218" s="163">
        <v>7</v>
      </c>
      <c r="W218" s="162">
        <f>+V218+U218</f>
        <v>256</v>
      </c>
      <c r="X218" s="163">
        <v>959</v>
      </c>
      <c r="Y218" s="222">
        <v>3513</v>
      </c>
      <c r="Z218" s="161">
        <v>0</v>
      </c>
      <c r="AA218" s="165">
        <v>957</v>
      </c>
      <c r="AC218" s="8"/>
      <c r="AD218" s="8"/>
    </row>
    <row r="219" spans="1:30" x14ac:dyDescent="0.2">
      <c r="A219" s="218" t="s">
        <v>49</v>
      </c>
      <c r="B219" s="219">
        <v>50</v>
      </c>
      <c r="C219" s="220">
        <f t="shared" si="157"/>
        <v>72.357142857142861</v>
      </c>
      <c r="D219" s="64">
        <f t="shared" si="158"/>
        <v>36.178571428571431</v>
      </c>
      <c r="E219" s="65">
        <f t="shared" si="159"/>
        <v>13.821428571428569</v>
      </c>
      <c r="F219" s="155">
        <f t="shared" si="160"/>
        <v>36.178571428571431</v>
      </c>
      <c r="G219" s="169">
        <f>+U219</f>
        <v>243</v>
      </c>
      <c r="H219" s="68">
        <f t="shared" si="161"/>
        <v>90.72063178677196</v>
      </c>
      <c r="I219" s="69">
        <f t="shared" si="162"/>
        <v>3.8847736625514404</v>
      </c>
      <c r="J219" s="68">
        <f t="shared" ref="J219:J229" si="166">B219/Y$218*1000</f>
        <v>14.232849416453174</v>
      </c>
      <c r="K219" s="69">
        <f t="shared" ref="K219:K229" si="167">W219/Y$218*1000</f>
        <v>70.879590093936812</v>
      </c>
      <c r="L219" s="68">
        <f t="shared" si="163"/>
        <v>0.37751004016064255</v>
      </c>
      <c r="M219" s="69">
        <f t="shared" si="164"/>
        <v>6.8825271470878571</v>
      </c>
      <c r="N219" s="158">
        <f t="shared" si="165"/>
        <v>0</v>
      </c>
      <c r="O219" s="80">
        <f t="shared" ref="O219:O230" si="168">+X219/W219</f>
        <v>3.7911646586345382</v>
      </c>
      <c r="P219" s="11"/>
      <c r="Q219" s="170">
        <v>1013</v>
      </c>
      <c r="R219" s="171">
        <f>Q219/28</f>
        <v>36.178571428571431</v>
      </c>
      <c r="S219" s="172">
        <v>919</v>
      </c>
      <c r="T219" s="171">
        <f>S219/28</f>
        <v>32.821428571428569</v>
      </c>
      <c r="U219" s="173">
        <v>243</v>
      </c>
      <c r="V219" s="13">
        <v>6</v>
      </c>
      <c r="W219" s="173">
        <f t="shared" ref="W219:W230" si="169">+V219+U219</f>
        <v>249</v>
      </c>
      <c r="X219" s="13">
        <v>944</v>
      </c>
      <c r="Y219" s="164"/>
      <c r="Z219" s="172">
        <v>0</v>
      </c>
      <c r="AA219" s="165">
        <v>934</v>
      </c>
      <c r="AC219" s="8"/>
      <c r="AD219" s="8"/>
    </row>
    <row r="220" spans="1:30" x14ac:dyDescent="0.2">
      <c r="A220" s="218" t="s">
        <v>51</v>
      </c>
      <c r="B220" s="219">
        <v>50</v>
      </c>
      <c r="C220" s="220">
        <f t="shared" si="157"/>
        <v>73.161290322580641</v>
      </c>
      <c r="D220" s="64">
        <f t="shared" si="158"/>
        <v>36.58064516129032</v>
      </c>
      <c r="E220" s="65">
        <f t="shared" si="159"/>
        <v>13.41935483870968</v>
      </c>
      <c r="F220" s="155">
        <f t="shared" si="160"/>
        <v>36.58064516129032</v>
      </c>
      <c r="G220" s="169">
        <f t="shared" ref="G220:G229" si="170">+U220</f>
        <v>257</v>
      </c>
      <c r="H220" s="68">
        <f t="shared" si="161"/>
        <v>90.299823633156961</v>
      </c>
      <c r="I220" s="69">
        <f t="shared" si="162"/>
        <v>3.8443579766536966</v>
      </c>
      <c r="J220" s="68">
        <f t="shared" si="166"/>
        <v>14.232849416453174</v>
      </c>
      <c r="K220" s="69">
        <f t="shared" si="167"/>
        <v>75.149444918872746</v>
      </c>
      <c r="L220" s="68">
        <f t="shared" si="163"/>
        <v>0.41666666666666669</v>
      </c>
      <c r="M220" s="69">
        <f t="shared" si="164"/>
        <v>7.2169312169312176</v>
      </c>
      <c r="N220" s="158">
        <f t="shared" si="165"/>
        <v>0</v>
      </c>
      <c r="O220" s="80">
        <f t="shared" si="168"/>
        <v>3.7424242424242422</v>
      </c>
      <c r="P220" s="11"/>
      <c r="Q220" s="178">
        <v>1134</v>
      </c>
      <c r="R220" s="171">
        <f>Q220/31</f>
        <v>36.58064516129032</v>
      </c>
      <c r="S220" s="164">
        <v>1024</v>
      </c>
      <c r="T220" s="171">
        <f>S220/31</f>
        <v>33.032258064516128</v>
      </c>
      <c r="U220" s="39">
        <v>257</v>
      </c>
      <c r="V220" s="9">
        <v>7</v>
      </c>
      <c r="W220" s="173">
        <f t="shared" si="169"/>
        <v>264</v>
      </c>
      <c r="X220" s="9">
        <v>988</v>
      </c>
      <c r="Y220" s="164"/>
      <c r="Z220" s="164">
        <v>0</v>
      </c>
      <c r="AA220" s="165">
        <v>985</v>
      </c>
      <c r="AC220" s="8"/>
      <c r="AD220" s="8"/>
    </row>
    <row r="221" spans="1:30" x14ac:dyDescent="0.2">
      <c r="A221" s="218" t="s">
        <v>53</v>
      </c>
      <c r="B221" s="219">
        <v>50</v>
      </c>
      <c r="C221" s="220">
        <f t="shared" si="157"/>
        <v>79.86666666666666</v>
      </c>
      <c r="D221" s="64">
        <f t="shared" si="158"/>
        <v>39.93333333333333</v>
      </c>
      <c r="E221" s="65">
        <f t="shared" si="159"/>
        <v>10.06666666666667</v>
      </c>
      <c r="F221" s="155">
        <f t="shared" si="160"/>
        <v>39.93333333333333</v>
      </c>
      <c r="G221" s="169">
        <f t="shared" si="170"/>
        <v>236</v>
      </c>
      <c r="H221" s="68">
        <f t="shared" si="161"/>
        <v>78.29716193656094</v>
      </c>
      <c r="I221" s="69">
        <f t="shared" si="162"/>
        <v>4.2118644067796609</v>
      </c>
      <c r="J221" s="68">
        <f t="shared" si="166"/>
        <v>14.232849416453174</v>
      </c>
      <c r="K221" s="69">
        <f t="shared" si="167"/>
        <v>68.602334187304294</v>
      </c>
      <c r="L221" s="68">
        <f t="shared" si="163"/>
        <v>1.0788381742738589</v>
      </c>
      <c r="M221" s="69">
        <f t="shared" si="164"/>
        <v>6.0350584307178634</v>
      </c>
      <c r="N221" s="158">
        <f t="shared" si="165"/>
        <v>0</v>
      </c>
      <c r="O221" s="80">
        <f t="shared" si="168"/>
        <v>4.1244813278008294</v>
      </c>
      <c r="P221" s="11"/>
      <c r="Q221" s="178">
        <v>1198</v>
      </c>
      <c r="R221" s="171">
        <f>Q221/30</f>
        <v>39.93333333333333</v>
      </c>
      <c r="S221" s="164">
        <v>938</v>
      </c>
      <c r="T221" s="171">
        <f>S221/30</f>
        <v>31.266666666666666</v>
      </c>
      <c r="U221" s="39">
        <v>236</v>
      </c>
      <c r="V221" s="9">
        <v>5</v>
      </c>
      <c r="W221" s="173">
        <f t="shared" si="169"/>
        <v>241</v>
      </c>
      <c r="X221" s="9">
        <v>994</v>
      </c>
      <c r="Y221" s="164"/>
      <c r="Z221" s="164">
        <v>0</v>
      </c>
      <c r="AA221" s="165">
        <v>976</v>
      </c>
      <c r="AC221" s="8"/>
      <c r="AD221" s="8"/>
    </row>
    <row r="222" spans="1:30" x14ac:dyDescent="0.2">
      <c r="A222" s="218" t="s">
        <v>55</v>
      </c>
      <c r="B222" s="219">
        <v>50</v>
      </c>
      <c r="C222" s="220">
        <f t="shared" si="157"/>
        <v>77.096774193548384</v>
      </c>
      <c r="D222" s="64">
        <f t="shared" si="158"/>
        <v>38.548387096774192</v>
      </c>
      <c r="E222" s="65">
        <f t="shared" si="159"/>
        <v>11.451612903225808</v>
      </c>
      <c r="F222" s="155">
        <f t="shared" si="160"/>
        <v>38.548387096774192</v>
      </c>
      <c r="G222" s="169">
        <f t="shared" si="170"/>
        <v>218</v>
      </c>
      <c r="H222" s="68">
        <f t="shared" si="161"/>
        <v>66.610878661087867</v>
      </c>
      <c r="I222" s="69">
        <f t="shared" si="162"/>
        <v>3.334862385321101</v>
      </c>
      <c r="J222" s="68">
        <f t="shared" si="166"/>
        <v>14.232849416453174</v>
      </c>
      <c r="K222" s="69">
        <f t="shared" si="167"/>
        <v>63.193851409052094</v>
      </c>
      <c r="L222" s="68">
        <f t="shared" si="163"/>
        <v>1.7972972972972974</v>
      </c>
      <c r="M222" s="69">
        <f t="shared" si="164"/>
        <v>5.7589958158995822</v>
      </c>
      <c r="N222" s="158">
        <f t="shared" si="165"/>
        <v>0</v>
      </c>
      <c r="O222" s="80">
        <f t="shared" si="168"/>
        <v>3.2747747747747749</v>
      </c>
      <c r="P222" s="11"/>
      <c r="Q222" s="178">
        <v>1195</v>
      </c>
      <c r="R222" s="171">
        <f>Q222/31</f>
        <v>38.548387096774192</v>
      </c>
      <c r="S222" s="164">
        <v>796</v>
      </c>
      <c r="T222" s="171">
        <f>S222/31</f>
        <v>25.677419354838708</v>
      </c>
      <c r="U222" s="39">
        <v>218</v>
      </c>
      <c r="V222" s="9">
        <v>4</v>
      </c>
      <c r="W222" s="173">
        <f t="shared" si="169"/>
        <v>222</v>
      </c>
      <c r="X222" s="9">
        <v>727</v>
      </c>
      <c r="Y222" s="164"/>
      <c r="Z222" s="164">
        <v>0</v>
      </c>
      <c r="AA222" s="165">
        <v>724</v>
      </c>
      <c r="AC222" s="8"/>
      <c r="AD222" s="8"/>
    </row>
    <row r="223" spans="1:30" x14ac:dyDescent="0.2">
      <c r="A223" s="218" t="s">
        <v>57</v>
      </c>
      <c r="B223" s="219">
        <v>50</v>
      </c>
      <c r="C223" s="220">
        <f t="shared" si="157"/>
        <v>74.466666666666669</v>
      </c>
      <c r="D223" s="64">
        <f t="shared" si="158"/>
        <v>37.233333333333334</v>
      </c>
      <c r="E223" s="65">
        <f t="shared" si="159"/>
        <v>12.766666666666666</v>
      </c>
      <c r="F223" s="155">
        <f t="shared" si="160"/>
        <v>37.233333333333334</v>
      </c>
      <c r="G223" s="169">
        <f t="shared" si="170"/>
        <v>225</v>
      </c>
      <c r="H223" s="68">
        <f t="shared" si="161"/>
        <v>69.292748433303487</v>
      </c>
      <c r="I223" s="69">
        <f t="shared" si="162"/>
        <v>3.76</v>
      </c>
      <c r="J223" s="68">
        <f t="shared" si="166"/>
        <v>14.232849416453174</v>
      </c>
      <c r="K223" s="69">
        <f t="shared" si="167"/>
        <v>65.186450327355544</v>
      </c>
      <c r="L223" s="68">
        <f t="shared" si="163"/>
        <v>1.4978165938864629</v>
      </c>
      <c r="M223" s="69">
        <f t="shared" si="164"/>
        <v>6.1504028648164724</v>
      </c>
      <c r="N223" s="158">
        <f t="shared" si="165"/>
        <v>0</v>
      </c>
      <c r="O223" s="80">
        <f t="shared" si="168"/>
        <v>3.6943231441048034</v>
      </c>
      <c r="P223" s="11"/>
      <c r="Q223" s="178">
        <v>1117</v>
      </c>
      <c r="R223" s="171">
        <f>Q223/30</f>
        <v>37.233333333333334</v>
      </c>
      <c r="S223" s="164">
        <v>774</v>
      </c>
      <c r="T223" s="171">
        <f>S223/30</f>
        <v>25.8</v>
      </c>
      <c r="U223" s="39">
        <v>225</v>
      </c>
      <c r="V223" s="9">
        <v>4</v>
      </c>
      <c r="W223" s="173">
        <f t="shared" si="169"/>
        <v>229</v>
      </c>
      <c r="X223" s="9">
        <v>846</v>
      </c>
      <c r="Y223" s="164"/>
      <c r="Z223" s="164">
        <v>0</v>
      </c>
      <c r="AA223" s="165">
        <v>844</v>
      </c>
      <c r="AC223" s="8"/>
      <c r="AD223" s="8"/>
    </row>
    <row r="224" spans="1:30" x14ac:dyDescent="0.2">
      <c r="A224" s="218" t="s">
        <v>59</v>
      </c>
      <c r="B224" s="219">
        <v>50</v>
      </c>
      <c r="C224" s="220">
        <f t="shared" si="157"/>
        <v>77.935483870967744</v>
      </c>
      <c r="D224" s="64">
        <f t="shared" si="158"/>
        <v>38.967741935483872</v>
      </c>
      <c r="E224" s="65">
        <f t="shared" si="159"/>
        <v>11.032258064516128</v>
      </c>
      <c r="F224" s="155">
        <f t="shared" si="160"/>
        <v>38.967741935483872</v>
      </c>
      <c r="G224" s="169">
        <f t="shared" si="170"/>
        <v>198</v>
      </c>
      <c r="H224" s="68">
        <f t="shared" si="161"/>
        <v>60.513245033112582</v>
      </c>
      <c r="I224" s="69">
        <f t="shared" si="162"/>
        <v>3.4646464646464645</v>
      </c>
      <c r="J224" s="68">
        <f t="shared" si="166"/>
        <v>14.232849416453174</v>
      </c>
      <c r="K224" s="69">
        <f t="shared" si="167"/>
        <v>57.216054654141757</v>
      </c>
      <c r="L224" s="68">
        <f t="shared" si="163"/>
        <v>2.3731343283582089</v>
      </c>
      <c r="M224" s="69">
        <f t="shared" si="164"/>
        <v>5.1581125827814569</v>
      </c>
      <c r="N224" s="158">
        <f t="shared" si="165"/>
        <v>0</v>
      </c>
      <c r="O224" s="80">
        <f t="shared" si="168"/>
        <v>3.4129353233830844</v>
      </c>
      <c r="P224" s="11"/>
      <c r="Q224" s="178">
        <v>1208</v>
      </c>
      <c r="R224" s="171">
        <f>Q224/31</f>
        <v>38.967741935483872</v>
      </c>
      <c r="S224" s="164">
        <v>731</v>
      </c>
      <c r="T224" s="171">
        <f>S224/31</f>
        <v>23.580645161290324</v>
      </c>
      <c r="U224" s="39">
        <v>198</v>
      </c>
      <c r="V224" s="9">
        <v>3</v>
      </c>
      <c r="W224" s="173">
        <f t="shared" si="169"/>
        <v>201</v>
      </c>
      <c r="X224" s="9">
        <v>686</v>
      </c>
      <c r="Y224" s="164"/>
      <c r="Z224" s="164">
        <v>0</v>
      </c>
      <c r="AA224" s="165">
        <v>681</v>
      </c>
      <c r="AC224" s="8"/>
      <c r="AD224" s="8"/>
    </row>
    <row r="225" spans="1:30" x14ac:dyDescent="0.2">
      <c r="A225" s="218" t="s">
        <v>61</v>
      </c>
      <c r="B225" s="219">
        <v>50</v>
      </c>
      <c r="C225" s="220">
        <f t="shared" si="157"/>
        <v>78</v>
      </c>
      <c r="D225" s="64">
        <f t="shared" si="158"/>
        <v>39</v>
      </c>
      <c r="E225" s="65">
        <f t="shared" si="159"/>
        <v>11</v>
      </c>
      <c r="F225" s="155">
        <f t="shared" si="160"/>
        <v>39</v>
      </c>
      <c r="G225" s="169">
        <f t="shared" si="170"/>
        <v>209</v>
      </c>
      <c r="H225" s="68">
        <f t="shared" si="161"/>
        <v>63.358147229114969</v>
      </c>
      <c r="I225" s="69">
        <f t="shared" si="162"/>
        <v>3.861244019138756</v>
      </c>
      <c r="J225" s="68">
        <f t="shared" si="166"/>
        <v>14.232849416453174</v>
      </c>
      <c r="K225" s="69">
        <f t="shared" si="167"/>
        <v>60.916595502419582</v>
      </c>
      <c r="L225" s="68">
        <f t="shared" si="163"/>
        <v>2.0700934579439254</v>
      </c>
      <c r="M225" s="69">
        <f t="shared" si="164"/>
        <v>5.4871794871794872</v>
      </c>
      <c r="N225" s="158">
        <f t="shared" si="165"/>
        <v>0</v>
      </c>
      <c r="O225" s="80">
        <f t="shared" si="168"/>
        <v>3.7710280373831777</v>
      </c>
      <c r="P225" s="11"/>
      <c r="Q225" s="178">
        <v>1209</v>
      </c>
      <c r="R225" s="171">
        <f>Q225/31</f>
        <v>39</v>
      </c>
      <c r="S225" s="164">
        <v>766</v>
      </c>
      <c r="T225" s="171">
        <f>S225/31</f>
        <v>24.70967741935484</v>
      </c>
      <c r="U225" s="39">
        <v>209</v>
      </c>
      <c r="V225" s="9">
        <v>5</v>
      </c>
      <c r="W225" s="173">
        <f t="shared" si="169"/>
        <v>214</v>
      </c>
      <c r="X225" s="9">
        <v>807</v>
      </c>
      <c r="Y225" s="164"/>
      <c r="Z225" s="164">
        <v>0</v>
      </c>
      <c r="AA225" s="165">
        <v>801</v>
      </c>
      <c r="AC225" s="8"/>
      <c r="AD225" s="8"/>
    </row>
    <row r="226" spans="1:30" x14ac:dyDescent="0.2">
      <c r="A226" s="218" t="s">
        <v>63</v>
      </c>
      <c r="B226" s="219">
        <v>50</v>
      </c>
      <c r="C226" s="220">
        <f t="shared" si="157"/>
        <v>78</v>
      </c>
      <c r="D226" s="64">
        <f t="shared" si="158"/>
        <v>39</v>
      </c>
      <c r="E226" s="65">
        <f t="shared" si="159"/>
        <v>11</v>
      </c>
      <c r="F226" s="155">
        <f t="shared" si="160"/>
        <v>39</v>
      </c>
      <c r="G226" s="169">
        <f t="shared" si="170"/>
        <v>198</v>
      </c>
      <c r="H226" s="68">
        <f t="shared" si="161"/>
        <v>66.495726495726487</v>
      </c>
      <c r="I226" s="69">
        <f t="shared" si="162"/>
        <v>3.8131313131313131</v>
      </c>
      <c r="J226" s="68">
        <f t="shared" si="166"/>
        <v>14.232849416453174</v>
      </c>
      <c r="K226" s="69">
        <f t="shared" si="167"/>
        <v>56.931397665812696</v>
      </c>
      <c r="L226" s="68">
        <f t="shared" si="163"/>
        <v>1.96</v>
      </c>
      <c r="M226" s="69">
        <f t="shared" si="164"/>
        <v>5.1282051282051286</v>
      </c>
      <c r="N226" s="158">
        <f t="shared" si="165"/>
        <v>0</v>
      </c>
      <c r="O226" s="80">
        <f t="shared" si="168"/>
        <v>3.7749999999999999</v>
      </c>
      <c r="P226" s="11"/>
      <c r="Q226" s="178">
        <v>1170</v>
      </c>
      <c r="R226" s="171">
        <f>Q226/30</f>
        <v>39</v>
      </c>
      <c r="S226" s="164">
        <v>778</v>
      </c>
      <c r="T226" s="171">
        <f>S226/30</f>
        <v>25.933333333333334</v>
      </c>
      <c r="U226" s="39">
        <v>198</v>
      </c>
      <c r="V226" s="9">
        <v>2</v>
      </c>
      <c r="W226" s="173">
        <f t="shared" si="169"/>
        <v>200</v>
      </c>
      <c r="X226" s="9">
        <v>755</v>
      </c>
      <c r="Y226" s="164"/>
      <c r="Z226" s="164">
        <v>0</v>
      </c>
      <c r="AA226" s="165">
        <v>752</v>
      </c>
      <c r="AC226" s="8"/>
      <c r="AD226" s="8"/>
    </row>
    <row r="227" spans="1:30" x14ac:dyDescent="0.2">
      <c r="A227" s="218" t="s">
        <v>65</v>
      </c>
      <c r="B227" s="219">
        <v>50</v>
      </c>
      <c r="C227" s="220">
        <f t="shared" si="157"/>
        <v>77.032258064516128</v>
      </c>
      <c r="D227" s="64">
        <f t="shared" si="158"/>
        <v>38.516129032258064</v>
      </c>
      <c r="E227" s="65">
        <f t="shared" si="159"/>
        <v>11.483870967741936</v>
      </c>
      <c r="F227" s="155">
        <f t="shared" si="160"/>
        <v>38.516129032258064</v>
      </c>
      <c r="G227" s="169">
        <f t="shared" si="170"/>
        <v>230</v>
      </c>
      <c r="H227" s="68">
        <f t="shared" si="161"/>
        <v>73.953098827470683</v>
      </c>
      <c r="I227" s="69">
        <f t="shared" si="162"/>
        <v>3.8260869565217392</v>
      </c>
      <c r="J227" s="68">
        <f t="shared" si="166"/>
        <v>14.232849416453174</v>
      </c>
      <c r="K227" s="69">
        <f t="shared" si="167"/>
        <v>66.609735269000851</v>
      </c>
      <c r="L227" s="68">
        <f t="shared" si="163"/>
        <v>1.329059829059829</v>
      </c>
      <c r="M227" s="69">
        <f t="shared" si="164"/>
        <v>6.075376884422111</v>
      </c>
      <c r="N227" s="158">
        <f t="shared" si="165"/>
        <v>0</v>
      </c>
      <c r="O227" s="80">
        <f t="shared" si="168"/>
        <v>3.7606837606837606</v>
      </c>
      <c r="P227" s="11"/>
      <c r="Q227" s="178">
        <v>1194</v>
      </c>
      <c r="R227" s="171">
        <f>Q227/31</f>
        <v>38.516129032258064</v>
      </c>
      <c r="S227" s="164">
        <v>883</v>
      </c>
      <c r="T227" s="171">
        <f>S227/31</f>
        <v>28.483870967741936</v>
      </c>
      <c r="U227" s="39">
        <v>230</v>
      </c>
      <c r="V227" s="9">
        <v>4</v>
      </c>
      <c r="W227" s="173">
        <f t="shared" si="169"/>
        <v>234</v>
      </c>
      <c r="X227" s="9">
        <v>880</v>
      </c>
      <c r="Y227" s="164"/>
      <c r="Z227" s="164">
        <v>0</v>
      </c>
      <c r="AA227" s="165">
        <v>880</v>
      </c>
      <c r="AC227" s="8"/>
      <c r="AD227" s="8"/>
    </row>
    <row r="228" spans="1:30" x14ac:dyDescent="0.2">
      <c r="A228" s="218" t="s">
        <v>67</v>
      </c>
      <c r="B228" s="219">
        <v>50</v>
      </c>
      <c r="C228" s="220">
        <f t="shared" si="157"/>
        <v>75.86666666666666</v>
      </c>
      <c r="D228" s="64">
        <f t="shared" si="158"/>
        <v>37.93333333333333</v>
      </c>
      <c r="E228" s="65">
        <f t="shared" si="159"/>
        <v>12.06666666666667</v>
      </c>
      <c r="F228" s="155">
        <f t="shared" si="160"/>
        <v>37.93333333333333</v>
      </c>
      <c r="G228" s="169">
        <f t="shared" si="170"/>
        <v>216</v>
      </c>
      <c r="H228" s="68">
        <f t="shared" si="161"/>
        <v>69.947275922671352</v>
      </c>
      <c r="I228" s="69">
        <f t="shared" si="162"/>
        <v>3.7777777777777777</v>
      </c>
      <c r="J228" s="68">
        <f t="shared" si="166"/>
        <v>14.232849416453174</v>
      </c>
      <c r="K228" s="69">
        <f t="shared" si="167"/>
        <v>62.624537432393964</v>
      </c>
      <c r="L228" s="68">
        <f t="shared" si="163"/>
        <v>1.5545454545454545</v>
      </c>
      <c r="M228" s="69">
        <f t="shared" si="164"/>
        <v>5.7996485061511427</v>
      </c>
      <c r="N228" s="158">
        <f t="shared" si="165"/>
        <v>0</v>
      </c>
      <c r="O228" s="80">
        <f t="shared" si="168"/>
        <v>3.709090909090909</v>
      </c>
      <c r="P228" s="11"/>
      <c r="Q228" s="178">
        <v>1138</v>
      </c>
      <c r="R228" s="171">
        <f>Q228/30</f>
        <v>37.93333333333333</v>
      </c>
      <c r="S228" s="164">
        <v>796</v>
      </c>
      <c r="T228" s="171">
        <f>S228/30</f>
        <v>26.533333333333335</v>
      </c>
      <c r="U228" s="39">
        <v>216</v>
      </c>
      <c r="V228" s="9">
        <v>4</v>
      </c>
      <c r="W228" s="173">
        <f t="shared" si="169"/>
        <v>220</v>
      </c>
      <c r="X228" s="9">
        <v>816</v>
      </c>
      <c r="Y228" s="164"/>
      <c r="Z228" s="164">
        <v>0</v>
      </c>
      <c r="AA228" s="165">
        <v>815</v>
      </c>
      <c r="AC228" s="8"/>
      <c r="AD228" s="8"/>
    </row>
    <row r="229" spans="1:30" ht="12.75" thickBot="1" x14ac:dyDescent="0.25">
      <c r="A229" s="218" t="s">
        <v>69</v>
      </c>
      <c r="B229" s="219">
        <v>50</v>
      </c>
      <c r="C229" s="220">
        <f t="shared" si="157"/>
        <v>0</v>
      </c>
      <c r="D229" s="64">
        <f t="shared" si="158"/>
        <v>0</v>
      </c>
      <c r="E229" s="65">
        <f t="shared" si="159"/>
        <v>50</v>
      </c>
      <c r="F229" s="155">
        <f t="shared" si="160"/>
        <v>0</v>
      </c>
      <c r="G229" s="169">
        <f t="shared" si="170"/>
        <v>0</v>
      </c>
      <c r="H229" s="68" t="e">
        <f t="shared" si="161"/>
        <v>#DIV/0!</v>
      </c>
      <c r="I229" s="69" t="e">
        <f t="shared" si="162"/>
        <v>#DIV/0!</v>
      </c>
      <c r="J229" s="68">
        <f t="shared" si="166"/>
        <v>14.232849416453174</v>
      </c>
      <c r="K229" s="69">
        <f t="shared" si="167"/>
        <v>0</v>
      </c>
      <c r="L229" s="68" t="e">
        <f t="shared" si="163"/>
        <v>#DIV/0!</v>
      </c>
      <c r="M229" s="69" t="e">
        <f t="shared" si="164"/>
        <v>#DIV/0!</v>
      </c>
      <c r="N229" s="158" t="e">
        <f t="shared" si="165"/>
        <v>#DIV/0!</v>
      </c>
      <c r="O229" s="80" t="e">
        <f t="shared" si="168"/>
        <v>#DIV/0!</v>
      </c>
      <c r="P229" s="11"/>
      <c r="Q229" s="178"/>
      <c r="R229" s="171">
        <f>Q229/31</f>
        <v>0</v>
      </c>
      <c r="S229" s="164"/>
      <c r="T229" s="171">
        <f>S229/31</f>
        <v>0</v>
      </c>
      <c r="U229" s="39"/>
      <c r="V229" s="9"/>
      <c r="W229" s="173">
        <f t="shared" si="169"/>
        <v>0</v>
      </c>
      <c r="X229" s="9"/>
      <c r="Y229" s="164"/>
      <c r="Z229" s="164"/>
      <c r="AA229" s="165"/>
      <c r="AC229" s="8"/>
      <c r="AD229" s="8"/>
    </row>
    <row r="230" spans="1:30" s="8" customFormat="1" ht="12.75" thickBot="1" x14ac:dyDescent="0.25">
      <c r="A230" s="462" t="s">
        <v>72</v>
      </c>
      <c r="B230" s="463">
        <v>50</v>
      </c>
      <c r="C230" s="464">
        <f>D230/B230*100</f>
        <v>76.305389221556879</v>
      </c>
      <c r="D230" s="465">
        <f>R230</f>
        <v>38.15269461077844</v>
      </c>
      <c r="E230" s="466">
        <f>B230-D230</f>
        <v>11.84730538922156</v>
      </c>
      <c r="F230" s="467">
        <f>+R230</f>
        <v>38.15269461077844</v>
      </c>
      <c r="G230" s="465">
        <f>SUM(G218:G229)</f>
        <v>2479</v>
      </c>
      <c r="H230" s="468">
        <f t="shared" si="161"/>
        <v>74.064192105469672</v>
      </c>
      <c r="I230" s="469">
        <f t="shared" si="162"/>
        <v>3.7926583299717627</v>
      </c>
      <c r="J230" s="468">
        <f>B230/Y$218*1000</f>
        <v>14.232849416453174</v>
      </c>
      <c r="K230" s="469">
        <f>W230/Y$218*1000/11</f>
        <v>65.471107315684606</v>
      </c>
      <c r="L230" s="468">
        <f t="shared" si="163"/>
        <v>1.3063241106719368</v>
      </c>
      <c r="M230" s="469">
        <f>W230/F230/11</f>
        <v>6.0284077532763094</v>
      </c>
      <c r="N230" s="470">
        <f t="shared" si="165"/>
        <v>0</v>
      </c>
      <c r="O230" s="471">
        <f t="shared" si="168"/>
        <v>3.7162055335968378</v>
      </c>
      <c r="P230" s="11"/>
      <c r="Q230" s="472">
        <f>SUM(Q218:Q229)</f>
        <v>12743</v>
      </c>
      <c r="R230" s="473">
        <f>Q230/334</f>
        <v>38.15269461077844</v>
      </c>
      <c r="S230" s="474">
        <f>SUM(S218:S229)</f>
        <v>9438</v>
      </c>
      <c r="T230" s="473">
        <f>S230/334</f>
        <v>28.257485029940121</v>
      </c>
      <c r="U230" s="475">
        <f>SUM(U218:U229)</f>
        <v>2479</v>
      </c>
      <c r="V230" s="476">
        <f>SUM(V218:V229)</f>
        <v>51</v>
      </c>
      <c r="W230" s="475">
        <f t="shared" si="169"/>
        <v>2530</v>
      </c>
      <c r="X230" s="476">
        <f>SUM(X218:X229)</f>
        <v>9402</v>
      </c>
      <c r="Y230" s="474">
        <v>3513</v>
      </c>
      <c r="Z230" s="474">
        <f>SUM(Z218:Z229)</f>
        <v>0</v>
      </c>
      <c r="AA230" s="477">
        <f>SUM(AA218:AA229)</f>
        <v>9349</v>
      </c>
    </row>
    <row r="231" spans="1:30" x14ac:dyDescent="0.2">
      <c r="A231" s="9"/>
      <c r="B231" s="11"/>
      <c r="C231" s="223"/>
      <c r="D231" s="65"/>
      <c r="E231" s="65"/>
      <c r="F231" s="65"/>
      <c r="G231" s="11"/>
      <c r="H231" s="11"/>
      <c r="I231" s="11"/>
      <c r="J231" s="11"/>
      <c r="K231" s="11"/>
      <c r="L231" s="11"/>
      <c r="M231" s="11"/>
      <c r="N231" s="11"/>
      <c r="O231" s="11"/>
      <c r="P231" s="11"/>
      <c r="Q231" s="9"/>
      <c r="R231" s="224" t="s">
        <v>2</v>
      </c>
      <c r="S231" s="9"/>
      <c r="T231" s="9"/>
      <c r="U231" s="9"/>
      <c r="V231" s="9"/>
      <c r="W231" s="9"/>
      <c r="X231" s="9"/>
      <c r="Y231" s="9"/>
      <c r="Z231" s="9"/>
      <c r="AC231" s="8"/>
      <c r="AD231" s="8"/>
    </row>
    <row r="232" spans="1:30" x14ac:dyDescent="0.2">
      <c r="A232" s="6" t="s">
        <v>115</v>
      </c>
      <c r="C232" s="216"/>
      <c r="D232" s="112"/>
      <c r="E232" s="459"/>
      <c r="F232" s="459"/>
      <c r="G232" s="460"/>
      <c r="H232" s="460"/>
      <c r="I232" s="460"/>
      <c r="J232" s="460"/>
      <c r="K232" s="460"/>
      <c r="P232" s="11"/>
      <c r="AC232" s="8"/>
      <c r="AD232" s="8"/>
    </row>
    <row r="233" spans="1:30" x14ac:dyDescent="0.2">
      <c r="C233" s="216"/>
      <c r="D233" s="112"/>
      <c r="E233" s="555" t="s">
        <v>136</v>
      </c>
      <c r="F233" s="555"/>
      <c r="G233" s="555"/>
      <c r="H233" s="555"/>
      <c r="I233" s="555"/>
      <c r="J233" s="555"/>
      <c r="K233" s="555"/>
      <c r="P233" s="11"/>
      <c r="AC233" s="8"/>
      <c r="AD233" s="8"/>
    </row>
    <row r="234" spans="1:30" x14ac:dyDescent="0.2">
      <c r="C234" s="425"/>
      <c r="D234" s="425"/>
      <c r="E234" s="558" t="s">
        <v>145</v>
      </c>
      <c r="F234" s="558"/>
      <c r="G234" s="558"/>
      <c r="H234" s="558"/>
      <c r="I234" s="558"/>
      <c r="J234" s="558"/>
      <c r="K234" s="558"/>
      <c r="P234" s="11"/>
      <c r="AC234" s="8"/>
      <c r="AD234" s="8"/>
    </row>
    <row r="235" spans="1:30" x14ac:dyDescent="0.2">
      <c r="C235" s="432"/>
      <c r="D235" s="432"/>
      <c r="E235" s="558" t="s">
        <v>163</v>
      </c>
      <c r="F235" s="558"/>
      <c r="G235" s="558"/>
      <c r="H235" s="558"/>
      <c r="I235" s="558"/>
      <c r="J235" s="558"/>
      <c r="K235" s="558"/>
      <c r="P235" s="11"/>
      <c r="AC235" s="8"/>
      <c r="AD235" s="8"/>
    </row>
    <row r="236" spans="1:30" x14ac:dyDescent="0.2">
      <c r="C236" s="114"/>
      <c r="D236" s="114"/>
      <c r="E236" s="554" t="s">
        <v>165</v>
      </c>
      <c r="F236" s="554"/>
      <c r="G236" s="554"/>
      <c r="H236" s="554"/>
      <c r="I236" s="554"/>
      <c r="J236" s="554"/>
      <c r="K236" s="554"/>
      <c r="P236" s="11"/>
      <c r="AC236" s="8"/>
      <c r="AD236" s="8"/>
    </row>
    <row r="237" spans="1:30" ht="12.75" thickBot="1" x14ac:dyDescent="0.25">
      <c r="B237" s="138"/>
      <c r="C237" s="425"/>
      <c r="D237" s="425"/>
      <c r="E237" s="425"/>
      <c r="F237" s="425"/>
      <c r="G237" s="425"/>
      <c r="H237" s="425"/>
      <c r="I237" s="425"/>
      <c r="P237" s="11"/>
      <c r="AC237" s="8"/>
      <c r="AD237" s="8"/>
    </row>
    <row r="238" spans="1:30" x14ac:dyDescent="0.2">
      <c r="A238" s="2"/>
      <c r="B238" s="17"/>
      <c r="C238" s="18" t="s">
        <v>8</v>
      </c>
      <c r="D238" s="19"/>
      <c r="E238" s="139"/>
      <c r="F238" s="20"/>
      <c r="G238" s="21"/>
      <c r="H238" s="21"/>
      <c r="I238" s="21"/>
      <c r="J238" s="21"/>
      <c r="K238" s="21"/>
      <c r="L238" s="21"/>
      <c r="M238" s="21"/>
      <c r="N238" s="22"/>
      <c r="O238" s="11"/>
      <c r="P238" s="11"/>
      <c r="AA238" s="1"/>
      <c r="AC238" s="8"/>
      <c r="AD238" s="8"/>
    </row>
    <row r="239" spans="1:30" ht="12.75" thickBot="1" x14ac:dyDescent="0.25">
      <c r="B239" s="524" t="s">
        <v>12</v>
      </c>
      <c r="C239" s="525"/>
      <c r="D239" s="525"/>
      <c r="E239" s="526"/>
      <c r="F239" s="141"/>
      <c r="G239" s="11"/>
      <c r="H239" s="81"/>
      <c r="I239" s="69"/>
      <c r="J239" s="11" t="s">
        <v>13</v>
      </c>
      <c r="K239" s="11"/>
      <c r="L239" s="11"/>
      <c r="M239" s="11"/>
      <c r="N239" s="142"/>
      <c r="O239" s="11"/>
      <c r="P239" s="11"/>
      <c r="Q239" s="461" t="s">
        <v>165</v>
      </c>
      <c r="R239" s="461"/>
      <c r="S239" s="461"/>
      <c r="AA239" s="1"/>
      <c r="AC239" s="8"/>
      <c r="AD239" s="8"/>
    </row>
    <row r="240" spans="1:30" ht="132.75" thickBot="1" x14ac:dyDescent="0.25">
      <c r="A240" s="143"/>
      <c r="B240" s="410" t="s">
        <v>15</v>
      </c>
      <c r="C240" s="144" t="s">
        <v>16</v>
      </c>
      <c r="D240" s="145" t="s">
        <v>17</v>
      </c>
      <c r="E240" s="145" t="s">
        <v>18</v>
      </c>
      <c r="F240" s="145" t="s">
        <v>19</v>
      </c>
      <c r="G240" s="410" t="s">
        <v>20</v>
      </c>
      <c r="H240" s="410" t="s">
        <v>21</v>
      </c>
      <c r="I240" s="410" t="s">
        <v>22</v>
      </c>
      <c r="J240" s="527" t="s">
        <v>23</v>
      </c>
      <c r="K240" s="528"/>
      <c r="L240" s="410" t="s">
        <v>24</v>
      </c>
      <c r="M240" s="410" t="s">
        <v>25</v>
      </c>
      <c r="N240" s="410" t="s">
        <v>26</v>
      </c>
      <c r="O240" s="146" t="s">
        <v>27</v>
      </c>
      <c r="P240" s="11"/>
      <c r="Q240" s="147" t="s">
        <v>28</v>
      </c>
      <c r="R240" s="148" t="s">
        <v>29</v>
      </c>
      <c r="S240" s="148" t="s">
        <v>30</v>
      </c>
      <c r="T240" s="148" t="s">
        <v>31</v>
      </c>
      <c r="U240" s="148" t="s">
        <v>32</v>
      </c>
      <c r="V240" s="148" t="s">
        <v>33</v>
      </c>
      <c r="W240" s="149" t="s">
        <v>34</v>
      </c>
      <c r="X240" s="149" t="s">
        <v>35</v>
      </c>
      <c r="Y240" s="149" t="s">
        <v>117</v>
      </c>
      <c r="Z240" s="149" t="s">
        <v>37</v>
      </c>
      <c r="AA240" s="150" t="s">
        <v>38</v>
      </c>
      <c r="AC240" s="8"/>
      <c r="AD240" s="8"/>
    </row>
    <row r="241" spans="1:30" ht="12.75" x14ac:dyDescent="0.2">
      <c r="A241" s="218" t="s">
        <v>47</v>
      </c>
      <c r="B241" s="219">
        <v>10</v>
      </c>
      <c r="C241" s="220">
        <f t="shared" ref="C241:C252" si="171">D241/B241*100</f>
        <v>44.516129032258064</v>
      </c>
      <c r="D241" s="64">
        <f t="shared" ref="D241:D252" si="172">+R241</f>
        <v>4.4516129032258061</v>
      </c>
      <c r="E241" s="65">
        <f t="shared" ref="E241:E253" si="173">B241-D241</f>
        <v>5.5483870967741939</v>
      </c>
      <c r="F241" s="155">
        <v>5</v>
      </c>
      <c r="G241" s="157">
        <f>+U241</f>
        <v>49</v>
      </c>
      <c r="H241" s="68">
        <f t="shared" ref="H241:H253" si="174">S241/Q241*100</f>
        <v>94.20289855072464</v>
      </c>
      <c r="I241" s="69">
        <f t="shared" ref="I241:I253" si="175">X241/U241</f>
        <v>2.6122448979591835</v>
      </c>
      <c r="J241" s="68">
        <f>B241/Y241*1000</f>
        <v>7.4239049740163335E-2</v>
      </c>
      <c r="K241" s="69">
        <f>W241/Y241*1000</f>
        <v>0.3711952487008166</v>
      </c>
      <c r="L241" s="68">
        <f t="shared" ref="L241:L253" si="176">SUM(Q241-S241)/W241</f>
        <v>0.16</v>
      </c>
      <c r="M241" s="69">
        <f t="shared" ref="M241:M252" si="177">W241/F241</f>
        <v>10</v>
      </c>
      <c r="N241" s="158">
        <f t="shared" ref="N241:N252" si="178">Z241/W241*100</f>
        <v>0</v>
      </c>
      <c r="O241" s="36">
        <f>+X241/W241</f>
        <v>2.56</v>
      </c>
      <c r="P241" s="11"/>
      <c r="Q241" s="159">
        <v>138</v>
      </c>
      <c r="R241" s="160">
        <f>Q241/31</f>
        <v>4.4516129032258061</v>
      </c>
      <c r="S241" s="161">
        <v>130</v>
      </c>
      <c r="T241" s="160">
        <f>S241/31</f>
        <v>4.193548387096774</v>
      </c>
      <c r="U241" s="162">
        <v>49</v>
      </c>
      <c r="V241" s="163">
        <v>1</v>
      </c>
      <c r="W241" s="162">
        <f>+V241+U241</f>
        <v>50</v>
      </c>
      <c r="X241" s="163">
        <v>128</v>
      </c>
      <c r="Y241" s="225">
        <v>134700</v>
      </c>
      <c r="Z241" s="161">
        <v>0</v>
      </c>
      <c r="AA241" s="165">
        <v>128</v>
      </c>
      <c r="AC241" s="8"/>
      <c r="AD241" s="8"/>
    </row>
    <row r="242" spans="1:30" x14ac:dyDescent="0.2">
      <c r="A242" s="218" t="s">
        <v>49</v>
      </c>
      <c r="B242" s="219">
        <v>10</v>
      </c>
      <c r="C242" s="220">
        <f t="shared" si="171"/>
        <v>53.571428571428569</v>
      </c>
      <c r="D242" s="64">
        <f t="shared" si="172"/>
        <v>5.3571428571428568</v>
      </c>
      <c r="E242" s="65">
        <f t="shared" si="173"/>
        <v>4.6428571428571432</v>
      </c>
      <c r="F242" s="155">
        <v>5</v>
      </c>
      <c r="G242" s="169">
        <f>+U242</f>
        <v>28</v>
      </c>
      <c r="H242" s="68">
        <f t="shared" si="174"/>
        <v>61.333333333333329</v>
      </c>
      <c r="I242" s="69">
        <f t="shared" si="175"/>
        <v>3.0357142857142856</v>
      </c>
      <c r="J242" s="68">
        <f t="shared" ref="J242:J253" si="179">B242/Y$218*1000</f>
        <v>2.846569883290635</v>
      </c>
      <c r="K242" s="69">
        <f t="shared" ref="K242:K252" si="180">W242/Y$218*1000</f>
        <v>8.255052661542841</v>
      </c>
      <c r="L242" s="68">
        <f t="shared" si="176"/>
        <v>2</v>
      </c>
      <c r="M242" s="69">
        <f t="shared" si="177"/>
        <v>5.8</v>
      </c>
      <c r="N242" s="158">
        <f t="shared" si="178"/>
        <v>0</v>
      </c>
      <c r="O242" s="80">
        <f t="shared" ref="O242:O253" si="181">+X242/W242</f>
        <v>2.9310344827586206</v>
      </c>
      <c r="P242" s="11"/>
      <c r="Q242" s="170">
        <v>150</v>
      </c>
      <c r="R242" s="171">
        <f>Q242/28</f>
        <v>5.3571428571428568</v>
      </c>
      <c r="S242" s="172">
        <v>92</v>
      </c>
      <c r="T242" s="171">
        <f>S242/28</f>
        <v>3.2857142857142856</v>
      </c>
      <c r="U242" s="173">
        <v>28</v>
      </c>
      <c r="V242" s="13">
        <v>1</v>
      </c>
      <c r="W242" s="173">
        <f t="shared" ref="W242:W253" si="182">+V242+U242</f>
        <v>29</v>
      </c>
      <c r="X242" s="13">
        <v>85</v>
      </c>
      <c r="Y242" s="164"/>
      <c r="Z242" s="172">
        <v>0</v>
      </c>
      <c r="AA242" s="165">
        <v>85</v>
      </c>
      <c r="AC242" s="8"/>
      <c r="AD242" s="8"/>
    </row>
    <row r="243" spans="1:30" x14ac:dyDescent="0.2">
      <c r="A243" s="218" t="s">
        <v>51</v>
      </c>
      <c r="B243" s="219">
        <v>10</v>
      </c>
      <c r="C243" s="220">
        <f t="shared" si="171"/>
        <v>77.741935483870975</v>
      </c>
      <c r="D243" s="64">
        <f t="shared" si="172"/>
        <v>7.774193548387097</v>
      </c>
      <c r="E243" s="65">
        <f t="shared" si="173"/>
        <v>2.225806451612903</v>
      </c>
      <c r="F243" s="155">
        <v>5</v>
      </c>
      <c r="G243" s="169">
        <f t="shared" ref="G243:G252" si="183">+U243</f>
        <v>52</v>
      </c>
      <c r="H243" s="68">
        <f t="shared" si="174"/>
        <v>74.273858921161832</v>
      </c>
      <c r="I243" s="69">
        <f t="shared" si="175"/>
        <v>3.5192307692307692</v>
      </c>
      <c r="J243" s="68">
        <f t="shared" si="179"/>
        <v>2.846569883290635</v>
      </c>
      <c r="K243" s="69">
        <f t="shared" si="180"/>
        <v>15.371477369769428</v>
      </c>
      <c r="L243" s="68">
        <f t="shared" si="176"/>
        <v>1.1481481481481481</v>
      </c>
      <c r="M243" s="69">
        <f t="shared" si="177"/>
        <v>10.8</v>
      </c>
      <c r="N243" s="158">
        <f t="shared" si="178"/>
        <v>1.8518518518518516</v>
      </c>
      <c r="O243" s="80">
        <f t="shared" si="181"/>
        <v>3.3888888888888888</v>
      </c>
      <c r="P243" s="11"/>
      <c r="Q243" s="178">
        <v>241</v>
      </c>
      <c r="R243" s="171">
        <f>Q243/31</f>
        <v>7.774193548387097</v>
      </c>
      <c r="S243" s="164">
        <v>179</v>
      </c>
      <c r="T243" s="171">
        <f>S243/31</f>
        <v>5.774193548387097</v>
      </c>
      <c r="U243" s="39">
        <v>52</v>
      </c>
      <c r="V243" s="9">
        <v>2</v>
      </c>
      <c r="W243" s="173">
        <f t="shared" si="182"/>
        <v>54</v>
      </c>
      <c r="X243" s="9">
        <v>183</v>
      </c>
      <c r="Y243" s="164"/>
      <c r="Z243" s="164">
        <v>1</v>
      </c>
      <c r="AA243" s="165">
        <v>178</v>
      </c>
      <c r="AC243" s="8"/>
      <c r="AD243" s="8"/>
    </row>
    <row r="244" spans="1:30" x14ac:dyDescent="0.2">
      <c r="A244" s="218" t="s">
        <v>53</v>
      </c>
      <c r="B244" s="219">
        <v>10</v>
      </c>
      <c r="C244" s="220">
        <f t="shared" si="171"/>
        <v>81</v>
      </c>
      <c r="D244" s="64">
        <f t="shared" si="172"/>
        <v>8.1</v>
      </c>
      <c r="E244" s="65">
        <f t="shared" si="173"/>
        <v>1.9000000000000004</v>
      </c>
      <c r="F244" s="155">
        <v>5</v>
      </c>
      <c r="G244" s="169">
        <f t="shared" si="183"/>
        <v>51</v>
      </c>
      <c r="H244" s="68">
        <f t="shared" si="174"/>
        <v>53.497942386831276</v>
      </c>
      <c r="I244" s="69">
        <f t="shared" si="175"/>
        <v>2.7254901960784315</v>
      </c>
      <c r="J244" s="68">
        <f t="shared" si="179"/>
        <v>2.846569883290635</v>
      </c>
      <c r="K244" s="69">
        <f t="shared" si="180"/>
        <v>14.517506404782237</v>
      </c>
      <c r="L244" s="68">
        <f t="shared" si="176"/>
        <v>2.215686274509804</v>
      </c>
      <c r="M244" s="69">
        <f t="shared" si="177"/>
        <v>10.199999999999999</v>
      </c>
      <c r="N244" s="158">
        <f t="shared" si="178"/>
        <v>0</v>
      </c>
      <c r="O244" s="80">
        <f t="shared" si="181"/>
        <v>2.7254901960784315</v>
      </c>
      <c r="P244" s="11"/>
      <c r="Q244" s="178">
        <v>243</v>
      </c>
      <c r="R244" s="171">
        <f>Q244/30</f>
        <v>8.1</v>
      </c>
      <c r="S244" s="164">
        <v>130</v>
      </c>
      <c r="T244" s="171">
        <f>S244/30</f>
        <v>4.333333333333333</v>
      </c>
      <c r="U244" s="39">
        <v>51</v>
      </c>
      <c r="V244" s="9">
        <v>0</v>
      </c>
      <c r="W244" s="173">
        <f t="shared" si="182"/>
        <v>51</v>
      </c>
      <c r="X244" s="9">
        <v>139</v>
      </c>
      <c r="Y244" s="164"/>
      <c r="Z244" s="164">
        <v>0</v>
      </c>
      <c r="AA244" s="165">
        <v>139</v>
      </c>
      <c r="AC244" s="8"/>
      <c r="AD244" s="8"/>
    </row>
    <row r="245" spans="1:30" x14ac:dyDescent="0.2">
      <c r="A245" s="218" t="s">
        <v>55</v>
      </c>
      <c r="B245" s="219">
        <v>10</v>
      </c>
      <c r="C245" s="220">
        <f t="shared" si="171"/>
        <v>89.354838709677423</v>
      </c>
      <c r="D245" s="64">
        <f t="shared" si="172"/>
        <v>8.935483870967742</v>
      </c>
      <c r="E245" s="65">
        <f t="shared" si="173"/>
        <v>1.064516129032258</v>
      </c>
      <c r="F245" s="155">
        <f t="shared" ref="F245:F252" si="184">R245</f>
        <v>8.935483870967742</v>
      </c>
      <c r="G245" s="169">
        <f t="shared" si="183"/>
        <v>42</v>
      </c>
      <c r="H245" s="68">
        <f t="shared" si="174"/>
        <v>56.678700361010826</v>
      </c>
      <c r="I245" s="69">
        <f t="shared" si="175"/>
        <v>3.3809523809523809</v>
      </c>
      <c r="J245" s="68">
        <f t="shared" si="179"/>
        <v>2.846569883290635</v>
      </c>
      <c r="K245" s="69">
        <f t="shared" si="180"/>
        <v>12.240250498149729</v>
      </c>
      <c r="L245" s="68">
        <f t="shared" si="176"/>
        <v>2.7906976744186047</v>
      </c>
      <c r="M245" s="69">
        <f t="shared" si="177"/>
        <v>4.8122743682310469</v>
      </c>
      <c r="N245" s="158">
        <f t="shared" si="178"/>
        <v>0</v>
      </c>
      <c r="O245" s="80">
        <f t="shared" si="181"/>
        <v>3.3023255813953489</v>
      </c>
      <c r="P245" s="11"/>
      <c r="Q245" s="178">
        <v>277</v>
      </c>
      <c r="R245" s="171">
        <f>Q245/31</f>
        <v>8.935483870967742</v>
      </c>
      <c r="S245" s="164">
        <v>157</v>
      </c>
      <c r="T245" s="171">
        <f>S245/31</f>
        <v>5.064516129032258</v>
      </c>
      <c r="U245" s="39">
        <v>42</v>
      </c>
      <c r="V245" s="9">
        <v>1</v>
      </c>
      <c r="W245" s="173">
        <f t="shared" si="182"/>
        <v>43</v>
      </c>
      <c r="X245" s="9">
        <v>142</v>
      </c>
      <c r="Y245" s="164"/>
      <c r="Z245" s="164">
        <v>0</v>
      </c>
      <c r="AA245" s="165">
        <v>132</v>
      </c>
      <c r="AC245" s="8"/>
      <c r="AD245" s="8"/>
    </row>
    <row r="246" spans="1:30" x14ac:dyDescent="0.2">
      <c r="A246" s="218" t="s">
        <v>57</v>
      </c>
      <c r="B246" s="219">
        <v>10</v>
      </c>
      <c r="C246" s="220">
        <f t="shared" si="171"/>
        <v>100</v>
      </c>
      <c r="D246" s="64">
        <f t="shared" si="172"/>
        <v>10</v>
      </c>
      <c r="E246" s="65">
        <f t="shared" si="173"/>
        <v>0</v>
      </c>
      <c r="F246" s="155">
        <f t="shared" si="184"/>
        <v>10</v>
      </c>
      <c r="G246" s="169">
        <f t="shared" si="183"/>
        <v>46</v>
      </c>
      <c r="H246" s="68">
        <f t="shared" si="174"/>
        <v>38</v>
      </c>
      <c r="I246" s="69">
        <f t="shared" si="175"/>
        <v>2.8043478260869565</v>
      </c>
      <c r="J246" s="68">
        <f t="shared" si="179"/>
        <v>2.846569883290635</v>
      </c>
      <c r="K246" s="69">
        <f t="shared" si="180"/>
        <v>13.378878451465983</v>
      </c>
      <c r="L246" s="68">
        <f t="shared" si="176"/>
        <v>3.9574468085106385</v>
      </c>
      <c r="M246" s="69">
        <f t="shared" si="177"/>
        <v>4.7</v>
      </c>
      <c r="N246" s="158">
        <f t="shared" si="178"/>
        <v>2.1276595744680851</v>
      </c>
      <c r="O246" s="80">
        <f t="shared" si="181"/>
        <v>2.7446808510638299</v>
      </c>
      <c r="P246" s="11"/>
      <c r="Q246" s="178">
        <v>300</v>
      </c>
      <c r="R246" s="171">
        <f>Q246/30</f>
        <v>10</v>
      </c>
      <c r="S246" s="164">
        <v>114</v>
      </c>
      <c r="T246" s="171">
        <f>S246/30</f>
        <v>3.8</v>
      </c>
      <c r="U246" s="39">
        <v>46</v>
      </c>
      <c r="V246" s="9">
        <v>1</v>
      </c>
      <c r="W246" s="173">
        <f t="shared" si="182"/>
        <v>47</v>
      </c>
      <c r="X246" s="9">
        <v>129</v>
      </c>
      <c r="Y246" s="164"/>
      <c r="Z246" s="164">
        <v>1</v>
      </c>
      <c r="AA246" s="165">
        <v>129</v>
      </c>
      <c r="AC246" s="8"/>
      <c r="AD246" s="8"/>
    </row>
    <row r="247" spans="1:30" x14ac:dyDescent="0.2">
      <c r="A247" s="218" t="s">
        <v>59</v>
      </c>
      <c r="B247" s="219">
        <v>10</v>
      </c>
      <c r="C247" s="220">
        <f t="shared" si="171"/>
        <v>93.225806451612897</v>
      </c>
      <c r="D247" s="64">
        <f t="shared" si="172"/>
        <v>9.32258064516129</v>
      </c>
      <c r="E247" s="65">
        <f t="shared" si="173"/>
        <v>0.67741935483870996</v>
      </c>
      <c r="F247" s="155">
        <f t="shared" si="184"/>
        <v>9.32258064516129</v>
      </c>
      <c r="G247" s="169">
        <f t="shared" si="183"/>
        <v>56</v>
      </c>
      <c r="H247" s="68">
        <f t="shared" si="174"/>
        <v>43.944636678200695</v>
      </c>
      <c r="I247" s="69">
        <f t="shared" si="175"/>
        <v>2.375</v>
      </c>
      <c r="J247" s="68">
        <f t="shared" si="179"/>
        <v>2.846569883290635</v>
      </c>
      <c r="K247" s="69">
        <f t="shared" si="180"/>
        <v>16.225448334756617</v>
      </c>
      <c r="L247" s="68">
        <f t="shared" si="176"/>
        <v>2.8421052631578947</v>
      </c>
      <c r="M247" s="69">
        <f t="shared" si="177"/>
        <v>6.1141868512110724</v>
      </c>
      <c r="N247" s="158">
        <f t="shared" si="178"/>
        <v>0</v>
      </c>
      <c r="O247" s="80">
        <f t="shared" si="181"/>
        <v>2.3333333333333335</v>
      </c>
      <c r="P247" s="11"/>
      <c r="Q247" s="178">
        <v>289</v>
      </c>
      <c r="R247" s="171">
        <f>Q247/31</f>
        <v>9.32258064516129</v>
      </c>
      <c r="S247" s="164">
        <v>127</v>
      </c>
      <c r="T247" s="171">
        <f>S247/31</f>
        <v>4.096774193548387</v>
      </c>
      <c r="U247" s="39">
        <v>56</v>
      </c>
      <c r="V247" s="9">
        <v>1</v>
      </c>
      <c r="W247" s="173">
        <f t="shared" si="182"/>
        <v>57</v>
      </c>
      <c r="X247" s="9">
        <v>133</v>
      </c>
      <c r="Y247" s="164"/>
      <c r="Z247" s="164">
        <v>0</v>
      </c>
      <c r="AA247" s="165">
        <v>133</v>
      </c>
      <c r="AC247" s="8"/>
      <c r="AD247" s="8"/>
    </row>
    <row r="248" spans="1:30" x14ac:dyDescent="0.2">
      <c r="A248" s="218" t="s">
        <v>61</v>
      </c>
      <c r="B248" s="219">
        <v>10</v>
      </c>
      <c r="C248" s="220">
        <f t="shared" si="171"/>
        <v>99.032258064516128</v>
      </c>
      <c r="D248" s="64">
        <f t="shared" si="172"/>
        <v>9.9032258064516121</v>
      </c>
      <c r="E248" s="65">
        <f t="shared" si="173"/>
        <v>9.6774193548387899E-2</v>
      </c>
      <c r="F248" s="155">
        <f t="shared" si="184"/>
        <v>9.9032258064516121</v>
      </c>
      <c r="G248" s="169">
        <f t="shared" si="183"/>
        <v>46</v>
      </c>
      <c r="H248" s="68">
        <f t="shared" si="174"/>
        <v>42.996742671009777</v>
      </c>
      <c r="I248" s="69">
        <f t="shared" si="175"/>
        <v>2.5869565217391304</v>
      </c>
      <c r="J248" s="68">
        <f t="shared" si="179"/>
        <v>2.846569883290635</v>
      </c>
      <c r="K248" s="69">
        <f t="shared" si="180"/>
        <v>13.663535439795046</v>
      </c>
      <c r="L248" s="68">
        <f t="shared" si="176"/>
        <v>3.6458333333333335</v>
      </c>
      <c r="M248" s="69">
        <f t="shared" si="177"/>
        <v>4.8469055374592838</v>
      </c>
      <c r="N248" s="158">
        <f t="shared" si="178"/>
        <v>0</v>
      </c>
      <c r="O248" s="80">
        <f t="shared" si="181"/>
        <v>2.4791666666666665</v>
      </c>
      <c r="P248" s="11"/>
      <c r="Q248" s="178">
        <v>307</v>
      </c>
      <c r="R248" s="171">
        <f>Q248/31</f>
        <v>9.9032258064516121</v>
      </c>
      <c r="S248" s="164">
        <v>132</v>
      </c>
      <c r="T248" s="171">
        <f>S248/31</f>
        <v>4.258064516129032</v>
      </c>
      <c r="U248" s="39">
        <v>46</v>
      </c>
      <c r="V248" s="9">
        <v>2</v>
      </c>
      <c r="W248" s="173">
        <f t="shared" si="182"/>
        <v>48</v>
      </c>
      <c r="X248" s="9">
        <v>119</v>
      </c>
      <c r="Y248" s="164"/>
      <c r="Z248" s="164">
        <v>0</v>
      </c>
      <c r="AA248" s="165">
        <v>117</v>
      </c>
      <c r="AC248" s="8"/>
      <c r="AD248" s="8"/>
    </row>
    <row r="249" spans="1:30" x14ac:dyDescent="0.2">
      <c r="A249" s="218" t="s">
        <v>63</v>
      </c>
      <c r="B249" s="219">
        <v>10</v>
      </c>
      <c r="C249" s="220">
        <f t="shared" si="171"/>
        <v>96</v>
      </c>
      <c r="D249" s="64">
        <f t="shared" si="172"/>
        <v>9.6</v>
      </c>
      <c r="E249" s="65">
        <f t="shared" si="173"/>
        <v>0.40000000000000036</v>
      </c>
      <c r="F249" s="155">
        <f t="shared" si="184"/>
        <v>9.6</v>
      </c>
      <c r="G249" s="169">
        <f t="shared" si="183"/>
        <v>48</v>
      </c>
      <c r="H249" s="68">
        <f t="shared" si="174"/>
        <v>39.930555555555557</v>
      </c>
      <c r="I249" s="69">
        <f t="shared" si="175"/>
        <v>2.6041666666666665</v>
      </c>
      <c r="J249" s="68">
        <f t="shared" si="179"/>
        <v>2.846569883290635</v>
      </c>
      <c r="K249" s="69">
        <f t="shared" si="180"/>
        <v>13.663535439795046</v>
      </c>
      <c r="L249" s="68">
        <f t="shared" si="176"/>
        <v>3.6041666666666665</v>
      </c>
      <c r="M249" s="69">
        <f t="shared" si="177"/>
        <v>5</v>
      </c>
      <c r="N249" s="158">
        <f t="shared" si="178"/>
        <v>0</v>
      </c>
      <c r="O249" s="80">
        <f t="shared" si="181"/>
        <v>2.6041666666666665</v>
      </c>
      <c r="P249" s="11"/>
      <c r="Q249" s="178">
        <v>288</v>
      </c>
      <c r="R249" s="171">
        <f>Q249/30</f>
        <v>9.6</v>
      </c>
      <c r="S249" s="164">
        <v>115</v>
      </c>
      <c r="T249" s="171">
        <f>S249/30</f>
        <v>3.8333333333333335</v>
      </c>
      <c r="U249" s="39">
        <v>48</v>
      </c>
      <c r="V249" s="9">
        <v>0</v>
      </c>
      <c r="W249" s="173">
        <f t="shared" si="182"/>
        <v>48</v>
      </c>
      <c r="X249" s="9">
        <v>125</v>
      </c>
      <c r="Y249" s="164"/>
      <c r="Z249" s="164">
        <v>0</v>
      </c>
      <c r="AA249" s="165">
        <v>125</v>
      </c>
      <c r="AC249" s="8"/>
      <c r="AD249" s="8"/>
    </row>
    <row r="250" spans="1:30" x14ac:dyDescent="0.2">
      <c r="A250" s="218" t="s">
        <v>65</v>
      </c>
      <c r="B250" s="219">
        <v>10</v>
      </c>
      <c r="C250" s="220">
        <f t="shared" si="171"/>
        <v>80.967741935483886</v>
      </c>
      <c r="D250" s="64">
        <f t="shared" si="172"/>
        <v>8.0967741935483879</v>
      </c>
      <c r="E250" s="65">
        <f t="shared" si="173"/>
        <v>1.9032258064516121</v>
      </c>
      <c r="F250" s="155">
        <f t="shared" si="184"/>
        <v>8.0967741935483879</v>
      </c>
      <c r="G250" s="169">
        <f t="shared" si="183"/>
        <v>42</v>
      </c>
      <c r="H250" s="68">
        <f t="shared" si="174"/>
        <v>44.621513944223103</v>
      </c>
      <c r="I250" s="69">
        <f t="shared" si="175"/>
        <v>2.4285714285714284</v>
      </c>
      <c r="J250" s="68">
        <f t="shared" si="179"/>
        <v>2.846569883290635</v>
      </c>
      <c r="K250" s="69">
        <f t="shared" si="180"/>
        <v>12.809564474807857</v>
      </c>
      <c r="L250" s="68">
        <f t="shared" si="176"/>
        <v>3.088888888888889</v>
      </c>
      <c r="M250" s="69">
        <f t="shared" si="177"/>
        <v>5.5577689243027883</v>
      </c>
      <c r="N250" s="158">
        <f t="shared" si="178"/>
        <v>0</v>
      </c>
      <c r="O250" s="80">
        <f t="shared" si="181"/>
        <v>2.2666666666666666</v>
      </c>
      <c r="P250" s="11"/>
      <c r="Q250" s="178">
        <v>251</v>
      </c>
      <c r="R250" s="171">
        <f>Q250/31</f>
        <v>8.0967741935483879</v>
      </c>
      <c r="S250" s="164">
        <v>112</v>
      </c>
      <c r="T250" s="171">
        <f>S250/31</f>
        <v>3.6129032258064515</v>
      </c>
      <c r="U250" s="39">
        <v>42</v>
      </c>
      <c r="V250" s="9">
        <v>3</v>
      </c>
      <c r="W250" s="173">
        <f t="shared" si="182"/>
        <v>45</v>
      </c>
      <c r="X250" s="9">
        <v>102</v>
      </c>
      <c r="Y250" s="164"/>
      <c r="Z250" s="164">
        <v>0</v>
      </c>
      <c r="AA250" s="165">
        <v>102</v>
      </c>
      <c r="AC250" s="8"/>
      <c r="AD250" s="8"/>
    </row>
    <row r="251" spans="1:30" x14ac:dyDescent="0.2">
      <c r="A251" s="218" t="s">
        <v>67</v>
      </c>
      <c r="B251" s="219">
        <v>10</v>
      </c>
      <c r="C251" s="220">
        <f t="shared" si="171"/>
        <v>93.666666666666671</v>
      </c>
      <c r="D251" s="64">
        <f t="shared" si="172"/>
        <v>9.3666666666666671</v>
      </c>
      <c r="E251" s="65">
        <f t="shared" si="173"/>
        <v>0.63333333333333286</v>
      </c>
      <c r="F251" s="155">
        <f t="shared" si="184"/>
        <v>9.3666666666666671</v>
      </c>
      <c r="G251" s="169">
        <f t="shared" si="183"/>
        <v>47</v>
      </c>
      <c r="H251" s="68">
        <f t="shared" si="174"/>
        <v>46.263345195729535</v>
      </c>
      <c r="I251" s="69">
        <f t="shared" si="175"/>
        <v>2.6808510638297873</v>
      </c>
      <c r="J251" s="68">
        <f t="shared" si="179"/>
        <v>2.846569883290635</v>
      </c>
      <c r="K251" s="69">
        <f t="shared" si="180"/>
        <v>13.948192428124111</v>
      </c>
      <c r="L251" s="68">
        <f t="shared" si="176"/>
        <v>3.0816326530612246</v>
      </c>
      <c r="M251" s="69">
        <f t="shared" si="177"/>
        <v>5.2313167259786475</v>
      </c>
      <c r="N251" s="158">
        <f t="shared" si="178"/>
        <v>0</v>
      </c>
      <c r="O251" s="80">
        <f t="shared" si="181"/>
        <v>2.5714285714285716</v>
      </c>
      <c r="P251" s="11"/>
      <c r="Q251" s="178">
        <v>281</v>
      </c>
      <c r="R251" s="171">
        <f>Q251/30</f>
        <v>9.3666666666666671</v>
      </c>
      <c r="S251" s="164">
        <v>130</v>
      </c>
      <c r="T251" s="171">
        <f>S251/30</f>
        <v>4.333333333333333</v>
      </c>
      <c r="U251" s="39">
        <v>47</v>
      </c>
      <c r="V251" s="9">
        <v>2</v>
      </c>
      <c r="W251" s="173">
        <f t="shared" si="182"/>
        <v>49</v>
      </c>
      <c r="X251" s="9">
        <v>126</v>
      </c>
      <c r="Y251" s="164"/>
      <c r="Z251" s="164">
        <v>0</v>
      </c>
      <c r="AA251" s="165">
        <v>126</v>
      </c>
      <c r="AC251" s="8"/>
      <c r="AD251" s="8"/>
    </row>
    <row r="252" spans="1:30" ht="12.75" thickBot="1" x14ac:dyDescent="0.25">
      <c r="A252" s="218" t="s">
        <v>69</v>
      </c>
      <c r="B252" s="219">
        <v>10</v>
      </c>
      <c r="C252" s="220">
        <f t="shared" si="171"/>
        <v>0</v>
      </c>
      <c r="D252" s="64">
        <f t="shared" si="172"/>
        <v>0</v>
      </c>
      <c r="E252" s="65">
        <f t="shared" si="173"/>
        <v>10</v>
      </c>
      <c r="F252" s="155">
        <f t="shared" si="184"/>
        <v>0</v>
      </c>
      <c r="G252" s="169">
        <f t="shared" si="183"/>
        <v>0</v>
      </c>
      <c r="H252" s="68" t="e">
        <f t="shared" si="174"/>
        <v>#DIV/0!</v>
      </c>
      <c r="I252" s="69" t="e">
        <f t="shared" si="175"/>
        <v>#DIV/0!</v>
      </c>
      <c r="J252" s="68">
        <f t="shared" si="179"/>
        <v>2.846569883290635</v>
      </c>
      <c r="K252" s="69">
        <f t="shared" si="180"/>
        <v>0</v>
      </c>
      <c r="L252" s="68" t="e">
        <f t="shared" si="176"/>
        <v>#DIV/0!</v>
      </c>
      <c r="M252" s="69" t="e">
        <f t="shared" si="177"/>
        <v>#DIV/0!</v>
      </c>
      <c r="N252" s="158" t="e">
        <f t="shared" si="178"/>
        <v>#DIV/0!</v>
      </c>
      <c r="O252" s="80" t="e">
        <f t="shared" si="181"/>
        <v>#DIV/0!</v>
      </c>
      <c r="P252" s="11"/>
      <c r="Q252" s="178"/>
      <c r="R252" s="171">
        <f>Q252/31</f>
        <v>0</v>
      </c>
      <c r="S252" s="164"/>
      <c r="T252" s="171">
        <f>S252/31</f>
        <v>0</v>
      </c>
      <c r="U252" s="39"/>
      <c r="V252" s="9"/>
      <c r="W252" s="173">
        <f t="shared" si="182"/>
        <v>0</v>
      </c>
      <c r="X252" s="9"/>
      <c r="Y252" s="164"/>
      <c r="Z252" s="164"/>
      <c r="AA252" s="165"/>
      <c r="AC252" s="8"/>
      <c r="AD252" s="8"/>
    </row>
    <row r="253" spans="1:30" s="8" customFormat="1" ht="12.75" thickBot="1" x14ac:dyDescent="0.25">
      <c r="A253" s="462" t="s">
        <v>72</v>
      </c>
      <c r="B253" s="463">
        <v>10</v>
      </c>
      <c r="C253" s="464">
        <f>D253/B253*100</f>
        <v>82.784431137724553</v>
      </c>
      <c r="D253" s="465">
        <f>+R253</f>
        <v>8.2784431137724557</v>
      </c>
      <c r="E253" s="466">
        <f t="shared" si="173"/>
        <v>1.7215568862275443</v>
      </c>
      <c r="F253" s="467">
        <f>R253</f>
        <v>8.2784431137724557</v>
      </c>
      <c r="G253" s="478">
        <f>SUM(G241:G252)</f>
        <v>507</v>
      </c>
      <c r="H253" s="468">
        <f t="shared" si="174"/>
        <v>51.283905967450274</v>
      </c>
      <c r="I253" s="469">
        <f t="shared" si="175"/>
        <v>2.7830374753451674</v>
      </c>
      <c r="J253" s="468">
        <f t="shared" si="179"/>
        <v>2.846569883290635</v>
      </c>
      <c r="K253" s="469">
        <f>W253/Y$218*1000/11</f>
        <v>13.482390083585644</v>
      </c>
      <c r="L253" s="468">
        <f t="shared" si="176"/>
        <v>2.5854126679462572</v>
      </c>
      <c r="M253" s="469">
        <f>W253/F253/11</f>
        <v>5.7213217162584247</v>
      </c>
      <c r="N253" s="470">
        <f>Z253/W253*100</f>
        <v>0.38387715930902111</v>
      </c>
      <c r="O253" s="471">
        <f t="shared" si="181"/>
        <v>2.7082533589251438</v>
      </c>
      <c r="P253" s="11"/>
      <c r="Q253" s="472">
        <f>SUM(Q241:Q252)</f>
        <v>2765</v>
      </c>
      <c r="R253" s="473">
        <f>Q253/334</f>
        <v>8.2784431137724557</v>
      </c>
      <c r="S253" s="474">
        <f>SUM(S241:S252)</f>
        <v>1418</v>
      </c>
      <c r="T253" s="473">
        <f>S253/334</f>
        <v>4.2455089820359282</v>
      </c>
      <c r="U253" s="475">
        <f>SUM(U241:U252)</f>
        <v>507</v>
      </c>
      <c r="V253" s="476">
        <f>SUM(V241:V252)</f>
        <v>14</v>
      </c>
      <c r="W253" s="475">
        <f t="shared" si="182"/>
        <v>521</v>
      </c>
      <c r="X253" s="476">
        <f>SUM(X241:X252)</f>
        <v>1411</v>
      </c>
      <c r="Y253" s="474">
        <v>134700</v>
      </c>
      <c r="Z253" s="474">
        <f>SUM(Z241:Z252)</f>
        <v>2</v>
      </c>
      <c r="AA253" s="477">
        <f>SUM(AA241:AA252)</f>
        <v>1394</v>
      </c>
    </row>
    <row r="254" spans="1:30" x14ac:dyDescent="0.2">
      <c r="A254" s="9"/>
      <c r="B254" s="11"/>
      <c r="C254" s="223"/>
      <c r="D254" s="65" t="s">
        <v>2</v>
      </c>
      <c r="E254" s="65"/>
      <c r="F254" s="65"/>
      <c r="G254" s="11"/>
      <c r="H254" s="11"/>
      <c r="I254" s="11"/>
      <c r="J254" s="11"/>
      <c r="K254" s="11"/>
      <c r="L254" s="11"/>
      <c r="M254" s="11"/>
      <c r="N254" s="11"/>
      <c r="O254" s="11"/>
      <c r="P254" s="11"/>
      <c r="Q254" s="9"/>
      <c r="R254" s="224" t="s">
        <v>2</v>
      </c>
      <c r="S254" s="9"/>
      <c r="T254" s="9"/>
      <c r="U254" s="9"/>
      <c r="V254" s="9"/>
      <c r="W254" s="9"/>
      <c r="X254" s="9"/>
      <c r="Y254" s="9"/>
      <c r="Z254" s="9"/>
      <c r="AC254" s="8"/>
      <c r="AD254" s="8"/>
    </row>
    <row r="255" spans="1:30" x14ac:dyDescent="0.2">
      <c r="A255" s="6" t="s">
        <v>115</v>
      </c>
      <c r="C255" s="216"/>
      <c r="D255" s="112"/>
      <c r="E255" s="479"/>
      <c r="F255" s="479"/>
      <c r="G255" s="480"/>
      <c r="H255" s="480"/>
      <c r="I255" s="480"/>
      <c r="J255" s="480"/>
      <c r="K255" s="480"/>
      <c r="P255" s="11"/>
      <c r="AC255" s="8"/>
      <c r="AD255" s="8"/>
    </row>
    <row r="256" spans="1:30" x14ac:dyDescent="0.2">
      <c r="C256" s="216"/>
      <c r="D256" s="112"/>
      <c r="E256" s="532" t="s">
        <v>136</v>
      </c>
      <c r="F256" s="532"/>
      <c r="G256" s="532"/>
      <c r="H256" s="532"/>
      <c r="I256" s="532"/>
      <c r="J256" s="532"/>
      <c r="K256" s="532"/>
      <c r="P256" s="11"/>
      <c r="AC256" s="8"/>
      <c r="AD256" s="8"/>
    </row>
    <row r="257" spans="1:30" x14ac:dyDescent="0.2">
      <c r="C257" s="425"/>
      <c r="D257" s="425"/>
      <c r="E257" s="533" t="s">
        <v>145</v>
      </c>
      <c r="F257" s="533"/>
      <c r="G257" s="533"/>
      <c r="H257" s="533"/>
      <c r="I257" s="533"/>
      <c r="J257" s="533"/>
      <c r="K257" s="533"/>
      <c r="P257" s="11"/>
      <c r="AC257" s="8"/>
      <c r="AD257" s="8"/>
    </row>
    <row r="258" spans="1:30" x14ac:dyDescent="0.2">
      <c r="C258" s="432"/>
      <c r="D258" s="432"/>
      <c r="E258" s="533" t="s">
        <v>166</v>
      </c>
      <c r="F258" s="533"/>
      <c r="G258" s="533"/>
      <c r="H258" s="533"/>
      <c r="I258" s="533"/>
      <c r="J258" s="533"/>
      <c r="K258" s="533"/>
      <c r="P258" s="11"/>
      <c r="AC258" s="8"/>
      <c r="AD258" s="8"/>
    </row>
    <row r="259" spans="1:30" x14ac:dyDescent="0.2">
      <c r="C259" s="114"/>
      <c r="D259" s="114"/>
      <c r="E259" s="534" t="s">
        <v>167</v>
      </c>
      <c r="F259" s="534"/>
      <c r="G259" s="534"/>
      <c r="H259" s="534"/>
      <c r="I259" s="534"/>
      <c r="J259" s="534"/>
      <c r="K259" s="534"/>
      <c r="P259" s="11"/>
      <c r="AC259" s="8"/>
      <c r="AD259" s="8"/>
    </row>
    <row r="260" spans="1:30" ht="12.75" thickBot="1" x14ac:dyDescent="0.25">
      <c r="B260" s="138"/>
      <c r="C260" s="425"/>
      <c r="D260" s="425"/>
      <c r="E260" s="425"/>
      <c r="F260" s="425"/>
      <c r="G260" s="425"/>
      <c r="H260" s="425"/>
      <c r="I260" s="425"/>
      <c r="P260" s="11"/>
      <c r="AC260" s="8"/>
      <c r="AD260" s="8"/>
    </row>
    <row r="261" spans="1:30" x14ac:dyDescent="0.2">
      <c r="A261" s="2"/>
      <c r="B261" s="17"/>
      <c r="C261" s="18" t="s">
        <v>8</v>
      </c>
      <c r="D261" s="19"/>
      <c r="E261" s="139"/>
      <c r="F261" s="20"/>
      <c r="G261" s="21"/>
      <c r="H261" s="21"/>
      <c r="I261" s="21"/>
      <c r="J261" s="21"/>
      <c r="K261" s="21"/>
      <c r="L261" s="21"/>
      <c r="M261" s="21"/>
      <c r="N261" s="22"/>
      <c r="O261" s="11"/>
      <c r="P261" s="11"/>
      <c r="AA261" s="1"/>
      <c r="AC261" s="8"/>
      <c r="AD261" s="8"/>
    </row>
    <row r="262" spans="1:30" ht="12.75" thickBot="1" x14ac:dyDescent="0.25">
      <c r="B262" s="524" t="s">
        <v>12</v>
      </c>
      <c r="C262" s="525"/>
      <c r="D262" s="525"/>
      <c r="E262" s="526"/>
      <c r="F262" s="141"/>
      <c r="G262" s="11"/>
      <c r="H262" s="81"/>
      <c r="I262" s="69"/>
      <c r="J262" s="11" t="s">
        <v>13</v>
      </c>
      <c r="K262" s="11"/>
      <c r="L262" s="11"/>
      <c r="M262" s="11"/>
      <c r="N262" s="142"/>
      <c r="O262" s="11"/>
      <c r="P262" s="11"/>
      <c r="Q262" s="88" t="s">
        <v>167</v>
      </c>
      <c r="R262" s="88"/>
      <c r="S262" s="88"/>
      <c r="AA262" s="1"/>
      <c r="AC262" s="8"/>
      <c r="AD262" s="8"/>
    </row>
    <row r="263" spans="1:30" ht="101.25" customHeight="1" thickBot="1" x14ac:dyDescent="0.25">
      <c r="A263" s="143"/>
      <c r="B263" s="410" t="s">
        <v>15</v>
      </c>
      <c r="C263" s="144" t="s">
        <v>16</v>
      </c>
      <c r="D263" s="145" t="s">
        <v>17</v>
      </c>
      <c r="E263" s="145" t="s">
        <v>18</v>
      </c>
      <c r="F263" s="145" t="s">
        <v>19</v>
      </c>
      <c r="G263" s="410" t="s">
        <v>20</v>
      </c>
      <c r="H263" s="410" t="s">
        <v>21</v>
      </c>
      <c r="I263" s="410" t="s">
        <v>22</v>
      </c>
      <c r="J263" s="527" t="s">
        <v>23</v>
      </c>
      <c r="K263" s="528"/>
      <c r="L263" s="410" t="s">
        <v>24</v>
      </c>
      <c r="M263" s="410" t="s">
        <v>25</v>
      </c>
      <c r="N263" s="410" t="s">
        <v>26</v>
      </c>
      <c r="O263" s="146" t="s">
        <v>27</v>
      </c>
      <c r="P263" s="11"/>
      <c r="Q263" s="147" t="s">
        <v>28</v>
      </c>
      <c r="R263" s="148" t="s">
        <v>29</v>
      </c>
      <c r="S263" s="148" t="s">
        <v>30</v>
      </c>
      <c r="T263" s="148" t="s">
        <v>31</v>
      </c>
      <c r="U263" s="148" t="s">
        <v>32</v>
      </c>
      <c r="V263" s="148" t="s">
        <v>33</v>
      </c>
      <c r="W263" s="149" t="s">
        <v>34</v>
      </c>
      <c r="X263" s="149" t="s">
        <v>35</v>
      </c>
      <c r="Y263" s="149" t="s">
        <v>117</v>
      </c>
      <c r="Z263" s="149" t="s">
        <v>37</v>
      </c>
      <c r="AA263" s="150" t="s">
        <v>38</v>
      </c>
      <c r="AC263" s="8"/>
      <c r="AD263" s="8"/>
    </row>
    <row r="264" spans="1:30" ht="12.75" x14ac:dyDescent="0.2">
      <c r="A264" s="218" t="s">
        <v>47</v>
      </c>
      <c r="B264" s="219">
        <v>16</v>
      </c>
      <c r="C264" s="220">
        <f t="shared" ref="C264:C275" si="185">D264/B264*100</f>
        <v>94.758064516129039</v>
      </c>
      <c r="D264" s="64">
        <f t="shared" ref="D264:D275" si="186">+R264</f>
        <v>15.161290322580646</v>
      </c>
      <c r="E264" s="65">
        <f t="shared" ref="E264:E276" si="187">B264-D264</f>
        <v>0.83870967741935409</v>
      </c>
      <c r="F264" s="155">
        <v>5</v>
      </c>
      <c r="G264" s="157">
        <f>+U264</f>
        <v>100</v>
      </c>
      <c r="H264" s="68">
        <f t="shared" ref="H264:H276" si="188">S264/Q264*100</f>
        <v>30.212765957446809</v>
      </c>
      <c r="I264" s="69">
        <f t="shared" ref="I264:I276" si="189">X264/U264</f>
        <v>1.57</v>
      </c>
      <c r="J264" s="68">
        <f>B264/Y264*1000</f>
        <v>7.4896899736456538E-2</v>
      </c>
      <c r="K264" s="69">
        <f>W264/Y264*1000</f>
        <v>0.46810562335285333</v>
      </c>
      <c r="L264" s="68">
        <f t="shared" ref="L264:L276" si="190">SUM(Q264-S264)/W264</f>
        <v>3.28</v>
      </c>
      <c r="M264" s="69">
        <f t="shared" ref="M264:M275" si="191">W264/F264</f>
        <v>20</v>
      </c>
      <c r="N264" s="158">
        <f t="shared" ref="N264:N275" si="192">Z264/W264*100</f>
        <v>1</v>
      </c>
      <c r="O264" s="36">
        <f>+X264/W264</f>
        <v>1.57</v>
      </c>
      <c r="P264" s="11"/>
      <c r="Q264" s="159">
        <v>470</v>
      </c>
      <c r="R264" s="160">
        <f>Q264/31</f>
        <v>15.161290322580646</v>
      </c>
      <c r="S264" s="161">
        <v>142</v>
      </c>
      <c r="T264" s="160">
        <f>S264/31</f>
        <v>4.580645161290323</v>
      </c>
      <c r="U264" s="162">
        <v>100</v>
      </c>
      <c r="V264" s="163">
        <v>0</v>
      </c>
      <c r="W264" s="162">
        <f>+V264+U264</f>
        <v>100</v>
      </c>
      <c r="X264" s="163">
        <v>157</v>
      </c>
      <c r="Y264" s="225">
        <v>213627</v>
      </c>
      <c r="Z264" s="161">
        <v>1</v>
      </c>
      <c r="AA264" s="165">
        <v>0</v>
      </c>
      <c r="AC264" s="8"/>
      <c r="AD264" s="8"/>
    </row>
    <row r="265" spans="1:30" x14ac:dyDescent="0.2">
      <c r="A265" s="218" t="s">
        <v>49</v>
      </c>
      <c r="B265" s="219">
        <v>16</v>
      </c>
      <c r="C265" s="220">
        <f t="shared" si="185"/>
        <v>95.758928571428569</v>
      </c>
      <c r="D265" s="64">
        <f t="shared" si="186"/>
        <v>15.321428571428571</v>
      </c>
      <c r="E265" s="65">
        <f t="shared" si="187"/>
        <v>0.67857142857142883</v>
      </c>
      <c r="F265" s="155">
        <v>5</v>
      </c>
      <c r="G265" s="169">
        <f>+U265</f>
        <v>71</v>
      </c>
      <c r="H265" s="68">
        <f t="shared" si="188"/>
        <v>32.400932400932405</v>
      </c>
      <c r="I265" s="69">
        <f t="shared" si="189"/>
        <v>1.9859154929577465</v>
      </c>
      <c r="J265" s="68">
        <f t="shared" ref="J265:J276" si="193">B265/Y$218*1000</f>
        <v>4.554511813265016</v>
      </c>
      <c r="K265" s="69">
        <f t="shared" ref="K265:K275" si="194">W265/Y$218*1000</f>
        <v>20.495303159692572</v>
      </c>
      <c r="L265" s="68">
        <f t="shared" si="190"/>
        <v>4.0277777777777777</v>
      </c>
      <c r="M265" s="69">
        <f t="shared" si="191"/>
        <v>14.4</v>
      </c>
      <c r="N265" s="158">
        <f t="shared" si="192"/>
        <v>2.7777777777777777</v>
      </c>
      <c r="O265" s="80">
        <f t="shared" ref="O265:O276" si="195">+X265/W265</f>
        <v>1.9583333333333333</v>
      </c>
      <c r="P265" s="11"/>
      <c r="Q265" s="170">
        <v>429</v>
      </c>
      <c r="R265" s="171">
        <f>Q265/28</f>
        <v>15.321428571428571</v>
      </c>
      <c r="S265" s="172">
        <v>139</v>
      </c>
      <c r="T265" s="171">
        <f>S265/28</f>
        <v>4.9642857142857144</v>
      </c>
      <c r="U265" s="173">
        <v>71</v>
      </c>
      <c r="V265" s="13">
        <v>1</v>
      </c>
      <c r="W265" s="173">
        <f t="shared" ref="W265:W276" si="196">+V265+U265</f>
        <v>72</v>
      </c>
      <c r="X265" s="13">
        <v>141</v>
      </c>
      <c r="Y265" s="164"/>
      <c r="Z265" s="172">
        <v>2</v>
      </c>
      <c r="AA265" s="165">
        <v>0</v>
      </c>
      <c r="AC265" s="8"/>
      <c r="AD265" s="8"/>
    </row>
    <row r="266" spans="1:30" x14ac:dyDescent="0.2">
      <c r="A266" s="218" t="s">
        <v>51</v>
      </c>
      <c r="B266" s="219">
        <v>16</v>
      </c>
      <c r="C266" s="220">
        <f t="shared" si="185"/>
        <v>98.588709677419345</v>
      </c>
      <c r="D266" s="64">
        <f t="shared" si="186"/>
        <v>15.774193548387096</v>
      </c>
      <c r="E266" s="65">
        <f t="shared" si="187"/>
        <v>0.22580645161290391</v>
      </c>
      <c r="F266" s="155">
        <v>5</v>
      </c>
      <c r="G266" s="169">
        <f t="shared" ref="G266:G275" si="197">+U266</f>
        <v>93</v>
      </c>
      <c r="H266" s="68">
        <f t="shared" si="188"/>
        <v>40.490797546012267</v>
      </c>
      <c r="I266" s="69">
        <f t="shared" si="189"/>
        <v>2.150537634408602</v>
      </c>
      <c r="J266" s="68">
        <f t="shared" si="193"/>
        <v>4.554511813265016</v>
      </c>
      <c r="K266" s="69">
        <f t="shared" si="194"/>
        <v>27.042413891261031</v>
      </c>
      <c r="L266" s="68">
        <f t="shared" si="190"/>
        <v>3.0631578947368423</v>
      </c>
      <c r="M266" s="69">
        <f t="shared" si="191"/>
        <v>19</v>
      </c>
      <c r="N266" s="158">
        <f t="shared" si="192"/>
        <v>1.0526315789473684</v>
      </c>
      <c r="O266" s="80">
        <f t="shared" si="195"/>
        <v>2.1052631578947367</v>
      </c>
      <c r="P266" s="11"/>
      <c r="Q266" s="178">
        <v>489</v>
      </c>
      <c r="R266" s="171">
        <f>Q266/31</f>
        <v>15.774193548387096</v>
      </c>
      <c r="S266" s="164">
        <v>198</v>
      </c>
      <c r="T266" s="171">
        <f>S266/31</f>
        <v>6.387096774193548</v>
      </c>
      <c r="U266" s="39">
        <v>93</v>
      </c>
      <c r="V266" s="9">
        <v>2</v>
      </c>
      <c r="W266" s="173">
        <f t="shared" si="196"/>
        <v>95</v>
      </c>
      <c r="X266" s="9">
        <v>200</v>
      </c>
      <c r="Y266" s="164"/>
      <c r="Z266" s="164">
        <v>1</v>
      </c>
      <c r="AA266" s="165">
        <v>0</v>
      </c>
      <c r="AC266" s="8"/>
      <c r="AD266" s="8"/>
    </row>
    <row r="267" spans="1:30" x14ac:dyDescent="0.2">
      <c r="A267" s="218" t="s">
        <v>53</v>
      </c>
      <c r="B267" s="219">
        <v>16</v>
      </c>
      <c r="C267" s="220">
        <f t="shared" si="185"/>
        <v>98.958333333333343</v>
      </c>
      <c r="D267" s="64">
        <f t="shared" si="186"/>
        <v>15.833333333333334</v>
      </c>
      <c r="E267" s="65">
        <f t="shared" si="187"/>
        <v>0.16666666666666607</v>
      </c>
      <c r="F267" s="155">
        <v>5</v>
      </c>
      <c r="G267" s="169">
        <f t="shared" si="197"/>
        <v>108</v>
      </c>
      <c r="H267" s="68">
        <f t="shared" si="188"/>
        <v>41.473684210526315</v>
      </c>
      <c r="I267" s="69">
        <f t="shared" si="189"/>
        <v>1.9166666666666667</v>
      </c>
      <c r="J267" s="68">
        <f t="shared" si="193"/>
        <v>4.554511813265016</v>
      </c>
      <c r="K267" s="69">
        <f t="shared" si="194"/>
        <v>31.596925704526047</v>
      </c>
      <c r="L267" s="68">
        <f t="shared" si="190"/>
        <v>2.5045045045045047</v>
      </c>
      <c r="M267" s="69">
        <f t="shared" si="191"/>
        <v>22.2</v>
      </c>
      <c r="N267" s="158">
        <f t="shared" si="192"/>
        <v>0</v>
      </c>
      <c r="O267" s="80">
        <f t="shared" si="195"/>
        <v>1.8648648648648649</v>
      </c>
      <c r="P267" s="11"/>
      <c r="Q267" s="178">
        <v>475</v>
      </c>
      <c r="R267" s="171">
        <f>Q267/30</f>
        <v>15.833333333333334</v>
      </c>
      <c r="S267" s="164">
        <v>197</v>
      </c>
      <c r="T267" s="171">
        <f>S267/30</f>
        <v>6.5666666666666664</v>
      </c>
      <c r="U267" s="39">
        <v>108</v>
      </c>
      <c r="V267" s="9">
        <v>3</v>
      </c>
      <c r="W267" s="173">
        <f t="shared" si="196"/>
        <v>111</v>
      </c>
      <c r="X267" s="9">
        <v>207</v>
      </c>
      <c r="Y267" s="164"/>
      <c r="Z267" s="164">
        <v>0</v>
      </c>
      <c r="AA267" s="165">
        <v>0</v>
      </c>
      <c r="AC267" s="8"/>
      <c r="AD267" s="8"/>
    </row>
    <row r="268" spans="1:30" x14ac:dyDescent="0.2">
      <c r="A268" s="218" t="s">
        <v>55</v>
      </c>
      <c r="B268" s="219">
        <v>16</v>
      </c>
      <c r="C268" s="220">
        <f t="shared" si="185"/>
        <v>96.370967741935488</v>
      </c>
      <c r="D268" s="64">
        <f t="shared" si="186"/>
        <v>15.419354838709678</v>
      </c>
      <c r="E268" s="65">
        <f t="shared" si="187"/>
        <v>0.58064516129032206</v>
      </c>
      <c r="F268" s="155">
        <f t="shared" ref="F268:F275" si="198">R268</f>
        <v>15.419354838709678</v>
      </c>
      <c r="G268" s="169">
        <f t="shared" si="197"/>
        <v>94</v>
      </c>
      <c r="H268" s="68">
        <f t="shared" si="188"/>
        <v>33.68200836820084</v>
      </c>
      <c r="I268" s="69">
        <f t="shared" si="189"/>
        <v>1.9042553191489362</v>
      </c>
      <c r="J268" s="68">
        <f t="shared" si="193"/>
        <v>4.554511813265016</v>
      </c>
      <c r="K268" s="69">
        <f t="shared" si="194"/>
        <v>27.327070879590092</v>
      </c>
      <c r="L268" s="68">
        <f t="shared" si="190"/>
        <v>3.3020833333333335</v>
      </c>
      <c r="M268" s="69">
        <f t="shared" si="191"/>
        <v>6.2259414225941416</v>
      </c>
      <c r="N268" s="158">
        <f t="shared" si="192"/>
        <v>1.0416666666666665</v>
      </c>
      <c r="O268" s="80">
        <f t="shared" si="195"/>
        <v>1.8645833333333333</v>
      </c>
      <c r="P268" s="11"/>
      <c r="Q268" s="178">
        <v>478</v>
      </c>
      <c r="R268" s="171">
        <f>Q268/31</f>
        <v>15.419354838709678</v>
      </c>
      <c r="S268" s="164">
        <v>161</v>
      </c>
      <c r="T268" s="171">
        <f>S268/31</f>
        <v>5.193548387096774</v>
      </c>
      <c r="U268" s="39">
        <v>94</v>
      </c>
      <c r="V268" s="9">
        <v>2</v>
      </c>
      <c r="W268" s="173">
        <f t="shared" si="196"/>
        <v>96</v>
      </c>
      <c r="X268" s="9">
        <v>179</v>
      </c>
      <c r="Y268" s="164"/>
      <c r="Z268" s="164">
        <v>1</v>
      </c>
      <c r="AA268" s="165">
        <v>0</v>
      </c>
      <c r="AC268" s="8"/>
      <c r="AD268" s="8"/>
    </row>
    <row r="269" spans="1:30" x14ac:dyDescent="0.2">
      <c r="A269" s="218" t="s">
        <v>57</v>
      </c>
      <c r="B269" s="219">
        <v>16</v>
      </c>
      <c r="C269" s="220">
        <f t="shared" si="185"/>
        <v>99.791666666666671</v>
      </c>
      <c r="D269" s="64">
        <f t="shared" si="186"/>
        <v>15.966666666666667</v>
      </c>
      <c r="E269" s="65">
        <f t="shared" si="187"/>
        <v>3.3333333333333215E-2</v>
      </c>
      <c r="F269" s="155">
        <f t="shared" si="198"/>
        <v>15.966666666666667</v>
      </c>
      <c r="G269" s="169">
        <f t="shared" si="197"/>
        <v>105</v>
      </c>
      <c r="H269" s="68">
        <f t="shared" si="188"/>
        <v>40.918580375782881</v>
      </c>
      <c r="I269" s="69">
        <f t="shared" si="189"/>
        <v>2.0476190476190474</v>
      </c>
      <c r="J269" s="68">
        <f t="shared" si="193"/>
        <v>4.554511813265016</v>
      </c>
      <c r="K269" s="69">
        <f t="shared" si="194"/>
        <v>30.458297751209791</v>
      </c>
      <c r="L269" s="68">
        <f t="shared" si="190"/>
        <v>2.6448598130841123</v>
      </c>
      <c r="M269" s="69">
        <f t="shared" si="191"/>
        <v>6.7014613778705634</v>
      </c>
      <c r="N269" s="158">
        <f t="shared" si="192"/>
        <v>0</v>
      </c>
      <c r="O269" s="80">
        <f t="shared" si="195"/>
        <v>2.0093457943925235</v>
      </c>
      <c r="P269" s="11"/>
      <c r="Q269" s="178">
        <v>479</v>
      </c>
      <c r="R269" s="171">
        <f>Q269/30</f>
        <v>15.966666666666667</v>
      </c>
      <c r="S269" s="164">
        <v>196</v>
      </c>
      <c r="T269" s="171">
        <f>S269/30</f>
        <v>6.5333333333333332</v>
      </c>
      <c r="U269" s="39">
        <v>105</v>
      </c>
      <c r="V269" s="9">
        <v>2</v>
      </c>
      <c r="W269" s="173">
        <f t="shared" si="196"/>
        <v>107</v>
      </c>
      <c r="X269" s="9">
        <v>215</v>
      </c>
      <c r="Y269" s="164"/>
      <c r="Z269" s="164">
        <v>0</v>
      </c>
      <c r="AA269" s="165">
        <v>0</v>
      </c>
      <c r="AC269" s="8"/>
      <c r="AD269" s="8"/>
    </row>
    <row r="270" spans="1:30" x14ac:dyDescent="0.2">
      <c r="A270" s="218" t="s">
        <v>59</v>
      </c>
      <c r="B270" s="219">
        <v>16</v>
      </c>
      <c r="C270" s="220">
        <f t="shared" si="185"/>
        <v>98.588709677419345</v>
      </c>
      <c r="D270" s="64">
        <f t="shared" si="186"/>
        <v>15.774193548387096</v>
      </c>
      <c r="E270" s="65">
        <f t="shared" si="187"/>
        <v>0.22580645161290391</v>
      </c>
      <c r="F270" s="155">
        <f t="shared" si="198"/>
        <v>15.774193548387096</v>
      </c>
      <c r="G270" s="169">
        <f t="shared" si="197"/>
        <v>94</v>
      </c>
      <c r="H270" s="68">
        <f t="shared" si="188"/>
        <v>36.400817995910025</v>
      </c>
      <c r="I270" s="69">
        <f t="shared" si="189"/>
        <v>1.9787234042553192</v>
      </c>
      <c r="J270" s="68">
        <f t="shared" si="193"/>
        <v>4.554511813265016</v>
      </c>
      <c r="K270" s="69">
        <f t="shared" si="194"/>
        <v>27.042413891261031</v>
      </c>
      <c r="L270" s="68">
        <f t="shared" si="190"/>
        <v>3.2736842105263158</v>
      </c>
      <c r="M270" s="69">
        <f t="shared" si="191"/>
        <v>6.0224948875255624</v>
      </c>
      <c r="N270" s="158">
        <f t="shared" si="192"/>
        <v>2.1052631578947367</v>
      </c>
      <c r="O270" s="80">
        <f t="shared" si="195"/>
        <v>1.9578947368421054</v>
      </c>
      <c r="P270" s="11"/>
      <c r="Q270" s="178">
        <v>489</v>
      </c>
      <c r="R270" s="171">
        <f>Q270/31</f>
        <v>15.774193548387096</v>
      </c>
      <c r="S270" s="164">
        <v>178</v>
      </c>
      <c r="T270" s="171">
        <f>S270/31</f>
        <v>5.741935483870968</v>
      </c>
      <c r="U270" s="39">
        <v>94</v>
      </c>
      <c r="V270" s="9">
        <v>1</v>
      </c>
      <c r="W270" s="173">
        <f t="shared" si="196"/>
        <v>95</v>
      </c>
      <c r="X270" s="9">
        <v>186</v>
      </c>
      <c r="Y270" s="164"/>
      <c r="Z270" s="164">
        <v>2</v>
      </c>
      <c r="AA270" s="165">
        <v>0</v>
      </c>
      <c r="AC270" s="8"/>
      <c r="AD270" s="8"/>
    </row>
    <row r="271" spans="1:30" x14ac:dyDescent="0.2">
      <c r="A271" s="218" t="s">
        <v>61</v>
      </c>
      <c r="B271" s="219">
        <v>16</v>
      </c>
      <c r="C271" s="220">
        <f t="shared" si="185"/>
        <v>63.104838709677423</v>
      </c>
      <c r="D271" s="64">
        <f t="shared" si="186"/>
        <v>10.096774193548388</v>
      </c>
      <c r="E271" s="65">
        <f t="shared" si="187"/>
        <v>5.9032258064516121</v>
      </c>
      <c r="F271" s="155">
        <f t="shared" si="198"/>
        <v>10.096774193548388</v>
      </c>
      <c r="G271" s="169">
        <f t="shared" si="197"/>
        <v>105</v>
      </c>
      <c r="H271" s="68">
        <f t="shared" si="188"/>
        <v>63.258785942492011</v>
      </c>
      <c r="I271" s="69">
        <f t="shared" si="189"/>
        <v>1.980952380952381</v>
      </c>
      <c r="J271" s="68">
        <f t="shared" si="193"/>
        <v>4.554511813265016</v>
      </c>
      <c r="K271" s="69">
        <f t="shared" si="194"/>
        <v>29.888983774551665</v>
      </c>
      <c r="L271" s="68">
        <f t="shared" si="190"/>
        <v>1.0952380952380953</v>
      </c>
      <c r="M271" s="69">
        <f t="shared" si="191"/>
        <v>10.399361022364216</v>
      </c>
      <c r="N271" s="158">
        <f t="shared" si="192"/>
        <v>0</v>
      </c>
      <c r="O271" s="80">
        <f t="shared" si="195"/>
        <v>1.980952380952381</v>
      </c>
      <c r="P271" s="11"/>
      <c r="Q271" s="178">
        <v>313</v>
      </c>
      <c r="R271" s="171">
        <f>Q271/31</f>
        <v>10.096774193548388</v>
      </c>
      <c r="S271" s="164">
        <v>198</v>
      </c>
      <c r="T271" s="171">
        <f>S271/31</f>
        <v>6.387096774193548</v>
      </c>
      <c r="U271" s="39">
        <v>105</v>
      </c>
      <c r="V271" s="9">
        <v>0</v>
      </c>
      <c r="W271" s="173">
        <f t="shared" si="196"/>
        <v>105</v>
      </c>
      <c r="X271" s="9">
        <v>208</v>
      </c>
      <c r="Y271" s="164"/>
      <c r="Z271" s="164">
        <v>0</v>
      </c>
      <c r="AA271" s="165">
        <v>0</v>
      </c>
      <c r="AC271" s="8"/>
      <c r="AD271" s="8"/>
    </row>
    <row r="272" spans="1:30" x14ac:dyDescent="0.2">
      <c r="A272" s="218" t="s">
        <v>63</v>
      </c>
      <c r="B272" s="219">
        <v>16</v>
      </c>
      <c r="C272" s="220">
        <f t="shared" si="185"/>
        <v>97.5</v>
      </c>
      <c r="D272" s="64">
        <f t="shared" si="186"/>
        <v>15.6</v>
      </c>
      <c r="E272" s="65">
        <f t="shared" si="187"/>
        <v>0.40000000000000036</v>
      </c>
      <c r="F272" s="155">
        <f t="shared" si="198"/>
        <v>15.6</v>
      </c>
      <c r="G272" s="169">
        <f t="shared" si="197"/>
        <v>79</v>
      </c>
      <c r="H272" s="68">
        <f t="shared" si="188"/>
        <v>41.880341880341881</v>
      </c>
      <c r="I272" s="69">
        <f t="shared" si="189"/>
        <v>2.4683544303797467</v>
      </c>
      <c r="J272" s="68">
        <f t="shared" si="193"/>
        <v>4.554511813265016</v>
      </c>
      <c r="K272" s="69">
        <f t="shared" si="194"/>
        <v>22.487902077996015</v>
      </c>
      <c r="L272" s="68">
        <f t="shared" si="190"/>
        <v>3.4430379746835444</v>
      </c>
      <c r="M272" s="69">
        <f t="shared" si="191"/>
        <v>5.0641025641025639</v>
      </c>
      <c r="N272" s="158">
        <f t="shared" si="192"/>
        <v>1.2658227848101267</v>
      </c>
      <c r="O272" s="80">
        <f t="shared" si="195"/>
        <v>2.4683544303797467</v>
      </c>
      <c r="P272" s="11"/>
      <c r="Q272" s="178">
        <v>468</v>
      </c>
      <c r="R272" s="171">
        <f>Q272/30</f>
        <v>15.6</v>
      </c>
      <c r="S272" s="164">
        <v>196</v>
      </c>
      <c r="T272" s="171">
        <f>S272/30</f>
        <v>6.5333333333333332</v>
      </c>
      <c r="U272" s="39">
        <v>79</v>
      </c>
      <c r="V272" s="9">
        <v>0</v>
      </c>
      <c r="W272" s="173">
        <f t="shared" si="196"/>
        <v>79</v>
      </c>
      <c r="X272" s="9">
        <v>195</v>
      </c>
      <c r="Y272" s="164"/>
      <c r="Z272" s="164">
        <v>1</v>
      </c>
      <c r="AA272" s="165">
        <v>0</v>
      </c>
      <c r="AC272" s="8"/>
      <c r="AD272" s="8"/>
    </row>
    <row r="273" spans="1:30" x14ac:dyDescent="0.2">
      <c r="A273" s="218" t="s">
        <v>65</v>
      </c>
      <c r="B273" s="219">
        <v>16</v>
      </c>
      <c r="C273" s="220">
        <f t="shared" si="185"/>
        <v>99.798387096774192</v>
      </c>
      <c r="D273" s="64">
        <f t="shared" si="186"/>
        <v>15.96774193548387</v>
      </c>
      <c r="E273" s="65">
        <f t="shared" si="187"/>
        <v>3.2258064516129892E-2</v>
      </c>
      <c r="F273" s="155">
        <f t="shared" si="198"/>
        <v>15.96774193548387</v>
      </c>
      <c r="G273" s="169">
        <f t="shared" si="197"/>
        <v>97</v>
      </c>
      <c r="H273" s="68">
        <f t="shared" si="188"/>
        <v>42.222222222222221</v>
      </c>
      <c r="I273" s="69">
        <f t="shared" si="189"/>
        <v>2.3505154639175259</v>
      </c>
      <c r="J273" s="68">
        <f t="shared" si="193"/>
        <v>4.554511813265016</v>
      </c>
      <c r="K273" s="69">
        <f t="shared" si="194"/>
        <v>27.896384856248222</v>
      </c>
      <c r="L273" s="68">
        <f t="shared" si="190"/>
        <v>2.9183673469387754</v>
      </c>
      <c r="M273" s="69">
        <f t="shared" si="191"/>
        <v>6.1373737373737374</v>
      </c>
      <c r="N273" s="158">
        <f t="shared" si="192"/>
        <v>0</v>
      </c>
      <c r="O273" s="80">
        <f t="shared" si="195"/>
        <v>2.3265306122448979</v>
      </c>
      <c r="P273" s="11"/>
      <c r="Q273" s="178">
        <v>495</v>
      </c>
      <c r="R273" s="171">
        <f>Q273/31</f>
        <v>15.96774193548387</v>
      </c>
      <c r="S273" s="164">
        <v>209</v>
      </c>
      <c r="T273" s="171">
        <f>S273/31</f>
        <v>6.741935483870968</v>
      </c>
      <c r="U273" s="39">
        <v>97</v>
      </c>
      <c r="V273" s="9">
        <v>1</v>
      </c>
      <c r="W273" s="173">
        <f t="shared" si="196"/>
        <v>98</v>
      </c>
      <c r="X273" s="9">
        <v>228</v>
      </c>
      <c r="Y273" s="164"/>
      <c r="Z273" s="164">
        <v>0</v>
      </c>
      <c r="AA273" s="165">
        <v>0</v>
      </c>
      <c r="AC273" s="8"/>
      <c r="AD273" s="8"/>
    </row>
    <row r="274" spans="1:30" x14ac:dyDescent="0.2">
      <c r="A274" s="218" t="s">
        <v>67</v>
      </c>
      <c r="B274" s="219">
        <v>16</v>
      </c>
      <c r="C274" s="220">
        <f t="shared" si="185"/>
        <v>99.583333333333329</v>
      </c>
      <c r="D274" s="64">
        <f t="shared" si="186"/>
        <v>15.933333333333334</v>
      </c>
      <c r="E274" s="65">
        <f t="shared" si="187"/>
        <v>6.666666666666643E-2</v>
      </c>
      <c r="F274" s="155">
        <f t="shared" si="198"/>
        <v>15.933333333333334</v>
      </c>
      <c r="G274" s="169">
        <f t="shared" si="197"/>
        <v>99</v>
      </c>
      <c r="H274" s="68">
        <f t="shared" si="188"/>
        <v>45.188284518828453</v>
      </c>
      <c r="I274" s="69">
        <f t="shared" si="189"/>
        <v>2.202020202020202</v>
      </c>
      <c r="J274" s="68">
        <f t="shared" si="193"/>
        <v>4.554511813265016</v>
      </c>
      <c r="K274" s="69">
        <f t="shared" si="194"/>
        <v>28.750355821235413</v>
      </c>
      <c r="L274" s="68">
        <f t="shared" si="190"/>
        <v>2.5940594059405941</v>
      </c>
      <c r="M274" s="69">
        <f t="shared" si="191"/>
        <v>6.3389121338912133</v>
      </c>
      <c r="N274" s="158">
        <f t="shared" si="192"/>
        <v>1.9801980198019802</v>
      </c>
      <c r="O274" s="80">
        <f t="shared" si="195"/>
        <v>2.1584158415841586</v>
      </c>
      <c r="P274" s="11"/>
      <c r="Q274" s="178">
        <v>478</v>
      </c>
      <c r="R274" s="171">
        <f>Q274/30</f>
        <v>15.933333333333334</v>
      </c>
      <c r="S274" s="164">
        <v>216</v>
      </c>
      <c r="T274" s="171">
        <f>S274/30</f>
        <v>7.2</v>
      </c>
      <c r="U274" s="39">
        <v>99</v>
      </c>
      <c r="V274" s="9">
        <v>2</v>
      </c>
      <c r="W274" s="173">
        <f t="shared" si="196"/>
        <v>101</v>
      </c>
      <c r="X274" s="9">
        <v>218</v>
      </c>
      <c r="Y274" s="164"/>
      <c r="Z274" s="164">
        <v>2</v>
      </c>
      <c r="AA274" s="165">
        <v>0</v>
      </c>
      <c r="AC274" s="8"/>
      <c r="AD274" s="8"/>
    </row>
    <row r="275" spans="1:30" ht="12.75" thickBot="1" x14ac:dyDescent="0.25">
      <c r="A275" s="218" t="s">
        <v>69</v>
      </c>
      <c r="B275" s="219">
        <v>16</v>
      </c>
      <c r="C275" s="220">
        <f t="shared" si="185"/>
        <v>0</v>
      </c>
      <c r="D275" s="64">
        <f t="shared" si="186"/>
        <v>0</v>
      </c>
      <c r="E275" s="65">
        <f t="shared" si="187"/>
        <v>16</v>
      </c>
      <c r="F275" s="155">
        <f t="shared" si="198"/>
        <v>0</v>
      </c>
      <c r="G275" s="169">
        <f t="shared" si="197"/>
        <v>0</v>
      </c>
      <c r="H275" s="68" t="e">
        <f t="shared" si="188"/>
        <v>#DIV/0!</v>
      </c>
      <c r="I275" s="69" t="e">
        <f t="shared" si="189"/>
        <v>#DIV/0!</v>
      </c>
      <c r="J275" s="68">
        <f t="shared" si="193"/>
        <v>4.554511813265016</v>
      </c>
      <c r="K275" s="69">
        <f t="shared" si="194"/>
        <v>0</v>
      </c>
      <c r="L275" s="68" t="e">
        <f t="shared" si="190"/>
        <v>#DIV/0!</v>
      </c>
      <c r="M275" s="69" t="e">
        <f t="shared" si="191"/>
        <v>#DIV/0!</v>
      </c>
      <c r="N275" s="158" t="e">
        <f t="shared" si="192"/>
        <v>#DIV/0!</v>
      </c>
      <c r="O275" s="80" t="e">
        <f t="shared" si="195"/>
        <v>#DIV/0!</v>
      </c>
      <c r="P275" s="11"/>
      <c r="Q275" s="178"/>
      <c r="R275" s="171">
        <f>Q275/31</f>
        <v>0</v>
      </c>
      <c r="S275" s="164"/>
      <c r="T275" s="171">
        <f>S275/31</f>
        <v>0</v>
      </c>
      <c r="U275" s="39"/>
      <c r="V275" s="9"/>
      <c r="W275" s="173">
        <f t="shared" si="196"/>
        <v>0</v>
      </c>
      <c r="X275" s="9"/>
      <c r="Y275" s="164"/>
      <c r="Z275" s="164"/>
      <c r="AA275" s="165"/>
      <c r="AC275" s="8"/>
      <c r="AD275" s="8"/>
    </row>
    <row r="276" spans="1:30" s="8" customFormat="1" ht="12.75" thickBot="1" x14ac:dyDescent="0.25">
      <c r="A276" s="481" t="s">
        <v>72</v>
      </c>
      <c r="B276" s="482">
        <v>16</v>
      </c>
      <c r="C276" s="483">
        <f>D276/B276*100</f>
        <v>94.741766467065872</v>
      </c>
      <c r="D276" s="484">
        <f>+R276</f>
        <v>15.158682634730539</v>
      </c>
      <c r="E276" s="485">
        <f t="shared" si="187"/>
        <v>0.84131736526946099</v>
      </c>
      <c r="F276" s="486">
        <f>R276</f>
        <v>15.158682634730539</v>
      </c>
      <c r="G276" s="487">
        <f>SUM(G264:G275)</f>
        <v>1045</v>
      </c>
      <c r="H276" s="488">
        <f t="shared" si="188"/>
        <v>40.094805451313448</v>
      </c>
      <c r="I276" s="489">
        <f t="shared" si="189"/>
        <v>2.0421052631578949</v>
      </c>
      <c r="J276" s="488">
        <f t="shared" si="193"/>
        <v>4.554511813265016</v>
      </c>
      <c r="K276" s="489">
        <f>W276/Y$218*1000/11</f>
        <v>27.404704603679839</v>
      </c>
      <c r="L276" s="488">
        <f t="shared" si="190"/>
        <v>2.8640226628895182</v>
      </c>
      <c r="M276" s="489">
        <f>W276/F276/11</f>
        <v>6.3509956367945701</v>
      </c>
      <c r="N276" s="490">
        <f>Z276/W276*100</f>
        <v>0.94428706326723322</v>
      </c>
      <c r="O276" s="491">
        <f t="shared" si="195"/>
        <v>2.0151085930122759</v>
      </c>
      <c r="P276" s="11"/>
      <c r="Q276" s="492">
        <f>SUM(Q264:Q275)</f>
        <v>5063</v>
      </c>
      <c r="R276" s="493">
        <f>Q276/334</f>
        <v>15.158682634730539</v>
      </c>
      <c r="S276" s="494">
        <f>SUM(S264:S275)</f>
        <v>2030</v>
      </c>
      <c r="T276" s="493">
        <f>S276/334</f>
        <v>6.0778443113772456</v>
      </c>
      <c r="U276" s="495">
        <f>SUM(U264:U275)</f>
        <v>1045</v>
      </c>
      <c r="V276" s="496">
        <f>SUM(V264:V275)</f>
        <v>14</v>
      </c>
      <c r="W276" s="495">
        <f t="shared" si="196"/>
        <v>1059</v>
      </c>
      <c r="X276" s="496">
        <f>SUM(X264:X275)</f>
        <v>2134</v>
      </c>
      <c r="Y276" s="494">
        <v>213627</v>
      </c>
      <c r="Z276" s="494">
        <f>SUM(Z264:Z275)</f>
        <v>10</v>
      </c>
      <c r="AA276" s="497">
        <f>SUM(AA264:AA275)</f>
        <v>0</v>
      </c>
    </row>
    <row r="277" spans="1:30" x14ac:dyDescent="0.2">
      <c r="A277" s="9"/>
      <c r="B277" s="11"/>
      <c r="C277" s="223"/>
      <c r="D277" s="65"/>
      <c r="E277" s="65"/>
      <c r="F277" s="65"/>
      <c r="G277" s="11"/>
      <c r="H277" s="11"/>
      <c r="I277" s="11"/>
      <c r="J277" s="11"/>
      <c r="K277" s="11"/>
      <c r="L277" s="11"/>
      <c r="M277" s="11"/>
      <c r="N277" s="11"/>
      <c r="O277" s="11"/>
      <c r="P277" s="11"/>
      <c r="Q277" s="9"/>
      <c r="R277" s="9"/>
      <c r="S277" s="9"/>
      <c r="T277" s="9"/>
      <c r="U277" s="9"/>
      <c r="V277" s="9"/>
      <c r="W277" s="9"/>
      <c r="X277" s="9"/>
      <c r="Y277" s="9"/>
      <c r="Z277" s="9"/>
      <c r="AC277" s="8"/>
      <c r="AD277" s="8"/>
    </row>
    <row r="278" spans="1:30" x14ac:dyDescent="0.2">
      <c r="A278" s="6" t="s">
        <v>115</v>
      </c>
      <c r="C278" s="216"/>
      <c r="D278" s="112"/>
      <c r="E278" s="479"/>
      <c r="F278" s="479"/>
      <c r="G278" s="480"/>
      <c r="H278" s="480"/>
      <c r="I278" s="480"/>
      <c r="J278" s="480"/>
      <c r="K278" s="480"/>
      <c r="P278" s="11"/>
      <c r="AC278" s="8"/>
      <c r="AD278" s="8"/>
    </row>
    <row r="279" spans="1:30" x14ac:dyDescent="0.2">
      <c r="C279" s="216"/>
      <c r="D279" s="112"/>
      <c r="E279" s="532" t="s">
        <v>136</v>
      </c>
      <c r="F279" s="532"/>
      <c r="G279" s="532"/>
      <c r="H279" s="532"/>
      <c r="I279" s="532"/>
      <c r="J279" s="532"/>
      <c r="K279" s="532"/>
      <c r="P279" s="11"/>
      <c r="AC279" s="8"/>
      <c r="AD279" s="8"/>
    </row>
    <row r="280" spans="1:30" x14ac:dyDescent="0.2">
      <c r="C280" s="425"/>
      <c r="D280" s="425"/>
      <c r="E280" s="533" t="s">
        <v>145</v>
      </c>
      <c r="F280" s="533"/>
      <c r="G280" s="533"/>
      <c r="H280" s="533"/>
      <c r="I280" s="533"/>
      <c r="J280" s="533"/>
      <c r="K280" s="533"/>
      <c r="P280" s="11"/>
      <c r="AC280" s="8"/>
      <c r="AD280" s="8"/>
    </row>
    <row r="281" spans="1:30" x14ac:dyDescent="0.2">
      <c r="C281" s="432"/>
      <c r="D281" s="432"/>
      <c r="E281" s="533" t="s">
        <v>166</v>
      </c>
      <c r="F281" s="533"/>
      <c r="G281" s="533"/>
      <c r="H281" s="533"/>
      <c r="I281" s="533"/>
      <c r="J281" s="533"/>
      <c r="K281" s="533"/>
      <c r="P281" s="11"/>
      <c r="AC281" s="8"/>
      <c r="AD281" s="8"/>
    </row>
    <row r="282" spans="1:30" x14ac:dyDescent="0.2">
      <c r="C282" s="114"/>
      <c r="D282" s="114"/>
      <c r="E282" s="534" t="s">
        <v>168</v>
      </c>
      <c r="F282" s="534"/>
      <c r="G282" s="534"/>
      <c r="H282" s="534"/>
      <c r="I282" s="534"/>
      <c r="J282" s="534"/>
      <c r="K282" s="534"/>
      <c r="P282" s="11"/>
      <c r="AC282" s="8"/>
      <c r="AD282" s="8"/>
    </row>
    <row r="283" spans="1:30" ht="12.75" thickBot="1" x14ac:dyDescent="0.25">
      <c r="B283" s="138"/>
      <c r="C283" s="425"/>
      <c r="D283" s="425"/>
      <c r="E283" s="425"/>
      <c r="F283" s="425"/>
      <c r="G283" s="425"/>
      <c r="H283" s="425"/>
      <c r="I283" s="425"/>
      <c r="P283" s="11"/>
      <c r="AC283" s="8"/>
      <c r="AD283" s="8"/>
    </row>
    <row r="284" spans="1:30" x14ac:dyDescent="0.2">
      <c r="A284" s="2"/>
      <c r="B284" s="17"/>
      <c r="C284" s="18" t="s">
        <v>8</v>
      </c>
      <c r="D284" s="19"/>
      <c r="E284" s="139"/>
      <c r="F284" s="20"/>
      <c r="G284" s="21"/>
      <c r="H284" s="21"/>
      <c r="I284" s="21"/>
      <c r="J284" s="21"/>
      <c r="K284" s="21"/>
      <c r="L284" s="21"/>
      <c r="M284" s="21"/>
      <c r="N284" s="22"/>
      <c r="O284" s="11"/>
      <c r="P284" s="11"/>
      <c r="AA284" s="1"/>
      <c r="AC284" s="8"/>
      <c r="AD284" s="8"/>
    </row>
    <row r="285" spans="1:30" ht="12.75" thickBot="1" x14ac:dyDescent="0.25">
      <c r="B285" s="524" t="s">
        <v>12</v>
      </c>
      <c r="C285" s="525"/>
      <c r="D285" s="525"/>
      <c r="E285" s="526"/>
      <c r="F285" s="141"/>
      <c r="G285" s="11"/>
      <c r="H285" s="81"/>
      <c r="I285" s="69"/>
      <c r="J285" s="11" t="s">
        <v>13</v>
      </c>
      <c r="K285" s="11"/>
      <c r="L285" s="11"/>
      <c r="M285" s="11"/>
      <c r="N285" s="142"/>
      <c r="O285" s="11"/>
      <c r="P285" s="11"/>
      <c r="Q285" s="88" t="s">
        <v>169</v>
      </c>
      <c r="R285" s="88"/>
      <c r="S285" s="88"/>
      <c r="T285" s="88"/>
      <c r="AA285" s="1"/>
      <c r="AC285" s="8"/>
      <c r="AD285" s="8"/>
    </row>
    <row r="286" spans="1:30" ht="132.75" thickBot="1" x14ac:dyDescent="0.25">
      <c r="A286" s="143"/>
      <c r="B286" s="410" t="s">
        <v>15</v>
      </c>
      <c r="C286" s="144" t="s">
        <v>16</v>
      </c>
      <c r="D286" s="145" t="s">
        <v>17</v>
      </c>
      <c r="E286" s="145" t="s">
        <v>18</v>
      </c>
      <c r="F286" s="145" t="s">
        <v>19</v>
      </c>
      <c r="G286" s="410" t="s">
        <v>20</v>
      </c>
      <c r="H286" s="410" t="s">
        <v>21</v>
      </c>
      <c r="I286" s="410" t="s">
        <v>22</v>
      </c>
      <c r="J286" s="527" t="s">
        <v>23</v>
      </c>
      <c r="K286" s="528"/>
      <c r="L286" s="410" t="s">
        <v>24</v>
      </c>
      <c r="M286" s="410" t="s">
        <v>25</v>
      </c>
      <c r="N286" s="410" t="s">
        <v>26</v>
      </c>
      <c r="O286" s="146" t="s">
        <v>27</v>
      </c>
      <c r="P286" s="11"/>
      <c r="Q286" s="147" t="s">
        <v>28</v>
      </c>
      <c r="R286" s="148" t="s">
        <v>29</v>
      </c>
      <c r="S286" s="148" t="s">
        <v>30</v>
      </c>
      <c r="T286" s="148" t="s">
        <v>31</v>
      </c>
      <c r="U286" s="148" t="s">
        <v>32</v>
      </c>
      <c r="V286" s="148" t="s">
        <v>33</v>
      </c>
      <c r="W286" s="149" t="s">
        <v>34</v>
      </c>
      <c r="X286" s="149" t="s">
        <v>35</v>
      </c>
      <c r="Y286" s="149" t="s">
        <v>117</v>
      </c>
      <c r="Z286" s="149" t="s">
        <v>37</v>
      </c>
      <c r="AA286" s="150" t="s">
        <v>38</v>
      </c>
      <c r="AC286" s="8"/>
      <c r="AD286" s="8"/>
    </row>
    <row r="287" spans="1:30" ht="12.75" x14ac:dyDescent="0.2">
      <c r="A287" s="218" t="s">
        <v>47</v>
      </c>
      <c r="B287" s="219">
        <v>10</v>
      </c>
      <c r="C287" s="220">
        <f t="shared" ref="C287:C298" si="199">D287/B287*100</f>
        <v>105.16129032258064</v>
      </c>
      <c r="D287" s="64">
        <f t="shared" ref="D287:D298" si="200">+R287</f>
        <v>10.516129032258064</v>
      </c>
      <c r="E287" s="65">
        <f t="shared" ref="E287:E299" si="201">B287-D287</f>
        <v>-0.51612903225806406</v>
      </c>
      <c r="F287" s="155">
        <v>5</v>
      </c>
      <c r="G287" s="157">
        <f>+U287</f>
        <v>106</v>
      </c>
      <c r="H287" s="68">
        <f t="shared" ref="H287:H299" si="202">S287/Q287*100</f>
        <v>65.030674846625772</v>
      </c>
      <c r="I287" s="69">
        <f t="shared" ref="I287:I299" si="203">X287/U287</f>
        <v>1.9528301886792452</v>
      </c>
      <c r="J287" s="68">
        <f>B287/Y287*1000</f>
        <v>2.846569883290635</v>
      </c>
      <c r="K287" s="69">
        <f>W287/Y287*1000</f>
        <v>30.17364076288073</v>
      </c>
      <c r="L287" s="68">
        <f t="shared" ref="L287:L299" si="204">SUM(Q287-S287)/W287</f>
        <v>1.0754716981132075</v>
      </c>
      <c r="M287" s="69">
        <f t="shared" ref="M287:M298" si="205">W287/F287</f>
        <v>21.2</v>
      </c>
      <c r="N287" s="158">
        <f t="shared" ref="N287:N298" si="206">Z287/W287*100</f>
        <v>0</v>
      </c>
      <c r="O287" s="36">
        <f>+X287/W287</f>
        <v>1.9528301886792452</v>
      </c>
      <c r="P287" s="11"/>
      <c r="Q287" s="159">
        <v>326</v>
      </c>
      <c r="R287" s="160">
        <f>Q287/31</f>
        <v>10.516129032258064</v>
      </c>
      <c r="S287" s="161">
        <v>212</v>
      </c>
      <c r="T287" s="160">
        <f>S287/31</f>
        <v>6.838709677419355</v>
      </c>
      <c r="U287" s="162">
        <v>106</v>
      </c>
      <c r="V287" s="163">
        <v>0</v>
      </c>
      <c r="W287" s="162">
        <f>+V287+U287</f>
        <v>106</v>
      </c>
      <c r="X287" s="163">
        <v>207</v>
      </c>
      <c r="Y287" s="225">
        <v>3513</v>
      </c>
      <c r="Z287" s="161">
        <v>0</v>
      </c>
      <c r="AA287" s="165">
        <v>0</v>
      </c>
      <c r="AC287" s="8"/>
      <c r="AD287" s="8"/>
    </row>
    <row r="288" spans="1:30" x14ac:dyDescent="0.2">
      <c r="A288" s="218" t="s">
        <v>49</v>
      </c>
      <c r="B288" s="219">
        <v>10</v>
      </c>
      <c r="C288" s="220">
        <f t="shared" si="199"/>
        <v>103.92857142857142</v>
      </c>
      <c r="D288" s="64">
        <f t="shared" si="200"/>
        <v>10.392857142857142</v>
      </c>
      <c r="E288" s="65">
        <f t="shared" si="201"/>
        <v>-0.39285714285714235</v>
      </c>
      <c r="F288" s="155">
        <v>5</v>
      </c>
      <c r="G288" s="169">
        <f>+U288</f>
        <v>107</v>
      </c>
      <c r="H288" s="68">
        <f t="shared" si="202"/>
        <v>70.790378006872857</v>
      </c>
      <c r="I288" s="69">
        <f t="shared" si="203"/>
        <v>2.0186915887850465</v>
      </c>
      <c r="J288" s="68">
        <f t="shared" ref="J288:J299" si="207">B288/Y$218*1000</f>
        <v>2.846569883290635</v>
      </c>
      <c r="K288" s="69">
        <f t="shared" ref="K288:K298" si="208">W288/Y$218*1000</f>
        <v>30.458297751209791</v>
      </c>
      <c r="L288" s="68">
        <f t="shared" si="204"/>
        <v>0.79439252336448596</v>
      </c>
      <c r="M288" s="69">
        <f t="shared" si="205"/>
        <v>21.4</v>
      </c>
      <c r="N288" s="158">
        <f t="shared" si="206"/>
        <v>0</v>
      </c>
      <c r="O288" s="80">
        <f t="shared" ref="O288:O299" si="209">+X288/W288</f>
        <v>2.0186915887850465</v>
      </c>
      <c r="P288" s="11"/>
      <c r="Q288" s="170">
        <v>291</v>
      </c>
      <c r="R288" s="171">
        <f>Q288/28</f>
        <v>10.392857142857142</v>
      </c>
      <c r="S288" s="172">
        <v>206</v>
      </c>
      <c r="T288" s="171">
        <f>S288/28</f>
        <v>7.3571428571428568</v>
      </c>
      <c r="U288" s="173">
        <v>107</v>
      </c>
      <c r="V288" s="13">
        <v>0</v>
      </c>
      <c r="W288" s="173">
        <f t="shared" ref="W288:W299" si="210">+V288+U288</f>
        <v>107</v>
      </c>
      <c r="X288" s="13">
        <v>216</v>
      </c>
      <c r="Y288" s="164"/>
      <c r="Z288" s="172">
        <v>0</v>
      </c>
      <c r="AA288" s="165">
        <v>0</v>
      </c>
      <c r="AC288" s="8"/>
      <c r="AD288" s="8"/>
    </row>
    <row r="289" spans="1:30" x14ac:dyDescent="0.2">
      <c r="A289" s="218" t="s">
        <v>51</v>
      </c>
      <c r="B289" s="219">
        <v>10</v>
      </c>
      <c r="C289" s="220">
        <f t="shared" si="199"/>
        <v>100.64516129032258</v>
      </c>
      <c r="D289" s="64">
        <f t="shared" si="200"/>
        <v>10.064516129032258</v>
      </c>
      <c r="E289" s="65">
        <f t="shared" si="201"/>
        <v>-6.4516129032258007E-2</v>
      </c>
      <c r="F289" s="155">
        <v>5</v>
      </c>
      <c r="G289" s="169">
        <f t="shared" ref="G289:G298" si="211">+U289</f>
        <v>96</v>
      </c>
      <c r="H289" s="68">
        <f t="shared" si="202"/>
        <v>65.705128205128204</v>
      </c>
      <c r="I289" s="69">
        <f t="shared" si="203"/>
        <v>1.9791666666666667</v>
      </c>
      <c r="J289" s="68">
        <f t="shared" si="207"/>
        <v>2.846569883290635</v>
      </c>
      <c r="K289" s="69">
        <f t="shared" si="208"/>
        <v>27.327070879590092</v>
      </c>
      <c r="L289" s="68">
        <f t="shared" si="204"/>
        <v>1.1145833333333333</v>
      </c>
      <c r="M289" s="69">
        <f t="shared" si="205"/>
        <v>19.2</v>
      </c>
      <c r="N289" s="158">
        <f t="shared" si="206"/>
        <v>0</v>
      </c>
      <c r="O289" s="80">
        <f t="shared" si="209"/>
        <v>1.9791666666666667</v>
      </c>
      <c r="P289" s="11"/>
      <c r="Q289" s="178">
        <v>312</v>
      </c>
      <c r="R289" s="171">
        <f>Q289/31</f>
        <v>10.064516129032258</v>
      </c>
      <c r="S289" s="164">
        <v>205</v>
      </c>
      <c r="T289" s="171">
        <f>S289/31</f>
        <v>6.612903225806452</v>
      </c>
      <c r="U289" s="39">
        <v>96</v>
      </c>
      <c r="V289" s="9">
        <v>0</v>
      </c>
      <c r="W289" s="173">
        <f t="shared" si="210"/>
        <v>96</v>
      </c>
      <c r="X289" s="9">
        <v>190</v>
      </c>
      <c r="Y289" s="164"/>
      <c r="Z289" s="164">
        <v>0</v>
      </c>
      <c r="AA289" s="165">
        <v>0</v>
      </c>
      <c r="AC289" s="8"/>
      <c r="AD289" s="8"/>
    </row>
    <row r="290" spans="1:30" x14ac:dyDescent="0.2">
      <c r="A290" s="218" t="s">
        <v>53</v>
      </c>
      <c r="B290" s="219">
        <v>10</v>
      </c>
      <c r="C290" s="220">
        <f t="shared" si="199"/>
        <v>101.66666666666666</v>
      </c>
      <c r="D290" s="64">
        <f t="shared" si="200"/>
        <v>10.166666666666666</v>
      </c>
      <c r="E290" s="65">
        <f t="shared" si="201"/>
        <v>-0.16666666666666607</v>
      </c>
      <c r="F290" s="155">
        <v>5</v>
      </c>
      <c r="G290" s="169">
        <f t="shared" si="211"/>
        <v>109</v>
      </c>
      <c r="H290" s="68">
        <f t="shared" si="202"/>
        <v>69.508196721311478</v>
      </c>
      <c r="I290" s="69">
        <f t="shared" si="203"/>
        <v>2</v>
      </c>
      <c r="J290" s="68">
        <f t="shared" si="207"/>
        <v>2.846569883290635</v>
      </c>
      <c r="K290" s="69">
        <f t="shared" si="208"/>
        <v>31.027611727867917</v>
      </c>
      <c r="L290" s="68">
        <f t="shared" si="204"/>
        <v>0.85321100917431192</v>
      </c>
      <c r="M290" s="69">
        <f t="shared" si="205"/>
        <v>21.8</v>
      </c>
      <c r="N290" s="158">
        <f t="shared" si="206"/>
        <v>0</v>
      </c>
      <c r="O290" s="80">
        <f t="shared" si="209"/>
        <v>2</v>
      </c>
      <c r="P290" s="11"/>
      <c r="Q290" s="178">
        <v>305</v>
      </c>
      <c r="R290" s="171">
        <f>Q290/30</f>
        <v>10.166666666666666</v>
      </c>
      <c r="S290" s="164">
        <v>212</v>
      </c>
      <c r="T290" s="171">
        <f>S290/30</f>
        <v>7.0666666666666664</v>
      </c>
      <c r="U290" s="39">
        <v>109</v>
      </c>
      <c r="V290" s="9">
        <v>0</v>
      </c>
      <c r="W290" s="173">
        <f t="shared" si="210"/>
        <v>109</v>
      </c>
      <c r="X290" s="9">
        <v>218</v>
      </c>
      <c r="Y290" s="164"/>
      <c r="Z290" s="164">
        <v>0</v>
      </c>
      <c r="AA290" s="165">
        <v>0</v>
      </c>
      <c r="AC290" s="8"/>
      <c r="AD290" s="8"/>
    </row>
    <row r="291" spans="1:30" x14ac:dyDescent="0.2">
      <c r="A291" s="218" t="s">
        <v>55</v>
      </c>
      <c r="B291" s="219">
        <v>10</v>
      </c>
      <c r="C291" s="220">
        <f t="shared" si="199"/>
        <v>103.2258064516129</v>
      </c>
      <c r="D291" s="64">
        <f t="shared" si="200"/>
        <v>10.32258064516129</v>
      </c>
      <c r="E291" s="65">
        <f t="shared" si="201"/>
        <v>-0.32258064516129004</v>
      </c>
      <c r="F291" s="155">
        <f t="shared" ref="F291:F298" si="212">R291</f>
        <v>10.32258064516129</v>
      </c>
      <c r="G291" s="169">
        <f t="shared" si="211"/>
        <v>114</v>
      </c>
      <c r="H291" s="68">
        <f t="shared" si="202"/>
        <v>64.375</v>
      </c>
      <c r="I291" s="69">
        <f t="shared" si="203"/>
        <v>1.9298245614035088</v>
      </c>
      <c r="J291" s="68">
        <f t="shared" si="207"/>
        <v>2.846569883290635</v>
      </c>
      <c r="K291" s="69">
        <f t="shared" si="208"/>
        <v>32.450896669513234</v>
      </c>
      <c r="L291" s="68">
        <f t="shared" si="204"/>
        <v>1</v>
      </c>
      <c r="M291" s="69">
        <f t="shared" si="205"/>
        <v>11.043750000000001</v>
      </c>
      <c r="N291" s="158">
        <f t="shared" si="206"/>
        <v>0</v>
      </c>
      <c r="O291" s="80">
        <f t="shared" si="209"/>
        <v>1.9298245614035088</v>
      </c>
      <c r="P291" s="11"/>
      <c r="Q291" s="178">
        <v>320</v>
      </c>
      <c r="R291" s="171">
        <f>Q291/31</f>
        <v>10.32258064516129</v>
      </c>
      <c r="S291" s="164">
        <v>206</v>
      </c>
      <c r="T291" s="171">
        <f>S291/31</f>
        <v>6.645161290322581</v>
      </c>
      <c r="U291" s="39">
        <v>114</v>
      </c>
      <c r="V291" s="9">
        <v>0</v>
      </c>
      <c r="W291" s="173">
        <f t="shared" si="210"/>
        <v>114</v>
      </c>
      <c r="X291" s="9">
        <v>220</v>
      </c>
      <c r="Y291" s="164"/>
      <c r="Z291" s="164">
        <v>0</v>
      </c>
      <c r="AA291" s="165">
        <v>0</v>
      </c>
      <c r="AC291" s="8"/>
      <c r="AD291" s="8"/>
    </row>
    <row r="292" spans="1:30" x14ac:dyDescent="0.2">
      <c r="A292" s="218" t="s">
        <v>57</v>
      </c>
      <c r="B292" s="219">
        <v>10</v>
      </c>
      <c r="C292" s="220">
        <f t="shared" si="199"/>
        <v>100.33333333333334</v>
      </c>
      <c r="D292" s="64">
        <f t="shared" si="200"/>
        <v>10.033333333333333</v>
      </c>
      <c r="E292" s="65">
        <f t="shared" si="201"/>
        <v>-3.3333333333333215E-2</v>
      </c>
      <c r="F292" s="155">
        <f t="shared" si="212"/>
        <v>10.033333333333333</v>
      </c>
      <c r="G292" s="169">
        <f t="shared" si="211"/>
        <v>96</v>
      </c>
      <c r="H292" s="68">
        <f t="shared" si="202"/>
        <v>63.122923588039868</v>
      </c>
      <c r="I292" s="69">
        <f t="shared" si="203"/>
        <v>1.90625</v>
      </c>
      <c r="J292" s="68">
        <f t="shared" si="207"/>
        <v>2.846569883290635</v>
      </c>
      <c r="K292" s="69">
        <f t="shared" si="208"/>
        <v>27.327070879590092</v>
      </c>
      <c r="L292" s="68">
        <f t="shared" si="204"/>
        <v>1.15625</v>
      </c>
      <c r="M292" s="69">
        <f t="shared" si="205"/>
        <v>9.5681063122923593</v>
      </c>
      <c r="N292" s="158">
        <f t="shared" si="206"/>
        <v>0</v>
      </c>
      <c r="O292" s="80">
        <f t="shared" si="209"/>
        <v>1.90625</v>
      </c>
      <c r="P292" s="11"/>
      <c r="Q292" s="178">
        <v>301</v>
      </c>
      <c r="R292" s="171">
        <f>Q292/30</f>
        <v>10.033333333333333</v>
      </c>
      <c r="S292" s="164">
        <v>190</v>
      </c>
      <c r="T292" s="171">
        <f>S292/30</f>
        <v>6.333333333333333</v>
      </c>
      <c r="U292" s="39">
        <v>96</v>
      </c>
      <c r="V292" s="9">
        <v>0</v>
      </c>
      <c r="W292" s="173">
        <f t="shared" si="210"/>
        <v>96</v>
      </c>
      <c r="X292" s="9">
        <v>183</v>
      </c>
      <c r="Y292" s="164"/>
      <c r="Z292" s="164">
        <v>0</v>
      </c>
      <c r="AA292" s="165">
        <v>0</v>
      </c>
      <c r="AC292" s="8"/>
      <c r="AD292" s="8"/>
    </row>
    <row r="293" spans="1:30" x14ac:dyDescent="0.2">
      <c r="A293" s="218" t="s">
        <v>59</v>
      </c>
      <c r="B293" s="219">
        <v>10</v>
      </c>
      <c r="C293" s="220">
        <f t="shared" si="199"/>
        <v>102.25806451612904</v>
      </c>
      <c r="D293" s="64">
        <f t="shared" si="200"/>
        <v>10.225806451612904</v>
      </c>
      <c r="E293" s="65">
        <f t="shared" si="201"/>
        <v>-0.22580645161290391</v>
      </c>
      <c r="F293" s="155">
        <f t="shared" si="212"/>
        <v>10.225806451612904</v>
      </c>
      <c r="G293" s="169">
        <f t="shared" si="211"/>
        <v>105</v>
      </c>
      <c r="H293" s="68">
        <f t="shared" si="202"/>
        <v>65.930599369085172</v>
      </c>
      <c r="I293" s="69">
        <f t="shared" si="203"/>
        <v>1.9047619047619047</v>
      </c>
      <c r="J293" s="68">
        <f t="shared" si="207"/>
        <v>2.846569883290635</v>
      </c>
      <c r="K293" s="69">
        <f t="shared" si="208"/>
        <v>29.888983774551665</v>
      </c>
      <c r="L293" s="68">
        <f t="shared" si="204"/>
        <v>1.0285714285714285</v>
      </c>
      <c r="M293" s="69">
        <f t="shared" si="205"/>
        <v>10.268138801261829</v>
      </c>
      <c r="N293" s="158">
        <f t="shared" si="206"/>
        <v>0</v>
      </c>
      <c r="O293" s="80">
        <f t="shared" si="209"/>
        <v>1.9047619047619047</v>
      </c>
      <c r="P293" s="11"/>
      <c r="Q293" s="178">
        <v>317</v>
      </c>
      <c r="R293" s="171">
        <f>Q293/31</f>
        <v>10.225806451612904</v>
      </c>
      <c r="S293" s="164">
        <v>209</v>
      </c>
      <c r="T293" s="171">
        <f>S293/31</f>
        <v>6.741935483870968</v>
      </c>
      <c r="U293" s="39">
        <v>105</v>
      </c>
      <c r="V293" s="9">
        <v>0</v>
      </c>
      <c r="W293" s="173">
        <f t="shared" si="210"/>
        <v>105</v>
      </c>
      <c r="X293" s="9">
        <v>200</v>
      </c>
      <c r="Y293" s="164"/>
      <c r="Z293" s="164">
        <v>0</v>
      </c>
      <c r="AA293" s="165">
        <v>0</v>
      </c>
      <c r="AC293" s="8"/>
      <c r="AD293" s="8"/>
    </row>
    <row r="294" spans="1:30" x14ac:dyDescent="0.2">
      <c r="A294" s="218" t="s">
        <v>61</v>
      </c>
      <c r="B294" s="219">
        <v>10</v>
      </c>
      <c r="C294" s="220">
        <f t="shared" si="199"/>
        <v>157.41935483870969</v>
      </c>
      <c r="D294" s="64">
        <f t="shared" si="200"/>
        <v>15.741935483870968</v>
      </c>
      <c r="E294" s="65">
        <f t="shared" si="201"/>
        <v>-5.741935483870968</v>
      </c>
      <c r="F294" s="155">
        <f t="shared" si="212"/>
        <v>15.741935483870968</v>
      </c>
      <c r="G294" s="169">
        <f t="shared" si="211"/>
        <v>99</v>
      </c>
      <c r="H294" s="68">
        <f t="shared" si="202"/>
        <v>40.368852459016388</v>
      </c>
      <c r="I294" s="69">
        <f t="shared" si="203"/>
        <v>2.0707070707070705</v>
      </c>
      <c r="J294" s="68">
        <f t="shared" si="207"/>
        <v>2.846569883290635</v>
      </c>
      <c r="K294" s="69">
        <f t="shared" si="208"/>
        <v>28.181041844577283</v>
      </c>
      <c r="L294" s="68">
        <f t="shared" si="204"/>
        <v>2.9393939393939394</v>
      </c>
      <c r="M294" s="69">
        <f t="shared" si="205"/>
        <v>6.2889344262295079</v>
      </c>
      <c r="N294" s="158">
        <f t="shared" si="206"/>
        <v>1.0101010101010102</v>
      </c>
      <c r="O294" s="80">
        <f t="shared" si="209"/>
        <v>2.0707070707070705</v>
      </c>
      <c r="P294" s="11"/>
      <c r="Q294" s="178">
        <v>488</v>
      </c>
      <c r="R294" s="171">
        <f>Q294/31</f>
        <v>15.741935483870968</v>
      </c>
      <c r="S294" s="164">
        <v>197</v>
      </c>
      <c r="T294" s="171">
        <f>S294/31</f>
        <v>6.354838709677419</v>
      </c>
      <c r="U294" s="39">
        <v>99</v>
      </c>
      <c r="V294" s="9">
        <v>0</v>
      </c>
      <c r="W294" s="173">
        <f t="shared" si="210"/>
        <v>99</v>
      </c>
      <c r="X294" s="9">
        <v>205</v>
      </c>
      <c r="Y294" s="164"/>
      <c r="Z294" s="164">
        <v>1</v>
      </c>
      <c r="AA294" s="165">
        <v>0</v>
      </c>
      <c r="AC294" s="8"/>
      <c r="AD294" s="8"/>
    </row>
    <row r="295" spans="1:30" x14ac:dyDescent="0.2">
      <c r="A295" s="218" t="s">
        <v>63</v>
      </c>
      <c r="B295" s="219">
        <v>10</v>
      </c>
      <c r="C295" s="220">
        <f t="shared" si="199"/>
        <v>102.33333333333331</v>
      </c>
      <c r="D295" s="64">
        <f t="shared" si="200"/>
        <v>10.233333333333333</v>
      </c>
      <c r="E295" s="65">
        <f t="shared" si="201"/>
        <v>-0.2333333333333325</v>
      </c>
      <c r="F295" s="155">
        <f t="shared" si="212"/>
        <v>10.233333333333333</v>
      </c>
      <c r="G295" s="169">
        <f t="shared" si="211"/>
        <v>96</v>
      </c>
      <c r="H295" s="68">
        <f t="shared" si="202"/>
        <v>64.495114006514655</v>
      </c>
      <c r="I295" s="69">
        <f t="shared" si="203"/>
        <v>2.0416666666666665</v>
      </c>
      <c r="J295" s="68">
        <f t="shared" si="207"/>
        <v>2.846569883290635</v>
      </c>
      <c r="K295" s="69">
        <f t="shared" si="208"/>
        <v>27.327070879590092</v>
      </c>
      <c r="L295" s="68">
        <f t="shared" si="204"/>
        <v>1.1354166666666667</v>
      </c>
      <c r="M295" s="69">
        <f t="shared" si="205"/>
        <v>9.3811074918566781</v>
      </c>
      <c r="N295" s="158">
        <f t="shared" si="206"/>
        <v>0</v>
      </c>
      <c r="O295" s="80">
        <f t="shared" si="209"/>
        <v>2.0416666666666665</v>
      </c>
      <c r="P295" s="11"/>
      <c r="Q295" s="178">
        <v>307</v>
      </c>
      <c r="R295" s="171">
        <f>Q295/30</f>
        <v>10.233333333333333</v>
      </c>
      <c r="S295" s="164">
        <v>198</v>
      </c>
      <c r="T295" s="171">
        <f>S295/30</f>
        <v>6.6</v>
      </c>
      <c r="U295" s="39">
        <v>96</v>
      </c>
      <c r="V295" s="9">
        <v>0</v>
      </c>
      <c r="W295" s="173">
        <f t="shared" si="210"/>
        <v>96</v>
      </c>
      <c r="X295" s="9">
        <v>196</v>
      </c>
      <c r="Y295" s="164"/>
      <c r="Z295" s="164">
        <v>0</v>
      </c>
      <c r="AA295" s="165">
        <v>0</v>
      </c>
      <c r="AC295" s="8"/>
      <c r="AD295" s="8"/>
    </row>
    <row r="296" spans="1:30" x14ac:dyDescent="0.2">
      <c r="A296" s="218" t="s">
        <v>65</v>
      </c>
      <c r="B296" s="219">
        <v>10</v>
      </c>
      <c r="C296" s="220">
        <f t="shared" si="199"/>
        <v>100.32258064516131</v>
      </c>
      <c r="D296" s="64">
        <f t="shared" si="200"/>
        <v>10.03225806451613</v>
      </c>
      <c r="E296" s="65">
        <f t="shared" si="201"/>
        <v>-3.2258064516129892E-2</v>
      </c>
      <c r="F296" s="155">
        <f t="shared" si="212"/>
        <v>10.03225806451613</v>
      </c>
      <c r="G296" s="169">
        <f t="shared" si="211"/>
        <v>99</v>
      </c>
      <c r="H296" s="68">
        <f t="shared" si="202"/>
        <v>62.379421221864952</v>
      </c>
      <c r="I296" s="69">
        <f t="shared" si="203"/>
        <v>1.9393939393939394</v>
      </c>
      <c r="J296" s="68">
        <f t="shared" si="207"/>
        <v>2.846569883290635</v>
      </c>
      <c r="K296" s="69">
        <f t="shared" si="208"/>
        <v>28.181041844577283</v>
      </c>
      <c r="L296" s="68">
        <f t="shared" si="204"/>
        <v>1.1818181818181819</v>
      </c>
      <c r="M296" s="69">
        <f t="shared" si="205"/>
        <v>9.8681672025723461</v>
      </c>
      <c r="N296" s="158">
        <f t="shared" si="206"/>
        <v>0</v>
      </c>
      <c r="O296" s="80">
        <f t="shared" si="209"/>
        <v>1.9393939393939394</v>
      </c>
      <c r="P296" s="11"/>
      <c r="Q296" s="178">
        <v>311</v>
      </c>
      <c r="R296" s="171">
        <f>Q296/31</f>
        <v>10.03225806451613</v>
      </c>
      <c r="S296" s="164">
        <v>194</v>
      </c>
      <c r="T296" s="171">
        <f>S296/31</f>
        <v>6.258064516129032</v>
      </c>
      <c r="U296" s="39">
        <v>99</v>
      </c>
      <c r="V296" s="9">
        <v>0</v>
      </c>
      <c r="W296" s="173">
        <f t="shared" si="210"/>
        <v>99</v>
      </c>
      <c r="X296" s="9">
        <v>192</v>
      </c>
      <c r="Y296" s="164"/>
      <c r="Z296" s="164">
        <v>0</v>
      </c>
      <c r="AA296" s="165">
        <v>0</v>
      </c>
      <c r="AC296" s="8"/>
      <c r="AD296" s="8"/>
    </row>
    <row r="297" spans="1:30" x14ac:dyDescent="0.2">
      <c r="A297" s="218" t="s">
        <v>67</v>
      </c>
      <c r="B297" s="219">
        <v>10</v>
      </c>
      <c r="C297" s="220">
        <f t="shared" si="199"/>
        <v>100.66666666666666</v>
      </c>
      <c r="D297" s="64">
        <f t="shared" si="200"/>
        <v>10.066666666666666</v>
      </c>
      <c r="E297" s="65">
        <f t="shared" si="201"/>
        <v>-6.666666666666643E-2</v>
      </c>
      <c r="F297" s="155">
        <f t="shared" si="212"/>
        <v>10.066666666666666</v>
      </c>
      <c r="G297" s="169">
        <f t="shared" si="211"/>
        <v>92</v>
      </c>
      <c r="H297" s="68">
        <f t="shared" si="202"/>
        <v>56.622516556291394</v>
      </c>
      <c r="I297" s="69">
        <f t="shared" si="203"/>
        <v>1.9565217391304348</v>
      </c>
      <c r="J297" s="68">
        <f t="shared" si="207"/>
        <v>2.846569883290635</v>
      </c>
      <c r="K297" s="69">
        <f t="shared" si="208"/>
        <v>26.18844292627384</v>
      </c>
      <c r="L297" s="68">
        <f t="shared" si="204"/>
        <v>1.423913043478261</v>
      </c>
      <c r="M297" s="69">
        <f t="shared" si="205"/>
        <v>9.1390728476821188</v>
      </c>
      <c r="N297" s="158">
        <f t="shared" si="206"/>
        <v>0</v>
      </c>
      <c r="O297" s="80">
        <f t="shared" si="209"/>
        <v>1.9565217391304348</v>
      </c>
      <c r="P297" s="11"/>
      <c r="Q297" s="178">
        <v>302</v>
      </c>
      <c r="R297" s="171">
        <f>Q297/30</f>
        <v>10.066666666666666</v>
      </c>
      <c r="S297" s="164">
        <v>171</v>
      </c>
      <c r="T297" s="171">
        <f>S297/30</f>
        <v>5.7</v>
      </c>
      <c r="U297" s="39">
        <v>92</v>
      </c>
      <c r="V297" s="9">
        <v>0</v>
      </c>
      <c r="W297" s="173">
        <f t="shared" si="210"/>
        <v>92</v>
      </c>
      <c r="X297" s="9">
        <v>180</v>
      </c>
      <c r="Y297" s="164"/>
      <c r="Z297" s="164">
        <v>0</v>
      </c>
      <c r="AA297" s="165">
        <v>0</v>
      </c>
      <c r="AC297" s="8"/>
      <c r="AD297" s="8"/>
    </row>
    <row r="298" spans="1:30" ht="12.75" thickBot="1" x14ac:dyDescent="0.25">
      <c r="A298" s="218" t="s">
        <v>69</v>
      </c>
      <c r="B298" s="219">
        <v>10</v>
      </c>
      <c r="C298" s="220">
        <f t="shared" si="199"/>
        <v>0</v>
      </c>
      <c r="D298" s="64">
        <f t="shared" si="200"/>
        <v>0</v>
      </c>
      <c r="E298" s="65">
        <f t="shared" si="201"/>
        <v>10</v>
      </c>
      <c r="F298" s="155">
        <f t="shared" si="212"/>
        <v>0</v>
      </c>
      <c r="G298" s="169">
        <f t="shared" si="211"/>
        <v>0</v>
      </c>
      <c r="H298" s="68" t="e">
        <f t="shared" si="202"/>
        <v>#DIV/0!</v>
      </c>
      <c r="I298" s="69" t="e">
        <f t="shared" si="203"/>
        <v>#DIV/0!</v>
      </c>
      <c r="J298" s="68">
        <f t="shared" si="207"/>
        <v>2.846569883290635</v>
      </c>
      <c r="K298" s="69">
        <f t="shared" si="208"/>
        <v>0</v>
      </c>
      <c r="L298" s="68" t="e">
        <f t="shared" si="204"/>
        <v>#DIV/0!</v>
      </c>
      <c r="M298" s="69" t="e">
        <f t="shared" si="205"/>
        <v>#DIV/0!</v>
      </c>
      <c r="N298" s="158" t="e">
        <f t="shared" si="206"/>
        <v>#DIV/0!</v>
      </c>
      <c r="O298" s="80" t="e">
        <f t="shared" si="209"/>
        <v>#DIV/0!</v>
      </c>
      <c r="P298" s="11"/>
      <c r="Q298" s="178"/>
      <c r="R298" s="171">
        <f>Q298/31</f>
        <v>0</v>
      </c>
      <c r="S298" s="164"/>
      <c r="T298" s="171">
        <f>S298/31</f>
        <v>0</v>
      </c>
      <c r="U298" s="39"/>
      <c r="V298" s="9"/>
      <c r="W298" s="173">
        <f t="shared" si="210"/>
        <v>0</v>
      </c>
      <c r="X298" s="9"/>
      <c r="Y298" s="164"/>
      <c r="Z298" s="164"/>
      <c r="AA298" s="165"/>
      <c r="AC298" s="8"/>
      <c r="AD298" s="8"/>
    </row>
    <row r="299" spans="1:30" s="8" customFormat="1" ht="12.75" thickBot="1" x14ac:dyDescent="0.25">
      <c r="A299" s="481" t="s">
        <v>72</v>
      </c>
      <c r="B299" s="482">
        <v>10</v>
      </c>
      <c r="C299" s="483">
        <f>D299/B299*100</f>
        <v>107.18562874251496</v>
      </c>
      <c r="D299" s="484">
        <f>+R299</f>
        <v>10.718562874251496</v>
      </c>
      <c r="E299" s="485">
        <f t="shared" si="201"/>
        <v>-0.71856287425149645</v>
      </c>
      <c r="F299" s="486">
        <f>R299</f>
        <v>10.718562874251496</v>
      </c>
      <c r="G299" s="487">
        <f>SUM(G287:G298)</f>
        <v>1119</v>
      </c>
      <c r="H299" s="488">
        <f t="shared" si="202"/>
        <v>61.452513966480446</v>
      </c>
      <c r="I299" s="489">
        <f t="shared" si="203"/>
        <v>1.9722966934763182</v>
      </c>
      <c r="J299" s="488">
        <f t="shared" si="207"/>
        <v>2.846569883290635</v>
      </c>
      <c r="K299" s="489">
        <f>W299/Y$218*1000/11</f>
        <v>28.957379085474727</v>
      </c>
      <c r="L299" s="488">
        <f t="shared" si="204"/>
        <v>1.2332439678284182</v>
      </c>
      <c r="M299" s="489">
        <f>W299/F299/11</f>
        <v>9.4907567293042163</v>
      </c>
      <c r="N299" s="490">
        <f>Z299/W299*100</f>
        <v>8.936550491510277E-2</v>
      </c>
      <c r="O299" s="491">
        <f t="shared" si="209"/>
        <v>1.9722966934763182</v>
      </c>
      <c r="P299" s="11"/>
      <c r="Q299" s="492">
        <f>SUM(Q287:Q298)</f>
        <v>3580</v>
      </c>
      <c r="R299" s="493">
        <f>Q299/334</f>
        <v>10.718562874251496</v>
      </c>
      <c r="S299" s="494">
        <f>SUM(S287:S298)</f>
        <v>2200</v>
      </c>
      <c r="T299" s="493">
        <f>S299/334</f>
        <v>6.5868263473053892</v>
      </c>
      <c r="U299" s="495">
        <f>SUM(U287:U298)</f>
        <v>1119</v>
      </c>
      <c r="V299" s="496">
        <f>SUM(V287:V298)</f>
        <v>0</v>
      </c>
      <c r="W299" s="495">
        <f t="shared" si="210"/>
        <v>1119</v>
      </c>
      <c r="X299" s="496">
        <f>SUM(X287:X298)</f>
        <v>2207</v>
      </c>
      <c r="Y299" s="494">
        <v>3513</v>
      </c>
      <c r="Z299" s="494">
        <f>SUM(Z287:Z298)</f>
        <v>1</v>
      </c>
      <c r="AA299" s="497">
        <f>SUM(AA287:AA298)</f>
        <v>0</v>
      </c>
    </row>
    <row r="300" spans="1:30" x14ac:dyDescent="0.2">
      <c r="C300" s="2"/>
      <c r="D300" s="2"/>
      <c r="E300" s="2"/>
      <c r="F300" s="2"/>
      <c r="P300" s="11"/>
      <c r="AC300" s="8"/>
      <c r="AD300" s="8"/>
    </row>
    <row r="301" spans="1:30" x14ac:dyDescent="0.2">
      <c r="A301" s="6" t="s">
        <v>115</v>
      </c>
      <c r="C301" s="2"/>
      <c r="D301" s="2"/>
      <c r="E301" s="510"/>
      <c r="F301" s="510"/>
      <c r="G301" s="404"/>
      <c r="H301" s="404"/>
      <c r="I301" s="404"/>
      <c r="J301" s="404"/>
      <c r="K301" s="404"/>
      <c r="P301" s="11"/>
      <c r="AC301" s="8"/>
      <c r="AD301" s="8"/>
    </row>
    <row r="302" spans="1:30" x14ac:dyDescent="0.2">
      <c r="C302" s="2"/>
      <c r="D302" s="2"/>
      <c r="E302" s="529" t="s">
        <v>136</v>
      </c>
      <c r="F302" s="529"/>
      <c r="G302" s="529"/>
      <c r="H302" s="529"/>
      <c r="I302" s="529"/>
      <c r="J302" s="529"/>
      <c r="K302" s="529"/>
      <c r="P302" s="11"/>
    </row>
    <row r="303" spans="1:30" x14ac:dyDescent="0.2">
      <c r="C303" s="2"/>
      <c r="D303" s="2"/>
      <c r="E303" s="530" t="s">
        <v>145</v>
      </c>
      <c r="F303" s="530"/>
      <c r="G303" s="530"/>
      <c r="H303" s="530"/>
      <c r="I303" s="530"/>
      <c r="J303" s="530"/>
      <c r="K303" s="530"/>
      <c r="P303" s="11"/>
    </row>
    <row r="304" spans="1:30" x14ac:dyDescent="0.2">
      <c r="C304" s="2"/>
      <c r="D304" s="2"/>
      <c r="E304" s="530"/>
      <c r="F304" s="530"/>
      <c r="G304" s="530"/>
      <c r="H304" s="530"/>
      <c r="I304" s="530"/>
      <c r="J304" s="530"/>
      <c r="K304" s="530"/>
      <c r="P304" s="11"/>
    </row>
    <row r="305" spans="1:27" ht="12.75" thickBot="1" x14ac:dyDescent="0.25">
      <c r="C305" s="2"/>
      <c r="D305" s="2"/>
      <c r="E305" s="2"/>
      <c r="F305" s="2"/>
      <c r="P305" s="11"/>
      <c r="Q305" s="6"/>
    </row>
    <row r="306" spans="1:27" x14ac:dyDescent="0.2">
      <c r="A306" s="2"/>
      <c r="B306" s="17"/>
      <c r="C306" s="18" t="s">
        <v>8</v>
      </c>
      <c r="D306" s="19"/>
      <c r="E306" s="139"/>
      <c r="F306" s="20"/>
      <c r="G306" s="21"/>
      <c r="H306" s="21"/>
      <c r="I306" s="21"/>
      <c r="J306" s="21"/>
      <c r="K306" s="21"/>
      <c r="L306" s="21"/>
      <c r="M306" s="21"/>
      <c r="N306" s="22"/>
      <c r="O306" s="11"/>
      <c r="P306" s="11"/>
      <c r="Q306" s="6"/>
      <c r="AA306" s="1"/>
    </row>
    <row r="307" spans="1:27" ht="12.75" thickBot="1" x14ac:dyDescent="0.25">
      <c r="B307" s="524" t="s">
        <v>12</v>
      </c>
      <c r="C307" s="525"/>
      <c r="D307" s="525"/>
      <c r="E307" s="526"/>
      <c r="F307" s="141"/>
      <c r="G307" s="11"/>
      <c r="H307" s="81"/>
      <c r="I307" s="69"/>
      <c r="J307" s="11" t="s">
        <v>13</v>
      </c>
      <c r="K307" s="11"/>
      <c r="L307" s="11"/>
      <c r="M307" s="11"/>
      <c r="N307" s="142"/>
      <c r="O307" s="11"/>
      <c r="P307" s="11"/>
      <c r="Q307" s="511" t="s">
        <v>119</v>
      </c>
      <c r="AA307" s="1"/>
    </row>
    <row r="308" spans="1:27" ht="132.75" thickBot="1" x14ac:dyDescent="0.25">
      <c r="A308" s="143"/>
      <c r="B308" s="410" t="s">
        <v>15</v>
      </c>
      <c r="C308" s="144" t="s">
        <v>16</v>
      </c>
      <c r="D308" s="145" t="s">
        <v>17</v>
      </c>
      <c r="E308" s="145" t="s">
        <v>18</v>
      </c>
      <c r="F308" s="145" t="s">
        <v>19</v>
      </c>
      <c r="G308" s="410" t="s">
        <v>20</v>
      </c>
      <c r="H308" s="410" t="s">
        <v>21</v>
      </c>
      <c r="I308" s="410" t="s">
        <v>22</v>
      </c>
      <c r="J308" s="527" t="s">
        <v>23</v>
      </c>
      <c r="K308" s="528"/>
      <c r="L308" s="410" t="s">
        <v>24</v>
      </c>
      <c r="M308" s="410" t="s">
        <v>25</v>
      </c>
      <c r="N308" s="410" t="s">
        <v>26</v>
      </c>
      <c r="O308" s="146" t="s">
        <v>27</v>
      </c>
      <c r="P308" s="11"/>
      <c r="Q308" s="226" t="s">
        <v>28</v>
      </c>
      <c r="R308" s="227" t="s">
        <v>29</v>
      </c>
      <c r="S308" s="227" t="s">
        <v>30</v>
      </c>
      <c r="T308" s="227" t="s">
        <v>31</v>
      </c>
      <c r="U308" s="227" t="s">
        <v>32</v>
      </c>
      <c r="V308" s="227" t="s">
        <v>33</v>
      </c>
      <c r="W308" s="228" t="s">
        <v>34</v>
      </c>
      <c r="X308" s="228" t="s">
        <v>35</v>
      </c>
      <c r="Y308" s="228" t="s">
        <v>120</v>
      </c>
      <c r="Z308" s="228" t="s">
        <v>37</v>
      </c>
      <c r="AA308" s="229" t="s">
        <v>38</v>
      </c>
    </row>
    <row r="309" spans="1:27" x14ac:dyDescent="0.2">
      <c r="A309" s="218" t="s">
        <v>47</v>
      </c>
      <c r="B309" s="219">
        <f>SUM(B11+B34+B57+B80+B103+B126+B149+B172+B195+B218+B241+B264+B287)</f>
        <v>292</v>
      </c>
      <c r="C309" s="220">
        <f t="shared" ref="C309:C320" si="213">D309/B309*100</f>
        <v>89.748121961997356</v>
      </c>
      <c r="D309" s="64">
        <f t="shared" ref="D309:D320" si="214">R309</f>
        <v>262.06451612903226</v>
      </c>
      <c r="E309" s="65">
        <f t="shared" ref="E309:E320" si="215">B309-D309</f>
        <v>29.935483870967744</v>
      </c>
      <c r="F309" s="64">
        <f t="shared" ref="F309:F320" si="216">+R309</f>
        <v>262.06451612903226</v>
      </c>
      <c r="G309" s="230">
        <f>+U309</f>
        <v>1210</v>
      </c>
      <c r="H309" s="68">
        <f t="shared" ref="H309:H321" si="217">S309/Q309*100</f>
        <v>79.825209256523877</v>
      </c>
      <c r="I309" s="69">
        <f t="shared" ref="I309:I321" si="218">X309/U309</f>
        <v>5.0388429752066113</v>
      </c>
      <c r="J309" s="68">
        <f>B309/Y309*1000</f>
        <v>1.2113217096229554</v>
      </c>
      <c r="K309" s="69">
        <f>W309/Y309*1000</f>
        <v>5.8408937231134281</v>
      </c>
      <c r="L309" s="68">
        <f t="shared" ref="L309:L321" si="219">SUM(Q309-S309)/W309</f>
        <v>1.1640625</v>
      </c>
      <c r="M309" s="69">
        <f t="shared" ref="M309:M320" si="220">W309/F309</f>
        <v>5.372722796651896</v>
      </c>
      <c r="N309" s="158">
        <f t="shared" ref="N309:N320" si="221">Z309/W309*100</f>
        <v>3.6221590909090913</v>
      </c>
      <c r="O309" s="36">
        <f>+X309/W309</f>
        <v>4.3302556818181817</v>
      </c>
      <c r="P309" s="11"/>
      <c r="Q309" s="77">
        <f>SUM(Q11+Q34+Q57+Q80+Q103+Q126+Q149+Q172+Q195+Q218+Q241+Q264+Q287)</f>
        <v>8124</v>
      </c>
      <c r="R309" s="73">
        <f>Q309/31</f>
        <v>262.06451612903226</v>
      </c>
      <c r="S309" s="77">
        <f>SUM(S11+S34+S57+S80+S103+S126+S149+S172+S195+S218+S241+S264+S287)</f>
        <v>6485</v>
      </c>
      <c r="T309" s="73">
        <f>S309/31</f>
        <v>209.19354838709677</v>
      </c>
      <c r="U309" s="53">
        <f t="shared" ref="U309:V309" si="222">SUM(U11+U34+U57+U80+U103+U126+U149+U172+U195+U218+U241+U264+U287)</f>
        <v>1210</v>
      </c>
      <c r="V309" s="53">
        <f t="shared" si="222"/>
        <v>198</v>
      </c>
      <c r="W309" s="53">
        <f>+V309+U309</f>
        <v>1408</v>
      </c>
      <c r="X309" s="53">
        <f t="shared" ref="X309:AA309" si="223">SUM(X11+X34+X57+X80+X103+X126+X149+X172+X195+X218+X241+X264+X287)</f>
        <v>6097</v>
      </c>
      <c r="Y309" s="53">
        <v>241059</v>
      </c>
      <c r="Z309" s="53">
        <f t="shared" si="223"/>
        <v>51</v>
      </c>
      <c r="AA309" s="53">
        <f t="shared" si="223"/>
        <v>5651</v>
      </c>
    </row>
    <row r="310" spans="1:27" x14ac:dyDescent="0.2">
      <c r="A310" s="218" t="s">
        <v>49</v>
      </c>
      <c r="B310" s="219">
        <f t="shared" ref="B310:B320" si="224">SUM(B12+B35+B58+B81+B104+B127+B150+B173+B196+B219+B242+B265+B288)</f>
        <v>292</v>
      </c>
      <c r="C310" s="220">
        <f t="shared" si="213"/>
        <v>91.108121330724074</v>
      </c>
      <c r="D310" s="64">
        <f t="shared" si="214"/>
        <v>266.03571428571428</v>
      </c>
      <c r="E310" s="65">
        <f t="shared" si="215"/>
        <v>25.964285714285722</v>
      </c>
      <c r="F310" s="64">
        <f t="shared" si="216"/>
        <v>266.03571428571428</v>
      </c>
      <c r="G310" s="230">
        <f>+U310</f>
        <v>1111</v>
      </c>
      <c r="H310" s="68">
        <f t="shared" si="217"/>
        <v>81.554571083366895</v>
      </c>
      <c r="I310" s="69">
        <f t="shared" si="218"/>
        <v>5.4995499549954996</v>
      </c>
      <c r="J310" s="68">
        <f t="shared" ref="J310:J321" si="225">B310/Y$309*1000</f>
        <v>1.2113217096229554</v>
      </c>
      <c r="K310" s="69">
        <f t="shared" ref="K310:K320" si="226">W310/Y$309*1000</f>
        <v>5.3928706250337051</v>
      </c>
      <c r="L310" s="68">
        <f t="shared" si="219"/>
        <v>1.0569230769230769</v>
      </c>
      <c r="M310" s="69">
        <f t="shared" si="220"/>
        <v>4.8865619546247823</v>
      </c>
      <c r="N310" s="158">
        <f t="shared" si="221"/>
        <v>3.7692307692307692</v>
      </c>
      <c r="O310" s="80">
        <f t="shared" ref="O310:O321" si="227">+X310/W310</f>
        <v>4.7</v>
      </c>
      <c r="P310" s="11"/>
      <c r="Q310" s="77">
        <f t="shared" ref="Q310:Q320" si="228">SUM(Q12+Q35+Q58+Q81+Q104+Q127+Q150+Q173+Q196+Q219+Q242+Q265+Q288)</f>
        <v>7449</v>
      </c>
      <c r="R310" s="73">
        <f>Q310/28</f>
        <v>266.03571428571428</v>
      </c>
      <c r="S310" s="77">
        <f t="shared" ref="S310" si="229">SUM(S12+S35+S58+S81+S104+S127+S150+S173+S196+S219+S242+S265+S288)</f>
        <v>6075</v>
      </c>
      <c r="T310" s="73">
        <f>S310/28</f>
        <v>216.96428571428572</v>
      </c>
      <c r="U310" s="53">
        <f t="shared" ref="U310:V310" si="230">SUM(U12+U35+U58+U81+U104+U127+U150+U173+U196+U219+U242+U265+U288)</f>
        <v>1111</v>
      </c>
      <c r="V310" s="53">
        <f t="shared" si="230"/>
        <v>189</v>
      </c>
      <c r="W310" s="53">
        <f t="shared" ref="W310:W320" si="231">+V310+U310</f>
        <v>1300</v>
      </c>
      <c r="X310" s="53">
        <f t="shared" ref="X310:AA310" si="232">SUM(X12+X35+X58+X81+X104+X127+X150+X173+X196+X219+X242+X265+X288)</f>
        <v>6110</v>
      </c>
      <c r="Y310" s="74">
        <f t="shared" si="232"/>
        <v>0</v>
      </c>
      <c r="Z310" s="53">
        <f t="shared" si="232"/>
        <v>49</v>
      </c>
      <c r="AA310" s="53">
        <f t="shared" si="232"/>
        <v>5697</v>
      </c>
    </row>
    <row r="311" spans="1:27" x14ac:dyDescent="0.2">
      <c r="A311" s="218" t="s">
        <v>51</v>
      </c>
      <c r="B311" s="219">
        <f t="shared" si="224"/>
        <v>292</v>
      </c>
      <c r="C311" s="220">
        <f t="shared" si="213"/>
        <v>90.985417587273531</v>
      </c>
      <c r="D311" s="64">
        <f t="shared" si="214"/>
        <v>265.67741935483872</v>
      </c>
      <c r="E311" s="65">
        <f t="shared" si="215"/>
        <v>26.322580645161281</v>
      </c>
      <c r="F311" s="64">
        <f t="shared" si="216"/>
        <v>265.67741935483872</v>
      </c>
      <c r="G311" s="230">
        <f t="shared" ref="G311:G320" si="233">+U311</f>
        <v>1294</v>
      </c>
      <c r="H311" s="68">
        <f t="shared" si="217"/>
        <v>81.872268091306452</v>
      </c>
      <c r="I311" s="69">
        <f t="shared" si="218"/>
        <v>5.5533230293663056</v>
      </c>
      <c r="J311" s="68">
        <f t="shared" si="225"/>
        <v>1.2113217096229554</v>
      </c>
      <c r="K311" s="69">
        <f t="shared" si="226"/>
        <v>6.3386971654242323</v>
      </c>
      <c r="L311" s="68">
        <f t="shared" si="219"/>
        <v>0.97709424083769636</v>
      </c>
      <c r="M311" s="69">
        <f t="shared" si="220"/>
        <v>5.7513355998057305</v>
      </c>
      <c r="N311" s="158">
        <f t="shared" si="221"/>
        <v>3.1413612565445024</v>
      </c>
      <c r="O311" s="80">
        <f t="shared" si="227"/>
        <v>4.7028795811518327</v>
      </c>
      <c r="P311" s="11"/>
      <c r="Q311" s="77">
        <f t="shared" si="228"/>
        <v>8236</v>
      </c>
      <c r="R311" s="73">
        <f>Q311/31</f>
        <v>265.67741935483872</v>
      </c>
      <c r="S311" s="77">
        <f t="shared" ref="S311" si="234">SUM(S13+S36+S59+S82+S105+S128+S151+S174+S197+S220+S243+S266+S289)</f>
        <v>6743</v>
      </c>
      <c r="T311" s="73">
        <f>S311/31</f>
        <v>217.51612903225808</v>
      </c>
      <c r="U311" s="53">
        <f t="shared" ref="U311:V311" si="235">SUM(U13+U36+U59+U82+U105+U128+U151+U174+U197+U220+U243+U266+U289)</f>
        <v>1294</v>
      </c>
      <c r="V311" s="53">
        <f t="shared" si="235"/>
        <v>234</v>
      </c>
      <c r="W311" s="53">
        <f t="shared" si="231"/>
        <v>1528</v>
      </c>
      <c r="X311" s="53">
        <f t="shared" ref="X311:AA311" si="236">SUM(X13+X36+X59+X82+X105+X128+X151+X174+X197+X220+X243+X266+X289)</f>
        <v>7186</v>
      </c>
      <c r="Y311" s="74">
        <f t="shared" si="236"/>
        <v>0</v>
      </c>
      <c r="Z311" s="53">
        <f t="shared" si="236"/>
        <v>48</v>
      </c>
      <c r="AA311" s="512">
        <f t="shared" si="236"/>
        <v>6731</v>
      </c>
    </row>
    <row r="312" spans="1:27" x14ac:dyDescent="0.2">
      <c r="A312" s="218" t="s">
        <v>53</v>
      </c>
      <c r="B312" s="219">
        <f t="shared" si="224"/>
        <v>292</v>
      </c>
      <c r="C312" s="220">
        <f t="shared" si="213"/>
        <v>92.785388127853878</v>
      </c>
      <c r="D312" s="64">
        <f t="shared" si="214"/>
        <v>270.93333333333334</v>
      </c>
      <c r="E312" s="65">
        <f t="shared" si="215"/>
        <v>21.066666666666663</v>
      </c>
      <c r="F312" s="64">
        <f t="shared" si="216"/>
        <v>270.93333333333334</v>
      </c>
      <c r="G312" s="230">
        <f t="shared" si="233"/>
        <v>1317</v>
      </c>
      <c r="H312" s="68">
        <f t="shared" si="217"/>
        <v>78.900098425196859</v>
      </c>
      <c r="I312" s="69">
        <f t="shared" si="218"/>
        <v>5.1473044798785121</v>
      </c>
      <c r="J312" s="68">
        <f t="shared" si="225"/>
        <v>1.2113217096229554</v>
      </c>
      <c r="K312" s="69">
        <f t="shared" si="226"/>
        <v>6.3760324235975423</v>
      </c>
      <c r="L312" s="68">
        <f t="shared" si="219"/>
        <v>1.1158100195185425</v>
      </c>
      <c r="M312" s="69">
        <f t="shared" si="220"/>
        <v>5.6729822834645667</v>
      </c>
      <c r="N312" s="158">
        <f t="shared" si="221"/>
        <v>3.1229668184775536</v>
      </c>
      <c r="O312" s="80">
        <f t="shared" si="227"/>
        <v>4.410540013012362</v>
      </c>
      <c r="P312" s="11"/>
      <c r="Q312" s="77">
        <f t="shared" si="228"/>
        <v>8128</v>
      </c>
      <c r="R312" s="73">
        <f>Q312/30</f>
        <v>270.93333333333334</v>
      </c>
      <c r="S312" s="77">
        <f t="shared" ref="S312" si="237">SUM(S14+S37+S60+S83+S106+S129+S152+S175+S198+S221+S244+S267+S290)</f>
        <v>6413</v>
      </c>
      <c r="T312" s="73">
        <f>S312/30</f>
        <v>213.76666666666668</v>
      </c>
      <c r="U312" s="53">
        <f t="shared" ref="U312:V312" si="238">SUM(U14+U37+U60+U83+U106+U129+U152+U175+U198+U221+U244+U267+U290)</f>
        <v>1317</v>
      </c>
      <c r="V312" s="53">
        <f t="shared" si="238"/>
        <v>220</v>
      </c>
      <c r="W312" s="53">
        <f t="shared" si="231"/>
        <v>1537</v>
      </c>
      <c r="X312" s="53">
        <f t="shared" ref="X312:AA312" si="239">SUM(X14+X37+X60+X83+X106+X129+X152+X175+X198+X221+X244+X267+X290)</f>
        <v>6779</v>
      </c>
      <c r="Y312" s="74">
        <f t="shared" si="239"/>
        <v>0</v>
      </c>
      <c r="Z312" s="53">
        <f t="shared" si="239"/>
        <v>48</v>
      </c>
      <c r="AA312" s="53">
        <f t="shared" si="239"/>
        <v>6294</v>
      </c>
    </row>
    <row r="313" spans="1:27" x14ac:dyDescent="0.2">
      <c r="A313" s="218" t="s">
        <v>55</v>
      </c>
      <c r="B313" s="219">
        <f t="shared" si="224"/>
        <v>292</v>
      </c>
      <c r="C313" s="220">
        <f t="shared" si="213"/>
        <v>95.912505523641173</v>
      </c>
      <c r="D313" s="64">
        <f t="shared" si="214"/>
        <v>280.06451612903226</v>
      </c>
      <c r="E313" s="65">
        <f t="shared" si="215"/>
        <v>11.935483870967744</v>
      </c>
      <c r="F313" s="64">
        <f t="shared" si="216"/>
        <v>280.06451612903226</v>
      </c>
      <c r="G313" s="230">
        <f t="shared" si="233"/>
        <v>1202</v>
      </c>
      <c r="H313" s="68">
        <f t="shared" si="217"/>
        <v>79.16378714581893</v>
      </c>
      <c r="I313" s="69">
        <f t="shared" si="218"/>
        <v>5.1547420965058235</v>
      </c>
      <c r="J313" s="68">
        <f t="shared" si="225"/>
        <v>1.2113217096229554</v>
      </c>
      <c r="K313" s="69">
        <f t="shared" si="226"/>
        <v>6.0441634620570071</v>
      </c>
      <c r="L313" s="68">
        <f t="shared" si="219"/>
        <v>1.24159231297186</v>
      </c>
      <c r="M313" s="69">
        <f t="shared" si="220"/>
        <v>5.2023727251785301</v>
      </c>
      <c r="N313" s="158">
        <f t="shared" si="221"/>
        <v>3.568977350720659</v>
      </c>
      <c r="O313" s="80">
        <f t="shared" si="227"/>
        <v>4.2525737817433082</v>
      </c>
      <c r="P313" s="11"/>
      <c r="Q313" s="77">
        <f t="shared" si="228"/>
        <v>8682</v>
      </c>
      <c r="R313" s="73">
        <f>Q313/31</f>
        <v>280.06451612903226</v>
      </c>
      <c r="S313" s="77">
        <f t="shared" ref="S313" si="240">SUM(S15+S38+S61+S84+S107+S130+S153+S176+S199+S222+S245+S268+S291)</f>
        <v>6873</v>
      </c>
      <c r="T313" s="73">
        <f>S313/31</f>
        <v>221.70967741935485</v>
      </c>
      <c r="U313" s="53">
        <f t="shared" ref="U313:V313" si="241">SUM(U15+U38+U61+U84+U107+U130+U153+U176+U199+U222+U245+U268+U291)</f>
        <v>1202</v>
      </c>
      <c r="V313" s="53">
        <f t="shared" si="241"/>
        <v>255</v>
      </c>
      <c r="W313" s="53">
        <f t="shared" si="231"/>
        <v>1457</v>
      </c>
      <c r="X313" s="53">
        <f t="shared" ref="X313:AA313" si="242">SUM(X15+X38+X61+X84+X107+X130+X153+X176+X199+X222+X245+X268+X291)</f>
        <v>6196</v>
      </c>
      <c r="Y313" s="74">
        <f t="shared" si="242"/>
        <v>0</v>
      </c>
      <c r="Z313" s="53">
        <f t="shared" si="242"/>
        <v>52</v>
      </c>
      <c r="AA313" s="53">
        <f t="shared" si="242"/>
        <v>5738</v>
      </c>
    </row>
    <row r="314" spans="1:27" x14ac:dyDescent="0.2">
      <c r="A314" s="218" t="s">
        <v>57</v>
      </c>
      <c r="B314" s="219">
        <f t="shared" si="224"/>
        <v>292</v>
      </c>
      <c r="C314" s="220">
        <f t="shared" si="213"/>
        <v>95.593607305936075</v>
      </c>
      <c r="D314" s="64">
        <f t="shared" si="214"/>
        <v>279.13333333333333</v>
      </c>
      <c r="E314" s="65">
        <f t="shared" si="215"/>
        <v>12.866666666666674</v>
      </c>
      <c r="F314" s="64">
        <f t="shared" si="216"/>
        <v>279.13333333333333</v>
      </c>
      <c r="G314" s="230">
        <f t="shared" si="233"/>
        <v>1258</v>
      </c>
      <c r="H314" s="68">
        <f t="shared" si="217"/>
        <v>77.095772629567705</v>
      </c>
      <c r="I314" s="69">
        <f t="shared" si="218"/>
        <v>5.4117647058823533</v>
      </c>
      <c r="J314" s="68">
        <f t="shared" si="225"/>
        <v>1.2113217096229554</v>
      </c>
      <c r="K314" s="69">
        <f t="shared" si="226"/>
        <v>6.0856470822495741</v>
      </c>
      <c r="L314" s="68">
        <f t="shared" si="219"/>
        <v>1.3074301295160191</v>
      </c>
      <c r="M314" s="69">
        <f t="shared" si="220"/>
        <v>5.2555529018390255</v>
      </c>
      <c r="N314" s="158">
        <f t="shared" si="221"/>
        <v>3.7491479209270624</v>
      </c>
      <c r="O314" s="80">
        <f t="shared" si="227"/>
        <v>4.6407634628493524</v>
      </c>
      <c r="P314" s="11"/>
      <c r="Q314" s="77">
        <f t="shared" si="228"/>
        <v>8374</v>
      </c>
      <c r="R314" s="73">
        <f>Q314/30</f>
        <v>279.13333333333333</v>
      </c>
      <c r="S314" s="77">
        <f t="shared" ref="S314" si="243">SUM(S16+S39+S62+S85+S108+S131+S154+S177+S200+S223+S246+S269+S292)</f>
        <v>6456</v>
      </c>
      <c r="T314" s="73">
        <f>S314/30</f>
        <v>215.2</v>
      </c>
      <c r="U314" s="53">
        <f t="shared" ref="U314:V314" si="244">SUM(U16+U39+U62+U85+U108+U131+U154+U177+U200+U223+U246+U269+U292)</f>
        <v>1258</v>
      </c>
      <c r="V314" s="53">
        <f t="shared" si="244"/>
        <v>209</v>
      </c>
      <c r="W314" s="53">
        <f t="shared" si="231"/>
        <v>1467</v>
      </c>
      <c r="X314" s="53">
        <f t="shared" ref="X314:AA314" si="245">SUM(X16+X39+X62+X85+X108+X131+X154+X177+X200+X223+X246+X269+X292)</f>
        <v>6808</v>
      </c>
      <c r="Y314" s="74">
        <f t="shared" si="245"/>
        <v>0</v>
      </c>
      <c r="Z314" s="53">
        <f t="shared" si="245"/>
        <v>55</v>
      </c>
      <c r="AA314" s="53">
        <f t="shared" si="245"/>
        <v>6301</v>
      </c>
    </row>
    <row r="315" spans="1:27" x14ac:dyDescent="0.2">
      <c r="A315" s="218" t="s">
        <v>59</v>
      </c>
      <c r="B315" s="219">
        <f t="shared" si="224"/>
        <v>292</v>
      </c>
      <c r="C315" s="220">
        <f t="shared" si="213"/>
        <v>95.746796288113117</v>
      </c>
      <c r="D315" s="64">
        <f t="shared" si="214"/>
        <v>279.58064516129031</v>
      </c>
      <c r="E315" s="65">
        <f t="shared" si="215"/>
        <v>12.419354838709694</v>
      </c>
      <c r="F315" s="64">
        <f t="shared" si="216"/>
        <v>279.58064516129031</v>
      </c>
      <c r="G315" s="230">
        <f t="shared" si="233"/>
        <v>1221</v>
      </c>
      <c r="H315" s="68">
        <f t="shared" si="217"/>
        <v>76.485519787700468</v>
      </c>
      <c r="I315" s="69">
        <f t="shared" si="218"/>
        <v>5.4160524160524162</v>
      </c>
      <c r="J315" s="68">
        <f t="shared" si="225"/>
        <v>1.2113217096229554</v>
      </c>
      <c r="K315" s="69">
        <f t="shared" si="226"/>
        <v>6.0109765659029533</v>
      </c>
      <c r="L315" s="68">
        <f t="shared" si="219"/>
        <v>1.4064872325741891</v>
      </c>
      <c r="M315" s="69">
        <f t="shared" si="220"/>
        <v>5.1827622014537909</v>
      </c>
      <c r="N315" s="158">
        <f t="shared" si="221"/>
        <v>2.2774327122153206</v>
      </c>
      <c r="O315" s="80">
        <f t="shared" si="227"/>
        <v>4.5638371290545203</v>
      </c>
      <c r="P315" s="11"/>
      <c r="Q315" s="513">
        <f t="shared" si="228"/>
        <v>8667</v>
      </c>
      <c r="R315" s="73">
        <f>Q315/31</f>
        <v>279.58064516129031</v>
      </c>
      <c r="S315" s="77">
        <f t="shared" ref="S315" si="246">SUM(S17+S40+S63+S86+S109+S132+S155+S178+S201+S224+S247+S270+S293)</f>
        <v>6629</v>
      </c>
      <c r="T315" s="73">
        <f>S315/31</f>
        <v>213.83870967741936</v>
      </c>
      <c r="U315" s="53">
        <f t="shared" ref="U315:V315" si="247">SUM(U17+U40+U63+U86+U109+U132+U155+U178+U201+U224+U247+U270+U293)</f>
        <v>1221</v>
      </c>
      <c r="V315" s="53">
        <f t="shared" si="247"/>
        <v>228</v>
      </c>
      <c r="W315" s="53">
        <f t="shared" si="231"/>
        <v>1449</v>
      </c>
      <c r="X315" s="53">
        <f t="shared" ref="X315:AA315" si="248">SUM(X17+X40+X63+X86+X109+X132+X155+X178+X201+X224+X247+X270+X293)</f>
        <v>6613</v>
      </c>
      <c r="Y315" s="74">
        <f t="shared" si="248"/>
        <v>0</v>
      </c>
      <c r="Z315" s="53">
        <f t="shared" si="248"/>
        <v>33</v>
      </c>
      <c r="AA315" s="53">
        <f t="shared" si="248"/>
        <v>6196</v>
      </c>
    </row>
    <row r="316" spans="1:27" x14ac:dyDescent="0.2">
      <c r="A316" s="218" t="s">
        <v>61</v>
      </c>
      <c r="B316" s="219">
        <f t="shared" si="224"/>
        <v>292</v>
      </c>
      <c r="C316" s="220">
        <f t="shared" si="213"/>
        <v>96.431727794962427</v>
      </c>
      <c r="D316" s="64">
        <f t="shared" si="214"/>
        <v>281.58064516129031</v>
      </c>
      <c r="E316" s="65">
        <f t="shared" si="215"/>
        <v>10.419354838709694</v>
      </c>
      <c r="F316" s="64">
        <f t="shared" si="216"/>
        <v>281.58064516129031</v>
      </c>
      <c r="G316" s="230">
        <f t="shared" si="233"/>
        <v>1241</v>
      </c>
      <c r="H316" s="68">
        <f t="shared" si="217"/>
        <v>76.709817848550813</v>
      </c>
      <c r="I316" s="69">
        <f t="shared" si="218"/>
        <v>5.343271555197421</v>
      </c>
      <c r="J316" s="68">
        <f t="shared" si="225"/>
        <v>1.2113217096229554</v>
      </c>
      <c r="K316" s="69">
        <f t="shared" si="226"/>
        <v>6.0856470822495741</v>
      </c>
      <c r="L316" s="68">
        <f t="shared" si="219"/>
        <v>1.3858214042263122</v>
      </c>
      <c r="M316" s="69">
        <f t="shared" si="220"/>
        <v>5.2098751288807428</v>
      </c>
      <c r="N316" s="158">
        <f t="shared" si="221"/>
        <v>2.9993183367416498</v>
      </c>
      <c r="O316" s="80">
        <f t="shared" si="227"/>
        <v>4.5201090661213357</v>
      </c>
      <c r="P316" s="11"/>
      <c r="Q316" s="513">
        <f t="shared" si="228"/>
        <v>8729</v>
      </c>
      <c r="R316" s="73">
        <f>Q316/31</f>
        <v>281.58064516129031</v>
      </c>
      <c r="S316" s="77">
        <f t="shared" ref="S316" si="249">SUM(S18+S41+S64+S87+S110+S133+S156+S179+S202+S225+S248+S271+S294)</f>
        <v>6696</v>
      </c>
      <c r="T316" s="73">
        <f>S316/31</f>
        <v>216</v>
      </c>
      <c r="U316" s="53">
        <f t="shared" ref="U316:V316" si="250">SUM(U18+U41+U64+U87+U110+U133+U156+U179+U202+U225+U248+U271+U294)</f>
        <v>1241</v>
      </c>
      <c r="V316" s="53">
        <f t="shared" si="250"/>
        <v>226</v>
      </c>
      <c r="W316" s="53">
        <f t="shared" si="231"/>
        <v>1467</v>
      </c>
      <c r="X316" s="53">
        <f t="shared" ref="X316:AA316" si="251">SUM(X18+X41+X64+X87+X110+X133+X156+X179+X202+X225+X248+X271+X294)</f>
        <v>6631</v>
      </c>
      <c r="Y316" s="74">
        <f t="shared" si="251"/>
        <v>0</v>
      </c>
      <c r="Z316" s="53">
        <f t="shared" si="251"/>
        <v>44</v>
      </c>
      <c r="AA316" s="53">
        <f t="shared" si="251"/>
        <v>6180</v>
      </c>
    </row>
    <row r="317" spans="1:27" x14ac:dyDescent="0.2">
      <c r="A317" s="218" t="s">
        <v>63</v>
      </c>
      <c r="B317" s="219">
        <f t="shared" si="224"/>
        <v>292</v>
      </c>
      <c r="C317" s="220">
        <f t="shared" si="213"/>
        <v>95.022831050228305</v>
      </c>
      <c r="D317" s="64">
        <f t="shared" si="214"/>
        <v>277.46666666666664</v>
      </c>
      <c r="E317" s="65">
        <f t="shared" si="215"/>
        <v>14.53333333333336</v>
      </c>
      <c r="F317" s="64">
        <f t="shared" si="216"/>
        <v>277.46666666666664</v>
      </c>
      <c r="G317" s="230">
        <f t="shared" si="233"/>
        <v>1230</v>
      </c>
      <c r="H317" s="68">
        <f t="shared" si="217"/>
        <v>77.282556463238834</v>
      </c>
      <c r="I317" s="69">
        <f t="shared" si="218"/>
        <v>5.3406504065040652</v>
      </c>
      <c r="J317" s="68">
        <f t="shared" si="225"/>
        <v>1.2113217096229554</v>
      </c>
      <c r="K317" s="69">
        <f t="shared" si="226"/>
        <v>6.1022405303266005</v>
      </c>
      <c r="L317" s="68">
        <f t="shared" si="219"/>
        <v>1.2855200543847722</v>
      </c>
      <c r="M317" s="69">
        <f t="shared" si="220"/>
        <v>5.3015377222489191</v>
      </c>
      <c r="N317" s="158">
        <f t="shared" si="221"/>
        <v>4.6906866077498295</v>
      </c>
      <c r="O317" s="80">
        <f t="shared" si="227"/>
        <v>4.4656696125084974</v>
      </c>
      <c r="P317" s="11"/>
      <c r="Q317" s="513">
        <f t="shared" si="228"/>
        <v>8324</v>
      </c>
      <c r="R317" s="73">
        <f>Q317/30</f>
        <v>277.46666666666664</v>
      </c>
      <c r="S317" s="77">
        <f t="shared" ref="S317" si="252">SUM(S19+S42+S65+S88+S111+S134+S157+S180+S203+S226+S249+S272+S295)</f>
        <v>6433</v>
      </c>
      <c r="T317" s="73">
        <f>S317/30</f>
        <v>214.43333333333334</v>
      </c>
      <c r="U317" s="53">
        <f t="shared" ref="U317:V317" si="253">SUM(U19+U42+U65+U88+U111+U134+U157+U180+U203+U226+U249+U272+U295)</f>
        <v>1230</v>
      </c>
      <c r="V317" s="53">
        <f t="shared" si="253"/>
        <v>241</v>
      </c>
      <c r="W317" s="53">
        <f t="shared" si="231"/>
        <v>1471</v>
      </c>
      <c r="X317" s="53">
        <f t="shared" ref="X317:AA317" si="254">SUM(X19+X42+X65+X88+X111+X134+X157+X180+X203+X226+X249+X272+X295)</f>
        <v>6569</v>
      </c>
      <c r="Y317" s="74">
        <f t="shared" si="254"/>
        <v>0</v>
      </c>
      <c r="Z317" s="53">
        <f t="shared" si="254"/>
        <v>69</v>
      </c>
      <c r="AA317" s="53">
        <f t="shared" si="254"/>
        <v>6098</v>
      </c>
    </row>
    <row r="318" spans="1:27" x14ac:dyDescent="0.2">
      <c r="A318" s="218" t="s">
        <v>65</v>
      </c>
      <c r="B318" s="219">
        <f t="shared" si="224"/>
        <v>292</v>
      </c>
      <c r="C318" s="220">
        <f t="shared" si="213"/>
        <v>94.85196641626159</v>
      </c>
      <c r="D318" s="64">
        <f t="shared" si="214"/>
        <v>276.96774193548384</v>
      </c>
      <c r="E318" s="65">
        <f t="shared" si="215"/>
        <v>15.032258064516157</v>
      </c>
      <c r="F318" s="64">
        <f t="shared" si="216"/>
        <v>276.96774193548384</v>
      </c>
      <c r="G318" s="230">
        <f t="shared" si="233"/>
        <v>1302</v>
      </c>
      <c r="H318" s="68">
        <f t="shared" si="217"/>
        <v>80.945725599813642</v>
      </c>
      <c r="I318" s="69">
        <f t="shared" si="218"/>
        <v>5.1781874039938556</v>
      </c>
      <c r="J318" s="68">
        <f t="shared" si="225"/>
        <v>1.2113217096229554</v>
      </c>
      <c r="K318" s="69">
        <f t="shared" si="226"/>
        <v>6.3138069933086918</v>
      </c>
      <c r="L318" s="68">
        <f t="shared" si="219"/>
        <v>1.0749014454664914</v>
      </c>
      <c r="M318" s="69">
        <f t="shared" si="220"/>
        <v>5.4952247845329616</v>
      </c>
      <c r="N318" s="158">
        <f t="shared" si="221"/>
        <v>3.5479632063074904</v>
      </c>
      <c r="O318" s="80">
        <f t="shared" si="227"/>
        <v>4.4296977660972408</v>
      </c>
      <c r="P318" s="11"/>
      <c r="Q318" s="513">
        <f t="shared" si="228"/>
        <v>8586</v>
      </c>
      <c r="R318" s="73">
        <f>Q318/31</f>
        <v>276.96774193548384</v>
      </c>
      <c r="S318" s="77">
        <f t="shared" ref="S318" si="255">SUM(S20+S43+S66+S89+S112+S135+S158+S181+S204+S227+S250+S273+S296)</f>
        <v>6950</v>
      </c>
      <c r="T318" s="73">
        <f>S318/31</f>
        <v>224.19354838709677</v>
      </c>
      <c r="U318" s="53">
        <f t="shared" ref="U318:V318" si="256">SUM(U20+U43+U66+U89+U112+U135+U158+U181+U204+U227+U250+U273+U296)</f>
        <v>1302</v>
      </c>
      <c r="V318" s="53">
        <f t="shared" si="256"/>
        <v>220</v>
      </c>
      <c r="W318" s="53">
        <f t="shared" si="231"/>
        <v>1522</v>
      </c>
      <c r="X318" s="53">
        <f t="shared" ref="X318:AA318" si="257">SUM(X20+X43+X66+X89+X112+X135+X158+X181+X204+X227+X250+X273+X296)</f>
        <v>6742</v>
      </c>
      <c r="Y318" s="74">
        <f t="shared" si="257"/>
        <v>0</v>
      </c>
      <c r="Z318" s="53">
        <f t="shared" si="257"/>
        <v>54</v>
      </c>
      <c r="AA318" s="53">
        <f t="shared" si="257"/>
        <v>6281</v>
      </c>
    </row>
    <row r="319" spans="1:27" x14ac:dyDescent="0.2">
      <c r="A319" s="218" t="s">
        <v>67</v>
      </c>
      <c r="B319" s="219">
        <f t="shared" si="224"/>
        <v>292</v>
      </c>
      <c r="C319" s="220">
        <f t="shared" si="213"/>
        <v>93.847031963470329</v>
      </c>
      <c r="D319" s="64">
        <f t="shared" si="214"/>
        <v>274.03333333333336</v>
      </c>
      <c r="E319" s="65">
        <f t="shared" si="215"/>
        <v>17.96666666666664</v>
      </c>
      <c r="F319" s="64">
        <f t="shared" si="216"/>
        <v>274.03333333333336</v>
      </c>
      <c r="G319" s="230">
        <f t="shared" si="233"/>
        <v>1250</v>
      </c>
      <c r="H319" s="68">
        <f t="shared" si="217"/>
        <v>80.233548230142318</v>
      </c>
      <c r="I319" s="69">
        <f t="shared" si="218"/>
        <v>5.4240000000000004</v>
      </c>
      <c r="J319" s="68">
        <f t="shared" si="225"/>
        <v>1.2113217096229554</v>
      </c>
      <c r="K319" s="69">
        <f t="shared" si="226"/>
        <v>6.0732019961918038</v>
      </c>
      <c r="L319" s="68">
        <f t="shared" si="219"/>
        <v>1.1099726775956285</v>
      </c>
      <c r="M319" s="69">
        <f t="shared" si="220"/>
        <v>5.3424157645055343</v>
      </c>
      <c r="N319" s="158">
        <f t="shared" si="221"/>
        <v>3.346994535519126</v>
      </c>
      <c r="O319" s="80">
        <f t="shared" si="227"/>
        <v>4.6311475409836067</v>
      </c>
      <c r="P319" s="11"/>
      <c r="Q319" s="513">
        <f t="shared" si="228"/>
        <v>8221</v>
      </c>
      <c r="R319" s="73">
        <f>Q319/30</f>
        <v>274.03333333333336</v>
      </c>
      <c r="S319" s="77">
        <f t="shared" ref="S319" si="258">SUM(S21+S44+S67+S90+S113+S136+S159+S182+S205+S228+S251+S274+S297)</f>
        <v>6596</v>
      </c>
      <c r="T319" s="73">
        <f>S319/30</f>
        <v>219.86666666666667</v>
      </c>
      <c r="U319" s="53">
        <f t="shared" ref="U319:V319" si="259">SUM(U21+U44+U67+U90+U113+U136+U159+U182+U205+U228+U251+U274+U297)</f>
        <v>1250</v>
      </c>
      <c r="V319" s="53">
        <f t="shared" si="259"/>
        <v>214</v>
      </c>
      <c r="W319" s="53">
        <f t="shared" si="231"/>
        <v>1464</v>
      </c>
      <c r="X319" s="53">
        <f t="shared" ref="X319:AA319" si="260">SUM(X21+X44+X67+X90+X113+X136+X159+X182+X205+X228+X251+X274+X297)</f>
        <v>6780</v>
      </c>
      <c r="Y319" s="74">
        <f t="shared" si="260"/>
        <v>0</v>
      </c>
      <c r="Z319" s="53">
        <f t="shared" si="260"/>
        <v>49</v>
      </c>
      <c r="AA319" s="53">
        <f t="shared" si="260"/>
        <v>6345</v>
      </c>
    </row>
    <row r="320" spans="1:27" x14ac:dyDescent="0.2">
      <c r="A320" s="218" t="s">
        <v>69</v>
      </c>
      <c r="B320" s="219">
        <f t="shared" si="224"/>
        <v>292</v>
      </c>
      <c r="C320" s="220">
        <f t="shared" si="213"/>
        <v>19.984533804684045</v>
      </c>
      <c r="D320" s="64">
        <f t="shared" si="214"/>
        <v>58.354838709677416</v>
      </c>
      <c r="E320" s="65">
        <f t="shared" si="215"/>
        <v>233.64516129032259</v>
      </c>
      <c r="F320" s="64">
        <f t="shared" si="216"/>
        <v>58.354838709677416</v>
      </c>
      <c r="G320" s="230">
        <f t="shared" si="233"/>
        <v>275</v>
      </c>
      <c r="H320" s="68">
        <f t="shared" si="217"/>
        <v>98.341625207296843</v>
      </c>
      <c r="I320" s="69">
        <f t="shared" si="218"/>
        <v>6.6763636363636367</v>
      </c>
      <c r="J320" s="68">
        <f t="shared" si="225"/>
        <v>1.2113217096229554</v>
      </c>
      <c r="K320" s="69">
        <f t="shared" si="226"/>
        <v>1.3523660182776831</v>
      </c>
      <c r="L320" s="68">
        <f t="shared" si="219"/>
        <v>9.202453987730061E-2</v>
      </c>
      <c r="M320" s="69">
        <f t="shared" si="220"/>
        <v>5.5865118850193483</v>
      </c>
      <c r="N320" s="158">
        <f t="shared" si="221"/>
        <v>9.2024539877300615</v>
      </c>
      <c r="O320" s="80">
        <f t="shared" si="227"/>
        <v>5.6319018404907979</v>
      </c>
      <c r="P320" s="11"/>
      <c r="Q320" s="513">
        <f t="shared" si="228"/>
        <v>1809</v>
      </c>
      <c r="R320" s="73">
        <f>Q320/31</f>
        <v>58.354838709677416</v>
      </c>
      <c r="S320" s="77">
        <f t="shared" ref="S320" si="261">SUM(S22+S45+S68+S91+S114+S137+S160+S183+S206+S229+S252+S275+S298)</f>
        <v>1779</v>
      </c>
      <c r="T320" s="73">
        <f>S320/31</f>
        <v>57.387096774193552</v>
      </c>
      <c r="U320" s="53">
        <f t="shared" ref="U320:V320" si="262">SUM(U22+U45+U68+U91+U114+U137+U160+U183+U206+U229+U252+U275+U298)</f>
        <v>275</v>
      </c>
      <c r="V320" s="53">
        <f t="shared" si="262"/>
        <v>51</v>
      </c>
      <c r="W320" s="53">
        <f t="shared" si="231"/>
        <v>326</v>
      </c>
      <c r="X320" s="53">
        <f t="shared" ref="X320:AA320" si="263">SUM(X22+X45+X68+X91+X114+X137+X160+X183+X206+X229+X252+X275+X298)</f>
        <v>1836</v>
      </c>
      <c r="Y320" s="74">
        <f t="shared" si="263"/>
        <v>0</v>
      </c>
      <c r="Z320" s="53">
        <f t="shared" si="263"/>
        <v>30</v>
      </c>
      <c r="AA320" s="53">
        <f t="shared" si="263"/>
        <v>1819</v>
      </c>
    </row>
    <row r="321" spans="1:28" s="8" customFormat="1" ht="39" customHeight="1" x14ac:dyDescent="0.2">
      <c r="A321" s="514" t="s">
        <v>71</v>
      </c>
      <c r="B321" s="515">
        <v>292</v>
      </c>
      <c r="C321" s="516">
        <f>D321/B321*100</f>
        <v>95.694569764580422</v>
      </c>
      <c r="D321" s="517">
        <f>+R321</f>
        <v>279.42814371257487</v>
      </c>
      <c r="E321" s="517">
        <f>+B321-D321</f>
        <v>12.571856287425135</v>
      </c>
      <c r="F321" s="518">
        <f>+R321</f>
        <v>279.42814371257487</v>
      </c>
      <c r="G321" s="519">
        <f>+U321</f>
        <v>13911</v>
      </c>
      <c r="H321" s="520">
        <f t="shared" si="217"/>
        <v>79.426544803865895</v>
      </c>
      <c r="I321" s="520">
        <f t="shared" si="218"/>
        <v>5.3444755948529936</v>
      </c>
      <c r="J321" s="520">
        <f t="shared" si="225"/>
        <v>1.2113217096229554</v>
      </c>
      <c r="K321" s="520">
        <f>W321/Y$309*1000/11</f>
        <v>6.1833221516120735</v>
      </c>
      <c r="L321" s="520">
        <f t="shared" si="219"/>
        <v>1.1710783117833619</v>
      </c>
      <c r="M321" s="520">
        <f>W321/F321/11</f>
        <v>5.3342710392073398</v>
      </c>
      <c r="N321" s="520">
        <f>Z321/W321*100</f>
        <v>3.5496462551841912</v>
      </c>
      <c r="O321" s="520">
        <f t="shared" si="227"/>
        <v>4.5344596242986093</v>
      </c>
      <c r="P321" s="11"/>
      <c r="Q321" s="521">
        <f>SUM(Q309:Q320)</f>
        <v>93329</v>
      </c>
      <c r="R321" s="522">
        <f>Q321/334</f>
        <v>279.42814371257487</v>
      </c>
      <c r="S321" s="521">
        <f>SUM(S309:S320)</f>
        <v>74128</v>
      </c>
      <c r="T321" s="522">
        <f>+S321/334</f>
        <v>221.94011976047904</v>
      </c>
      <c r="U321" s="521">
        <f>SUM(U309:U320)</f>
        <v>13911</v>
      </c>
      <c r="V321" s="521">
        <f>SUM(V309:V320)</f>
        <v>2485</v>
      </c>
      <c r="W321" s="521">
        <f>SUM(W309:W320)</f>
        <v>16396</v>
      </c>
      <c r="X321" s="521">
        <f>SUM(X309:X320)</f>
        <v>74347</v>
      </c>
      <c r="Y321" s="521">
        <v>241059</v>
      </c>
      <c r="Z321" s="521">
        <f>SUM(Z309:Z320)</f>
        <v>582</v>
      </c>
      <c r="AA321" s="521">
        <f>SUM(AA309:AA320)</f>
        <v>69331</v>
      </c>
      <c r="AB321" s="8">
        <f>+X321-AA321</f>
        <v>5016</v>
      </c>
    </row>
    <row r="322" spans="1:28" x14ac:dyDescent="0.2">
      <c r="A322" s="232"/>
      <c r="B322" s="69"/>
      <c r="C322" s="223"/>
      <c r="D322" s="65"/>
      <c r="E322" s="65"/>
      <c r="F322" s="65"/>
      <c r="G322" s="11"/>
      <c r="H322" s="11"/>
      <c r="I322" s="11"/>
      <c r="J322" s="11"/>
      <c r="K322" s="11"/>
      <c r="L322" s="233"/>
      <c r="M322" s="233"/>
      <c r="N322" s="11"/>
      <c r="O322" s="11"/>
      <c r="P322" s="11"/>
      <c r="Q322" s="9"/>
      <c r="R322" s="9"/>
      <c r="S322" s="9"/>
      <c r="T322" s="9"/>
      <c r="U322" s="9"/>
      <c r="V322" s="9"/>
      <c r="W322" s="9"/>
      <c r="X322" s="9"/>
      <c r="Y322" s="9"/>
      <c r="Z322" s="9"/>
    </row>
    <row r="323" spans="1:28" x14ac:dyDescent="0.2">
      <c r="A323" s="6" t="s">
        <v>115</v>
      </c>
      <c r="C323" s="2"/>
      <c r="D323" s="2"/>
      <c r="E323" s="498"/>
      <c r="F323" s="498"/>
      <c r="G323" s="499"/>
      <c r="H323" s="499"/>
      <c r="I323" s="499"/>
      <c r="J323" s="499"/>
      <c r="K323" s="499"/>
      <c r="L323" s="233"/>
      <c r="M323" s="233"/>
      <c r="N323" s="11"/>
      <c r="O323" s="11"/>
      <c r="P323" s="11"/>
      <c r="Q323" s="9"/>
      <c r="R323" s="9"/>
      <c r="S323" s="9"/>
      <c r="T323" s="9"/>
      <c r="U323" s="9"/>
      <c r="V323" s="9"/>
      <c r="W323" s="9"/>
      <c r="X323" s="9"/>
      <c r="Y323" s="9"/>
      <c r="Z323" s="9"/>
    </row>
    <row r="324" spans="1:28" x14ac:dyDescent="0.2">
      <c r="C324" s="2"/>
      <c r="D324" s="2"/>
      <c r="E324" s="531" t="s">
        <v>136</v>
      </c>
      <c r="F324" s="531"/>
      <c r="G324" s="531"/>
      <c r="H324" s="531"/>
      <c r="I324" s="531"/>
      <c r="J324" s="531"/>
      <c r="K324" s="531"/>
      <c r="L324" s="233"/>
      <c r="M324" s="233"/>
      <c r="N324" s="11"/>
      <c r="O324" s="11"/>
      <c r="P324" s="11"/>
      <c r="Q324" s="9"/>
      <c r="R324" s="9"/>
      <c r="S324" s="9"/>
      <c r="T324" s="9"/>
      <c r="U324" s="9"/>
      <c r="V324" s="9"/>
      <c r="W324" s="9"/>
      <c r="X324" s="9"/>
      <c r="Y324" s="9"/>
      <c r="Z324" s="9"/>
    </row>
    <row r="325" spans="1:28" x14ac:dyDescent="0.2">
      <c r="C325" s="2"/>
      <c r="D325" s="2"/>
      <c r="E325" s="523" t="s">
        <v>145</v>
      </c>
      <c r="F325" s="523"/>
      <c r="G325" s="523"/>
      <c r="H325" s="523"/>
      <c r="I325" s="523"/>
      <c r="J325" s="523"/>
      <c r="K325" s="523"/>
      <c r="L325" s="233"/>
      <c r="M325" s="233"/>
      <c r="N325" s="11"/>
      <c r="O325" s="11"/>
      <c r="P325" s="11"/>
      <c r="Q325" s="9"/>
      <c r="R325" s="9"/>
      <c r="S325" s="9"/>
      <c r="T325" s="9"/>
      <c r="U325" s="9"/>
      <c r="V325" s="9"/>
      <c r="W325" s="9"/>
      <c r="X325" s="9"/>
      <c r="Y325" s="9"/>
      <c r="Z325" s="9"/>
    </row>
    <row r="326" spans="1:28" x14ac:dyDescent="0.2">
      <c r="C326" s="2"/>
      <c r="D326" s="2"/>
      <c r="E326" s="523" t="s">
        <v>121</v>
      </c>
      <c r="F326" s="523"/>
      <c r="G326" s="523"/>
      <c r="H326" s="523"/>
      <c r="I326" s="523"/>
      <c r="J326" s="523"/>
      <c r="K326" s="523"/>
      <c r="L326" s="233"/>
      <c r="M326" s="233"/>
      <c r="N326" s="11"/>
      <c r="O326" s="11"/>
      <c r="P326" s="11"/>
      <c r="Q326" s="9"/>
      <c r="R326" s="9"/>
      <c r="S326" s="9"/>
      <c r="T326" s="9"/>
      <c r="U326" s="9"/>
      <c r="V326" s="9"/>
      <c r="W326" s="9"/>
      <c r="X326" s="9"/>
      <c r="Y326" s="9"/>
      <c r="Z326" s="9"/>
    </row>
    <row r="327" spans="1:28" x14ac:dyDescent="0.2">
      <c r="A327" s="232"/>
      <c r="B327" s="69"/>
      <c r="C327" s="223"/>
      <c r="D327" s="65"/>
      <c r="E327" s="65"/>
      <c r="F327" s="65"/>
      <c r="G327" s="11"/>
      <c r="H327" s="11"/>
      <c r="I327" s="11"/>
      <c r="J327" s="11"/>
      <c r="K327" s="11"/>
      <c r="L327" s="233"/>
      <c r="M327" s="233"/>
      <c r="N327" s="11"/>
      <c r="O327" s="11"/>
      <c r="P327" s="11"/>
      <c r="Q327" s="9"/>
      <c r="R327" s="9"/>
      <c r="S327" s="9"/>
      <c r="T327" s="9"/>
      <c r="U327" s="9"/>
      <c r="V327" s="9"/>
      <c r="W327" s="9"/>
      <c r="X327" s="9"/>
      <c r="Y327" s="9"/>
      <c r="Z327" s="9"/>
    </row>
    <row r="328" spans="1:28" ht="12.75" thickBot="1" x14ac:dyDescent="0.25">
      <c r="A328" s="232"/>
      <c r="B328" s="69"/>
      <c r="C328" s="223"/>
      <c r="D328" s="65"/>
      <c r="E328" s="65"/>
      <c r="F328" s="65"/>
      <c r="G328" s="11"/>
      <c r="H328" s="11"/>
      <c r="I328" s="11"/>
      <c r="J328" s="11"/>
      <c r="K328" s="11"/>
      <c r="L328" s="233"/>
      <c r="M328" s="233"/>
      <c r="N328" s="11"/>
      <c r="O328" s="11"/>
      <c r="P328" s="11"/>
      <c r="Q328" s="9"/>
      <c r="R328" s="9"/>
      <c r="S328" s="9"/>
      <c r="T328" s="9"/>
      <c r="U328" s="9"/>
      <c r="V328" s="9"/>
      <c r="W328" s="9"/>
      <c r="X328" s="9"/>
      <c r="Y328" s="9"/>
      <c r="Z328" s="9"/>
    </row>
    <row r="329" spans="1:28" x14ac:dyDescent="0.2">
      <c r="A329" s="232"/>
      <c r="B329" s="17"/>
      <c r="C329" s="18" t="s">
        <v>8</v>
      </c>
      <c r="D329" s="19"/>
      <c r="E329" s="139"/>
      <c r="F329" s="20"/>
      <c r="G329" s="21"/>
      <c r="H329" s="21"/>
      <c r="I329" s="21"/>
      <c r="J329" s="21"/>
      <c r="K329" s="21"/>
      <c r="L329" s="21"/>
      <c r="M329" s="21"/>
      <c r="N329" s="22"/>
      <c r="O329" s="11"/>
    </row>
    <row r="330" spans="1:28" ht="12.75" thickBot="1" x14ac:dyDescent="0.25">
      <c r="A330" s="232"/>
      <c r="B330" s="524" t="s">
        <v>12</v>
      </c>
      <c r="C330" s="525"/>
      <c r="D330" s="525"/>
      <c r="E330" s="526"/>
      <c r="F330" s="141"/>
      <c r="G330" s="11"/>
      <c r="H330" s="81"/>
      <c r="I330" s="69"/>
      <c r="J330" s="11" t="s">
        <v>13</v>
      </c>
      <c r="K330" s="11"/>
      <c r="L330" s="11"/>
      <c r="M330" s="11"/>
      <c r="N330" s="142"/>
      <c r="O330" s="11"/>
      <c r="Q330" s="500" t="s">
        <v>121</v>
      </c>
      <c r="R330" s="500"/>
    </row>
    <row r="331" spans="1:28" ht="132.75" thickBot="1" x14ac:dyDescent="0.25">
      <c r="A331" s="143"/>
      <c r="B331" s="410" t="s">
        <v>15</v>
      </c>
      <c r="C331" s="144" t="s">
        <v>16</v>
      </c>
      <c r="D331" s="145" t="s">
        <v>17</v>
      </c>
      <c r="E331" s="145" t="s">
        <v>18</v>
      </c>
      <c r="F331" s="145" t="s">
        <v>19</v>
      </c>
      <c r="G331" s="410" t="s">
        <v>20</v>
      </c>
      <c r="H331" s="410" t="s">
        <v>21</v>
      </c>
      <c r="I331" s="410" t="s">
        <v>22</v>
      </c>
      <c r="J331" s="527" t="s">
        <v>23</v>
      </c>
      <c r="K331" s="528"/>
      <c r="L331" s="410" t="s">
        <v>24</v>
      </c>
      <c r="M331" s="410" t="s">
        <v>25</v>
      </c>
      <c r="N331" s="410" t="s">
        <v>26</v>
      </c>
      <c r="O331" s="146" t="s">
        <v>27</v>
      </c>
      <c r="Q331" s="226" t="s">
        <v>28</v>
      </c>
      <c r="R331" s="227" t="s">
        <v>29</v>
      </c>
      <c r="S331" s="227" t="s">
        <v>30</v>
      </c>
      <c r="T331" s="227" t="s">
        <v>31</v>
      </c>
      <c r="U331" s="227" t="s">
        <v>32</v>
      </c>
      <c r="V331" s="227" t="s">
        <v>33</v>
      </c>
      <c r="W331" s="228" t="s">
        <v>34</v>
      </c>
      <c r="X331" s="228" t="s">
        <v>35</v>
      </c>
      <c r="Y331" s="228" t="s">
        <v>120</v>
      </c>
      <c r="Z331" s="228" t="s">
        <v>37</v>
      </c>
      <c r="AA331" s="229" t="s">
        <v>38</v>
      </c>
    </row>
    <row r="332" spans="1:28" x14ac:dyDescent="0.2">
      <c r="A332" s="218" t="s">
        <v>47</v>
      </c>
      <c r="B332" s="219">
        <f>SUM(B11+B34+B57+B80+B103+B126+B149+B172+B195+B218+B241)</f>
        <v>266</v>
      </c>
      <c r="C332" s="220">
        <f t="shared" ref="C332:C343" si="264">D332/B332*100</f>
        <v>88.867329614358468</v>
      </c>
      <c r="D332" s="64">
        <f t="shared" ref="D332:D343" si="265">R332</f>
        <v>236.38709677419354</v>
      </c>
      <c r="E332" s="65">
        <f t="shared" ref="E332:E344" si="266">B332-D332</f>
        <v>29.612903225806463</v>
      </c>
      <c r="F332" s="64">
        <f t="shared" ref="F332:F343" si="267">+R332</f>
        <v>236.38709677419354</v>
      </c>
      <c r="G332" s="230">
        <f>+U332</f>
        <v>1004</v>
      </c>
      <c r="H332" s="68">
        <f t="shared" ref="H332:H344" si="268">S332/Q332*100</f>
        <v>83.665393013100442</v>
      </c>
      <c r="I332" s="69">
        <f t="shared" ref="I332:I344" si="269">X332/U332</f>
        <v>5.7101593625498008</v>
      </c>
      <c r="J332" s="68">
        <f>B332/Y332*1000</f>
        <v>1.685774220329423</v>
      </c>
      <c r="K332" s="69">
        <f>W332/Y332*1000</f>
        <v>7.617671476826942</v>
      </c>
      <c r="L332" s="68">
        <f t="shared" ref="L332:L344" si="270">SUM(Q332-S332)/W332</f>
        <v>0.99584026622296173</v>
      </c>
      <c r="M332" s="69">
        <f t="shared" ref="M332:M343" si="271">W332/F332</f>
        <v>5.0848799126637561</v>
      </c>
      <c r="N332" s="158">
        <f t="shared" ref="N332:N344" si="272">Z332/W332*100</f>
        <v>4.1597337770382694</v>
      </c>
      <c r="O332" s="36">
        <f>+X332/W332</f>
        <v>4.7695507487520796</v>
      </c>
      <c r="Q332" s="77">
        <f>SUM(Q11+Q34+Q57+Q80+Q103+Q126+Q149+Q172+Q195+Q218+Q241)</f>
        <v>7328</v>
      </c>
      <c r="R332" s="73">
        <f>Q332/31</f>
        <v>236.38709677419354</v>
      </c>
      <c r="S332" s="77">
        <f>SUM(S11+S34+S57+S80+S103+S126+S149+S172+S195+S218+S241)</f>
        <v>6131</v>
      </c>
      <c r="T332" s="73">
        <f>S332/31</f>
        <v>197.7741935483871</v>
      </c>
      <c r="U332" s="53">
        <f t="shared" ref="U332:AA332" si="273">SUM(U11+U34+U57+U80+U103+U126+U149+U172+U195+U218+U241)</f>
        <v>1004</v>
      </c>
      <c r="V332" s="53">
        <f t="shared" si="273"/>
        <v>198</v>
      </c>
      <c r="W332" s="53">
        <f t="shared" si="273"/>
        <v>1202</v>
      </c>
      <c r="X332" s="53">
        <f t="shared" si="273"/>
        <v>5733</v>
      </c>
      <c r="Y332" s="53">
        <v>157791</v>
      </c>
      <c r="Z332" s="53">
        <f t="shared" si="273"/>
        <v>50</v>
      </c>
      <c r="AA332" s="53">
        <f t="shared" si="273"/>
        <v>5651</v>
      </c>
    </row>
    <row r="333" spans="1:28" x14ac:dyDescent="0.2">
      <c r="A333" s="218" t="s">
        <v>49</v>
      </c>
      <c r="B333" s="219">
        <f t="shared" ref="B333:B343" si="274">SUM(B12+B35+B58+B81+B104+B127+B150+B173+B196+B219+B242)</f>
        <v>266</v>
      </c>
      <c r="C333" s="220">
        <f t="shared" si="264"/>
        <v>90.346401718582172</v>
      </c>
      <c r="D333" s="64">
        <f t="shared" si="265"/>
        <v>240.32142857142858</v>
      </c>
      <c r="E333" s="65">
        <f t="shared" si="266"/>
        <v>25.678571428571416</v>
      </c>
      <c r="F333" s="64">
        <f t="shared" si="267"/>
        <v>240.32142857142858</v>
      </c>
      <c r="G333" s="230">
        <f>+U333</f>
        <v>933</v>
      </c>
      <c r="H333" s="68">
        <f t="shared" si="268"/>
        <v>85.153811859117255</v>
      </c>
      <c r="I333" s="69">
        <f t="shared" si="269"/>
        <v>6.1661307609860661</v>
      </c>
      <c r="J333" s="68">
        <f t="shared" ref="J333:J344" si="275">B333/Y$309*1000</f>
        <v>1.1034642971222812</v>
      </c>
      <c r="K333" s="69">
        <f t="shared" ref="K333:K343" si="276">W333/Y$309*1000</f>
        <v>4.6503138235867567</v>
      </c>
      <c r="L333" s="68">
        <f t="shared" si="270"/>
        <v>0.89116859946476357</v>
      </c>
      <c r="M333" s="69">
        <f t="shared" si="271"/>
        <v>4.664586119780056</v>
      </c>
      <c r="N333" s="158">
        <f t="shared" si="272"/>
        <v>4.1926851025869762</v>
      </c>
      <c r="O333" s="80">
        <f t="shared" ref="O333:O344" si="277">+X333/W333</f>
        <v>5.1320249776984834</v>
      </c>
      <c r="Q333" s="77">
        <f t="shared" ref="Q333:S343" si="278">SUM(Q12+Q35+Q58+Q81+Q104+Q127+Q150+Q173+Q196+Q219+Q242)</f>
        <v>6729</v>
      </c>
      <c r="R333" s="73">
        <f>Q333/28</f>
        <v>240.32142857142858</v>
      </c>
      <c r="S333" s="77">
        <f t="shared" si="278"/>
        <v>5730</v>
      </c>
      <c r="T333" s="73">
        <f>S333/28</f>
        <v>204.64285714285714</v>
      </c>
      <c r="U333" s="53">
        <f t="shared" ref="U333:AA333" si="279">SUM(U12+U35+U58+U81+U104+U127+U150+U173+U196+U219+U242)</f>
        <v>933</v>
      </c>
      <c r="V333" s="53">
        <f t="shared" si="279"/>
        <v>188</v>
      </c>
      <c r="W333" s="53">
        <f t="shared" si="279"/>
        <v>1121</v>
      </c>
      <c r="X333" s="53">
        <f t="shared" si="279"/>
        <v>5753</v>
      </c>
      <c r="Y333" s="74">
        <f t="shared" si="279"/>
        <v>0</v>
      </c>
      <c r="Z333" s="53">
        <f t="shared" si="279"/>
        <v>47</v>
      </c>
      <c r="AA333" s="53">
        <f t="shared" si="279"/>
        <v>5697</v>
      </c>
    </row>
    <row r="334" spans="1:28" x14ac:dyDescent="0.2">
      <c r="A334" s="218" t="s">
        <v>51</v>
      </c>
      <c r="B334" s="219">
        <f t="shared" si="274"/>
        <v>266</v>
      </c>
      <c r="C334" s="220">
        <f t="shared" si="264"/>
        <v>90.16492845015766</v>
      </c>
      <c r="D334" s="64">
        <f t="shared" si="265"/>
        <v>239.83870967741936</v>
      </c>
      <c r="E334" s="65">
        <f t="shared" si="266"/>
        <v>26.161290322580641</v>
      </c>
      <c r="F334" s="64">
        <f t="shared" si="267"/>
        <v>239.83870967741936</v>
      </c>
      <c r="G334" s="230">
        <f t="shared" ref="G334:G343" si="280">+U334</f>
        <v>1105</v>
      </c>
      <c r="H334" s="68">
        <f t="shared" si="268"/>
        <v>85.272360457296571</v>
      </c>
      <c r="I334" s="69">
        <f t="shared" si="269"/>
        <v>6.1502262443438918</v>
      </c>
      <c r="J334" s="68">
        <f t="shared" si="275"/>
        <v>1.1034642971222812</v>
      </c>
      <c r="K334" s="69">
        <f t="shared" si="276"/>
        <v>5.5463600197462029</v>
      </c>
      <c r="L334" s="68">
        <f t="shared" si="270"/>
        <v>0.81899775617053105</v>
      </c>
      <c r="M334" s="69">
        <f t="shared" si="271"/>
        <v>5.5745796906523202</v>
      </c>
      <c r="N334" s="158">
        <f t="shared" si="272"/>
        <v>3.5153328347045627</v>
      </c>
      <c r="O334" s="80">
        <f t="shared" si="277"/>
        <v>5.0830216903515328</v>
      </c>
      <c r="Q334" s="77">
        <f t="shared" si="278"/>
        <v>7435</v>
      </c>
      <c r="R334" s="73">
        <f>Q334/31</f>
        <v>239.83870967741936</v>
      </c>
      <c r="S334" s="77">
        <f t="shared" si="278"/>
        <v>6340</v>
      </c>
      <c r="T334" s="73">
        <f>S334/31</f>
        <v>204.51612903225808</v>
      </c>
      <c r="U334" s="53">
        <f t="shared" ref="U334:AA334" si="281">SUM(U13+U36+U59+U82+U105+U128+U151+U174+U197+U220+U243)</f>
        <v>1105</v>
      </c>
      <c r="V334" s="53">
        <f t="shared" si="281"/>
        <v>232</v>
      </c>
      <c r="W334" s="53">
        <f t="shared" si="281"/>
        <v>1337</v>
      </c>
      <c r="X334" s="53">
        <f t="shared" si="281"/>
        <v>6796</v>
      </c>
      <c r="Y334" s="74">
        <f t="shared" si="281"/>
        <v>0</v>
      </c>
      <c r="Z334" s="53">
        <f t="shared" si="281"/>
        <v>47</v>
      </c>
      <c r="AA334" s="53">
        <f t="shared" si="281"/>
        <v>6731</v>
      </c>
    </row>
    <row r="335" spans="1:28" x14ac:dyDescent="0.2">
      <c r="A335" s="218" t="s">
        <v>53</v>
      </c>
      <c r="B335" s="219">
        <f t="shared" si="274"/>
        <v>266</v>
      </c>
      <c r="C335" s="220">
        <f t="shared" si="264"/>
        <v>92.080200501253131</v>
      </c>
      <c r="D335" s="64">
        <f t="shared" si="265"/>
        <v>244.93333333333334</v>
      </c>
      <c r="E335" s="65">
        <f t="shared" si="266"/>
        <v>21.066666666666663</v>
      </c>
      <c r="F335" s="64">
        <f t="shared" si="267"/>
        <v>244.93333333333334</v>
      </c>
      <c r="G335" s="230">
        <f t="shared" si="280"/>
        <v>1100</v>
      </c>
      <c r="H335" s="68">
        <f t="shared" si="268"/>
        <v>81.709308655416436</v>
      </c>
      <c r="I335" s="69">
        <f t="shared" si="269"/>
        <v>5.7763636363636364</v>
      </c>
      <c r="J335" s="68">
        <f t="shared" si="275"/>
        <v>1.1034642971222812</v>
      </c>
      <c r="K335" s="69">
        <f t="shared" si="276"/>
        <v>5.4633927793610697</v>
      </c>
      <c r="L335" s="68">
        <f t="shared" si="270"/>
        <v>1.0205011389521641</v>
      </c>
      <c r="M335" s="69">
        <f t="shared" si="271"/>
        <v>5.376973326075122</v>
      </c>
      <c r="N335" s="158">
        <f t="shared" si="272"/>
        <v>3.6446469248291571</v>
      </c>
      <c r="O335" s="80">
        <f t="shared" si="277"/>
        <v>4.8246013667425967</v>
      </c>
      <c r="Q335" s="77">
        <f t="shared" si="278"/>
        <v>7348</v>
      </c>
      <c r="R335" s="73">
        <f>Q335/30</f>
        <v>244.93333333333334</v>
      </c>
      <c r="S335" s="77">
        <f t="shared" si="278"/>
        <v>6004</v>
      </c>
      <c r="T335" s="73">
        <f>S335/30</f>
        <v>200.13333333333333</v>
      </c>
      <c r="U335" s="53">
        <f t="shared" ref="U335:AA335" si="282">SUM(U14+U37+U60+U83+U106+U129+U152+U175+U198+U221+U244)</f>
        <v>1100</v>
      </c>
      <c r="V335" s="53">
        <f t="shared" si="282"/>
        <v>217</v>
      </c>
      <c r="W335" s="53">
        <f t="shared" si="282"/>
        <v>1317</v>
      </c>
      <c r="X335" s="53">
        <f t="shared" si="282"/>
        <v>6354</v>
      </c>
      <c r="Y335" s="74">
        <f t="shared" si="282"/>
        <v>0</v>
      </c>
      <c r="Z335" s="53">
        <f t="shared" si="282"/>
        <v>48</v>
      </c>
      <c r="AA335" s="53">
        <f t="shared" si="282"/>
        <v>6294</v>
      </c>
    </row>
    <row r="336" spans="1:28" x14ac:dyDescent="0.2">
      <c r="A336" s="218" t="s">
        <v>55</v>
      </c>
      <c r="B336" s="219">
        <f t="shared" si="274"/>
        <v>266</v>
      </c>
      <c r="C336" s="220">
        <f t="shared" si="264"/>
        <v>95.609992723744838</v>
      </c>
      <c r="D336" s="64">
        <f t="shared" si="265"/>
        <v>254.32258064516128</v>
      </c>
      <c r="E336" s="65">
        <f t="shared" si="266"/>
        <v>11.677419354838719</v>
      </c>
      <c r="F336" s="64">
        <f t="shared" si="267"/>
        <v>254.32258064516128</v>
      </c>
      <c r="G336" s="230">
        <f t="shared" si="280"/>
        <v>994</v>
      </c>
      <c r="H336" s="68">
        <f t="shared" si="268"/>
        <v>82.521562658548959</v>
      </c>
      <c r="I336" s="69">
        <f t="shared" si="269"/>
        <v>5.8319919517102612</v>
      </c>
      <c r="J336" s="68">
        <f t="shared" si="275"/>
        <v>1.1034642971222812</v>
      </c>
      <c r="K336" s="69">
        <f t="shared" si="276"/>
        <v>5.1730074380131006</v>
      </c>
      <c r="L336" s="68">
        <f t="shared" si="270"/>
        <v>1.1050521251002405</v>
      </c>
      <c r="M336" s="69">
        <f t="shared" si="271"/>
        <v>4.903221714865551</v>
      </c>
      <c r="N336" s="158">
        <f t="shared" si="272"/>
        <v>4.0898155573376105</v>
      </c>
      <c r="O336" s="80">
        <f t="shared" si="277"/>
        <v>4.6487570168404169</v>
      </c>
      <c r="Q336" s="77">
        <f t="shared" si="278"/>
        <v>7884</v>
      </c>
      <c r="R336" s="73">
        <f>Q336/31</f>
        <v>254.32258064516128</v>
      </c>
      <c r="S336" s="77">
        <f t="shared" si="278"/>
        <v>6506</v>
      </c>
      <c r="T336" s="73">
        <f>S336/31</f>
        <v>209.87096774193549</v>
      </c>
      <c r="U336" s="53">
        <f t="shared" ref="U336:AA336" si="283">SUM(U15+U38+U61+U84+U107+U130+U153+U176+U199+U222+U245)</f>
        <v>994</v>
      </c>
      <c r="V336" s="53">
        <f t="shared" si="283"/>
        <v>253</v>
      </c>
      <c r="W336" s="53">
        <f t="shared" si="283"/>
        <v>1247</v>
      </c>
      <c r="X336" s="53">
        <f t="shared" si="283"/>
        <v>5797</v>
      </c>
      <c r="Y336" s="74">
        <f t="shared" si="283"/>
        <v>0</v>
      </c>
      <c r="Z336" s="53">
        <f t="shared" si="283"/>
        <v>51</v>
      </c>
      <c r="AA336" s="53">
        <f t="shared" si="283"/>
        <v>5738</v>
      </c>
    </row>
    <row r="337" spans="1:27" x14ac:dyDescent="0.2">
      <c r="A337" s="218" t="s">
        <v>57</v>
      </c>
      <c r="B337" s="219">
        <f t="shared" si="274"/>
        <v>266</v>
      </c>
      <c r="C337" s="220">
        <f t="shared" si="264"/>
        <v>95.162907268170429</v>
      </c>
      <c r="D337" s="64">
        <f t="shared" si="265"/>
        <v>253.13333333333333</v>
      </c>
      <c r="E337" s="65">
        <f t="shared" si="266"/>
        <v>12.866666666666674</v>
      </c>
      <c r="F337" s="64">
        <f t="shared" si="267"/>
        <v>253.13333333333333</v>
      </c>
      <c r="G337" s="230">
        <f t="shared" si="280"/>
        <v>1057</v>
      </c>
      <c r="H337" s="68">
        <f t="shared" si="268"/>
        <v>79.931524888069532</v>
      </c>
      <c r="I337" s="69">
        <f t="shared" si="269"/>
        <v>6.064333017975402</v>
      </c>
      <c r="J337" s="68">
        <f t="shared" si="275"/>
        <v>1.1034642971222812</v>
      </c>
      <c r="K337" s="69">
        <f t="shared" si="276"/>
        <v>5.2435295923404643</v>
      </c>
      <c r="L337" s="68">
        <f t="shared" si="270"/>
        <v>1.2056962025316456</v>
      </c>
      <c r="M337" s="69">
        <f t="shared" si="271"/>
        <v>4.9934158546220706</v>
      </c>
      <c r="N337" s="158">
        <f t="shared" si="272"/>
        <v>4.3512658227848107</v>
      </c>
      <c r="O337" s="80">
        <f t="shared" si="277"/>
        <v>5.0712025316455698</v>
      </c>
      <c r="Q337" s="77">
        <f t="shared" si="278"/>
        <v>7594</v>
      </c>
      <c r="R337" s="73">
        <f>Q337/30</f>
        <v>253.13333333333333</v>
      </c>
      <c r="S337" s="77">
        <f t="shared" si="278"/>
        <v>6070</v>
      </c>
      <c r="T337" s="73">
        <f>S337/30</f>
        <v>202.33333333333334</v>
      </c>
      <c r="U337" s="53">
        <f t="shared" ref="U337:AA337" si="284">SUM(U16+U39+U62+U85+U108+U131+U154+U177+U200+U223+U246)</f>
        <v>1057</v>
      </c>
      <c r="V337" s="53">
        <f t="shared" si="284"/>
        <v>207</v>
      </c>
      <c r="W337" s="53">
        <f t="shared" si="284"/>
        <v>1264</v>
      </c>
      <c r="X337" s="53">
        <f t="shared" si="284"/>
        <v>6410</v>
      </c>
      <c r="Y337" s="74">
        <f t="shared" si="284"/>
        <v>0</v>
      </c>
      <c r="Z337" s="53">
        <f t="shared" si="284"/>
        <v>55</v>
      </c>
      <c r="AA337" s="53">
        <f t="shared" si="284"/>
        <v>6301</v>
      </c>
    </row>
    <row r="338" spans="1:27" x14ac:dyDescent="0.2">
      <c r="A338" s="218" t="s">
        <v>59</v>
      </c>
      <c r="B338" s="219">
        <f t="shared" si="274"/>
        <v>266</v>
      </c>
      <c r="C338" s="220">
        <f t="shared" si="264"/>
        <v>95.331069609507651</v>
      </c>
      <c r="D338" s="64">
        <f t="shared" si="265"/>
        <v>253.58064516129033</v>
      </c>
      <c r="E338" s="65">
        <f t="shared" si="266"/>
        <v>12.419354838709666</v>
      </c>
      <c r="F338" s="64">
        <f t="shared" si="267"/>
        <v>253.58064516129033</v>
      </c>
      <c r="G338" s="230">
        <f t="shared" si="280"/>
        <v>1022</v>
      </c>
      <c r="H338" s="68">
        <f t="shared" si="268"/>
        <v>79.404655896196402</v>
      </c>
      <c r="I338" s="69">
        <f t="shared" si="269"/>
        <v>6.0929549902152642</v>
      </c>
      <c r="J338" s="68">
        <f t="shared" si="275"/>
        <v>1.1034642971222812</v>
      </c>
      <c r="K338" s="69">
        <f t="shared" si="276"/>
        <v>5.1813041620516138</v>
      </c>
      <c r="L338" s="68">
        <f t="shared" si="270"/>
        <v>1.2962369895916734</v>
      </c>
      <c r="M338" s="69">
        <f t="shared" si="271"/>
        <v>4.9254547767459611</v>
      </c>
      <c r="N338" s="158">
        <f t="shared" si="272"/>
        <v>2.4819855884707769</v>
      </c>
      <c r="O338" s="80">
        <f t="shared" si="277"/>
        <v>4.9855884707766212</v>
      </c>
      <c r="Q338" s="77">
        <f t="shared" si="278"/>
        <v>7861</v>
      </c>
      <c r="R338" s="73">
        <f>Q338/31</f>
        <v>253.58064516129033</v>
      </c>
      <c r="S338" s="77">
        <f t="shared" si="278"/>
        <v>6242</v>
      </c>
      <c r="T338" s="73">
        <f>S338/31</f>
        <v>201.35483870967741</v>
      </c>
      <c r="U338" s="53">
        <f t="shared" ref="U338:AA338" si="285">SUM(U17+U40+U63+U86+U109+U132+U155+U178+U201+U224+U247)</f>
        <v>1022</v>
      </c>
      <c r="V338" s="53">
        <f t="shared" si="285"/>
        <v>227</v>
      </c>
      <c r="W338" s="53">
        <f t="shared" si="285"/>
        <v>1249</v>
      </c>
      <c r="X338" s="53">
        <f t="shared" si="285"/>
        <v>6227</v>
      </c>
      <c r="Y338" s="74">
        <f t="shared" si="285"/>
        <v>0</v>
      </c>
      <c r="Z338" s="53">
        <f t="shared" si="285"/>
        <v>31</v>
      </c>
      <c r="AA338" s="53">
        <f t="shared" si="285"/>
        <v>6196</v>
      </c>
    </row>
    <row r="339" spans="1:27" x14ac:dyDescent="0.2">
      <c r="A339" s="218" t="s">
        <v>61</v>
      </c>
      <c r="B339" s="219">
        <f t="shared" si="274"/>
        <v>266</v>
      </c>
      <c r="C339" s="220">
        <f t="shared" si="264"/>
        <v>96.143584768372548</v>
      </c>
      <c r="D339" s="64">
        <f t="shared" si="265"/>
        <v>255.74193548387098</v>
      </c>
      <c r="E339" s="65">
        <f t="shared" si="266"/>
        <v>10.258064516129025</v>
      </c>
      <c r="F339" s="64">
        <f t="shared" si="267"/>
        <v>255.74193548387098</v>
      </c>
      <c r="G339" s="230">
        <f t="shared" si="280"/>
        <v>1037</v>
      </c>
      <c r="H339" s="68">
        <f t="shared" si="268"/>
        <v>79.477800201816351</v>
      </c>
      <c r="I339" s="69">
        <f t="shared" si="269"/>
        <v>5.9961427193828349</v>
      </c>
      <c r="J339" s="68">
        <f t="shared" si="275"/>
        <v>1.1034642971222812</v>
      </c>
      <c r="K339" s="69">
        <f t="shared" si="276"/>
        <v>5.2393812303212082</v>
      </c>
      <c r="L339" s="68">
        <f t="shared" si="270"/>
        <v>1.2882026920031671</v>
      </c>
      <c r="M339" s="69">
        <f t="shared" si="271"/>
        <v>4.9385721493440968</v>
      </c>
      <c r="N339" s="158">
        <f t="shared" si="272"/>
        <v>3.4045922406967537</v>
      </c>
      <c r="O339" s="80">
        <f t="shared" si="277"/>
        <v>4.9231987331749805</v>
      </c>
      <c r="Q339" s="77">
        <f t="shared" si="278"/>
        <v>7928</v>
      </c>
      <c r="R339" s="73">
        <f>Q339/31</f>
        <v>255.74193548387098</v>
      </c>
      <c r="S339" s="77">
        <f t="shared" si="278"/>
        <v>6301</v>
      </c>
      <c r="T339" s="73">
        <f>S339/31</f>
        <v>203.25806451612902</v>
      </c>
      <c r="U339" s="53">
        <f t="shared" ref="U339:AA339" si="286">SUM(U18+U41+U64+U87+U110+U133+U156+U179+U202+U225+U248)</f>
        <v>1037</v>
      </c>
      <c r="V339" s="53">
        <f t="shared" si="286"/>
        <v>226</v>
      </c>
      <c r="W339" s="53">
        <f t="shared" si="286"/>
        <v>1263</v>
      </c>
      <c r="X339" s="53">
        <f t="shared" si="286"/>
        <v>6218</v>
      </c>
      <c r="Y339" s="74">
        <f t="shared" si="286"/>
        <v>0</v>
      </c>
      <c r="Z339" s="53">
        <f t="shared" si="286"/>
        <v>43</v>
      </c>
      <c r="AA339" s="53">
        <f t="shared" si="286"/>
        <v>6180</v>
      </c>
    </row>
    <row r="340" spans="1:27" x14ac:dyDescent="0.2">
      <c r="A340" s="218" t="s">
        <v>63</v>
      </c>
      <c r="B340" s="219">
        <f t="shared" si="274"/>
        <v>266</v>
      </c>
      <c r="C340" s="220">
        <f t="shared" si="264"/>
        <v>94.598997493734345</v>
      </c>
      <c r="D340" s="64">
        <f t="shared" si="265"/>
        <v>251.63333333333333</v>
      </c>
      <c r="E340" s="65">
        <f t="shared" si="266"/>
        <v>14.366666666666674</v>
      </c>
      <c r="F340" s="64">
        <f t="shared" si="267"/>
        <v>251.63333333333333</v>
      </c>
      <c r="G340" s="230">
        <f t="shared" si="280"/>
        <v>1055</v>
      </c>
      <c r="H340" s="68">
        <f t="shared" si="268"/>
        <v>79.9973506424692</v>
      </c>
      <c r="I340" s="69">
        <f t="shared" si="269"/>
        <v>5.855924170616114</v>
      </c>
      <c r="J340" s="68">
        <f t="shared" si="275"/>
        <v>1.1034642971222812</v>
      </c>
      <c r="K340" s="69">
        <f t="shared" si="276"/>
        <v>5.3762771769566786</v>
      </c>
      <c r="L340" s="68">
        <f t="shared" si="270"/>
        <v>1.1651234567901234</v>
      </c>
      <c r="M340" s="69">
        <f t="shared" si="271"/>
        <v>5.1503510398728309</v>
      </c>
      <c r="N340" s="158">
        <f t="shared" si="272"/>
        <v>5.2469135802469129</v>
      </c>
      <c r="O340" s="80">
        <f t="shared" si="277"/>
        <v>4.7669753086419755</v>
      </c>
      <c r="Q340" s="77">
        <f t="shared" si="278"/>
        <v>7549</v>
      </c>
      <c r="R340" s="73">
        <f>Q340/30</f>
        <v>251.63333333333333</v>
      </c>
      <c r="S340" s="77">
        <f t="shared" si="278"/>
        <v>6039</v>
      </c>
      <c r="T340" s="73">
        <f>S340/30</f>
        <v>201.3</v>
      </c>
      <c r="U340" s="53">
        <f t="shared" ref="U340:AA340" si="287">SUM(U19+U42+U65+U88+U111+U134+U157+U180+U203+U226+U249)</f>
        <v>1055</v>
      </c>
      <c r="V340" s="53">
        <f t="shared" si="287"/>
        <v>241</v>
      </c>
      <c r="W340" s="53">
        <f t="shared" si="287"/>
        <v>1296</v>
      </c>
      <c r="X340" s="53">
        <f t="shared" si="287"/>
        <v>6178</v>
      </c>
      <c r="Y340" s="74">
        <f t="shared" si="287"/>
        <v>0</v>
      </c>
      <c r="Z340" s="53">
        <f t="shared" si="287"/>
        <v>68</v>
      </c>
      <c r="AA340" s="53">
        <f t="shared" si="287"/>
        <v>6098</v>
      </c>
    </row>
    <row r="341" spans="1:27" x14ac:dyDescent="0.2">
      <c r="A341" s="218" t="s">
        <v>65</v>
      </c>
      <c r="B341" s="219">
        <f t="shared" si="274"/>
        <v>266</v>
      </c>
      <c r="C341" s="220">
        <f t="shared" si="264"/>
        <v>94.348775163715743</v>
      </c>
      <c r="D341" s="64">
        <f t="shared" si="265"/>
        <v>250.96774193548387</v>
      </c>
      <c r="E341" s="65">
        <f t="shared" si="266"/>
        <v>15.032258064516128</v>
      </c>
      <c r="F341" s="64">
        <f t="shared" si="267"/>
        <v>250.96774193548387</v>
      </c>
      <c r="G341" s="230">
        <f t="shared" si="280"/>
        <v>1106</v>
      </c>
      <c r="H341" s="68">
        <f t="shared" si="268"/>
        <v>84.151670951156802</v>
      </c>
      <c r="I341" s="69">
        <f t="shared" si="269"/>
        <v>5.7160940325497291</v>
      </c>
      <c r="J341" s="68">
        <f t="shared" si="275"/>
        <v>1.1034642971222812</v>
      </c>
      <c r="K341" s="69">
        <f t="shared" si="276"/>
        <v>5.4965796755151226</v>
      </c>
      <c r="L341" s="68">
        <f t="shared" si="270"/>
        <v>0.93056603773584901</v>
      </c>
      <c r="M341" s="69">
        <f t="shared" si="271"/>
        <v>5.2795629820051415</v>
      </c>
      <c r="N341" s="158">
        <f t="shared" si="272"/>
        <v>4.0754716981132075</v>
      </c>
      <c r="O341" s="80">
        <f t="shared" si="277"/>
        <v>4.7713207547169807</v>
      </c>
      <c r="Q341" s="77">
        <f t="shared" si="278"/>
        <v>7780</v>
      </c>
      <c r="R341" s="73">
        <f>Q341/31</f>
        <v>250.96774193548387</v>
      </c>
      <c r="S341" s="77">
        <f t="shared" si="278"/>
        <v>6547</v>
      </c>
      <c r="T341" s="73">
        <f>S341/31</f>
        <v>211.19354838709677</v>
      </c>
      <c r="U341" s="53">
        <f t="shared" ref="U341:AA341" si="288">SUM(U20+U43+U66+U89+U112+U135+U158+U181+U204+U227+U250)</f>
        <v>1106</v>
      </c>
      <c r="V341" s="53">
        <f t="shared" si="288"/>
        <v>219</v>
      </c>
      <c r="W341" s="53">
        <f t="shared" si="288"/>
        <v>1325</v>
      </c>
      <c r="X341" s="53">
        <f t="shared" si="288"/>
        <v>6322</v>
      </c>
      <c r="Y341" s="74">
        <f t="shared" si="288"/>
        <v>0</v>
      </c>
      <c r="Z341" s="53">
        <f t="shared" si="288"/>
        <v>54</v>
      </c>
      <c r="AA341" s="53">
        <f t="shared" si="288"/>
        <v>6281</v>
      </c>
    </row>
    <row r="342" spans="1:27" x14ac:dyDescent="0.2">
      <c r="A342" s="218" t="s">
        <v>67</v>
      </c>
      <c r="B342" s="219">
        <f t="shared" si="274"/>
        <v>266</v>
      </c>
      <c r="C342" s="220">
        <f t="shared" si="264"/>
        <v>93.245614035087726</v>
      </c>
      <c r="D342" s="64">
        <f t="shared" si="265"/>
        <v>248.03333333333333</v>
      </c>
      <c r="E342" s="65">
        <f t="shared" si="266"/>
        <v>17.966666666666669</v>
      </c>
      <c r="F342" s="64">
        <f t="shared" si="267"/>
        <v>248.03333333333333</v>
      </c>
      <c r="G342" s="230">
        <f t="shared" si="280"/>
        <v>1059</v>
      </c>
      <c r="H342" s="68">
        <f t="shared" si="268"/>
        <v>83.44308560677328</v>
      </c>
      <c r="I342" s="69">
        <f t="shared" si="269"/>
        <v>6.0264400377714828</v>
      </c>
      <c r="J342" s="68">
        <f t="shared" si="275"/>
        <v>1.1034642971222812</v>
      </c>
      <c r="K342" s="69">
        <f t="shared" si="276"/>
        <v>5.2725681264752611</v>
      </c>
      <c r="L342" s="68">
        <f t="shared" si="270"/>
        <v>0.96931549960660901</v>
      </c>
      <c r="M342" s="69">
        <f t="shared" si="271"/>
        <v>5.1243112484881062</v>
      </c>
      <c r="N342" s="158">
        <f t="shared" si="272"/>
        <v>3.6978756884343036</v>
      </c>
      <c r="O342" s="80">
        <f t="shared" si="277"/>
        <v>5.0212431156569632</v>
      </c>
      <c r="Q342" s="77">
        <f t="shared" si="278"/>
        <v>7441</v>
      </c>
      <c r="R342" s="73">
        <f>Q342/30</f>
        <v>248.03333333333333</v>
      </c>
      <c r="S342" s="77">
        <f t="shared" si="278"/>
        <v>6209</v>
      </c>
      <c r="T342" s="73">
        <f>S342/30</f>
        <v>206.96666666666667</v>
      </c>
      <c r="U342" s="53">
        <f t="shared" ref="U342:AA342" si="289">SUM(U21+U44+U67+U90+U113+U136+U159+U182+U205+U228+U251)</f>
        <v>1059</v>
      </c>
      <c r="V342" s="53">
        <f t="shared" si="289"/>
        <v>212</v>
      </c>
      <c r="W342" s="53">
        <f t="shared" si="289"/>
        <v>1271</v>
      </c>
      <c r="X342" s="53">
        <f t="shared" si="289"/>
        <v>6382</v>
      </c>
      <c r="Y342" s="74">
        <f t="shared" si="289"/>
        <v>0</v>
      </c>
      <c r="Z342" s="53">
        <f t="shared" si="289"/>
        <v>47</v>
      </c>
      <c r="AA342" s="53">
        <f t="shared" si="289"/>
        <v>6345</v>
      </c>
    </row>
    <row r="343" spans="1:27" x14ac:dyDescent="0.2">
      <c r="A343" s="218" t="s">
        <v>69</v>
      </c>
      <c r="B343" s="219">
        <f t="shared" si="274"/>
        <v>266</v>
      </c>
      <c r="C343" s="220">
        <f t="shared" si="264"/>
        <v>21.937909289352412</v>
      </c>
      <c r="D343" s="64">
        <f t="shared" si="265"/>
        <v>58.354838709677416</v>
      </c>
      <c r="E343" s="65">
        <f t="shared" si="266"/>
        <v>207.64516129032259</v>
      </c>
      <c r="F343" s="64">
        <f t="shared" si="267"/>
        <v>58.354838709677416</v>
      </c>
      <c r="G343" s="230">
        <f t="shared" si="280"/>
        <v>275</v>
      </c>
      <c r="H343" s="68">
        <f t="shared" si="268"/>
        <v>98.341625207296843</v>
      </c>
      <c r="I343" s="69">
        <f t="shared" si="269"/>
        <v>6.6763636363636367</v>
      </c>
      <c r="J343" s="68">
        <f t="shared" si="275"/>
        <v>1.1034642971222812</v>
      </c>
      <c r="K343" s="69">
        <f t="shared" si="276"/>
        <v>1.3523660182776831</v>
      </c>
      <c r="L343" s="68">
        <f t="shared" si="270"/>
        <v>9.202453987730061E-2</v>
      </c>
      <c r="M343" s="69">
        <f t="shared" si="271"/>
        <v>5.5865118850193483</v>
      </c>
      <c r="N343" s="158">
        <f t="shared" si="272"/>
        <v>9.2024539877300615</v>
      </c>
      <c r="O343" s="80">
        <f t="shared" si="277"/>
        <v>5.6319018404907979</v>
      </c>
      <c r="Q343" s="77">
        <f t="shared" si="278"/>
        <v>1809</v>
      </c>
      <c r="R343" s="73">
        <f>Q343/31</f>
        <v>58.354838709677416</v>
      </c>
      <c r="S343" s="77">
        <f t="shared" si="278"/>
        <v>1779</v>
      </c>
      <c r="T343" s="73">
        <f>S343/31</f>
        <v>57.387096774193552</v>
      </c>
      <c r="U343" s="53">
        <f t="shared" ref="U343:AA343" si="290">SUM(U22+U45+U68+U91+U114+U137+U160+U183+U206+U229+U252)</f>
        <v>275</v>
      </c>
      <c r="V343" s="53">
        <f t="shared" si="290"/>
        <v>51</v>
      </c>
      <c r="W343" s="53">
        <f t="shared" si="290"/>
        <v>326</v>
      </c>
      <c r="X343" s="53">
        <f t="shared" si="290"/>
        <v>1836</v>
      </c>
      <c r="Y343" s="74">
        <f t="shared" si="290"/>
        <v>0</v>
      </c>
      <c r="Z343" s="53">
        <f t="shared" si="290"/>
        <v>30</v>
      </c>
      <c r="AA343" s="53">
        <f t="shared" si="290"/>
        <v>1819</v>
      </c>
    </row>
    <row r="344" spans="1:27" s="8" customFormat="1" ht="12.75" thickBot="1" x14ac:dyDescent="0.25">
      <c r="A344" s="501" t="s">
        <v>71</v>
      </c>
      <c r="B344" s="502">
        <v>266</v>
      </c>
      <c r="C344" s="503">
        <f>D344/B344*100</f>
        <v>95.319886542704069</v>
      </c>
      <c r="D344" s="504">
        <f>R344</f>
        <v>253.55089820359282</v>
      </c>
      <c r="E344" s="504">
        <f t="shared" si="266"/>
        <v>12.449101796407177</v>
      </c>
      <c r="F344" s="504">
        <f>+R344</f>
        <v>253.55089820359282</v>
      </c>
      <c r="G344" s="502">
        <f>SUM(G332:G343)</f>
        <v>11747</v>
      </c>
      <c r="H344" s="505">
        <f t="shared" si="268"/>
        <v>82.537845688779726</v>
      </c>
      <c r="I344" s="505">
        <f t="shared" si="269"/>
        <v>5.9594790159189577</v>
      </c>
      <c r="J344" s="505">
        <f t="shared" si="275"/>
        <v>1.1034642971222812</v>
      </c>
      <c r="K344" s="505">
        <f>W344/Y$309*1000/11</f>
        <v>5.3619464717992464</v>
      </c>
      <c r="L344" s="505">
        <f t="shared" si="270"/>
        <v>1.0400900267266844</v>
      </c>
      <c r="M344" s="505">
        <f>W344/F344/11</f>
        <v>5.0977750964525637</v>
      </c>
      <c r="N344" s="505">
        <f t="shared" si="272"/>
        <v>4.0160360106906738</v>
      </c>
      <c r="O344" s="505">
        <f t="shared" si="277"/>
        <v>4.9237586158390769</v>
      </c>
      <c r="P344" s="1"/>
      <c r="Q344" s="506">
        <f>SUM(Q332:Q343)</f>
        <v>84686</v>
      </c>
      <c r="R344" s="507">
        <f>+Q344/334</f>
        <v>253.55089820359282</v>
      </c>
      <c r="S344" s="508">
        <f>SUM(S332:S343)</f>
        <v>69898</v>
      </c>
      <c r="T344" s="507">
        <f>+S344/334</f>
        <v>209.2754491017964</v>
      </c>
      <c r="U344" s="509">
        <f>SUM(U332:U343)</f>
        <v>11747</v>
      </c>
      <c r="V344" s="509">
        <f t="shared" ref="V344:AA344" si="291">SUM(V332:V343)</f>
        <v>2471</v>
      </c>
      <c r="W344" s="509">
        <f t="shared" si="291"/>
        <v>14218</v>
      </c>
      <c r="X344" s="509">
        <f t="shared" si="291"/>
        <v>70006</v>
      </c>
      <c r="Y344" s="509">
        <f t="shared" si="291"/>
        <v>157791</v>
      </c>
      <c r="Z344" s="509">
        <f t="shared" si="291"/>
        <v>571</v>
      </c>
      <c r="AA344" s="509">
        <f t="shared" si="291"/>
        <v>69331</v>
      </c>
    </row>
    <row r="345" spans="1:27" x14ac:dyDescent="0.2">
      <c r="C345" s="216"/>
    </row>
    <row r="346" spans="1:27" x14ac:dyDescent="0.2">
      <c r="C346" s="216"/>
      <c r="R346" s="234"/>
      <c r="S346" s="234"/>
      <c r="T346" s="234"/>
    </row>
    <row r="347" spans="1:27" x14ac:dyDescent="0.2">
      <c r="C347" s="216"/>
      <c r="R347" s="234"/>
    </row>
    <row r="348" spans="1:27" x14ac:dyDescent="0.2">
      <c r="A348" s="550" t="s">
        <v>142</v>
      </c>
      <c r="B348" s="550"/>
      <c r="C348" s="550"/>
      <c r="D348" s="550"/>
      <c r="E348" s="550"/>
      <c r="F348" s="550"/>
      <c r="G348" s="550"/>
      <c r="H348" s="550"/>
    </row>
    <row r="349" spans="1:27" x14ac:dyDescent="0.2">
      <c r="B349" s="550" t="s">
        <v>145</v>
      </c>
      <c r="C349" s="550"/>
      <c r="D349" s="550"/>
      <c r="E349" s="550"/>
      <c r="F349" s="550"/>
      <c r="T349" s="234"/>
    </row>
    <row r="350" spans="1:27" x14ac:dyDescent="0.2">
      <c r="C350" s="216"/>
    </row>
    <row r="351" spans="1:27" x14ac:dyDescent="0.2">
      <c r="A351" s="350"/>
      <c r="B351" s="551" t="s">
        <v>122</v>
      </c>
      <c r="C351" s="352" t="s">
        <v>123</v>
      </c>
      <c r="D351" s="353" t="s">
        <v>124</v>
      </c>
      <c r="E351" s="354" t="s">
        <v>125</v>
      </c>
      <c r="F351" s="355" t="s">
        <v>126</v>
      </c>
      <c r="G351" s="351" t="s">
        <v>124</v>
      </c>
      <c r="H351" s="356" t="s">
        <v>127</v>
      </c>
    </row>
    <row r="352" spans="1:27" x14ac:dyDescent="0.2">
      <c r="A352" s="357"/>
      <c r="B352" s="552"/>
      <c r="C352" s="359"/>
      <c r="D352" s="360" t="s">
        <v>128</v>
      </c>
      <c r="E352" s="361" t="s">
        <v>129</v>
      </c>
      <c r="F352" s="362" t="s">
        <v>130</v>
      </c>
      <c r="G352" s="358" t="s">
        <v>131</v>
      </c>
      <c r="H352" s="363"/>
    </row>
    <row r="353" spans="1:8" x14ac:dyDescent="0.2">
      <c r="A353" s="364"/>
      <c r="B353" s="553"/>
      <c r="C353" s="366"/>
      <c r="D353" s="367"/>
      <c r="E353" s="368" t="s">
        <v>132</v>
      </c>
      <c r="F353" s="369"/>
      <c r="G353" s="365"/>
      <c r="H353" s="370"/>
    </row>
    <row r="354" spans="1:8" x14ac:dyDescent="0.2">
      <c r="A354" s="74" t="s">
        <v>171</v>
      </c>
      <c r="B354" s="231">
        <f>+B23</f>
        <v>55</v>
      </c>
      <c r="C354" s="231">
        <f>+G23</f>
        <v>3056</v>
      </c>
      <c r="D354" s="235">
        <f>+H23</f>
        <v>93.697825887533256</v>
      </c>
      <c r="E354" s="235">
        <f>+I23</f>
        <v>6.6040575916230368</v>
      </c>
      <c r="F354" s="236">
        <f>+L23</f>
        <v>0.39528193325661681</v>
      </c>
      <c r="G354" s="236">
        <f>+M23</f>
        <v>4.841023759288138</v>
      </c>
      <c r="H354" s="236">
        <f>+N23</f>
        <v>7.6237054085155354</v>
      </c>
    </row>
    <row r="355" spans="1:8" x14ac:dyDescent="0.2">
      <c r="A355" s="74" t="s">
        <v>159</v>
      </c>
      <c r="B355" s="231">
        <f>+B46</f>
        <v>16</v>
      </c>
      <c r="C355" s="231">
        <f>+G46</f>
        <v>691</v>
      </c>
      <c r="D355" s="235">
        <f>+H46</f>
        <v>95.078592814371248</v>
      </c>
      <c r="E355" s="235">
        <f>+I46</f>
        <v>7.4023154848046309</v>
      </c>
      <c r="F355" s="236">
        <f>+L46</f>
        <v>0.28279569892473116</v>
      </c>
      <c r="G355" s="236">
        <f>+M46</f>
        <v>4.84375</v>
      </c>
      <c r="H355" s="236">
        <f>+N46</f>
        <v>13.870967741935484</v>
      </c>
    </row>
    <row r="356" spans="1:8" x14ac:dyDescent="0.2">
      <c r="A356" s="74" t="s">
        <v>172</v>
      </c>
      <c r="B356" s="231">
        <f>+B69</f>
        <v>6</v>
      </c>
      <c r="C356" s="231">
        <f>+G69</f>
        <v>82</v>
      </c>
      <c r="D356" s="235">
        <f>+H69</f>
        <v>91.616766467065872</v>
      </c>
      <c r="E356" s="235">
        <f>+I69</f>
        <v>23.26829268292683</v>
      </c>
      <c r="F356" s="236">
        <f>+L69</f>
        <v>0.41895261845386533</v>
      </c>
      <c r="G356" s="236">
        <f>+M69</f>
        <v>5.5694444444444438</v>
      </c>
      <c r="H356" s="236">
        <f>+N69</f>
        <v>4.4887780548628431</v>
      </c>
    </row>
    <row r="357" spans="1:8" x14ac:dyDescent="0.2">
      <c r="A357" s="74" t="s">
        <v>173</v>
      </c>
      <c r="B357" s="231">
        <f>+B92</f>
        <v>8</v>
      </c>
      <c r="C357" s="231">
        <f>+G92</f>
        <v>132</v>
      </c>
      <c r="D357" s="235">
        <f>+H92</f>
        <v>90.700301204819283</v>
      </c>
      <c r="E357" s="235">
        <f>+I92</f>
        <v>18.022727272727273</v>
      </c>
      <c r="F357" s="236">
        <f>+L92</f>
        <v>0.72861356932153387</v>
      </c>
      <c r="G357" s="236">
        <f>+M92</f>
        <v>3.8754791894852136</v>
      </c>
      <c r="H357" s="236">
        <f>+N92</f>
        <v>31.268436578171094</v>
      </c>
    </row>
    <row r="358" spans="1:8" x14ac:dyDescent="0.2">
      <c r="A358" s="74" t="s">
        <v>158</v>
      </c>
      <c r="B358" s="231">
        <f>+B115</f>
        <v>49</v>
      </c>
      <c r="C358" s="231">
        <f>+G115</f>
        <v>2022</v>
      </c>
      <c r="D358" s="235">
        <f>+H115</f>
        <v>88.003737153534729</v>
      </c>
      <c r="E358" s="235">
        <f>+I115</f>
        <v>6.8931750741839766</v>
      </c>
      <c r="F358" s="236">
        <f>+L115</f>
        <v>0.8395815170008718</v>
      </c>
      <c r="G358" s="236">
        <f>+M115</f>
        <v>4.3384728631692191</v>
      </c>
      <c r="H358" s="236">
        <f>+N115</f>
        <v>0.3051438535309503</v>
      </c>
    </row>
    <row r="359" spans="1:8" x14ac:dyDescent="0.2">
      <c r="A359" s="74" t="s">
        <v>174</v>
      </c>
      <c r="B359" s="231">
        <f>+B138</f>
        <v>16</v>
      </c>
      <c r="C359" s="231">
        <f>+G138</f>
        <v>779</v>
      </c>
      <c r="D359" s="235">
        <f>+H138</f>
        <v>92.496257485029943</v>
      </c>
      <c r="E359" s="235">
        <f>+I138</f>
        <v>6.5263157894736841</v>
      </c>
      <c r="F359" s="236">
        <f>+L138</f>
        <v>0.26697736351531293</v>
      </c>
      <c r="G359" s="236">
        <f>+M138</f>
        <v>8.5340909090909083</v>
      </c>
      <c r="H359" s="236">
        <f>+N138</f>
        <v>2.3968042609853528</v>
      </c>
    </row>
    <row r="360" spans="1:8" x14ac:dyDescent="0.2">
      <c r="A360" s="74" t="s">
        <v>85</v>
      </c>
      <c r="B360" s="231">
        <f>+B161</f>
        <v>30</v>
      </c>
      <c r="C360" s="231">
        <f>+G161</f>
        <v>1258</v>
      </c>
      <c r="D360" s="235">
        <f>+H161</f>
        <v>59.210162938414804</v>
      </c>
      <c r="E360" s="235">
        <f>+I161</f>
        <v>3.5135135135135136</v>
      </c>
      <c r="F360" s="236">
        <f>+L161</f>
        <v>2.2127340823970036</v>
      </c>
      <c r="G360" s="236">
        <f>+M161</f>
        <v>5.5972734804549225</v>
      </c>
      <c r="H360" s="236">
        <f>+N161</f>
        <v>0</v>
      </c>
    </row>
    <row r="361" spans="1:8" x14ac:dyDescent="0.2">
      <c r="A361" s="74" t="s">
        <v>135</v>
      </c>
      <c r="B361" s="231">
        <f>+B184</f>
        <v>20</v>
      </c>
      <c r="C361" s="231">
        <f>+G184</f>
        <v>527</v>
      </c>
      <c r="D361" s="235">
        <f>+H184</f>
        <v>66.374442793462109</v>
      </c>
      <c r="E361" s="235">
        <f>+I184</f>
        <v>8.8994307400379515</v>
      </c>
      <c r="F361" s="236">
        <f>+L184</f>
        <v>4.2941176470588234</v>
      </c>
      <c r="G361" s="236">
        <f>+M184</f>
        <v>2.37765770633527</v>
      </c>
      <c r="H361" s="236">
        <f>+N184</f>
        <v>0.75901328273244784</v>
      </c>
    </row>
    <row r="362" spans="1:8" x14ac:dyDescent="0.2">
      <c r="A362" s="74" t="s">
        <v>175</v>
      </c>
      <c r="B362" s="231">
        <f>+B207</f>
        <v>6</v>
      </c>
      <c r="C362" s="231">
        <f>+G207</f>
        <v>214</v>
      </c>
      <c r="D362" s="235">
        <f>+H207</f>
        <v>73.013493253373312</v>
      </c>
      <c r="E362" s="235">
        <f>+I207</f>
        <v>6.9018691588785046</v>
      </c>
      <c r="F362" s="236">
        <f>+L207</f>
        <v>1.4876033057851239</v>
      </c>
      <c r="G362" s="236">
        <f>+M207</f>
        <v>5.5082458770614693</v>
      </c>
      <c r="H362" s="236">
        <f>+N207</f>
        <v>1.1019283746556474</v>
      </c>
    </row>
    <row r="363" spans="1:8" x14ac:dyDescent="0.2">
      <c r="A363" s="74" t="s">
        <v>176</v>
      </c>
      <c r="B363" s="231">
        <f>+B230</f>
        <v>50</v>
      </c>
      <c r="C363" s="237">
        <f>+G230</f>
        <v>2479</v>
      </c>
      <c r="D363" s="235">
        <f>+H230</f>
        <v>74.064192105469672</v>
      </c>
      <c r="E363" s="235">
        <f>+I230</f>
        <v>3.7926583299717627</v>
      </c>
      <c r="F363" s="236">
        <f>+L230</f>
        <v>1.3063241106719368</v>
      </c>
      <c r="G363" s="236">
        <f>+M230</f>
        <v>6.0284077532763094</v>
      </c>
      <c r="H363" s="236">
        <f>+N230</f>
        <v>0</v>
      </c>
    </row>
    <row r="364" spans="1:8" x14ac:dyDescent="0.2">
      <c r="A364" s="74" t="s">
        <v>177</v>
      </c>
      <c r="B364" s="231">
        <f>+B253</f>
        <v>10</v>
      </c>
      <c r="C364" s="231">
        <f>+G253</f>
        <v>507</v>
      </c>
      <c r="D364" s="235">
        <f>+H253</f>
        <v>51.283905967450274</v>
      </c>
      <c r="E364" s="235">
        <f>+I253</f>
        <v>2.7830374753451674</v>
      </c>
      <c r="F364" s="236">
        <f>+L253</f>
        <v>2.5854126679462572</v>
      </c>
      <c r="G364" s="236">
        <f>+M253</f>
        <v>5.7213217162584247</v>
      </c>
      <c r="H364" s="236">
        <f>+N253</f>
        <v>0.38387715930902111</v>
      </c>
    </row>
    <row r="365" spans="1:8" x14ac:dyDescent="0.2">
      <c r="A365" s="74" t="s">
        <v>178</v>
      </c>
      <c r="B365" s="231">
        <f>+B276</f>
        <v>16</v>
      </c>
      <c r="C365" s="231">
        <f>+G276</f>
        <v>1045</v>
      </c>
      <c r="D365" s="235">
        <f>+H276</f>
        <v>40.094805451313448</v>
      </c>
      <c r="E365" s="235">
        <f>+I276</f>
        <v>2.0421052631578949</v>
      </c>
      <c r="F365" s="236">
        <f>+L276</f>
        <v>2.8640226628895182</v>
      </c>
      <c r="G365" s="236">
        <f>+M276</f>
        <v>6.3509956367945701</v>
      </c>
      <c r="H365" s="236">
        <f>+N276</f>
        <v>0.94428706326723322</v>
      </c>
    </row>
    <row r="366" spans="1:8" x14ac:dyDescent="0.2">
      <c r="A366" s="74" t="s">
        <v>179</v>
      </c>
      <c r="B366" s="231">
        <f>+B299</f>
        <v>10</v>
      </c>
      <c r="C366" s="231">
        <f>+G299</f>
        <v>1119</v>
      </c>
      <c r="D366" s="235">
        <f>+H299</f>
        <v>61.452513966480446</v>
      </c>
      <c r="E366" s="235">
        <f>+I299</f>
        <v>1.9722966934763182</v>
      </c>
      <c r="F366" s="236">
        <f>+L299</f>
        <v>1.2332439678284182</v>
      </c>
      <c r="G366" s="236">
        <f>+M299</f>
        <v>9.4907567293042163</v>
      </c>
      <c r="H366" s="236">
        <f>+N299</f>
        <v>8.936550491510277E-2</v>
      </c>
    </row>
    <row r="367" spans="1:8" ht="35.25" customHeight="1" x14ac:dyDescent="0.2">
      <c r="A367" s="405" t="s">
        <v>141</v>
      </c>
      <c r="B367" s="406">
        <f>+B321</f>
        <v>292</v>
      </c>
      <c r="C367" s="406">
        <f>+G321</f>
        <v>13911</v>
      </c>
      <c r="D367" s="407">
        <f>+H321</f>
        <v>79.426544803865895</v>
      </c>
      <c r="E367" s="407">
        <f>+I321</f>
        <v>5.3444755948529936</v>
      </c>
      <c r="F367" s="408">
        <f>+L321</f>
        <v>1.1710783117833619</v>
      </c>
      <c r="G367" s="408">
        <f>+M321</f>
        <v>5.3342710392073398</v>
      </c>
      <c r="H367" s="408">
        <f>+N321</f>
        <v>3.5496462551841912</v>
      </c>
    </row>
    <row r="368" spans="1:8" ht="43.5" customHeight="1" x14ac:dyDescent="0.2">
      <c r="A368" s="346" t="s">
        <v>121</v>
      </c>
      <c r="B368" s="347">
        <f>+B344</f>
        <v>266</v>
      </c>
      <c r="C368" s="347">
        <f>+G344</f>
        <v>11747</v>
      </c>
      <c r="D368" s="348">
        <f>+H344</f>
        <v>82.537845688779726</v>
      </c>
      <c r="E368" s="348">
        <f>+I344</f>
        <v>5.9594790159189577</v>
      </c>
      <c r="F368" s="349">
        <f>+L344</f>
        <v>1.0400900267266844</v>
      </c>
      <c r="G368" s="349">
        <f>+M344</f>
        <v>5.0977750964525637</v>
      </c>
      <c r="H368" s="349">
        <f>+N344</f>
        <v>4.0160360106906738</v>
      </c>
    </row>
    <row r="369" spans="1:30" ht="48" customHeight="1" x14ac:dyDescent="0.2">
      <c r="A369" s="400" t="s">
        <v>143</v>
      </c>
      <c r="B369" s="401">
        <f>+B391</f>
        <v>222</v>
      </c>
      <c r="C369" s="401">
        <f>+G391</f>
        <v>11698</v>
      </c>
      <c r="D369" s="402">
        <f>+H391</f>
        <v>82.077418289864639</v>
      </c>
      <c r="E369" s="402">
        <f>+I391</f>
        <v>5.0840314583689521</v>
      </c>
      <c r="F369" s="403">
        <f>+L391</f>
        <v>0.97006924279651552</v>
      </c>
      <c r="G369" s="403">
        <f>+M391</f>
        <v>5.609854737537141</v>
      </c>
      <c r="H369" s="403">
        <f>+N391</f>
        <v>3.3504578959124411</v>
      </c>
    </row>
    <row r="370" spans="1:30" x14ac:dyDescent="0.2">
      <c r="C370" s="216"/>
    </row>
    <row r="371" spans="1:30" x14ac:dyDescent="0.2">
      <c r="C371" s="216"/>
    </row>
    <row r="372" spans="1:30" x14ac:dyDescent="0.2">
      <c r="A372" s="547" t="s">
        <v>134</v>
      </c>
      <c r="B372" s="547"/>
      <c r="C372" s="547"/>
      <c r="D372" s="547"/>
      <c r="E372" s="547"/>
      <c r="F372" s="547"/>
      <c r="G372" s="547"/>
      <c r="H372" s="547"/>
      <c r="I372" s="547"/>
      <c r="J372" s="547"/>
      <c r="K372" s="547"/>
      <c r="L372" s="547"/>
      <c r="M372" s="547"/>
      <c r="N372" s="547"/>
    </row>
    <row r="373" spans="1:30" x14ac:dyDescent="0.2">
      <c r="A373" s="547" t="s">
        <v>137</v>
      </c>
      <c r="B373" s="547"/>
      <c r="C373" s="547"/>
      <c r="D373" s="547"/>
      <c r="E373" s="547"/>
      <c r="F373" s="547"/>
      <c r="G373" s="547"/>
      <c r="H373" s="547"/>
      <c r="I373" s="547"/>
      <c r="J373" s="547"/>
      <c r="K373" s="547"/>
      <c r="L373" s="547"/>
      <c r="M373" s="547"/>
      <c r="N373" s="547"/>
    </row>
    <row r="374" spans="1:30" x14ac:dyDescent="0.2">
      <c r="A374" s="547" t="s">
        <v>170</v>
      </c>
      <c r="B374" s="547"/>
      <c r="C374" s="547"/>
      <c r="D374" s="547"/>
      <c r="E374" s="547"/>
      <c r="F374" s="547"/>
      <c r="G374" s="547"/>
      <c r="H374" s="547"/>
      <c r="I374" s="547"/>
      <c r="J374" s="547"/>
      <c r="K374" s="547"/>
      <c r="L374" s="547"/>
      <c r="M374" s="547"/>
      <c r="N374" s="547"/>
    </row>
    <row r="375" spans="1:30" ht="12.75" thickBot="1" x14ac:dyDescent="0.25">
      <c r="P375" s="11"/>
    </row>
    <row r="376" spans="1:30" x14ac:dyDescent="0.2">
      <c r="A376" s="2"/>
      <c r="B376" s="17"/>
      <c r="C376" s="18" t="s">
        <v>8</v>
      </c>
      <c r="D376" s="19"/>
      <c r="E376" s="139"/>
      <c r="F376" s="20"/>
      <c r="G376" s="21"/>
      <c r="H376" s="21"/>
      <c r="I376" s="21"/>
      <c r="J376" s="21"/>
      <c r="K376" s="21"/>
      <c r="L376" s="21"/>
      <c r="M376" s="21"/>
      <c r="N376" s="22"/>
      <c r="O376" s="11"/>
      <c r="P376" s="11"/>
      <c r="AA376" s="1"/>
      <c r="AC376" s="8"/>
      <c r="AD376" s="8"/>
    </row>
    <row r="377" spans="1:30" ht="12.75" thickBot="1" x14ac:dyDescent="0.25">
      <c r="B377" s="524" t="s">
        <v>12</v>
      </c>
      <c r="C377" s="525"/>
      <c r="D377" s="525"/>
      <c r="E377" s="526"/>
      <c r="F377" s="141"/>
      <c r="G377" s="11"/>
      <c r="H377" s="81"/>
      <c r="I377" s="69"/>
      <c r="J377" s="11" t="s">
        <v>13</v>
      </c>
      <c r="K377" s="11"/>
      <c r="L377" s="11"/>
      <c r="M377" s="11"/>
      <c r="N377" s="142"/>
      <c r="O377" s="11"/>
      <c r="P377" s="11"/>
      <c r="AA377" s="1"/>
      <c r="AC377" s="8"/>
      <c r="AD377" s="8"/>
    </row>
    <row r="378" spans="1:30" ht="132.75" thickBot="1" x14ac:dyDescent="0.25">
      <c r="A378" s="244"/>
      <c r="B378" s="411" t="s">
        <v>15</v>
      </c>
      <c r="C378" s="245" t="s">
        <v>16</v>
      </c>
      <c r="D378" s="246" t="s">
        <v>17</v>
      </c>
      <c r="E378" s="246" t="s">
        <v>18</v>
      </c>
      <c r="F378" s="246" t="s">
        <v>19</v>
      </c>
      <c r="G378" s="411" t="s">
        <v>20</v>
      </c>
      <c r="H378" s="411" t="s">
        <v>21</v>
      </c>
      <c r="I378" s="411" t="s">
        <v>22</v>
      </c>
      <c r="J378" s="548" t="s">
        <v>23</v>
      </c>
      <c r="K378" s="549"/>
      <c r="L378" s="411" t="s">
        <v>24</v>
      </c>
      <c r="M378" s="411" t="s">
        <v>25</v>
      </c>
      <c r="N378" s="411" t="s">
        <v>26</v>
      </c>
      <c r="O378" s="247" t="s">
        <v>27</v>
      </c>
      <c r="P378" s="11"/>
      <c r="Q378" s="226" t="s">
        <v>28</v>
      </c>
      <c r="R378" s="227" t="s">
        <v>29</v>
      </c>
      <c r="S378" s="227" t="s">
        <v>30</v>
      </c>
      <c r="T378" s="227" t="s">
        <v>31</v>
      </c>
      <c r="U378" s="227" t="s">
        <v>32</v>
      </c>
      <c r="V378" s="227" t="s">
        <v>33</v>
      </c>
      <c r="W378" s="228" t="s">
        <v>34</v>
      </c>
      <c r="X378" s="228" t="s">
        <v>35</v>
      </c>
      <c r="Y378" s="228" t="s">
        <v>118</v>
      </c>
      <c r="Z378" s="228" t="s">
        <v>37</v>
      </c>
      <c r="AA378" s="229" t="s">
        <v>38</v>
      </c>
      <c r="AC378" s="8"/>
      <c r="AD378" s="8"/>
    </row>
    <row r="379" spans="1:30" x14ac:dyDescent="0.2">
      <c r="A379" s="381" t="s">
        <v>47</v>
      </c>
      <c r="B379" s="53">
        <f t="shared" ref="B379:B390" si="292">SUM(B11+B34+B103+B126+B218+B241+B264+B287)</f>
        <v>222</v>
      </c>
      <c r="C379" s="382">
        <f t="shared" ref="C379:C390" si="293">D379/B379*100</f>
        <v>91.020052310374894</v>
      </c>
      <c r="D379" s="383">
        <f t="shared" ref="D379:D390" si="294">+R379</f>
        <v>202.06451612903226</v>
      </c>
      <c r="E379" s="19">
        <f t="shared" ref="E379:E390" si="295">B379-D379</f>
        <v>19.935483870967744</v>
      </c>
      <c r="F379" s="384">
        <f t="shared" ref="F379:F390" si="296">+R379</f>
        <v>202.06451612903226</v>
      </c>
      <c r="G379" s="385">
        <f>+U379</f>
        <v>1020</v>
      </c>
      <c r="H379" s="386">
        <f t="shared" ref="H379:H391" si="297">S379/Q379*100</f>
        <v>83.477011494252878</v>
      </c>
      <c r="I379" s="38">
        <f t="shared" ref="I379:I391" si="298">X379/U379</f>
        <v>4.7352941176470589</v>
      </c>
      <c r="J379" s="396">
        <f>B379/Y$379*1000</f>
        <v>1.0391944838433342</v>
      </c>
      <c r="K379" s="386">
        <f>W379/Y$379*1000</f>
        <v>5.4674736807613273</v>
      </c>
      <c r="L379" s="398">
        <f t="shared" ref="L379:L390" si="299">SUM(Q379-S379)/W379</f>
        <v>0.88613013698630139</v>
      </c>
      <c r="M379" s="38">
        <f t="shared" ref="M379:M390" si="300">W379/F379</f>
        <v>5.7803320561941254</v>
      </c>
      <c r="N379" s="387">
        <f t="shared" ref="N379:N390" si="301">Z379/W379*100</f>
        <v>3.6815068493150687</v>
      </c>
      <c r="O379" s="36">
        <f>+X379/W379</f>
        <v>4.1352739726027394</v>
      </c>
      <c r="P379" s="11"/>
      <c r="Q379" s="53">
        <f t="shared" ref="Q379:Q390" si="302">SUM(Q11+Q34+Q103+Q126+Q218+Q241+Q264+Q287)</f>
        <v>6264</v>
      </c>
      <c r="R379" s="73">
        <f>Q379/31</f>
        <v>202.06451612903226</v>
      </c>
      <c r="S379" s="53">
        <f t="shared" ref="S379:S390" si="303">SUM(S11+S34+S103+S126+S218+S241+S264+S287)</f>
        <v>5229</v>
      </c>
      <c r="T379" s="73">
        <f>S379/31</f>
        <v>168.67741935483872</v>
      </c>
      <c r="U379" s="53">
        <f t="shared" ref="U379:AA390" si="304">SUM(U11+U34+U103+U126+U218+U241+U264+U287)</f>
        <v>1020</v>
      </c>
      <c r="V379" s="53">
        <f t="shared" si="304"/>
        <v>148</v>
      </c>
      <c r="W379" s="53">
        <f t="shared" si="304"/>
        <v>1168</v>
      </c>
      <c r="X379" s="53">
        <f t="shared" si="304"/>
        <v>4830</v>
      </c>
      <c r="Y379" s="53">
        <v>213627</v>
      </c>
      <c r="Z379" s="53">
        <f t="shared" si="304"/>
        <v>43</v>
      </c>
      <c r="AA379" s="53">
        <f t="shared" si="304"/>
        <v>4405</v>
      </c>
      <c r="AC379" s="8"/>
      <c r="AD379" s="8"/>
    </row>
    <row r="380" spans="1:30" x14ac:dyDescent="0.2">
      <c r="A380" s="218" t="s">
        <v>49</v>
      </c>
      <c r="B380" s="53">
        <f t="shared" si="292"/>
        <v>222</v>
      </c>
      <c r="C380" s="223">
        <f t="shared" si="293"/>
        <v>92.808880308880305</v>
      </c>
      <c r="D380" s="64">
        <f t="shared" si="294"/>
        <v>206.03571428571428</v>
      </c>
      <c r="E380" s="65">
        <f t="shared" si="295"/>
        <v>15.964285714285722</v>
      </c>
      <c r="F380" s="155">
        <f t="shared" si="296"/>
        <v>206.03571428571428</v>
      </c>
      <c r="G380" s="230">
        <f>+U380</f>
        <v>930</v>
      </c>
      <c r="H380" s="68">
        <f t="shared" si="297"/>
        <v>87.034148032587964</v>
      </c>
      <c r="I380" s="69">
        <f t="shared" si="298"/>
        <v>5.2408602150537638</v>
      </c>
      <c r="J380" s="70">
        <f t="shared" ref="J380:J390" si="305">B380/Y$379*1000</f>
        <v>1.0391944838433342</v>
      </c>
      <c r="K380" s="68">
        <f t="shared" ref="K380:K390" si="306">W380/Y$379*1000</f>
        <v>5.0087301698755304</v>
      </c>
      <c r="L380" s="221">
        <f t="shared" si="299"/>
        <v>0.69906542056074772</v>
      </c>
      <c r="M380" s="69">
        <f t="shared" si="300"/>
        <v>5.1932743976425728</v>
      </c>
      <c r="N380" s="158">
        <f t="shared" si="301"/>
        <v>3.2710280373831773</v>
      </c>
      <c r="O380" s="80">
        <f t="shared" ref="O380:O391" si="307">+X380/W380</f>
        <v>4.5551401869158878</v>
      </c>
      <c r="P380" s="11"/>
      <c r="Q380" s="53">
        <f t="shared" si="302"/>
        <v>5769</v>
      </c>
      <c r="R380" s="73">
        <f>Q380/28</f>
        <v>206.03571428571428</v>
      </c>
      <c r="S380" s="53">
        <f t="shared" si="303"/>
        <v>5021</v>
      </c>
      <c r="T380" s="73">
        <f>S380/28</f>
        <v>179.32142857142858</v>
      </c>
      <c r="U380" s="53">
        <f t="shared" si="304"/>
        <v>930</v>
      </c>
      <c r="V380" s="53">
        <f t="shared" si="304"/>
        <v>140</v>
      </c>
      <c r="W380" s="53">
        <f t="shared" si="304"/>
        <v>1070</v>
      </c>
      <c r="X380" s="53">
        <f t="shared" si="304"/>
        <v>4874</v>
      </c>
      <c r="Y380" s="53">
        <f t="shared" si="304"/>
        <v>0</v>
      </c>
      <c r="Z380" s="53">
        <f t="shared" si="304"/>
        <v>35</v>
      </c>
      <c r="AA380" s="53">
        <f t="shared" si="304"/>
        <v>4466</v>
      </c>
      <c r="AC380" s="8"/>
      <c r="AD380" s="8"/>
    </row>
    <row r="381" spans="1:30" x14ac:dyDescent="0.2">
      <c r="A381" s="218" t="s">
        <v>51</v>
      </c>
      <c r="B381" s="53">
        <f t="shared" si="292"/>
        <v>222</v>
      </c>
      <c r="C381" s="223">
        <f t="shared" si="293"/>
        <v>92.647486195873299</v>
      </c>
      <c r="D381" s="64">
        <f t="shared" si="294"/>
        <v>205.67741935483872</v>
      </c>
      <c r="E381" s="65">
        <f t="shared" si="295"/>
        <v>16.322580645161281</v>
      </c>
      <c r="F381" s="155">
        <f t="shared" si="296"/>
        <v>205.67741935483872</v>
      </c>
      <c r="G381" s="230">
        <f t="shared" ref="G381:G390" si="308">+U381</f>
        <v>1073</v>
      </c>
      <c r="H381" s="68">
        <f t="shared" si="297"/>
        <v>85.884567126725216</v>
      </c>
      <c r="I381" s="69">
        <f t="shared" si="298"/>
        <v>5.4426840633737186</v>
      </c>
      <c r="J381" s="70">
        <f t="shared" si="305"/>
        <v>1.0391944838433342</v>
      </c>
      <c r="K381" s="68">
        <f t="shared" si="306"/>
        <v>5.8747255730783099</v>
      </c>
      <c r="L381" s="221">
        <f t="shared" si="299"/>
        <v>0.71713147410358569</v>
      </c>
      <c r="M381" s="69">
        <f t="shared" si="300"/>
        <v>6.1017879548306144</v>
      </c>
      <c r="N381" s="158">
        <f t="shared" si="301"/>
        <v>2.788844621513944</v>
      </c>
      <c r="O381" s="80">
        <f t="shared" si="307"/>
        <v>4.6533864541832672</v>
      </c>
      <c r="P381" s="11"/>
      <c r="Q381" s="53">
        <f t="shared" si="302"/>
        <v>6376</v>
      </c>
      <c r="R381" s="73">
        <f>Q381/31</f>
        <v>205.67741935483872</v>
      </c>
      <c r="S381" s="53">
        <f t="shared" si="303"/>
        <v>5476</v>
      </c>
      <c r="T381" s="73">
        <f>S381/31</f>
        <v>176.64516129032259</v>
      </c>
      <c r="U381" s="53">
        <f t="shared" si="304"/>
        <v>1073</v>
      </c>
      <c r="V381" s="53">
        <f t="shared" si="304"/>
        <v>182</v>
      </c>
      <c r="W381" s="53">
        <f t="shared" si="304"/>
        <v>1255</v>
      </c>
      <c r="X381" s="53">
        <f t="shared" si="304"/>
        <v>5840</v>
      </c>
      <c r="Y381" s="53">
        <f t="shared" si="304"/>
        <v>0</v>
      </c>
      <c r="Z381" s="53">
        <f t="shared" si="304"/>
        <v>35</v>
      </c>
      <c r="AA381" s="53">
        <f t="shared" si="304"/>
        <v>5397</v>
      </c>
      <c r="AC381" s="8"/>
      <c r="AD381" s="8"/>
    </row>
    <row r="382" spans="1:30" x14ac:dyDescent="0.2">
      <c r="A382" s="218" t="s">
        <v>53</v>
      </c>
      <c r="B382" s="53">
        <f t="shared" si="292"/>
        <v>222</v>
      </c>
      <c r="C382" s="223">
        <f t="shared" si="293"/>
        <v>95.060060060060053</v>
      </c>
      <c r="D382" s="64">
        <f t="shared" si="294"/>
        <v>211.03333333333333</v>
      </c>
      <c r="E382" s="65">
        <f t="shared" si="295"/>
        <v>10.966666666666669</v>
      </c>
      <c r="F382" s="155">
        <f t="shared" si="296"/>
        <v>211.03333333333333</v>
      </c>
      <c r="G382" s="230">
        <f t="shared" si="308"/>
        <v>1095</v>
      </c>
      <c r="H382" s="68">
        <f t="shared" si="297"/>
        <v>81.566893065866381</v>
      </c>
      <c r="I382" s="69">
        <f t="shared" si="298"/>
        <v>5.0420091324200911</v>
      </c>
      <c r="J382" s="70">
        <f t="shared" si="305"/>
        <v>1.0391944838433342</v>
      </c>
      <c r="K382" s="68">
        <f t="shared" si="306"/>
        <v>5.8185528982759669</v>
      </c>
      <c r="L382" s="221">
        <f t="shared" si="299"/>
        <v>0.93885760257441675</v>
      </c>
      <c r="M382" s="69">
        <f t="shared" si="300"/>
        <v>5.8900647607013115</v>
      </c>
      <c r="N382" s="158">
        <f t="shared" si="301"/>
        <v>3.0571198712791632</v>
      </c>
      <c r="O382" s="80">
        <f t="shared" si="307"/>
        <v>4.4416733708769103</v>
      </c>
      <c r="P382" s="11"/>
      <c r="Q382" s="53">
        <f t="shared" si="302"/>
        <v>6331</v>
      </c>
      <c r="R382" s="73">
        <f>Q382/30</f>
        <v>211.03333333333333</v>
      </c>
      <c r="S382" s="53">
        <f t="shared" si="303"/>
        <v>5164</v>
      </c>
      <c r="T382" s="73">
        <f>S382/30</f>
        <v>172.13333333333333</v>
      </c>
      <c r="U382" s="53">
        <f t="shared" si="304"/>
        <v>1095</v>
      </c>
      <c r="V382" s="53">
        <f t="shared" si="304"/>
        <v>148</v>
      </c>
      <c r="W382" s="53">
        <f t="shared" si="304"/>
        <v>1243</v>
      </c>
      <c r="X382" s="53">
        <f t="shared" si="304"/>
        <v>5521</v>
      </c>
      <c r="Y382" s="53">
        <f t="shared" si="304"/>
        <v>0</v>
      </c>
      <c r="Z382" s="53">
        <f t="shared" si="304"/>
        <v>38</v>
      </c>
      <c r="AA382" s="53">
        <f t="shared" si="304"/>
        <v>5053</v>
      </c>
      <c r="AC382" s="8"/>
      <c r="AD382" s="8"/>
    </row>
    <row r="383" spans="1:30" x14ac:dyDescent="0.2">
      <c r="A383" s="218" t="s">
        <v>55</v>
      </c>
      <c r="B383" s="53">
        <f t="shared" si="292"/>
        <v>222</v>
      </c>
      <c r="C383" s="223">
        <f t="shared" si="293"/>
        <v>99.128160418483006</v>
      </c>
      <c r="D383" s="64">
        <f t="shared" si="294"/>
        <v>220.06451612903226</v>
      </c>
      <c r="E383" s="65">
        <f t="shared" si="295"/>
        <v>1.9354838709677438</v>
      </c>
      <c r="F383" s="155">
        <f t="shared" si="296"/>
        <v>220.06451612903226</v>
      </c>
      <c r="G383" s="230">
        <f t="shared" si="308"/>
        <v>1013</v>
      </c>
      <c r="H383" s="68">
        <f t="shared" si="297"/>
        <v>80.32834945763706</v>
      </c>
      <c r="I383" s="69">
        <f t="shared" si="298"/>
        <v>4.7936821322803551</v>
      </c>
      <c r="J383" s="70">
        <f t="shared" si="305"/>
        <v>1.0391944838433342</v>
      </c>
      <c r="K383" s="68">
        <f t="shared" si="306"/>
        <v>5.5657758616654256</v>
      </c>
      <c r="L383" s="221">
        <f t="shared" si="299"/>
        <v>1.1286795626576955</v>
      </c>
      <c r="M383" s="69">
        <f t="shared" si="300"/>
        <v>5.4029610085019053</v>
      </c>
      <c r="N383" s="158">
        <f t="shared" si="301"/>
        <v>2.8595458368376789</v>
      </c>
      <c r="O383" s="80">
        <f t="shared" si="307"/>
        <v>4.0841042893187556</v>
      </c>
      <c r="P383" s="11"/>
      <c r="Q383" s="53">
        <f t="shared" si="302"/>
        <v>6822</v>
      </c>
      <c r="R383" s="73">
        <f>Q383/31</f>
        <v>220.06451612903226</v>
      </c>
      <c r="S383" s="53">
        <f t="shared" si="303"/>
        <v>5480</v>
      </c>
      <c r="T383" s="73">
        <f>S383/31</f>
        <v>176.7741935483871</v>
      </c>
      <c r="U383" s="53">
        <f t="shared" si="304"/>
        <v>1013</v>
      </c>
      <c r="V383" s="53">
        <f t="shared" si="304"/>
        <v>176</v>
      </c>
      <c r="W383" s="53">
        <f t="shared" si="304"/>
        <v>1189</v>
      </c>
      <c r="X383" s="53">
        <f t="shared" si="304"/>
        <v>4856</v>
      </c>
      <c r="Y383" s="53">
        <f t="shared" si="304"/>
        <v>0</v>
      </c>
      <c r="Z383" s="53">
        <f t="shared" si="304"/>
        <v>34</v>
      </c>
      <c r="AA383" s="53">
        <f t="shared" si="304"/>
        <v>4428</v>
      </c>
      <c r="AC383" s="8"/>
      <c r="AD383" s="8"/>
    </row>
    <row r="384" spans="1:30" x14ac:dyDescent="0.2">
      <c r="A384" s="218" t="s">
        <v>57</v>
      </c>
      <c r="B384" s="53">
        <f t="shared" si="292"/>
        <v>222</v>
      </c>
      <c r="C384" s="223">
        <f t="shared" si="293"/>
        <v>98.708708708708699</v>
      </c>
      <c r="D384" s="64">
        <f t="shared" si="294"/>
        <v>219.13333333333333</v>
      </c>
      <c r="E384" s="65">
        <f t="shared" si="295"/>
        <v>2.8666666666666742</v>
      </c>
      <c r="F384" s="155">
        <f t="shared" si="296"/>
        <v>219.13333333333333</v>
      </c>
      <c r="G384" s="230">
        <f t="shared" si="308"/>
        <v>1065</v>
      </c>
      <c r="H384" s="68">
        <f t="shared" si="297"/>
        <v>78.536659567995144</v>
      </c>
      <c r="I384" s="69">
        <f t="shared" si="298"/>
        <v>5.2093896713615022</v>
      </c>
      <c r="J384" s="70">
        <f t="shared" si="305"/>
        <v>1.0391944838433342</v>
      </c>
      <c r="K384" s="68">
        <f t="shared" si="306"/>
        <v>5.7062075486712827</v>
      </c>
      <c r="L384" s="221">
        <f t="shared" si="299"/>
        <v>1.1575061525840853</v>
      </c>
      <c r="M384" s="69">
        <f t="shared" si="300"/>
        <v>5.5628232430787952</v>
      </c>
      <c r="N384" s="158">
        <f t="shared" si="301"/>
        <v>3.4454470877768664</v>
      </c>
      <c r="O384" s="80">
        <f t="shared" si="307"/>
        <v>4.5512715340442984</v>
      </c>
      <c r="P384" s="11"/>
      <c r="Q384" s="53">
        <f t="shared" si="302"/>
        <v>6574</v>
      </c>
      <c r="R384" s="73">
        <f>Q384/30</f>
        <v>219.13333333333333</v>
      </c>
      <c r="S384" s="53">
        <f t="shared" si="303"/>
        <v>5163</v>
      </c>
      <c r="T384" s="73">
        <f>S384/30</f>
        <v>172.1</v>
      </c>
      <c r="U384" s="53">
        <f t="shared" si="304"/>
        <v>1065</v>
      </c>
      <c r="V384" s="53">
        <f t="shared" si="304"/>
        <v>154</v>
      </c>
      <c r="W384" s="53">
        <f t="shared" si="304"/>
        <v>1219</v>
      </c>
      <c r="X384" s="53">
        <f t="shared" si="304"/>
        <v>5548</v>
      </c>
      <c r="Y384" s="53">
        <f t="shared" si="304"/>
        <v>0</v>
      </c>
      <c r="Z384" s="53">
        <f t="shared" si="304"/>
        <v>42</v>
      </c>
      <c r="AA384" s="53">
        <f t="shared" si="304"/>
        <v>5062</v>
      </c>
      <c r="AC384" s="8"/>
      <c r="AD384" s="8"/>
    </row>
    <row r="385" spans="1:30" x14ac:dyDescent="0.2">
      <c r="A385" s="218" t="s">
        <v>59</v>
      </c>
      <c r="B385" s="53">
        <f t="shared" si="292"/>
        <v>222</v>
      </c>
      <c r="C385" s="223">
        <f t="shared" si="293"/>
        <v>98.910200523103754</v>
      </c>
      <c r="D385" s="64">
        <f t="shared" si="294"/>
        <v>219.58064516129033</v>
      </c>
      <c r="E385" s="65">
        <f t="shared" si="295"/>
        <v>2.4193548387096655</v>
      </c>
      <c r="F385" s="155">
        <f t="shared" si="296"/>
        <v>219.58064516129033</v>
      </c>
      <c r="G385" s="230">
        <f t="shared" si="308"/>
        <v>1051</v>
      </c>
      <c r="H385" s="68">
        <f t="shared" si="297"/>
        <v>79.594535037461441</v>
      </c>
      <c r="I385" s="69">
        <f t="shared" si="298"/>
        <v>5.0580399619410086</v>
      </c>
      <c r="J385" s="70">
        <f t="shared" si="305"/>
        <v>1.0391944838433342</v>
      </c>
      <c r="K385" s="68">
        <f t="shared" si="306"/>
        <v>5.6406727614018823</v>
      </c>
      <c r="L385" s="221">
        <f t="shared" si="299"/>
        <v>1.1526970954356845</v>
      </c>
      <c r="M385" s="69">
        <f t="shared" si="300"/>
        <v>5.4877332158072569</v>
      </c>
      <c r="N385" s="158">
        <f t="shared" si="301"/>
        <v>2.2406639004149378</v>
      </c>
      <c r="O385" s="80">
        <f t="shared" si="307"/>
        <v>4.4116182572614111</v>
      </c>
      <c r="P385" s="11"/>
      <c r="Q385" s="53">
        <f t="shared" si="302"/>
        <v>6807</v>
      </c>
      <c r="R385" s="73">
        <f>Q385/31</f>
        <v>219.58064516129033</v>
      </c>
      <c r="S385" s="53">
        <f t="shared" si="303"/>
        <v>5418</v>
      </c>
      <c r="T385" s="73">
        <f>S385/31</f>
        <v>174.7741935483871</v>
      </c>
      <c r="U385" s="53">
        <f t="shared" si="304"/>
        <v>1051</v>
      </c>
      <c r="V385" s="53">
        <f t="shared" si="304"/>
        <v>154</v>
      </c>
      <c r="W385" s="53">
        <f t="shared" si="304"/>
        <v>1205</v>
      </c>
      <c r="X385" s="53">
        <f t="shared" si="304"/>
        <v>5316</v>
      </c>
      <c r="Y385" s="53">
        <f t="shared" si="304"/>
        <v>0</v>
      </c>
      <c r="Z385" s="53">
        <f t="shared" si="304"/>
        <v>27</v>
      </c>
      <c r="AA385" s="53">
        <f t="shared" si="304"/>
        <v>4910</v>
      </c>
      <c r="AC385" s="8"/>
      <c r="AD385" s="8"/>
    </row>
    <row r="386" spans="1:30" x14ac:dyDescent="0.2">
      <c r="A386" s="218" t="s">
        <v>61</v>
      </c>
      <c r="B386" s="53">
        <f t="shared" si="292"/>
        <v>222</v>
      </c>
      <c r="C386" s="223">
        <f t="shared" si="293"/>
        <v>97.980238302818961</v>
      </c>
      <c r="D386" s="64">
        <f t="shared" si="294"/>
        <v>217.51612903225808</v>
      </c>
      <c r="E386" s="65">
        <f t="shared" si="295"/>
        <v>4.4838709677419217</v>
      </c>
      <c r="F386" s="155">
        <f t="shared" si="296"/>
        <v>217.51612903225808</v>
      </c>
      <c r="G386" s="230">
        <f t="shared" si="308"/>
        <v>1024</v>
      </c>
      <c r="H386" s="68">
        <f t="shared" si="297"/>
        <v>76.642444016016611</v>
      </c>
      <c r="I386" s="69">
        <f t="shared" si="298"/>
        <v>5.041015625</v>
      </c>
      <c r="J386" s="70">
        <f t="shared" si="305"/>
        <v>1.0391944838433342</v>
      </c>
      <c r="K386" s="68">
        <f t="shared" si="306"/>
        <v>5.472154736994856</v>
      </c>
      <c r="L386" s="221">
        <f t="shared" si="299"/>
        <v>1.347305389221557</v>
      </c>
      <c r="M386" s="69">
        <f t="shared" si="300"/>
        <v>5.3743141035147559</v>
      </c>
      <c r="N386" s="158">
        <f t="shared" si="301"/>
        <v>2.737382378100941</v>
      </c>
      <c r="O386" s="80">
        <f t="shared" si="307"/>
        <v>4.41573994867408</v>
      </c>
      <c r="P386" s="11"/>
      <c r="Q386" s="53">
        <f t="shared" si="302"/>
        <v>6743</v>
      </c>
      <c r="R386" s="73">
        <f>Q386/31</f>
        <v>217.51612903225808</v>
      </c>
      <c r="S386" s="53">
        <f t="shared" si="303"/>
        <v>5168</v>
      </c>
      <c r="T386" s="73">
        <f>S386/31</f>
        <v>166.70967741935485</v>
      </c>
      <c r="U386" s="53">
        <f t="shared" si="304"/>
        <v>1024</v>
      </c>
      <c r="V386" s="53">
        <f t="shared" si="304"/>
        <v>145</v>
      </c>
      <c r="W386" s="53">
        <f t="shared" si="304"/>
        <v>1169</v>
      </c>
      <c r="X386" s="53">
        <f t="shared" si="304"/>
        <v>5162</v>
      </c>
      <c r="Y386" s="53">
        <f t="shared" si="304"/>
        <v>0</v>
      </c>
      <c r="Z386" s="53">
        <f t="shared" si="304"/>
        <v>32</v>
      </c>
      <c r="AA386" s="53">
        <f t="shared" si="304"/>
        <v>4717</v>
      </c>
      <c r="AC386" s="8"/>
      <c r="AD386" s="8"/>
    </row>
    <row r="387" spans="1:30" x14ac:dyDescent="0.2">
      <c r="A387" s="218" t="s">
        <v>63</v>
      </c>
      <c r="B387" s="53">
        <f t="shared" si="292"/>
        <v>222</v>
      </c>
      <c r="C387" s="223">
        <f t="shared" si="293"/>
        <v>95.25525525525525</v>
      </c>
      <c r="D387" s="64">
        <f t="shared" si="294"/>
        <v>211.46666666666667</v>
      </c>
      <c r="E387" s="65">
        <f t="shared" si="295"/>
        <v>10.533333333333331</v>
      </c>
      <c r="F387" s="155">
        <f t="shared" si="296"/>
        <v>211.46666666666667</v>
      </c>
      <c r="G387" s="230">
        <f t="shared" si="308"/>
        <v>1029</v>
      </c>
      <c r="H387" s="68">
        <f t="shared" si="297"/>
        <v>79.145649432534682</v>
      </c>
      <c r="I387" s="69">
        <f t="shared" si="298"/>
        <v>5.0573372206025269</v>
      </c>
      <c r="J387" s="70">
        <f t="shared" si="305"/>
        <v>1.0391944838433342</v>
      </c>
      <c r="K387" s="68">
        <f t="shared" si="306"/>
        <v>5.4955600181624984</v>
      </c>
      <c r="L387" s="221">
        <f t="shared" si="299"/>
        <v>1.126916524701874</v>
      </c>
      <c r="M387" s="69">
        <f t="shared" si="300"/>
        <v>5.551702395964691</v>
      </c>
      <c r="N387" s="158">
        <f t="shared" si="301"/>
        <v>4.6848381601362865</v>
      </c>
      <c r="O387" s="80">
        <f t="shared" si="307"/>
        <v>4.4327086882453148</v>
      </c>
      <c r="P387" s="11"/>
      <c r="Q387" s="53">
        <f t="shared" si="302"/>
        <v>6344</v>
      </c>
      <c r="R387" s="73">
        <f>Q387/30</f>
        <v>211.46666666666667</v>
      </c>
      <c r="S387" s="53">
        <f t="shared" si="303"/>
        <v>5021</v>
      </c>
      <c r="T387" s="73">
        <f>S387/30</f>
        <v>167.36666666666667</v>
      </c>
      <c r="U387" s="53">
        <f t="shared" si="304"/>
        <v>1029</v>
      </c>
      <c r="V387" s="53">
        <f t="shared" si="304"/>
        <v>145</v>
      </c>
      <c r="W387" s="53">
        <f t="shared" si="304"/>
        <v>1174</v>
      </c>
      <c r="X387" s="53">
        <f t="shared" si="304"/>
        <v>5204</v>
      </c>
      <c r="Y387" s="53">
        <f t="shared" si="304"/>
        <v>0</v>
      </c>
      <c r="Z387" s="53">
        <f t="shared" si="304"/>
        <v>55</v>
      </c>
      <c r="AA387" s="53">
        <f t="shared" si="304"/>
        <v>4765</v>
      </c>
      <c r="AC387" s="8"/>
      <c r="AD387" s="8"/>
    </row>
    <row r="388" spans="1:30" x14ac:dyDescent="0.2">
      <c r="A388" s="218" t="s">
        <v>65</v>
      </c>
      <c r="B388" s="53">
        <f t="shared" si="292"/>
        <v>222</v>
      </c>
      <c r="C388" s="223">
        <f t="shared" si="293"/>
        <v>95.263004940424295</v>
      </c>
      <c r="D388" s="64">
        <f t="shared" si="294"/>
        <v>211.48387096774192</v>
      </c>
      <c r="E388" s="65">
        <f t="shared" si="295"/>
        <v>10.516129032258078</v>
      </c>
      <c r="F388" s="155">
        <f t="shared" si="296"/>
        <v>211.48387096774192</v>
      </c>
      <c r="G388" s="230">
        <f t="shared" si="308"/>
        <v>1090</v>
      </c>
      <c r="H388" s="68">
        <f t="shared" si="297"/>
        <v>83.785845027455764</v>
      </c>
      <c r="I388" s="69">
        <f t="shared" si="298"/>
        <v>4.8275229357798164</v>
      </c>
      <c r="J388" s="70">
        <f t="shared" si="305"/>
        <v>1.0391944838433342</v>
      </c>
      <c r="K388" s="68">
        <f t="shared" si="306"/>
        <v>5.8091907858089096</v>
      </c>
      <c r="L388" s="221">
        <f t="shared" si="299"/>
        <v>0.85656728444802577</v>
      </c>
      <c r="M388" s="69">
        <f t="shared" si="300"/>
        <v>5.8680597925564371</v>
      </c>
      <c r="N388" s="158">
        <f t="shared" si="301"/>
        <v>3.5455278001611608</v>
      </c>
      <c r="O388" s="80">
        <f t="shared" si="307"/>
        <v>4.2401289282836423</v>
      </c>
      <c r="P388" s="11"/>
      <c r="Q388" s="53">
        <f t="shared" si="302"/>
        <v>6556</v>
      </c>
      <c r="R388" s="73">
        <f>Q388/31</f>
        <v>211.48387096774192</v>
      </c>
      <c r="S388" s="53">
        <f t="shared" si="303"/>
        <v>5493</v>
      </c>
      <c r="T388" s="73">
        <f>S388/31</f>
        <v>177.19354838709677</v>
      </c>
      <c r="U388" s="53">
        <f t="shared" si="304"/>
        <v>1090</v>
      </c>
      <c r="V388" s="53">
        <f t="shared" si="304"/>
        <v>151</v>
      </c>
      <c r="W388" s="53">
        <f t="shared" si="304"/>
        <v>1241</v>
      </c>
      <c r="X388" s="53">
        <f t="shared" si="304"/>
        <v>5262</v>
      </c>
      <c r="Y388" s="53">
        <f t="shared" si="304"/>
        <v>0</v>
      </c>
      <c r="Z388" s="53">
        <f t="shared" si="304"/>
        <v>44</v>
      </c>
      <c r="AA388" s="53">
        <f t="shared" si="304"/>
        <v>4819</v>
      </c>
      <c r="AC388" s="8"/>
      <c r="AD388" s="8"/>
    </row>
    <row r="389" spans="1:30" x14ac:dyDescent="0.2">
      <c r="A389" s="218" t="s">
        <v>67</v>
      </c>
      <c r="B389" s="53">
        <f t="shared" si="292"/>
        <v>222</v>
      </c>
      <c r="C389" s="223">
        <f t="shared" si="293"/>
        <v>94.609609609609606</v>
      </c>
      <c r="D389" s="64">
        <f t="shared" si="294"/>
        <v>210.03333333333333</v>
      </c>
      <c r="E389" s="65">
        <f t="shared" si="295"/>
        <v>11.966666666666669</v>
      </c>
      <c r="F389" s="155">
        <f t="shared" si="296"/>
        <v>210.03333333333333</v>
      </c>
      <c r="G389" s="230">
        <f t="shared" si="308"/>
        <v>1033</v>
      </c>
      <c r="H389" s="68">
        <f t="shared" si="297"/>
        <v>83.399460403110609</v>
      </c>
      <c r="I389" s="69">
        <f t="shared" si="298"/>
        <v>5.0571151984511129</v>
      </c>
      <c r="J389" s="70">
        <f t="shared" si="305"/>
        <v>1.0391944838433342</v>
      </c>
      <c r="K389" s="68">
        <f t="shared" si="306"/>
        <v>5.4861979056954411</v>
      </c>
      <c r="L389" s="221">
        <f t="shared" si="299"/>
        <v>0.89249146757679176</v>
      </c>
      <c r="M389" s="69">
        <f t="shared" si="300"/>
        <v>5.5800666560863359</v>
      </c>
      <c r="N389" s="158">
        <f t="shared" si="301"/>
        <v>2.986348122866894</v>
      </c>
      <c r="O389" s="80">
        <f t="shared" si="307"/>
        <v>4.4573378839590445</v>
      </c>
      <c r="P389" s="11"/>
      <c r="Q389" s="53">
        <f t="shared" si="302"/>
        <v>6301</v>
      </c>
      <c r="R389" s="73">
        <f>Q389/30</f>
        <v>210.03333333333333</v>
      </c>
      <c r="S389" s="53">
        <f t="shared" si="303"/>
        <v>5255</v>
      </c>
      <c r="T389" s="73">
        <f>S389/30</f>
        <v>175.16666666666666</v>
      </c>
      <c r="U389" s="53">
        <f t="shared" si="304"/>
        <v>1033</v>
      </c>
      <c r="V389" s="53">
        <f t="shared" si="304"/>
        <v>139</v>
      </c>
      <c r="W389" s="53">
        <f t="shared" si="304"/>
        <v>1172</v>
      </c>
      <c r="X389" s="53">
        <f t="shared" si="304"/>
        <v>5224</v>
      </c>
      <c r="Y389" s="53">
        <f t="shared" si="304"/>
        <v>0</v>
      </c>
      <c r="Z389" s="53">
        <f t="shared" si="304"/>
        <v>35</v>
      </c>
      <c r="AA389" s="53">
        <f t="shared" si="304"/>
        <v>4806</v>
      </c>
      <c r="AC389" s="8"/>
      <c r="AD389" s="8"/>
    </row>
    <row r="390" spans="1:30" ht="12.75" thickBot="1" x14ac:dyDescent="0.25">
      <c r="A390" s="388" t="s">
        <v>69</v>
      </c>
      <c r="B390" s="53">
        <f t="shared" si="292"/>
        <v>222</v>
      </c>
      <c r="C390" s="389">
        <f t="shared" si="293"/>
        <v>26.285963382737577</v>
      </c>
      <c r="D390" s="390">
        <f t="shared" si="294"/>
        <v>58.354838709677416</v>
      </c>
      <c r="E390" s="391">
        <f t="shared" si="295"/>
        <v>163.64516129032259</v>
      </c>
      <c r="F390" s="392">
        <f t="shared" si="296"/>
        <v>58.354838709677416</v>
      </c>
      <c r="G390" s="393">
        <f t="shared" si="308"/>
        <v>275</v>
      </c>
      <c r="H390" s="394">
        <f t="shared" si="297"/>
        <v>98.341625207296843</v>
      </c>
      <c r="I390" s="30">
        <f t="shared" si="298"/>
        <v>6.6763636363636367</v>
      </c>
      <c r="J390" s="397">
        <f t="shared" si="305"/>
        <v>1.0391944838433342</v>
      </c>
      <c r="K390" s="394">
        <f t="shared" si="306"/>
        <v>1.526024332130302</v>
      </c>
      <c r="L390" s="399">
        <f t="shared" si="299"/>
        <v>9.202453987730061E-2</v>
      </c>
      <c r="M390" s="30">
        <f t="shared" si="300"/>
        <v>5.5865118850193483</v>
      </c>
      <c r="N390" s="395">
        <f t="shared" si="301"/>
        <v>9.2024539877300615</v>
      </c>
      <c r="O390" s="85">
        <f t="shared" si="307"/>
        <v>5.6319018404907979</v>
      </c>
      <c r="P390" s="11"/>
      <c r="Q390" s="53">
        <f t="shared" si="302"/>
        <v>1809</v>
      </c>
      <c r="R390" s="73">
        <f>Q390/31</f>
        <v>58.354838709677416</v>
      </c>
      <c r="S390" s="53">
        <f t="shared" si="303"/>
        <v>1779</v>
      </c>
      <c r="T390" s="73">
        <f>S390/31</f>
        <v>57.387096774193552</v>
      </c>
      <c r="U390" s="53">
        <f t="shared" si="304"/>
        <v>275</v>
      </c>
      <c r="V390" s="53">
        <f t="shared" si="304"/>
        <v>51</v>
      </c>
      <c r="W390" s="53">
        <f t="shared" si="304"/>
        <v>326</v>
      </c>
      <c r="X390" s="53">
        <f t="shared" si="304"/>
        <v>1836</v>
      </c>
      <c r="Y390" s="53">
        <f t="shared" si="304"/>
        <v>0</v>
      </c>
      <c r="Z390" s="53">
        <f t="shared" si="304"/>
        <v>30</v>
      </c>
      <c r="AA390" s="53">
        <f t="shared" si="304"/>
        <v>1819</v>
      </c>
      <c r="AC390" s="8"/>
      <c r="AD390" s="8"/>
    </row>
    <row r="391" spans="1:30" ht="12.75" thickBot="1" x14ac:dyDescent="0.25">
      <c r="A391" s="372" t="s">
        <v>72</v>
      </c>
      <c r="B391" s="371">
        <v>222</v>
      </c>
      <c r="C391" s="373">
        <f>D391/B391*100</f>
        <v>98.041754329179469</v>
      </c>
      <c r="D391" s="374">
        <f>+R391</f>
        <v>217.65269461077844</v>
      </c>
      <c r="E391" s="375">
        <f>B391-D391</f>
        <v>4.3473053892215603</v>
      </c>
      <c r="F391" s="376">
        <f>+R391</f>
        <v>217.65269461077844</v>
      </c>
      <c r="G391" s="371">
        <f>U391</f>
        <v>11698</v>
      </c>
      <c r="H391" s="377">
        <f t="shared" si="297"/>
        <v>82.077418289864639</v>
      </c>
      <c r="I391" s="378">
        <f t="shared" si="298"/>
        <v>5.0840314583689521</v>
      </c>
      <c r="J391" s="377">
        <f>B391/Y391*1000</f>
        <v>1.0391944838433342</v>
      </c>
      <c r="K391" s="378">
        <f>W391/Y391*1000/11</f>
        <v>5.71556966113834</v>
      </c>
      <c r="L391" s="377">
        <f>SUM(Q391-S391)/W391</f>
        <v>0.97006924279651552</v>
      </c>
      <c r="M391" s="378">
        <f>W391/F391/11</f>
        <v>5.609854737537141</v>
      </c>
      <c r="N391" s="379">
        <f>Z391/W391*100</f>
        <v>3.3504578959124411</v>
      </c>
      <c r="O391" s="380">
        <f t="shared" si="307"/>
        <v>4.4280396098577919</v>
      </c>
      <c r="P391" s="11"/>
      <c r="Q391" s="238">
        <f>SUM(Q379:Q390)</f>
        <v>72696</v>
      </c>
      <c r="R391" s="239">
        <f>Q391/334</f>
        <v>217.65269461077844</v>
      </c>
      <c r="S391" s="240">
        <f>SUM(S379:S390)</f>
        <v>59667</v>
      </c>
      <c r="T391" s="239">
        <f>S391/334</f>
        <v>178.6437125748503</v>
      </c>
      <c r="U391" s="241">
        <f>SUM(U379:U390)</f>
        <v>11698</v>
      </c>
      <c r="V391" s="242">
        <f>SUM(V379:V390)</f>
        <v>1733</v>
      </c>
      <c r="W391" s="241">
        <f>+V391+U391</f>
        <v>13431</v>
      </c>
      <c r="X391" s="242">
        <f>SUM(X379:X390)</f>
        <v>59473</v>
      </c>
      <c r="Y391" s="240">
        <v>213627</v>
      </c>
      <c r="Z391" s="240">
        <f>SUM(Z379:Z390)</f>
        <v>450</v>
      </c>
      <c r="AA391" s="243">
        <f>SUM(AA379:AA390)</f>
        <v>54647</v>
      </c>
      <c r="AC391" s="8"/>
      <c r="AD391" s="8"/>
    </row>
    <row r="392" spans="1:30" x14ac:dyDescent="0.2">
      <c r="C392" s="216"/>
      <c r="P392" s="11"/>
    </row>
    <row r="393" spans="1:30" x14ac:dyDescent="0.2">
      <c r="C393" s="216"/>
    </row>
    <row r="394" spans="1:30" x14ac:dyDescent="0.2">
      <c r="C394" s="216"/>
    </row>
    <row r="395" spans="1:30" x14ac:dyDescent="0.2">
      <c r="B395" s="1"/>
      <c r="C395" s="216"/>
      <c r="D395" s="1"/>
      <c r="E395" s="1"/>
      <c r="F395" s="1"/>
      <c r="G395" s="1"/>
      <c r="H395" s="1"/>
      <c r="I395" s="1"/>
      <c r="J395" s="1"/>
      <c r="K395" s="1"/>
      <c r="L395" s="1"/>
      <c r="M395" s="1"/>
      <c r="N395" s="1"/>
      <c r="O395" s="1"/>
      <c r="AA395" s="1"/>
    </row>
    <row r="396" spans="1:30" x14ac:dyDescent="0.2">
      <c r="B396" s="1"/>
      <c r="C396" s="216"/>
      <c r="D396" s="1"/>
      <c r="E396" s="1"/>
      <c r="F396" s="1"/>
      <c r="G396" s="1"/>
      <c r="H396" s="1"/>
      <c r="I396" s="1"/>
      <c r="J396" s="1"/>
      <c r="K396" s="1"/>
      <c r="L396" s="1"/>
      <c r="M396" s="1"/>
      <c r="N396" s="1"/>
      <c r="O396" s="1"/>
      <c r="AA396" s="1"/>
    </row>
    <row r="397" spans="1:30" x14ac:dyDescent="0.2">
      <c r="B397" s="1"/>
      <c r="C397" s="216"/>
      <c r="D397" s="1"/>
      <c r="E397" s="1"/>
      <c r="F397" s="1"/>
      <c r="G397" s="1"/>
      <c r="H397" s="1"/>
      <c r="I397" s="1"/>
      <c r="J397" s="1"/>
      <c r="K397" s="1"/>
      <c r="L397" s="1"/>
      <c r="M397" s="1"/>
      <c r="N397" s="1"/>
      <c r="O397" s="1"/>
      <c r="AA397" s="1"/>
    </row>
    <row r="398" spans="1:30" x14ac:dyDescent="0.2">
      <c r="B398" s="1"/>
      <c r="C398" s="216"/>
      <c r="D398" s="1"/>
      <c r="E398" s="1"/>
      <c r="F398" s="1"/>
      <c r="G398" s="1"/>
      <c r="H398" s="1"/>
      <c r="I398" s="1"/>
      <c r="J398" s="1"/>
      <c r="K398" s="1"/>
      <c r="L398" s="1"/>
      <c r="M398" s="1"/>
      <c r="N398" s="1"/>
      <c r="O398" s="1"/>
      <c r="AA398" s="1"/>
    </row>
    <row r="399" spans="1:30" x14ac:dyDescent="0.2">
      <c r="B399" s="1"/>
      <c r="C399" s="216"/>
      <c r="D399" s="1"/>
      <c r="E399" s="1"/>
      <c r="F399" s="1"/>
      <c r="G399" s="1"/>
      <c r="H399" s="1"/>
      <c r="I399" s="1"/>
      <c r="J399" s="1"/>
      <c r="K399" s="1"/>
      <c r="L399" s="1"/>
      <c r="M399" s="1"/>
      <c r="N399" s="1"/>
      <c r="O399" s="1"/>
      <c r="AA399" s="1"/>
    </row>
    <row r="400" spans="1:30" x14ac:dyDescent="0.2">
      <c r="B400" s="1"/>
      <c r="C400" s="216"/>
      <c r="D400" s="1"/>
      <c r="E400" s="1"/>
      <c r="F400" s="1"/>
      <c r="G400" s="1"/>
      <c r="H400" s="1"/>
      <c r="I400" s="1"/>
      <c r="J400" s="1"/>
      <c r="K400" s="1"/>
      <c r="L400" s="1"/>
      <c r="M400" s="1"/>
      <c r="N400" s="1"/>
      <c r="O400" s="1"/>
      <c r="AA400" s="1"/>
    </row>
    <row r="401" spans="2:27" x14ac:dyDescent="0.2">
      <c r="B401" s="1"/>
      <c r="C401" s="216"/>
      <c r="D401" s="1"/>
      <c r="E401" s="1"/>
      <c r="F401" s="1"/>
      <c r="G401" s="1"/>
      <c r="H401" s="1"/>
      <c r="I401" s="1"/>
      <c r="J401" s="1"/>
      <c r="K401" s="1"/>
      <c r="L401" s="1"/>
      <c r="M401" s="1"/>
      <c r="N401" s="1"/>
      <c r="O401" s="1"/>
      <c r="AA401" s="1"/>
    </row>
    <row r="402" spans="2:27" x14ac:dyDescent="0.2">
      <c r="B402" s="1"/>
      <c r="C402" s="216"/>
      <c r="D402" s="1"/>
      <c r="E402" s="1"/>
      <c r="F402" s="1"/>
      <c r="G402" s="1"/>
      <c r="H402" s="1"/>
      <c r="I402" s="1"/>
      <c r="J402" s="1"/>
      <c r="K402" s="1"/>
      <c r="L402" s="1"/>
      <c r="M402" s="1"/>
      <c r="N402" s="1"/>
      <c r="O402" s="1"/>
      <c r="AA402" s="1"/>
    </row>
    <row r="403" spans="2:27" x14ac:dyDescent="0.2">
      <c r="B403" s="1"/>
      <c r="C403" s="216"/>
      <c r="D403" s="1"/>
      <c r="E403" s="1"/>
      <c r="F403" s="1"/>
      <c r="G403" s="1"/>
      <c r="H403" s="1"/>
      <c r="I403" s="1"/>
      <c r="J403" s="1"/>
      <c r="K403" s="1"/>
      <c r="L403" s="1"/>
      <c r="M403" s="1"/>
      <c r="N403" s="1"/>
      <c r="O403" s="1"/>
      <c r="AA403" s="1"/>
    </row>
    <row r="404" spans="2:27" x14ac:dyDescent="0.2">
      <c r="B404" s="1"/>
      <c r="C404" s="216"/>
      <c r="D404" s="1"/>
      <c r="E404" s="1"/>
      <c r="F404" s="1"/>
      <c r="G404" s="1"/>
      <c r="H404" s="1"/>
      <c r="I404" s="1"/>
      <c r="J404" s="1"/>
      <c r="K404" s="1"/>
      <c r="L404" s="1"/>
      <c r="M404" s="1"/>
      <c r="N404" s="1"/>
      <c r="O404" s="1"/>
      <c r="AA404" s="1"/>
    </row>
    <row r="405" spans="2:27" x14ac:dyDescent="0.2">
      <c r="B405" s="1"/>
      <c r="C405" s="216"/>
      <c r="D405" s="1"/>
      <c r="E405" s="1"/>
      <c r="F405" s="1"/>
      <c r="G405" s="1"/>
      <c r="H405" s="1"/>
      <c r="I405" s="1"/>
      <c r="J405" s="1"/>
      <c r="K405" s="1"/>
      <c r="L405" s="1"/>
      <c r="M405" s="1"/>
      <c r="N405" s="1"/>
      <c r="O405" s="1"/>
      <c r="AA405" s="1"/>
    </row>
    <row r="406" spans="2:27" x14ac:dyDescent="0.2">
      <c r="B406" s="1"/>
      <c r="C406" s="216"/>
      <c r="D406" s="1"/>
      <c r="E406" s="1"/>
      <c r="F406" s="1"/>
      <c r="G406" s="1"/>
      <c r="H406" s="1"/>
      <c r="I406" s="1"/>
      <c r="J406" s="1"/>
      <c r="K406" s="1"/>
      <c r="L406" s="1"/>
      <c r="M406" s="1"/>
      <c r="N406" s="1"/>
      <c r="O406" s="1"/>
      <c r="AA406" s="1"/>
    </row>
    <row r="407" spans="2:27" x14ac:dyDescent="0.2">
      <c r="B407" s="1"/>
      <c r="C407" s="216"/>
      <c r="D407" s="1"/>
      <c r="E407" s="1"/>
      <c r="F407" s="1"/>
      <c r="G407" s="1"/>
      <c r="H407" s="1"/>
      <c r="I407" s="1"/>
      <c r="J407" s="1"/>
      <c r="K407" s="1"/>
      <c r="L407" s="1"/>
      <c r="M407" s="1"/>
      <c r="N407" s="1"/>
      <c r="O407" s="1"/>
      <c r="AA407" s="1"/>
    </row>
    <row r="408" spans="2:27" x14ac:dyDescent="0.2">
      <c r="B408" s="1"/>
      <c r="C408" s="216"/>
      <c r="D408" s="1"/>
      <c r="E408" s="1"/>
      <c r="F408" s="1"/>
      <c r="G408" s="1"/>
      <c r="H408" s="1"/>
      <c r="I408" s="1"/>
      <c r="J408" s="1"/>
      <c r="K408" s="1"/>
      <c r="L408" s="1"/>
      <c r="M408" s="1"/>
      <c r="N408" s="1"/>
      <c r="O408" s="1"/>
      <c r="AA408" s="1"/>
    </row>
    <row r="409" spans="2:27" x14ac:dyDescent="0.2">
      <c r="B409" s="1"/>
      <c r="C409" s="216"/>
      <c r="D409" s="1"/>
      <c r="E409" s="1"/>
      <c r="F409" s="1"/>
      <c r="G409" s="1"/>
      <c r="H409" s="1"/>
      <c r="I409" s="1"/>
      <c r="J409" s="1"/>
      <c r="K409" s="1"/>
      <c r="L409" s="1"/>
      <c r="M409" s="1"/>
      <c r="N409" s="1"/>
      <c r="O409" s="1"/>
      <c r="AA409" s="1"/>
    </row>
    <row r="410" spans="2:27" x14ac:dyDescent="0.2">
      <c r="B410" s="1"/>
      <c r="C410" s="216"/>
      <c r="D410" s="1"/>
      <c r="E410" s="1"/>
      <c r="F410" s="1"/>
      <c r="G410" s="1"/>
      <c r="H410" s="1"/>
      <c r="I410" s="1"/>
      <c r="J410" s="1"/>
      <c r="K410" s="1"/>
      <c r="L410" s="1"/>
      <c r="M410" s="1"/>
      <c r="N410" s="1"/>
      <c r="O410" s="1"/>
      <c r="AA410" s="1"/>
    </row>
    <row r="411" spans="2:27" x14ac:dyDescent="0.2">
      <c r="B411" s="1"/>
      <c r="C411" s="216"/>
      <c r="D411" s="1"/>
      <c r="E411" s="1"/>
      <c r="F411" s="1"/>
      <c r="G411" s="1"/>
      <c r="H411" s="1"/>
      <c r="I411" s="1"/>
      <c r="J411" s="1"/>
      <c r="K411" s="1"/>
      <c r="L411" s="1"/>
      <c r="M411" s="1"/>
      <c r="N411" s="1"/>
      <c r="O411" s="1"/>
      <c r="AA411" s="1"/>
    </row>
    <row r="412" spans="2:27" x14ac:dyDescent="0.2">
      <c r="B412" s="1"/>
      <c r="C412" s="216"/>
      <c r="D412" s="1"/>
      <c r="E412" s="1"/>
      <c r="F412" s="1"/>
      <c r="G412" s="1"/>
      <c r="H412" s="1"/>
      <c r="I412" s="1"/>
      <c r="J412" s="1"/>
      <c r="K412" s="1"/>
      <c r="L412" s="1"/>
      <c r="M412" s="1"/>
      <c r="N412" s="1"/>
      <c r="O412" s="1"/>
      <c r="AA412" s="1"/>
    </row>
    <row r="413" spans="2:27" x14ac:dyDescent="0.2">
      <c r="B413" s="1"/>
      <c r="C413" s="216"/>
      <c r="D413" s="1"/>
      <c r="E413" s="1"/>
      <c r="F413" s="1"/>
      <c r="G413" s="1"/>
      <c r="H413" s="1"/>
      <c r="I413" s="1"/>
      <c r="J413" s="1"/>
      <c r="K413" s="1"/>
      <c r="L413" s="1"/>
      <c r="M413" s="1"/>
      <c r="N413" s="1"/>
      <c r="O413" s="1"/>
      <c r="AA413" s="1"/>
    </row>
    <row r="414" spans="2:27" x14ac:dyDescent="0.2">
      <c r="B414" s="1"/>
      <c r="C414" s="216"/>
      <c r="D414" s="1"/>
      <c r="E414" s="1"/>
      <c r="F414" s="1"/>
      <c r="G414" s="1"/>
      <c r="H414" s="1"/>
      <c r="I414" s="1"/>
      <c r="J414" s="1"/>
      <c r="K414" s="1"/>
      <c r="L414" s="1"/>
      <c r="M414" s="1"/>
      <c r="N414" s="1"/>
      <c r="O414" s="1"/>
      <c r="AA414" s="1"/>
    </row>
    <row r="415" spans="2:27" x14ac:dyDescent="0.2">
      <c r="B415" s="1"/>
      <c r="C415" s="216"/>
      <c r="D415" s="1"/>
      <c r="E415" s="1"/>
      <c r="F415" s="1"/>
      <c r="G415" s="1"/>
      <c r="H415" s="1"/>
      <c r="I415" s="1"/>
      <c r="J415" s="1"/>
      <c r="K415" s="1"/>
      <c r="L415" s="1"/>
      <c r="M415" s="1"/>
      <c r="N415" s="1"/>
      <c r="O415" s="1"/>
      <c r="AA415" s="1"/>
    </row>
    <row r="416" spans="2:27" x14ac:dyDescent="0.2">
      <c r="B416" s="1"/>
      <c r="C416" s="216"/>
      <c r="D416" s="1"/>
      <c r="E416" s="1"/>
      <c r="F416" s="1"/>
      <c r="G416" s="1"/>
      <c r="H416" s="1"/>
      <c r="I416" s="1"/>
      <c r="J416" s="1"/>
      <c r="K416" s="1"/>
      <c r="L416" s="1"/>
      <c r="M416" s="1"/>
      <c r="N416" s="1"/>
      <c r="O416" s="1"/>
      <c r="AA416" s="1"/>
    </row>
    <row r="417" spans="2:27" x14ac:dyDescent="0.2">
      <c r="B417" s="1"/>
      <c r="C417" s="216"/>
      <c r="D417" s="1"/>
      <c r="E417" s="1"/>
      <c r="F417" s="1"/>
      <c r="G417" s="1"/>
      <c r="H417" s="1"/>
      <c r="I417" s="1"/>
      <c r="J417" s="1"/>
      <c r="K417" s="1"/>
      <c r="L417" s="1"/>
      <c r="M417" s="1"/>
      <c r="N417" s="1"/>
      <c r="O417" s="1"/>
      <c r="AA417" s="1"/>
    </row>
    <row r="418" spans="2:27" x14ac:dyDescent="0.2">
      <c r="B418" s="1"/>
      <c r="C418" s="216"/>
      <c r="D418" s="1"/>
      <c r="E418" s="1"/>
      <c r="F418" s="1"/>
      <c r="G418" s="1"/>
      <c r="H418" s="1"/>
      <c r="I418" s="1"/>
      <c r="J418" s="1"/>
      <c r="K418" s="1"/>
      <c r="L418" s="1"/>
      <c r="M418" s="1"/>
      <c r="N418" s="1"/>
      <c r="O418" s="1"/>
      <c r="AA418" s="1"/>
    </row>
    <row r="419" spans="2:27" x14ac:dyDescent="0.2">
      <c r="B419" s="1"/>
      <c r="C419" s="216"/>
      <c r="D419" s="1"/>
      <c r="E419" s="1"/>
      <c r="F419" s="1"/>
      <c r="G419" s="1"/>
      <c r="H419" s="1"/>
      <c r="I419" s="1"/>
      <c r="J419" s="1"/>
      <c r="K419" s="1"/>
      <c r="L419" s="1"/>
      <c r="M419" s="1"/>
      <c r="N419" s="1"/>
      <c r="O419" s="1"/>
      <c r="AA419" s="1"/>
    </row>
    <row r="420" spans="2:27" x14ac:dyDescent="0.2">
      <c r="B420" s="1"/>
      <c r="C420" s="216"/>
      <c r="D420" s="1"/>
      <c r="E420" s="1"/>
      <c r="F420" s="1"/>
      <c r="G420" s="1"/>
      <c r="H420" s="1"/>
      <c r="I420" s="1"/>
      <c r="J420" s="1"/>
      <c r="K420" s="1"/>
      <c r="L420" s="1"/>
      <c r="M420" s="1"/>
      <c r="N420" s="1"/>
      <c r="O420" s="1"/>
      <c r="AA420" s="1"/>
    </row>
    <row r="421" spans="2:27" x14ac:dyDescent="0.2">
      <c r="B421" s="1"/>
      <c r="C421" s="216"/>
      <c r="D421" s="1"/>
      <c r="E421" s="1"/>
      <c r="F421" s="1"/>
      <c r="G421" s="1"/>
      <c r="H421" s="1"/>
      <c r="I421" s="1"/>
      <c r="J421" s="1"/>
      <c r="K421" s="1"/>
      <c r="L421" s="1"/>
      <c r="M421" s="1"/>
      <c r="N421" s="1"/>
      <c r="O421" s="1"/>
      <c r="AA421" s="1"/>
    </row>
    <row r="422" spans="2:27" x14ac:dyDescent="0.2">
      <c r="B422" s="1"/>
      <c r="C422" s="216"/>
      <c r="D422" s="1"/>
      <c r="E422" s="1"/>
      <c r="F422" s="1"/>
      <c r="G422" s="1"/>
      <c r="H422" s="1"/>
      <c r="I422" s="1"/>
      <c r="J422" s="1"/>
      <c r="K422" s="1"/>
      <c r="L422" s="1"/>
      <c r="M422" s="1"/>
      <c r="N422" s="1"/>
      <c r="O422" s="1"/>
      <c r="AA422" s="1"/>
    </row>
    <row r="423" spans="2:27" x14ac:dyDescent="0.2">
      <c r="B423" s="1"/>
      <c r="C423" s="216"/>
      <c r="D423" s="1"/>
      <c r="E423" s="1"/>
      <c r="F423" s="1"/>
      <c r="G423" s="1"/>
      <c r="H423" s="1"/>
      <c r="I423" s="1"/>
      <c r="J423" s="1"/>
      <c r="K423" s="1"/>
      <c r="L423" s="1"/>
      <c r="M423" s="1"/>
      <c r="N423" s="1"/>
      <c r="O423" s="1"/>
      <c r="AA423" s="1"/>
    </row>
    <row r="424" spans="2:27" x14ac:dyDescent="0.2">
      <c r="B424" s="1"/>
      <c r="C424" s="216"/>
      <c r="D424" s="1"/>
      <c r="E424" s="1"/>
      <c r="F424" s="1"/>
      <c r="G424" s="1"/>
      <c r="H424" s="1"/>
      <c r="I424" s="1"/>
      <c r="J424" s="1"/>
      <c r="K424" s="1"/>
      <c r="L424" s="1"/>
      <c r="M424" s="1"/>
      <c r="N424" s="1"/>
      <c r="O424" s="1"/>
      <c r="AA424" s="1"/>
    </row>
    <row r="425" spans="2:27" x14ac:dyDescent="0.2">
      <c r="B425" s="1"/>
      <c r="C425" s="216"/>
      <c r="D425" s="1"/>
      <c r="E425" s="1"/>
      <c r="F425" s="1"/>
      <c r="G425" s="1"/>
      <c r="H425" s="1"/>
      <c r="I425" s="1"/>
      <c r="J425" s="1"/>
      <c r="K425" s="1"/>
      <c r="L425" s="1"/>
      <c r="M425" s="1"/>
      <c r="N425" s="1"/>
      <c r="O425" s="1"/>
      <c r="AA425" s="1"/>
    </row>
    <row r="428" spans="2:27" x14ac:dyDescent="0.2">
      <c r="B428" s="1"/>
      <c r="C428" s="216"/>
      <c r="D428" s="1"/>
      <c r="E428" s="1"/>
      <c r="F428" s="1"/>
      <c r="G428" s="1"/>
      <c r="H428" s="1"/>
      <c r="I428" s="1"/>
      <c r="J428" s="1"/>
      <c r="K428" s="1"/>
      <c r="L428" s="1"/>
      <c r="M428" s="1"/>
      <c r="N428" s="1"/>
      <c r="O428" s="1"/>
      <c r="AA428" s="1"/>
    </row>
    <row r="429" spans="2:27" x14ac:dyDescent="0.2">
      <c r="B429" s="1"/>
      <c r="C429" s="216"/>
      <c r="D429" s="1"/>
      <c r="E429" s="1"/>
      <c r="F429" s="1"/>
      <c r="G429" s="1"/>
      <c r="H429" s="1"/>
      <c r="I429" s="1"/>
      <c r="J429" s="1"/>
      <c r="K429" s="1"/>
      <c r="L429" s="1"/>
      <c r="M429" s="1"/>
      <c r="N429" s="1"/>
      <c r="O429" s="1"/>
      <c r="AA429" s="1"/>
    </row>
    <row r="430" spans="2:27" x14ac:dyDescent="0.2">
      <c r="B430" s="1"/>
      <c r="C430" s="216"/>
      <c r="D430" s="1"/>
      <c r="E430" s="1"/>
      <c r="F430" s="1"/>
      <c r="G430" s="1"/>
      <c r="H430" s="1"/>
      <c r="I430" s="1"/>
      <c r="J430" s="1"/>
      <c r="K430" s="1"/>
      <c r="L430" s="1"/>
      <c r="M430" s="1"/>
      <c r="N430" s="1"/>
      <c r="O430" s="1"/>
      <c r="AA430" s="1"/>
    </row>
    <row r="431" spans="2:27" x14ac:dyDescent="0.2">
      <c r="B431" s="1"/>
      <c r="C431" s="216"/>
      <c r="D431" s="1"/>
      <c r="E431" s="1"/>
      <c r="F431" s="1"/>
      <c r="G431" s="1"/>
      <c r="H431" s="1"/>
      <c r="I431" s="1"/>
      <c r="J431" s="1"/>
      <c r="K431" s="1"/>
      <c r="L431" s="1"/>
      <c r="M431" s="1"/>
      <c r="N431" s="1"/>
      <c r="O431" s="1"/>
      <c r="AA431" s="1"/>
    </row>
    <row r="432" spans="2:27" x14ac:dyDescent="0.2">
      <c r="B432" s="1"/>
      <c r="C432" s="216"/>
      <c r="D432" s="1"/>
      <c r="E432" s="1"/>
      <c r="F432" s="1"/>
      <c r="G432" s="1"/>
      <c r="H432" s="1"/>
      <c r="I432" s="1"/>
      <c r="J432" s="1"/>
      <c r="K432" s="1"/>
      <c r="L432" s="1"/>
      <c r="M432" s="1"/>
      <c r="N432" s="1"/>
      <c r="O432" s="1"/>
      <c r="AA432" s="1"/>
    </row>
    <row r="433" spans="2:27" x14ac:dyDescent="0.2">
      <c r="B433" s="1"/>
      <c r="C433" s="216"/>
      <c r="D433" s="1"/>
      <c r="E433" s="1"/>
      <c r="F433" s="1"/>
      <c r="G433" s="1"/>
      <c r="H433" s="1"/>
      <c r="I433" s="1"/>
      <c r="J433" s="1"/>
      <c r="K433" s="1"/>
      <c r="L433" s="1"/>
      <c r="M433" s="1"/>
      <c r="N433" s="1"/>
      <c r="O433" s="1"/>
      <c r="AA433" s="1"/>
    </row>
    <row r="434" spans="2:27" x14ac:dyDescent="0.2">
      <c r="B434" s="1"/>
      <c r="C434" s="216"/>
      <c r="D434" s="1"/>
      <c r="E434" s="1"/>
      <c r="F434" s="1"/>
      <c r="G434" s="1"/>
      <c r="H434" s="1"/>
      <c r="I434" s="1"/>
      <c r="J434" s="1"/>
      <c r="K434" s="1"/>
      <c r="L434" s="1"/>
      <c r="M434" s="1"/>
      <c r="N434" s="1"/>
      <c r="O434" s="1"/>
      <c r="AA434" s="1"/>
    </row>
    <row r="435" spans="2:27" x14ac:dyDescent="0.2">
      <c r="B435" s="1"/>
      <c r="C435" s="216"/>
      <c r="D435" s="1"/>
      <c r="E435" s="1"/>
      <c r="F435" s="1"/>
      <c r="G435" s="1"/>
      <c r="H435" s="1"/>
      <c r="I435" s="1"/>
      <c r="J435" s="1"/>
      <c r="K435" s="1"/>
      <c r="L435" s="1"/>
      <c r="M435" s="1"/>
      <c r="N435" s="1"/>
      <c r="O435" s="1"/>
      <c r="AA435" s="1"/>
    </row>
    <row r="436" spans="2:27" x14ac:dyDescent="0.2">
      <c r="B436" s="1"/>
      <c r="C436" s="216"/>
      <c r="D436" s="1"/>
      <c r="E436" s="1"/>
      <c r="F436" s="1"/>
      <c r="G436" s="1"/>
      <c r="H436" s="1"/>
      <c r="I436" s="1"/>
      <c r="J436" s="1"/>
      <c r="K436" s="1"/>
      <c r="L436" s="1"/>
      <c r="M436" s="1"/>
      <c r="N436" s="1"/>
      <c r="O436" s="1"/>
      <c r="AA436" s="1"/>
    </row>
    <row r="437" spans="2:27" x14ac:dyDescent="0.2">
      <c r="B437" s="1"/>
      <c r="C437" s="216"/>
      <c r="D437" s="1"/>
      <c r="E437" s="1"/>
      <c r="F437" s="1"/>
      <c r="G437" s="1"/>
      <c r="H437" s="1"/>
      <c r="I437" s="1"/>
      <c r="J437" s="1"/>
      <c r="K437" s="1"/>
      <c r="L437" s="1"/>
      <c r="M437" s="1"/>
      <c r="N437" s="1"/>
      <c r="O437" s="1"/>
      <c r="AA437" s="1"/>
    </row>
    <row r="438" spans="2:27" x14ac:dyDescent="0.2">
      <c r="B438" s="1"/>
      <c r="C438" s="216"/>
      <c r="D438" s="1"/>
      <c r="E438" s="1"/>
      <c r="F438" s="1"/>
      <c r="G438" s="1"/>
      <c r="H438" s="1"/>
      <c r="I438" s="1"/>
      <c r="J438" s="1"/>
      <c r="K438" s="1"/>
      <c r="L438" s="1"/>
      <c r="M438" s="1"/>
      <c r="N438" s="1"/>
      <c r="O438" s="1"/>
      <c r="AA438" s="1"/>
    </row>
    <row r="439" spans="2:27" x14ac:dyDescent="0.2">
      <c r="B439" s="1"/>
      <c r="C439" s="216"/>
      <c r="D439" s="1"/>
      <c r="E439" s="1"/>
      <c r="F439" s="1"/>
      <c r="G439" s="1"/>
      <c r="H439" s="1"/>
      <c r="I439" s="1"/>
      <c r="J439" s="1"/>
      <c r="K439" s="1"/>
      <c r="L439" s="1"/>
      <c r="M439" s="1"/>
      <c r="N439" s="1"/>
      <c r="O439" s="1"/>
      <c r="AA439" s="1"/>
    </row>
    <row r="440" spans="2:27" x14ac:dyDescent="0.2">
      <c r="B440" s="1"/>
      <c r="C440" s="216"/>
      <c r="D440" s="1"/>
      <c r="E440" s="1"/>
      <c r="F440" s="1"/>
      <c r="G440" s="1"/>
      <c r="H440" s="1"/>
      <c r="I440" s="1"/>
      <c r="J440" s="1"/>
      <c r="K440" s="1"/>
      <c r="L440" s="1"/>
      <c r="M440" s="1"/>
      <c r="N440" s="1"/>
      <c r="O440" s="1"/>
      <c r="AA440" s="1"/>
    </row>
    <row r="441" spans="2:27" x14ac:dyDescent="0.2">
      <c r="B441" s="1"/>
      <c r="C441" s="216"/>
      <c r="D441" s="1"/>
      <c r="E441" s="1"/>
      <c r="F441" s="1"/>
      <c r="G441" s="1"/>
      <c r="H441" s="1"/>
      <c r="I441" s="1"/>
      <c r="J441" s="1"/>
      <c r="K441" s="1"/>
      <c r="L441" s="1"/>
      <c r="M441" s="1"/>
      <c r="N441" s="1"/>
      <c r="O441" s="1"/>
      <c r="AA441" s="1"/>
    </row>
    <row r="442" spans="2:27" x14ac:dyDescent="0.2">
      <c r="B442" s="1"/>
      <c r="C442" s="216"/>
      <c r="D442" s="1"/>
      <c r="E442" s="1"/>
      <c r="F442" s="1"/>
      <c r="G442" s="1"/>
      <c r="H442" s="1"/>
      <c r="I442" s="1"/>
      <c r="J442" s="1"/>
      <c r="K442" s="1"/>
      <c r="L442" s="1"/>
      <c r="M442" s="1"/>
      <c r="N442" s="1"/>
      <c r="O442" s="1"/>
      <c r="AA442" s="1"/>
    </row>
    <row r="443" spans="2:27" x14ac:dyDescent="0.2">
      <c r="B443" s="1"/>
      <c r="C443" s="216"/>
      <c r="D443" s="1"/>
      <c r="E443" s="1"/>
      <c r="F443" s="1"/>
      <c r="G443" s="1"/>
      <c r="H443" s="1"/>
      <c r="I443" s="1"/>
      <c r="J443" s="1"/>
      <c r="K443" s="1"/>
      <c r="L443" s="1"/>
      <c r="M443" s="1"/>
      <c r="N443" s="1"/>
      <c r="O443" s="1"/>
      <c r="AA443" s="1"/>
    </row>
    <row r="444" spans="2:27" x14ac:dyDescent="0.2">
      <c r="B444" s="1"/>
      <c r="C444" s="216"/>
      <c r="D444" s="1"/>
      <c r="E444" s="1"/>
      <c r="F444" s="1"/>
      <c r="G444" s="1"/>
      <c r="H444" s="1"/>
      <c r="I444" s="1"/>
      <c r="J444" s="1"/>
      <c r="K444" s="1"/>
      <c r="L444" s="1"/>
      <c r="M444" s="1"/>
      <c r="N444" s="1"/>
      <c r="O444" s="1"/>
      <c r="AA444" s="1"/>
    </row>
    <row r="445" spans="2:27" x14ac:dyDescent="0.2">
      <c r="B445" s="1"/>
      <c r="C445" s="216"/>
      <c r="D445" s="1"/>
      <c r="E445" s="1"/>
      <c r="F445" s="1"/>
      <c r="G445" s="1"/>
      <c r="H445" s="1"/>
      <c r="I445" s="1"/>
      <c r="J445" s="1"/>
      <c r="K445" s="1"/>
      <c r="L445" s="1"/>
      <c r="M445" s="1"/>
      <c r="N445" s="1"/>
      <c r="O445" s="1"/>
      <c r="AA445" s="1"/>
    </row>
    <row r="446" spans="2:27" x14ac:dyDescent="0.2">
      <c r="B446" s="1"/>
      <c r="C446" s="216"/>
      <c r="D446" s="1"/>
      <c r="E446" s="1"/>
      <c r="F446" s="1"/>
      <c r="G446" s="1"/>
      <c r="H446" s="1"/>
      <c r="I446" s="1"/>
      <c r="J446" s="1"/>
      <c r="K446" s="1"/>
      <c r="L446" s="1"/>
      <c r="M446" s="1"/>
      <c r="N446" s="1"/>
      <c r="O446" s="1"/>
      <c r="AA446" s="1"/>
    </row>
    <row r="447" spans="2:27" x14ac:dyDescent="0.2">
      <c r="B447" s="1"/>
      <c r="C447" s="216"/>
      <c r="D447" s="1"/>
      <c r="E447" s="1"/>
      <c r="F447" s="1"/>
      <c r="G447" s="1"/>
      <c r="H447" s="1"/>
      <c r="I447" s="1"/>
      <c r="J447" s="1"/>
      <c r="K447" s="1"/>
      <c r="L447" s="1"/>
      <c r="M447" s="1"/>
      <c r="N447" s="1"/>
      <c r="O447" s="1"/>
      <c r="AA447" s="1"/>
    </row>
    <row r="448" spans="2:27" x14ac:dyDescent="0.2">
      <c r="B448" s="1"/>
      <c r="C448" s="216"/>
      <c r="D448" s="1"/>
      <c r="E448" s="1"/>
      <c r="F448" s="1"/>
      <c r="G448" s="1"/>
      <c r="H448" s="1"/>
      <c r="I448" s="1"/>
      <c r="J448" s="1"/>
      <c r="K448" s="1"/>
      <c r="L448" s="1"/>
      <c r="M448" s="1"/>
      <c r="N448" s="1"/>
      <c r="O448" s="1"/>
      <c r="AA448" s="1"/>
    </row>
    <row r="449" spans="2:27" x14ac:dyDescent="0.2">
      <c r="B449" s="1"/>
      <c r="C449" s="216"/>
      <c r="D449" s="1"/>
      <c r="E449" s="1"/>
      <c r="F449" s="1"/>
      <c r="G449" s="1"/>
      <c r="H449" s="1"/>
      <c r="I449" s="1"/>
      <c r="J449" s="1"/>
      <c r="K449" s="1"/>
      <c r="L449" s="1"/>
      <c r="M449" s="1"/>
      <c r="N449" s="1"/>
      <c r="O449" s="1"/>
      <c r="AA449" s="1"/>
    </row>
    <row r="450" spans="2:27" x14ac:dyDescent="0.2">
      <c r="B450" s="1"/>
      <c r="C450" s="216"/>
      <c r="D450" s="1"/>
      <c r="E450" s="1"/>
      <c r="F450" s="1"/>
      <c r="G450" s="1"/>
      <c r="H450" s="1"/>
      <c r="I450" s="1"/>
      <c r="J450" s="1"/>
      <c r="K450" s="1"/>
      <c r="L450" s="1"/>
      <c r="M450" s="1"/>
      <c r="N450" s="1"/>
      <c r="O450" s="1"/>
      <c r="AA450" s="1"/>
    </row>
    <row r="451" spans="2:27" x14ac:dyDescent="0.2">
      <c r="B451" s="1"/>
      <c r="C451" s="216"/>
      <c r="D451" s="1"/>
      <c r="E451" s="1"/>
      <c r="F451" s="1"/>
      <c r="G451" s="1"/>
      <c r="H451" s="1"/>
      <c r="I451" s="1"/>
      <c r="J451" s="1"/>
      <c r="K451" s="1"/>
      <c r="L451" s="1"/>
      <c r="M451" s="1"/>
      <c r="N451" s="1"/>
      <c r="O451" s="1"/>
      <c r="AA451" s="1"/>
    </row>
  </sheetData>
  <mergeCells count="101">
    <mergeCell ref="B55:E55"/>
    <mergeCell ref="J56:K56"/>
    <mergeCell ref="AC56:AD56"/>
    <mergeCell ref="E50:K50"/>
    <mergeCell ref="E51:K51"/>
    <mergeCell ref="E52:K52"/>
    <mergeCell ref="B32:E32"/>
    <mergeCell ref="J33:K33"/>
    <mergeCell ref="E3:K3"/>
    <mergeCell ref="E4:K4"/>
    <mergeCell ref="E6:K6"/>
    <mergeCell ref="E7:K7"/>
    <mergeCell ref="B9:E9"/>
    <mergeCell ref="J10:K10"/>
    <mergeCell ref="B239:E239"/>
    <mergeCell ref="E236:K236"/>
    <mergeCell ref="B193:E193"/>
    <mergeCell ref="J194:K194"/>
    <mergeCell ref="E188:K188"/>
    <mergeCell ref="E189:K189"/>
    <mergeCell ref="E190:K190"/>
    <mergeCell ref="E210:K210"/>
    <mergeCell ref="B170:E170"/>
    <mergeCell ref="J171:K171"/>
    <mergeCell ref="E187:K187"/>
    <mergeCell ref="E211:K211"/>
    <mergeCell ref="E212:K212"/>
    <mergeCell ref="E213:K213"/>
    <mergeCell ref="E233:K233"/>
    <mergeCell ref="E234:K234"/>
    <mergeCell ref="E235:K235"/>
    <mergeCell ref="A374:N374"/>
    <mergeCell ref="B377:E377"/>
    <mergeCell ref="J378:K378"/>
    <mergeCell ref="E5:K5"/>
    <mergeCell ref="E26:K26"/>
    <mergeCell ref="E27:K27"/>
    <mergeCell ref="E28:K28"/>
    <mergeCell ref="E29:K29"/>
    <mergeCell ref="E49:K49"/>
    <mergeCell ref="J331:K331"/>
    <mergeCell ref="A348:H348"/>
    <mergeCell ref="B349:F349"/>
    <mergeCell ref="B351:B353"/>
    <mergeCell ref="A372:N372"/>
    <mergeCell ref="A373:N373"/>
    <mergeCell ref="J240:K240"/>
    <mergeCell ref="B307:E307"/>
    <mergeCell ref="J308:K308"/>
    <mergeCell ref="B330:E330"/>
    <mergeCell ref="E256:K256"/>
    <mergeCell ref="E257:K257"/>
    <mergeCell ref="E258:K258"/>
    <mergeCell ref="E259:K259"/>
    <mergeCell ref="B216:E216"/>
    <mergeCell ref="AC102:AD102"/>
    <mergeCell ref="E118:K118"/>
    <mergeCell ref="E119:K119"/>
    <mergeCell ref="E120:K120"/>
    <mergeCell ref="E121:K121"/>
    <mergeCell ref="Q122:S122"/>
    <mergeCell ref="E72:K72"/>
    <mergeCell ref="E73:K73"/>
    <mergeCell ref="E74:K74"/>
    <mergeCell ref="E75:K75"/>
    <mergeCell ref="E95:K95"/>
    <mergeCell ref="E96:K96"/>
    <mergeCell ref="E97:K97"/>
    <mergeCell ref="E98:K98"/>
    <mergeCell ref="B101:E101"/>
    <mergeCell ref="J102:K102"/>
    <mergeCell ref="Q76:S76"/>
    <mergeCell ref="B78:E78"/>
    <mergeCell ref="J79:K79"/>
    <mergeCell ref="B124:E124"/>
    <mergeCell ref="J125:K125"/>
    <mergeCell ref="E164:K164"/>
    <mergeCell ref="E165:K165"/>
    <mergeCell ref="E166:K166"/>
    <mergeCell ref="E167:K167"/>
    <mergeCell ref="E141:K141"/>
    <mergeCell ref="E142:K142"/>
    <mergeCell ref="J217:K217"/>
    <mergeCell ref="B147:E147"/>
    <mergeCell ref="J148:K148"/>
    <mergeCell ref="E143:K143"/>
    <mergeCell ref="E144:K144"/>
    <mergeCell ref="E325:K325"/>
    <mergeCell ref="E326:K326"/>
    <mergeCell ref="B285:E285"/>
    <mergeCell ref="J286:K286"/>
    <mergeCell ref="E302:K302"/>
    <mergeCell ref="E303:K303"/>
    <mergeCell ref="E304:K304"/>
    <mergeCell ref="E324:K324"/>
    <mergeCell ref="B262:E262"/>
    <mergeCell ref="J263:K263"/>
    <mergeCell ref="E279:K279"/>
    <mergeCell ref="E280:K280"/>
    <mergeCell ref="E281:K281"/>
    <mergeCell ref="E282:K282"/>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INDICES DE CAMAS H LINARES </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2016-01-21T11:40:27Z</dcterms:modified>
</cp:coreProperties>
</file>