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490" yWindow="-15" windowWidth="14325" windowHeight="13005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X206" i="3" l="1"/>
  <c r="X205" i="3"/>
  <c r="X204" i="3"/>
  <c r="AA197" i="3"/>
  <c r="Y197" i="3"/>
  <c r="C194" i="3"/>
  <c r="C193" i="3"/>
  <c r="C192" i="3"/>
  <c r="C191" i="3"/>
  <c r="C190" i="3"/>
  <c r="C189" i="3"/>
  <c r="C188" i="3"/>
  <c r="C187" i="3"/>
  <c r="C186" i="3"/>
  <c r="C185" i="3"/>
  <c r="C184" i="3"/>
  <c r="J183" i="3"/>
  <c r="I183" i="3"/>
  <c r="H183" i="3"/>
  <c r="G183" i="3"/>
  <c r="F183" i="3"/>
  <c r="E183" i="3"/>
  <c r="D183" i="3"/>
  <c r="C183" i="3"/>
  <c r="C182" i="3"/>
  <c r="X179" i="3"/>
  <c r="F179" i="3"/>
  <c r="X178" i="3"/>
  <c r="F178" i="3"/>
  <c r="X177" i="3"/>
  <c r="F177" i="3"/>
  <c r="Y174" i="3"/>
  <c r="M174" i="3"/>
  <c r="Y173" i="3"/>
  <c r="M173" i="3"/>
  <c r="Y172" i="3"/>
  <c r="M172" i="3"/>
  <c r="C168" i="3"/>
  <c r="X167" i="3"/>
  <c r="K167" i="3"/>
  <c r="C167" i="3"/>
  <c r="X166" i="3"/>
  <c r="C166" i="3"/>
  <c r="K166" i="3" s="1"/>
  <c r="Y153" i="3"/>
  <c r="G153" i="3"/>
  <c r="F153" i="3"/>
  <c r="E153" i="3"/>
  <c r="D153" i="3"/>
  <c r="C153" i="3"/>
  <c r="X152" i="3"/>
  <c r="Z151" i="3"/>
  <c r="Y151" i="3"/>
  <c r="X151" i="3"/>
  <c r="Z150" i="3"/>
  <c r="X150" i="3"/>
  <c r="W150" i="3"/>
  <c r="C146" i="3"/>
  <c r="X145" i="3"/>
  <c r="D145" i="3"/>
  <c r="E145" i="3" s="1"/>
  <c r="C145" i="3"/>
  <c r="X144" i="3"/>
  <c r="D144" i="3"/>
  <c r="E144" i="3" s="1"/>
  <c r="C144" i="3"/>
  <c r="X143" i="3"/>
  <c r="E143" i="3"/>
  <c r="D142" i="3"/>
  <c r="C142" i="3"/>
  <c r="D141" i="3"/>
  <c r="C141" i="3"/>
  <c r="D140" i="3"/>
  <c r="C140" i="3"/>
  <c r="H136" i="3"/>
  <c r="C135" i="3"/>
  <c r="K134" i="3"/>
  <c r="J134" i="3"/>
  <c r="I134" i="3"/>
  <c r="H134" i="3"/>
  <c r="G134" i="3"/>
  <c r="L134" i="3" s="1"/>
  <c r="F134" i="3"/>
  <c r="C134" i="3"/>
  <c r="J133" i="3"/>
  <c r="H133" i="3"/>
  <c r="F133" i="3"/>
  <c r="K132" i="3"/>
  <c r="K133" i="3" s="1"/>
  <c r="J132" i="3"/>
  <c r="I132" i="3"/>
  <c r="I133" i="3" s="1"/>
  <c r="H132" i="3"/>
  <c r="G132" i="3"/>
  <c r="F132" i="3"/>
  <c r="C132" i="3"/>
  <c r="C133" i="3" s="1"/>
  <c r="Y131" i="3"/>
  <c r="K131" i="3"/>
  <c r="J131" i="3"/>
  <c r="I131" i="3"/>
  <c r="H131" i="3"/>
  <c r="G131" i="3"/>
  <c r="F131" i="3"/>
  <c r="E131" i="3"/>
  <c r="L131" i="3" s="1"/>
  <c r="C131" i="3"/>
  <c r="Y130" i="3"/>
  <c r="X130" i="3"/>
  <c r="K130" i="3"/>
  <c r="J130" i="3"/>
  <c r="I130" i="3"/>
  <c r="I135" i="3" s="1"/>
  <c r="I137" i="3" s="1"/>
  <c r="H130" i="3"/>
  <c r="G130" i="3"/>
  <c r="F130" i="3"/>
  <c r="E130" i="3"/>
  <c r="L130" i="3" s="1"/>
  <c r="C130" i="3"/>
  <c r="D130" i="3" s="1"/>
  <c r="K129" i="3"/>
  <c r="J129" i="3"/>
  <c r="I129" i="3"/>
  <c r="H129" i="3"/>
  <c r="Y129" i="3" s="1"/>
  <c r="G129" i="3"/>
  <c r="F129" i="3"/>
  <c r="C129" i="3"/>
  <c r="K128" i="3"/>
  <c r="I128" i="3"/>
  <c r="G128" i="3"/>
  <c r="C128" i="3"/>
  <c r="K127" i="3"/>
  <c r="J127" i="3"/>
  <c r="J128" i="3" s="1"/>
  <c r="I127" i="3"/>
  <c r="H127" i="3"/>
  <c r="H128" i="3" s="1"/>
  <c r="G127" i="3"/>
  <c r="F127" i="3"/>
  <c r="C127" i="3"/>
  <c r="X126" i="3"/>
  <c r="K126" i="3"/>
  <c r="J126" i="3"/>
  <c r="I126" i="3"/>
  <c r="H126" i="3"/>
  <c r="L126" i="3" s="1"/>
  <c r="G126" i="3"/>
  <c r="F126" i="3"/>
  <c r="Y126" i="3" s="1"/>
  <c r="E126" i="3"/>
  <c r="D126" i="3"/>
  <c r="C126" i="3"/>
  <c r="K125" i="3"/>
  <c r="I125" i="3"/>
  <c r="G125" i="3"/>
  <c r="C125" i="3"/>
  <c r="Y124" i="3"/>
  <c r="K124" i="3"/>
  <c r="J124" i="3"/>
  <c r="J125" i="3" s="1"/>
  <c r="I124" i="3"/>
  <c r="H124" i="3"/>
  <c r="H125" i="3" s="1"/>
  <c r="G124" i="3"/>
  <c r="F124" i="3"/>
  <c r="F125" i="3" s="1"/>
  <c r="C124" i="3"/>
  <c r="X123" i="3"/>
  <c r="K123" i="3"/>
  <c r="J123" i="3"/>
  <c r="J135" i="3" s="1"/>
  <c r="I123" i="3"/>
  <c r="H123" i="3"/>
  <c r="H135" i="3" s="1"/>
  <c r="G123" i="3"/>
  <c r="F123" i="3"/>
  <c r="Y123" i="3" s="1"/>
  <c r="E123" i="3"/>
  <c r="D123" i="3"/>
  <c r="C123" i="3"/>
  <c r="K122" i="3"/>
  <c r="J122" i="3"/>
  <c r="I122" i="3"/>
  <c r="H122" i="3"/>
  <c r="G122" i="3"/>
  <c r="F122" i="3"/>
  <c r="C122" i="3"/>
  <c r="Y122" i="3" s="1"/>
  <c r="L121" i="3"/>
  <c r="K121" i="3"/>
  <c r="J121" i="3"/>
  <c r="I121" i="3"/>
  <c r="H121" i="3"/>
  <c r="G121" i="3"/>
  <c r="F121" i="3"/>
  <c r="E121" i="3"/>
  <c r="X121" i="3" s="1"/>
  <c r="D121" i="3"/>
  <c r="C121" i="3"/>
  <c r="K120" i="3"/>
  <c r="J120" i="3"/>
  <c r="J136" i="3" s="1"/>
  <c r="I120" i="3"/>
  <c r="H120" i="3"/>
  <c r="G120" i="3"/>
  <c r="F120" i="3"/>
  <c r="C120" i="3"/>
  <c r="K119" i="3"/>
  <c r="J119" i="3"/>
  <c r="I119" i="3"/>
  <c r="H119" i="3"/>
  <c r="G119" i="3"/>
  <c r="Y119" i="3" s="1"/>
  <c r="F119" i="3"/>
  <c r="C119" i="3"/>
  <c r="J118" i="3"/>
  <c r="H118" i="3"/>
  <c r="F118" i="3"/>
  <c r="K117" i="3"/>
  <c r="J117" i="3"/>
  <c r="I117" i="3"/>
  <c r="I136" i="3" s="1"/>
  <c r="H117" i="3"/>
  <c r="G117" i="3"/>
  <c r="F117" i="3"/>
  <c r="C117" i="3"/>
  <c r="C136" i="3" s="1"/>
  <c r="L116" i="3"/>
  <c r="K116" i="3"/>
  <c r="K135" i="3" s="1"/>
  <c r="J116" i="3"/>
  <c r="I116" i="3"/>
  <c r="H116" i="3"/>
  <c r="G116" i="3"/>
  <c r="F116" i="3"/>
  <c r="E116" i="3"/>
  <c r="X116" i="3" s="1"/>
  <c r="D116" i="3"/>
  <c r="C116" i="3"/>
  <c r="X112" i="3"/>
  <c r="E112" i="3"/>
  <c r="X111" i="3"/>
  <c r="E111" i="3"/>
  <c r="C108" i="3"/>
  <c r="C107" i="3"/>
  <c r="C106" i="3"/>
  <c r="C105" i="3"/>
  <c r="X102" i="3"/>
  <c r="G102" i="3"/>
  <c r="X101" i="3"/>
  <c r="C101" i="3"/>
  <c r="G101" i="3" s="1"/>
  <c r="X100" i="3"/>
  <c r="G100" i="3"/>
  <c r="C100" i="3"/>
  <c r="C99" i="3"/>
  <c r="X99" i="3" s="1"/>
  <c r="X98" i="3"/>
  <c r="G98" i="3"/>
  <c r="C98" i="3"/>
  <c r="X97" i="3"/>
  <c r="C97" i="3"/>
  <c r="G97" i="3" s="1"/>
  <c r="X96" i="3"/>
  <c r="G96" i="3"/>
  <c r="C96" i="3"/>
  <c r="P93" i="3"/>
  <c r="N93" i="3"/>
  <c r="L93" i="3"/>
  <c r="J93" i="3"/>
  <c r="H93" i="3"/>
  <c r="F93" i="3"/>
  <c r="D93" i="3"/>
  <c r="C93" i="3"/>
  <c r="Q92" i="3"/>
  <c r="P92" i="3"/>
  <c r="O92" i="3"/>
  <c r="N92" i="3"/>
  <c r="M92" i="3"/>
  <c r="L92" i="3"/>
  <c r="K92" i="3"/>
  <c r="I92" i="3" s="1"/>
  <c r="J92" i="3"/>
  <c r="H92" i="3"/>
  <c r="G92" i="3"/>
  <c r="E92" i="3" s="1"/>
  <c r="F92" i="3"/>
  <c r="D92" i="3"/>
  <c r="C92" i="3"/>
  <c r="Y92" i="3" s="1"/>
  <c r="Q91" i="3"/>
  <c r="Q93" i="3" s="1"/>
  <c r="P91" i="3"/>
  <c r="O91" i="3"/>
  <c r="O93" i="3" s="1"/>
  <c r="N91" i="3"/>
  <c r="M91" i="3"/>
  <c r="M93" i="3" s="1"/>
  <c r="L91" i="3"/>
  <c r="K91" i="3"/>
  <c r="I91" i="3" s="1"/>
  <c r="I93" i="3" s="1"/>
  <c r="J91" i="3"/>
  <c r="H91" i="3"/>
  <c r="G91" i="3"/>
  <c r="E91" i="3" s="1"/>
  <c r="E93" i="3" s="1"/>
  <c r="F91" i="3"/>
  <c r="D91" i="3"/>
  <c r="C91" i="3"/>
  <c r="Y91" i="3" s="1"/>
  <c r="P85" i="3"/>
  <c r="N85" i="3"/>
  <c r="L85" i="3"/>
  <c r="J85" i="3"/>
  <c r="H85" i="3"/>
  <c r="F85" i="3"/>
  <c r="D85" i="3"/>
  <c r="Q84" i="3"/>
  <c r="P84" i="3"/>
  <c r="O84" i="3"/>
  <c r="N84" i="3"/>
  <c r="M84" i="3"/>
  <c r="L84" i="3"/>
  <c r="K84" i="3"/>
  <c r="I84" i="3" s="1"/>
  <c r="J84" i="3"/>
  <c r="H84" i="3"/>
  <c r="G84" i="3"/>
  <c r="E84" i="3" s="1"/>
  <c r="F84" i="3"/>
  <c r="D84" i="3"/>
  <c r="C84" i="3"/>
  <c r="Y84" i="3" s="1"/>
  <c r="Q83" i="3"/>
  <c r="P83" i="3"/>
  <c r="O83" i="3"/>
  <c r="N83" i="3"/>
  <c r="M83" i="3"/>
  <c r="L83" i="3"/>
  <c r="K83" i="3"/>
  <c r="I83" i="3" s="1"/>
  <c r="J83" i="3"/>
  <c r="H83" i="3"/>
  <c r="G83" i="3"/>
  <c r="E83" i="3" s="1"/>
  <c r="F83" i="3"/>
  <c r="D83" i="3"/>
  <c r="C83" i="3"/>
  <c r="Y83" i="3" s="1"/>
  <c r="Q82" i="3"/>
  <c r="P82" i="3"/>
  <c r="O82" i="3"/>
  <c r="N82" i="3"/>
  <c r="M82" i="3"/>
  <c r="L82" i="3"/>
  <c r="K82" i="3"/>
  <c r="I82" i="3" s="1"/>
  <c r="J82" i="3"/>
  <c r="H82" i="3"/>
  <c r="G82" i="3"/>
  <c r="E82" i="3" s="1"/>
  <c r="F82" i="3"/>
  <c r="D82" i="3"/>
  <c r="C82" i="3"/>
  <c r="Y82" i="3" s="1"/>
  <c r="Q81" i="3"/>
  <c r="P81" i="3"/>
  <c r="O81" i="3"/>
  <c r="N81" i="3"/>
  <c r="M81" i="3"/>
  <c r="L81" i="3"/>
  <c r="K81" i="3"/>
  <c r="I81" i="3" s="1"/>
  <c r="J81" i="3"/>
  <c r="H81" i="3"/>
  <c r="G81" i="3"/>
  <c r="E81" i="3" s="1"/>
  <c r="F81" i="3"/>
  <c r="D81" i="3"/>
  <c r="C81" i="3"/>
  <c r="Y81" i="3" s="1"/>
  <c r="Q80" i="3"/>
  <c r="P80" i="3"/>
  <c r="O80" i="3"/>
  <c r="N80" i="3"/>
  <c r="M80" i="3"/>
  <c r="L80" i="3"/>
  <c r="K80" i="3"/>
  <c r="I80" i="3" s="1"/>
  <c r="J80" i="3"/>
  <c r="H80" i="3"/>
  <c r="G80" i="3"/>
  <c r="E80" i="3" s="1"/>
  <c r="F80" i="3"/>
  <c r="D80" i="3"/>
  <c r="C80" i="3"/>
  <c r="Y80" i="3" s="1"/>
  <c r="Q79" i="3"/>
  <c r="P79" i="3"/>
  <c r="O79" i="3"/>
  <c r="N79" i="3"/>
  <c r="M79" i="3"/>
  <c r="L79" i="3"/>
  <c r="K79" i="3"/>
  <c r="I79" i="3" s="1"/>
  <c r="J79" i="3"/>
  <c r="H79" i="3"/>
  <c r="G79" i="3"/>
  <c r="E79" i="3" s="1"/>
  <c r="F79" i="3"/>
  <c r="D79" i="3"/>
  <c r="C79" i="3"/>
  <c r="Y79" i="3" s="1"/>
  <c r="Q78" i="3"/>
  <c r="P78" i="3"/>
  <c r="O78" i="3"/>
  <c r="N78" i="3"/>
  <c r="M78" i="3"/>
  <c r="L78" i="3"/>
  <c r="K78" i="3"/>
  <c r="I78" i="3" s="1"/>
  <c r="J78" i="3"/>
  <c r="H78" i="3"/>
  <c r="G78" i="3"/>
  <c r="E78" i="3" s="1"/>
  <c r="F78" i="3"/>
  <c r="D78" i="3"/>
  <c r="C78" i="3"/>
  <c r="Y78" i="3" s="1"/>
  <c r="Q77" i="3"/>
  <c r="P77" i="3"/>
  <c r="O77" i="3"/>
  <c r="N77" i="3"/>
  <c r="M77" i="3"/>
  <c r="L77" i="3"/>
  <c r="K77" i="3"/>
  <c r="I77" i="3" s="1"/>
  <c r="J77" i="3"/>
  <c r="H77" i="3"/>
  <c r="G77" i="3"/>
  <c r="E77" i="3" s="1"/>
  <c r="F77" i="3"/>
  <c r="D77" i="3"/>
  <c r="C77" i="3"/>
  <c r="Y77" i="3" s="1"/>
  <c r="Q76" i="3"/>
  <c r="P76" i="3"/>
  <c r="O76" i="3"/>
  <c r="N76" i="3"/>
  <c r="M76" i="3"/>
  <c r="L76" i="3"/>
  <c r="K76" i="3"/>
  <c r="I76" i="3" s="1"/>
  <c r="J76" i="3"/>
  <c r="H76" i="3"/>
  <c r="G76" i="3"/>
  <c r="E76" i="3" s="1"/>
  <c r="F76" i="3"/>
  <c r="D76" i="3"/>
  <c r="C76" i="3"/>
  <c r="Y76" i="3" s="1"/>
  <c r="Q75" i="3"/>
  <c r="P75" i="3"/>
  <c r="O75" i="3"/>
  <c r="N75" i="3"/>
  <c r="M75" i="3"/>
  <c r="L75" i="3"/>
  <c r="K75" i="3"/>
  <c r="I75" i="3" s="1"/>
  <c r="J75" i="3"/>
  <c r="H75" i="3"/>
  <c r="G75" i="3"/>
  <c r="E75" i="3" s="1"/>
  <c r="F75" i="3"/>
  <c r="D75" i="3"/>
  <c r="C75" i="3"/>
  <c r="Y75" i="3" s="1"/>
  <c r="Q74" i="3"/>
  <c r="P74" i="3"/>
  <c r="O74" i="3"/>
  <c r="N74" i="3"/>
  <c r="M74" i="3"/>
  <c r="L74" i="3"/>
  <c r="K74" i="3"/>
  <c r="I74" i="3" s="1"/>
  <c r="J74" i="3"/>
  <c r="H74" i="3"/>
  <c r="G74" i="3"/>
  <c r="E74" i="3" s="1"/>
  <c r="F74" i="3"/>
  <c r="D74" i="3"/>
  <c r="C74" i="3"/>
  <c r="Y74" i="3" s="1"/>
  <c r="Q73" i="3"/>
  <c r="P73" i="3"/>
  <c r="O73" i="3"/>
  <c r="N73" i="3"/>
  <c r="M73" i="3"/>
  <c r="L73" i="3"/>
  <c r="K73" i="3"/>
  <c r="I73" i="3" s="1"/>
  <c r="J73" i="3"/>
  <c r="H73" i="3"/>
  <c r="G73" i="3"/>
  <c r="E73" i="3" s="1"/>
  <c r="F73" i="3"/>
  <c r="D73" i="3"/>
  <c r="C73" i="3"/>
  <c r="Y73" i="3" s="1"/>
  <c r="Q72" i="3"/>
  <c r="P72" i="3"/>
  <c r="O72" i="3"/>
  <c r="N72" i="3"/>
  <c r="M72" i="3"/>
  <c r="L72" i="3"/>
  <c r="K72" i="3"/>
  <c r="I72" i="3" s="1"/>
  <c r="J72" i="3"/>
  <c r="H72" i="3"/>
  <c r="G72" i="3"/>
  <c r="E72" i="3" s="1"/>
  <c r="F72" i="3"/>
  <c r="D72" i="3"/>
  <c r="C72" i="3"/>
  <c r="Y72" i="3" s="1"/>
  <c r="Q71" i="3"/>
  <c r="P71" i="3"/>
  <c r="O71" i="3"/>
  <c r="N71" i="3"/>
  <c r="M71" i="3"/>
  <c r="L71" i="3"/>
  <c r="K71" i="3"/>
  <c r="I71" i="3" s="1"/>
  <c r="J71" i="3"/>
  <c r="H71" i="3"/>
  <c r="G71" i="3"/>
  <c r="E71" i="3" s="1"/>
  <c r="F71" i="3"/>
  <c r="D71" i="3"/>
  <c r="C71" i="3"/>
  <c r="Y71" i="3" s="1"/>
  <c r="Q70" i="3"/>
  <c r="P70" i="3"/>
  <c r="O70" i="3"/>
  <c r="N70" i="3"/>
  <c r="M70" i="3"/>
  <c r="L70" i="3"/>
  <c r="K70" i="3"/>
  <c r="I70" i="3" s="1"/>
  <c r="J70" i="3"/>
  <c r="H70" i="3"/>
  <c r="G70" i="3"/>
  <c r="E70" i="3" s="1"/>
  <c r="F70" i="3"/>
  <c r="D70" i="3"/>
  <c r="C70" i="3"/>
  <c r="Y70" i="3" s="1"/>
  <c r="Q69" i="3"/>
  <c r="P69" i="3"/>
  <c r="O69" i="3"/>
  <c r="N69" i="3"/>
  <c r="M69" i="3"/>
  <c r="L69" i="3"/>
  <c r="K69" i="3"/>
  <c r="I69" i="3" s="1"/>
  <c r="J69" i="3"/>
  <c r="H69" i="3"/>
  <c r="G69" i="3"/>
  <c r="E69" i="3" s="1"/>
  <c r="F69" i="3"/>
  <c r="D69" i="3"/>
  <c r="C69" i="3"/>
  <c r="Y69" i="3" s="1"/>
  <c r="Q68" i="3"/>
  <c r="Q85" i="3" s="1"/>
  <c r="P68" i="3"/>
  <c r="O68" i="3"/>
  <c r="O85" i="3" s="1"/>
  <c r="F108" i="3" s="1"/>
  <c r="N68" i="3"/>
  <c r="M68" i="3"/>
  <c r="M85" i="3" s="1"/>
  <c r="L68" i="3"/>
  <c r="K68" i="3"/>
  <c r="I68" i="3" s="1"/>
  <c r="I85" i="3" s="1"/>
  <c r="J68" i="3"/>
  <c r="H68" i="3"/>
  <c r="G68" i="3"/>
  <c r="E68" i="3" s="1"/>
  <c r="F68" i="3"/>
  <c r="D68" i="3"/>
  <c r="C68" i="3"/>
  <c r="Y68" i="3" s="1"/>
  <c r="J62" i="3"/>
  <c r="I62" i="3"/>
  <c r="H62" i="3"/>
  <c r="D62" i="3"/>
  <c r="X62" i="3" s="1"/>
  <c r="C62" i="3"/>
  <c r="X61" i="3"/>
  <c r="J61" i="3"/>
  <c r="I61" i="3"/>
  <c r="H61" i="3"/>
  <c r="D61" i="3"/>
  <c r="C61" i="3"/>
  <c r="K61" i="3" s="1"/>
  <c r="J60" i="3"/>
  <c r="I60" i="3"/>
  <c r="H60" i="3"/>
  <c r="D60" i="3"/>
  <c r="X60" i="3" s="1"/>
  <c r="C60" i="3"/>
  <c r="J59" i="3"/>
  <c r="I59" i="3"/>
  <c r="H59" i="3"/>
  <c r="D59" i="3"/>
  <c r="C59" i="3"/>
  <c r="J58" i="3"/>
  <c r="I58" i="3"/>
  <c r="H58" i="3"/>
  <c r="D58" i="3"/>
  <c r="X58" i="3" s="1"/>
  <c r="C58" i="3"/>
  <c r="K57" i="3"/>
  <c r="J57" i="3"/>
  <c r="I57" i="3"/>
  <c r="H57" i="3"/>
  <c r="D57" i="3"/>
  <c r="C57" i="3"/>
  <c r="X57" i="3" s="1"/>
  <c r="J53" i="3"/>
  <c r="I53" i="3"/>
  <c r="H53" i="3"/>
  <c r="G53" i="3"/>
  <c r="F53" i="3"/>
  <c r="Y53" i="3" s="1"/>
  <c r="E53" i="3"/>
  <c r="D53" i="3"/>
  <c r="X53" i="3" s="1"/>
  <c r="C53" i="3"/>
  <c r="Y48" i="3"/>
  <c r="J48" i="3"/>
  <c r="I48" i="3"/>
  <c r="H48" i="3"/>
  <c r="G48" i="3"/>
  <c r="F48" i="3"/>
  <c r="E48" i="3"/>
  <c r="D48" i="3"/>
  <c r="K48" i="3" s="1"/>
  <c r="C48" i="3"/>
  <c r="J47" i="3"/>
  <c r="I47" i="3"/>
  <c r="H47" i="3"/>
  <c r="G47" i="3"/>
  <c r="G44" i="3" s="1"/>
  <c r="F47" i="3"/>
  <c r="E47" i="3"/>
  <c r="D47" i="3"/>
  <c r="C47" i="3"/>
  <c r="X47" i="3" s="1"/>
  <c r="K46" i="3"/>
  <c r="J46" i="3"/>
  <c r="J44" i="3" s="1"/>
  <c r="I46" i="3"/>
  <c r="H46" i="3"/>
  <c r="G46" i="3"/>
  <c r="F46" i="3"/>
  <c r="E46" i="3"/>
  <c r="D46" i="3"/>
  <c r="X46" i="3" s="1"/>
  <c r="C46" i="3"/>
  <c r="J45" i="3"/>
  <c r="I45" i="3"/>
  <c r="I44" i="3" s="1"/>
  <c r="H45" i="3"/>
  <c r="G45" i="3"/>
  <c r="F45" i="3"/>
  <c r="E45" i="3"/>
  <c r="E44" i="3" s="1"/>
  <c r="D45" i="3"/>
  <c r="C45" i="3"/>
  <c r="X45" i="3" s="1"/>
  <c r="H44" i="3"/>
  <c r="D44" i="3"/>
  <c r="C44" i="3"/>
  <c r="X44" i="3" s="1"/>
  <c r="K43" i="3"/>
  <c r="J43" i="3"/>
  <c r="I43" i="3"/>
  <c r="H43" i="3"/>
  <c r="G43" i="3"/>
  <c r="F43" i="3"/>
  <c r="Y43" i="3" s="1"/>
  <c r="E43" i="3"/>
  <c r="D43" i="3"/>
  <c r="X43" i="3" s="1"/>
  <c r="C43" i="3"/>
  <c r="Y42" i="3"/>
  <c r="X42" i="3"/>
  <c r="X41" i="3"/>
  <c r="J41" i="3"/>
  <c r="I41" i="3"/>
  <c r="H41" i="3"/>
  <c r="G41" i="3"/>
  <c r="G39" i="3" s="1"/>
  <c r="F41" i="3"/>
  <c r="E41" i="3"/>
  <c r="Y41" i="3" s="1"/>
  <c r="D41" i="3"/>
  <c r="C41" i="3"/>
  <c r="C39" i="3" s="1"/>
  <c r="J40" i="3"/>
  <c r="I40" i="3"/>
  <c r="H40" i="3"/>
  <c r="H39" i="3" s="1"/>
  <c r="H49" i="3" s="1"/>
  <c r="G40" i="3"/>
  <c r="F40" i="3"/>
  <c r="Y40" i="3" s="1"/>
  <c r="E40" i="3"/>
  <c r="D40" i="3"/>
  <c r="D39" i="3" s="1"/>
  <c r="C40" i="3"/>
  <c r="J39" i="3"/>
  <c r="J49" i="3" s="1"/>
  <c r="I39" i="3"/>
  <c r="I49" i="3" s="1"/>
  <c r="E39" i="3"/>
  <c r="Y38" i="3"/>
  <c r="X38" i="3"/>
  <c r="J34" i="3"/>
  <c r="I34" i="3"/>
  <c r="H34" i="3"/>
  <c r="G34" i="3"/>
  <c r="F34" i="3"/>
  <c r="Y34" i="3" s="1"/>
  <c r="E34" i="3"/>
  <c r="D34" i="3"/>
  <c r="X34" i="3" s="1"/>
  <c r="C34" i="3"/>
  <c r="Y33" i="3"/>
  <c r="J33" i="3"/>
  <c r="I33" i="3"/>
  <c r="H33" i="3"/>
  <c r="G33" i="3"/>
  <c r="F33" i="3"/>
  <c r="E33" i="3"/>
  <c r="D33" i="3"/>
  <c r="C33" i="3"/>
  <c r="X33" i="3" s="1"/>
  <c r="Y32" i="3"/>
  <c r="J32" i="3"/>
  <c r="I32" i="3"/>
  <c r="H32" i="3"/>
  <c r="G32" i="3"/>
  <c r="F32" i="3"/>
  <c r="E32" i="3"/>
  <c r="D32" i="3"/>
  <c r="K32" i="3" s="1"/>
  <c r="C32" i="3"/>
  <c r="J31" i="3"/>
  <c r="I31" i="3"/>
  <c r="H31" i="3"/>
  <c r="G31" i="3"/>
  <c r="F31" i="3"/>
  <c r="E31" i="3"/>
  <c r="D31" i="3"/>
  <c r="C31" i="3"/>
  <c r="K31" i="3" s="1"/>
  <c r="K30" i="3"/>
  <c r="J30" i="3"/>
  <c r="I30" i="3"/>
  <c r="H30" i="3"/>
  <c r="G30" i="3"/>
  <c r="F30" i="3"/>
  <c r="Y30" i="3" s="1"/>
  <c r="E30" i="3"/>
  <c r="D30" i="3"/>
  <c r="X30" i="3" s="1"/>
  <c r="C30" i="3"/>
  <c r="J29" i="3"/>
  <c r="I29" i="3"/>
  <c r="I25" i="3" s="1"/>
  <c r="H29" i="3"/>
  <c r="G29" i="3"/>
  <c r="F29" i="3"/>
  <c r="E29" i="3"/>
  <c r="Y29" i="3" s="1"/>
  <c r="D29" i="3"/>
  <c r="C29" i="3"/>
  <c r="X29" i="3" s="1"/>
  <c r="Y28" i="3"/>
  <c r="X28" i="3"/>
  <c r="J28" i="3"/>
  <c r="I28" i="3"/>
  <c r="H28" i="3"/>
  <c r="G28" i="3"/>
  <c r="F28" i="3"/>
  <c r="E28" i="3"/>
  <c r="D28" i="3"/>
  <c r="K28" i="3" s="1"/>
  <c r="C28" i="3"/>
  <c r="X27" i="3"/>
  <c r="J27" i="3"/>
  <c r="I27" i="3"/>
  <c r="H27" i="3"/>
  <c r="G27" i="3"/>
  <c r="F27" i="3"/>
  <c r="E27" i="3"/>
  <c r="Y27" i="3" s="1"/>
  <c r="D27" i="3"/>
  <c r="C27" i="3"/>
  <c r="K27" i="3" s="1"/>
  <c r="J26" i="3"/>
  <c r="I26" i="3"/>
  <c r="H26" i="3"/>
  <c r="H25" i="3" s="1"/>
  <c r="G26" i="3"/>
  <c r="F26" i="3"/>
  <c r="F25" i="3" s="1"/>
  <c r="E26" i="3"/>
  <c r="Y26" i="3" s="1"/>
  <c r="D26" i="3"/>
  <c r="D25" i="3" s="1"/>
  <c r="C26" i="3"/>
  <c r="J25" i="3"/>
  <c r="E25" i="3"/>
  <c r="Y24" i="3"/>
  <c r="J24" i="3"/>
  <c r="I24" i="3"/>
  <c r="H24" i="3"/>
  <c r="G24" i="3"/>
  <c r="F24" i="3"/>
  <c r="E24" i="3"/>
  <c r="D24" i="3"/>
  <c r="K24" i="3" s="1"/>
  <c r="C24" i="3"/>
  <c r="J23" i="3"/>
  <c r="I23" i="3"/>
  <c r="H23" i="3"/>
  <c r="G23" i="3"/>
  <c r="F23" i="3"/>
  <c r="E23" i="3"/>
  <c r="D23" i="3"/>
  <c r="X23" i="3" s="1"/>
  <c r="C23" i="3"/>
  <c r="K23" i="3" s="1"/>
  <c r="J22" i="3"/>
  <c r="I22" i="3"/>
  <c r="H22" i="3"/>
  <c r="G22" i="3"/>
  <c r="F22" i="3"/>
  <c r="E22" i="3"/>
  <c r="D22" i="3"/>
  <c r="C22" i="3"/>
  <c r="K22" i="3" s="1"/>
  <c r="J21" i="3"/>
  <c r="I21" i="3"/>
  <c r="H21" i="3"/>
  <c r="G21" i="3"/>
  <c r="F21" i="3"/>
  <c r="E21" i="3"/>
  <c r="Y21" i="3" s="1"/>
  <c r="D21" i="3"/>
  <c r="X21" i="3" s="1"/>
  <c r="C21" i="3"/>
  <c r="X20" i="3"/>
  <c r="J20" i="3"/>
  <c r="I20" i="3"/>
  <c r="H20" i="3"/>
  <c r="G20" i="3"/>
  <c r="F20" i="3"/>
  <c r="E20" i="3"/>
  <c r="Y20" i="3" s="1"/>
  <c r="D20" i="3"/>
  <c r="C20" i="3"/>
  <c r="J19" i="3"/>
  <c r="I19" i="3"/>
  <c r="I18" i="3" s="1"/>
  <c r="H19" i="3"/>
  <c r="H18" i="3" s="1"/>
  <c r="G19" i="3"/>
  <c r="F19" i="3"/>
  <c r="E19" i="3"/>
  <c r="E18" i="3" s="1"/>
  <c r="D19" i="3"/>
  <c r="D18" i="3" s="1"/>
  <c r="C19" i="3"/>
  <c r="C18" i="3" s="1"/>
  <c r="J18" i="3"/>
  <c r="G18" i="3"/>
  <c r="F18" i="3"/>
  <c r="J17" i="3"/>
  <c r="I17" i="3"/>
  <c r="H17" i="3"/>
  <c r="G17" i="3"/>
  <c r="F17" i="3"/>
  <c r="Y17" i="3" s="1"/>
  <c r="E17" i="3"/>
  <c r="D17" i="3"/>
  <c r="X17" i="3" s="1"/>
  <c r="C17" i="3"/>
  <c r="Y16" i="3"/>
  <c r="J16" i="3"/>
  <c r="I16" i="3"/>
  <c r="H16" i="3"/>
  <c r="H12" i="3" s="1"/>
  <c r="G16" i="3"/>
  <c r="F16" i="3"/>
  <c r="E16" i="3"/>
  <c r="D16" i="3"/>
  <c r="K16" i="3" s="1"/>
  <c r="C16" i="3"/>
  <c r="J15" i="3"/>
  <c r="I15" i="3"/>
  <c r="H15" i="3"/>
  <c r="G15" i="3"/>
  <c r="F15" i="3"/>
  <c r="E15" i="3"/>
  <c r="D15" i="3"/>
  <c r="X15" i="3" s="1"/>
  <c r="C15" i="3"/>
  <c r="K15" i="3" s="1"/>
  <c r="J14" i="3"/>
  <c r="I14" i="3"/>
  <c r="H14" i="3"/>
  <c r="G14" i="3"/>
  <c r="F14" i="3"/>
  <c r="E14" i="3"/>
  <c r="D14" i="3"/>
  <c r="C14" i="3"/>
  <c r="K14" i="3" s="1"/>
  <c r="J13" i="3"/>
  <c r="I13" i="3"/>
  <c r="H13" i="3"/>
  <c r="G13" i="3"/>
  <c r="F13" i="3"/>
  <c r="E13" i="3"/>
  <c r="Y13" i="3" s="1"/>
  <c r="D13" i="3"/>
  <c r="X13" i="3" s="1"/>
  <c r="C13" i="3"/>
  <c r="I12" i="3"/>
  <c r="A5" i="3"/>
  <c r="A4" i="3"/>
  <c r="A3" i="3"/>
  <c r="A2" i="3"/>
  <c r="X18" i="3" l="1"/>
  <c r="K47" i="3"/>
  <c r="E49" i="3"/>
  <c r="C118" i="3"/>
  <c r="Y120" i="3"/>
  <c r="F136" i="3"/>
  <c r="L120" i="3"/>
  <c r="D12" i="3"/>
  <c r="X14" i="3"/>
  <c r="Y18" i="3"/>
  <c r="K53" i="3"/>
  <c r="K58" i="3"/>
  <c r="K60" i="3"/>
  <c r="Y93" i="3"/>
  <c r="H137" i="3"/>
  <c r="Y127" i="3"/>
  <c r="L127" i="3"/>
  <c r="F128" i="3"/>
  <c r="C137" i="3"/>
  <c r="D146" i="3"/>
  <c r="X140" i="3"/>
  <c r="E140" i="3"/>
  <c r="X142" i="3"/>
  <c r="E142" i="3"/>
  <c r="E12" i="3"/>
  <c r="F12" i="3"/>
  <c r="J12" i="3"/>
  <c r="Y14" i="3"/>
  <c r="K18" i="3"/>
  <c r="K20" i="3"/>
  <c r="Y22" i="3"/>
  <c r="C25" i="3"/>
  <c r="X25" i="3" s="1"/>
  <c r="G25" i="3"/>
  <c r="Y25" i="3" s="1"/>
  <c r="K26" i="3"/>
  <c r="X31" i="3"/>
  <c r="K34" i="3"/>
  <c r="F39" i="3"/>
  <c r="K40" i="3"/>
  <c r="Y45" i="3"/>
  <c r="Y46" i="3"/>
  <c r="F44" i="3"/>
  <c r="Y44" i="3" s="1"/>
  <c r="Y47" i="3"/>
  <c r="X48" i="3"/>
  <c r="G85" i="3"/>
  <c r="K93" i="3"/>
  <c r="G99" i="3"/>
  <c r="Y116" i="3"/>
  <c r="G135" i="3"/>
  <c r="G137" i="3" s="1"/>
  <c r="G136" i="3"/>
  <c r="K136" i="3"/>
  <c r="K137" i="3" s="1"/>
  <c r="L119" i="3"/>
  <c r="Y121" i="3"/>
  <c r="L122" i="3"/>
  <c r="L124" i="3"/>
  <c r="D131" i="3"/>
  <c r="X131" i="3"/>
  <c r="G133" i="3"/>
  <c r="L133" i="3" s="1"/>
  <c r="Y132" i="3"/>
  <c r="L132" i="3"/>
  <c r="X168" i="3"/>
  <c r="K168" i="3"/>
  <c r="X19" i="3"/>
  <c r="Y125" i="3"/>
  <c r="L125" i="3"/>
  <c r="K17" i="3"/>
  <c r="X22" i="3"/>
  <c r="E85" i="3"/>
  <c r="X94" i="3" s="1"/>
  <c r="K85" i="3"/>
  <c r="C12" i="3"/>
  <c r="G12" i="3"/>
  <c r="Y15" i="3"/>
  <c r="X16" i="3"/>
  <c r="K19" i="3"/>
  <c r="K21" i="3"/>
  <c r="Y23" i="3"/>
  <c r="X24" i="3"/>
  <c r="Y31" i="3"/>
  <c r="X32" i="3"/>
  <c r="D49" i="3"/>
  <c r="X39" i="3"/>
  <c r="K39" i="3"/>
  <c r="C49" i="3"/>
  <c r="G49" i="3"/>
  <c r="K41" i="3"/>
  <c r="C85" i="3"/>
  <c r="Y85" i="3" s="1"/>
  <c r="G93" i="3"/>
  <c r="Y117" i="3"/>
  <c r="I118" i="3"/>
  <c r="F135" i="3"/>
  <c r="L123" i="3"/>
  <c r="J137" i="3"/>
  <c r="L129" i="3"/>
  <c r="Y133" i="3"/>
  <c r="X141" i="3"/>
  <c r="E141" i="3"/>
  <c r="K33" i="3"/>
  <c r="K62" i="3"/>
  <c r="K13" i="3"/>
  <c r="Y19" i="3"/>
  <c r="X26" i="3"/>
  <c r="K29" i="3"/>
  <c r="X40" i="3"/>
  <c r="K45" i="3"/>
  <c r="L117" i="3"/>
  <c r="G118" i="3"/>
  <c r="K118" i="3"/>
  <c r="X206" i="2"/>
  <c r="X205" i="2"/>
  <c r="X204" i="2"/>
  <c r="AA197" i="2"/>
  <c r="Y197" i="2"/>
  <c r="C194" i="2"/>
  <c r="C193" i="2"/>
  <c r="C192" i="2"/>
  <c r="C191" i="2"/>
  <c r="C190" i="2"/>
  <c r="C189" i="2"/>
  <c r="C188" i="2"/>
  <c r="C187" i="2"/>
  <c r="C186" i="2"/>
  <c r="C185" i="2"/>
  <c r="C184" i="2"/>
  <c r="J183" i="2"/>
  <c r="I183" i="2"/>
  <c r="H183" i="2"/>
  <c r="G183" i="2"/>
  <c r="F183" i="2"/>
  <c r="E183" i="2"/>
  <c r="D183" i="2"/>
  <c r="C183" i="2" s="1"/>
  <c r="C182" i="2"/>
  <c r="X179" i="2"/>
  <c r="F179" i="2"/>
  <c r="X178" i="2"/>
  <c r="F178" i="2"/>
  <c r="X177" i="2"/>
  <c r="F177" i="2"/>
  <c r="Y174" i="2"/>
  <c r="M174" i="2"/>
  <c r="Y173" i="2"/>
  <c r="M173" i="2"/>
  <c r="Y172" i="2"/>
  <c r="M172" i="2"/>
  <c r="X168" i="2"/>
  <c r="K168" i="2"/>
  <c r="C168" i="2"/>
  <c r="K167" i="2"/>
  <c r="C167" i="2"/>
  <c r="X167" i="2" s="1"/>
  <c r="C166" i="2"/>
  <c r="Y153" i="2"/>
  <c r="G153" i="2"/>
  <c r="F153" i="2"/>
  <c r="E153" i="2"/>
  <c r="D153" i="2"/>
  <c r="C153" i="2"/>
  <c r="X152" i="2"/>
  <c r="Z151" i="2"/>
  <c r="Y151" i="2"/>
  <c r="X151" i="2"/>
  <c r="Z150" i="2"/>
  <c r="X150" i="2"/>
  <c r="W150" i="2"/>
  <c r="D145" i="2"/>
  <c r="C145" i="2"/>
  <c r="D144" i="2"/>
  <c r="C144" i="2"/>
  <c r="X143" i="2"/>
  <c r="E143" i="2"/>
  <c r="D142" i="2"/>
  <c r="C142" i="2"/>
  <c r="E142" i="2" s="1"/>
  <c r="D141" i="2"/>
  <c r="C141" i="2"/>
  <c r="D140" i="2"/>
  <c r="C140" i="2"/>
  <c r="K134" i="2"/>
  <c r="J134" i="2"/>
  <c r="I134" i="2"/>
  <c r="H134" i="2"/>
  <c r="G134" i="2"/>
  <c r="F134" i="2"/>
  <c r="C134" i="2"/>
  <c r="K132" i="2"/>
  <c r="J132" i="2"/>
  <c r="I132" i="2"/>
  <c r="H132" i="2"/>
  <c r="G132" i="2"/>
  <c r="F132" i="2"/>
  <c r="C132" i="2"/>
  <c r="K131" i="2"/>
  <c r="J131" i="2"/>
  <c r="I131" i="2"/>
  <c r="H131" i="2"/>
  <c r="G131" i="2"/>
  <c r="F131" i="2"/>
  <c r="E131" i="2"/>
  <c r="C131" i="2"/>
  <c r="K130" i="2"/>
  <c r="J130" i="2"/>
  <c r="I130" i="2"/>
  <c r="H130" i="2"/>
  <c r="G130" i="2"/>
  <c r="F130" i="2"/>
  <c r="E130" i="2"/>
  <c r="C130" i="2"/>
  <c r="K129" i="2"/>
  <c r="J129" i="2"/>
  <c r="I129" i="2"/>
  <c r="H129" i="2"/>
  <c r="G129" i="2"/>
  <c r="F129" i="2"/>
  <c r="C129" i="2"/>
  <c r="K127" i="2"/>
  <c r="J127" i="2"/>
  <c r="I127" i="2"/>
  <c r="H127" i="2"/>
  <c r="G127" i="2"/>
  <c r="F127" i="2"/>
  <c r="C127" i="2"/>
  <c r="K126" i="2"/>
  <c r="J126" i="2"/>
  <c r="I126" i="2"/>
  <c r="H126" i="2"/>
  <c r="G126" i="2"/>
  <c r="F126" i="2"/>
  <c r="E126" i="2"/>
  <c r="C126" i="2"/>
  <c r="K124" i="2"/>
  <c r="J124" i="2"/>
  <c r="I124" i="2"/>
  <c r="H124" i="2"/>
  <c r="G124" i="2"/>
  <c r="F124" i="2"/>
  <c r="C124" i="2"/>
  <c r="K123" i="2"/>
  <c r="J123" i="2"/>
  <c r="I123" i="2"/>
  <c r="H123" i="2"/>
  <c r="G123" i="2"/>
  <c r="F123" i="2"/>
  <c r="E123" i="2"/>
  <c r="C123" i="2"/>
  <c r="K122" i="2"/>
  <c r="J122" i="2"/>
  <c r="I122" i="2"/>
  <c r="H122" i="2"/>
  <c r="G122" i="2"/>
  <c r="F122" i="2"/>
  <c r="C122" i="2"/>
  <c r="K121" i="2"/>
  <c r="J121" i="2"/>
  <c r="I121" i="2"/>
  <c r="H121" i="2"/>
  <c r="G121" i="2"/>
  <c r="F121" i="2"/>
  <c r="E121" i="2"/>
  <c r="C121" i="2"/>
  <c r="K120" i="2"/>
  <c r="J120" i="2"/>
  <c r="I120" i="2"/>
  <c r="H120" i="2"/>
  <c r="G120" i="2"/>
  <c r="F120" i="2"/>
  <c r="C120" i="2"/>
  <c r="K119" i="2"/>
  <c r="J119" i="2"/>
  <c r="I119" i="2"/>
  <c r="H119" i="2"/>
  <c r="G119" i="2"/>
  <c r="F119" i="2"/>
  <c r="C119" i="2"/>
  <c r="K117" i="2"/>
  <c r="J117" i="2"/>
  <c r="I117" i="2"/>
  <c r="H117" i="2"/>
  <c r="G117" i="2"/>
  <c r="F117" i="2"/>
  <c r="C117" i="2"/>
  <c r="K116" i="2"/>
  <c r="J116" i="2"/>
  <c r="I116" i="2"/>
  <c r="H116" i="2"/>
  <c r="G116" i="2"/>
  <c r="F116" i="2"/>
  <c r="E116" i="2"/>
  <c r="C116" i="2"/>
  <c r="X112" i="2"/>
  <c r="E112" i="2"/>
  <c r="X111" i="2"/>
  <c r="E111" i="2"/>
  <c r="C108" i="2"/>
  <c r="C107" i="2"/>
  <c r="C106" i="2"/>
  <c r="C105" i="2"/>
  <c r="X102" i="2"/>
  <c r="G102" i="2"/>
  <c r="C101" i="2"/>
  <c r="X100" i="2"/>
  <c r="C100" i="2"/>
  <c r="G100" i="2" s="1"/>
  <c r="X99" i="2"/>
  <c r="G99" i="2"/>
  <c r="C99" i="2"/>
  <c r="C98" i="2"/>
  <c r="C97" i="2"/>
  <c r="X96" i="2"/>
  <c r="C96" i="2"/>
  <c r="G96" i="2" s="1"/>
  <c r="Q92" i="2"/>
  <c r="P92" i="2"/>
  <c r="O92" i="2"/>
  <c r="N92" i="2"/>
  <c r="M92" i="2"/>
  <c r="L92" i="2"/>
  <c r="K92" i="2"/>
  <c r="J92" i="2"/>
  <c r="H92" i="2"/>
  <c r="G92" i="2"/>
  <c r="F92" i="2"/>
  <c r="D92" i="2"/>
  <c r="C92" i="2"/>
  <c r="Q91" i="2"/>
  <c r="P91" i="2"/>
  <c r="O91" i="2"/>
  <c r="N91" i="2"/>
  <c r="M91" i="2"/>
  <c r="L91" i="2"/>
  <c r="K91" i="2"/>
  <c r="J91" i="2"/>
  <c r="H91" i="2"/>
  <c r="G91" i="2"/>
  <c r="F91" i="2"/>
  <c r="D91" i="2"/>
  <c r="C91" i="2"/>
  <c r="Q84" i="2"/>
  <c r="P84" i="2"/>
  <c r="O84" i="2"/>
  <c r="N84" i="2"/>
  <c r="M84" i="2"/>
  <c r="L84" i="2"/>
  <c r="K84" i="2"/>
  <c r="J84" i="2"/>
  <c r="H84" i="2"/>
  <c r="G84" i="2"/>
  <c r="F84" i="2"/>
  <c r="D84" i="2"/>
  <c r="C84" i="2"/>
  <c r="Q83" i="2"/>
  <c r="P83" i="2"/>
  <c r="O83" i="2"/>
  <c r="N83" i="2"/>
  <c r="M83" i="2"/>
  <c r="L83" i="2"/>
  <c r="K83" i="2"/>
  <c r="J83" i="2"/>
  <c r="H83" i="2"/>
  <c r="G83" i="2"/>
  <c r="F83" i="2"/>
  <c r="D83" i="2"/>
  <c r="C83" i="2"/>
  <c r="Q82" i="2"/>
  <c r="P82" i="2"/>
  <c r="O82" i="2"/>
  <c r="N82" i="2"/>
  <c r="M82" i="2"/>
  <c r="L82" i="2"/>
  <c r="K82" i="2"/>
  <c r="J82" i="2"/>
  <c r="H82" i="2"/>
  <c r="G82" i="2"/>
  <c r="F82" i="2"/>
  <c r="D82" i="2"/>
  <c r="C82" i="2"/>
  <c r="Q81" i="2"/>
  <c r="P81" i="2"/>
  <c r="O81" i="2"/>
  <c r="N81" i="2"/>
  <c r="M81" i="2"/>
  <c r="L81" i="2"/>
  <c r="K81" i="2"/>
  <c r="J81" i="2"/>
  <c r="H81" i="2"/>
  <c r="G81" i="2"/>
  <c r="F81" i="2"/>
  <c r="D81" i="2"/>
  <c r="C81" i="2"/>
  <c r="Q80" i="2"/>
  <c r="P80" i="2"/>
  <c r="O80" i="2"/>
  <c r="N80" i="2"/>
  <c r="M80" i="2"/>
  <c r="L80" i="2"/>
  <c r="K80" i="2"/>
  <c r="J80" i="2"/>
  <c r="H80" i="2"/>
  <c r="G80" i="2"/>
  <c r="F80" i="2"/>
  <c r="D80" i="2"/>
  <c r="C80" i="2"/>
  <c r="Q79" i="2"/>
  <c r="P79" i="2"/>
  <c r="O79" i="2"/>
  <c r="N79" i="2"/>
  <c r="M79" i="2"/>
  <c r="L79" i="2"/>
  <c r="K79" i="2"/>
  <c r="J79" i="2"/>
  <c r="H79" i="2"/>
  <c r="G79" i="2"/>
  <c r="F79" i="2"/>
  <c r="D79" i="2"/>
  <c r="C79" i="2"/>
  <c r="Q78" i="2"/>
  <c r="P78" i="2"/>
  <c r="O78" i="2"/>
  <c r="N78" i="2"/>
  <c r="M78" i="2"/>
  <c r="L78" i="2"/>
  <c r="K78" i="2"/>
  <c r="J78" i="2"/>
  <c r="H78" i="2"/>
  <c r="G78" i="2"/>
  <c r="F78" i="2"/>
  <c r="D78" i="2"/>
  <c r="C78" i="2"/>
  <c r="Q77" i="2"/>
  <c r="P77" i="2"/>
  <c r="O77" i="2"/>
  <c r="N77" i="2"/>
  <c r="M77" i="2"/>
  <c r="L77" i="2"/>
  <c r="K77" i="2"/>
  <c r="J77" i="2"/>
  <c r="H77" i="2"/>
  <c r="G77" i="2"/>
  <c r="F77" i="2"/>
  <c r="D77" i="2"/>
  <c r="C77" i="2"/>
  <c r="Q76" i="2"/>
  <c r="P76" i="2"/>
  <c r="O76" i="2"/>
  <c r="N76" i="2"/>
  <c r="M76" i="2"/>
  <c r="L76" i="2"/>
  <c r="K76" i="2"/>
  <c r="J76" i="2"/>
  <c r="H76" i="2"/>
  <c r="G76" i="2"/>
  <c r="F76" i="2"/>
  <c r="D76" i="2"/>
  <c r="C76" i="2"/>
  <c r="Q75" i="2"/>
  <c r="P75" i="2"/>
  <c r="O75" i="2"/>
  <c r="N75" i="2"/>
  <c r="M75" i="2"/>
  <c r="L75" i="2"/>
  <c r="K75" i="2"/>
  <c r="J75" i="2"/>
  <c r="H75" i="2"/>
  <c r="G75" i="2"/>
  <c r="F75" i="2"/>
  <c r="D75" i="2"/>
  <c r="C75" i="2"/>
  <c r="Q74" i="2"/>
  <c r="P74" i="2"/>
  <c r="O74" i="2"/>
  <c r="N74" i="2"/>
  <c r="M74" i="2"/>
  <c r="L74" i="2"/>
  <c r="K74" i="2"/>
  <c r="J74" i="2"/>
  <c r="H74" i="2"/>
  <c r="G74" i="2"/>
  <c r="F74" i="2"/>
  <c r="D74" i="2"/>
  <c r="C74" i="2"/>
  <c r="Q73" i="2"/>
  <c r="P73" i="2"/>
  <c r="O73" i="2"/>
  <c r="N73" i="2"/>
  <c r="M73" i="2"/>
  <c r="L73" i="2"/>
  <c r="K73" i="2"/>
  <c r="J73" i="2"/>
  <c r="H73" i="2"/>
  <c r="G73" i="2"/>
  <c r="F73" i="2"/>
  <c r="D73" i="2"/>
  <c r="C73" i="2"/>
  <c r="Q72" i="2"/>
  <c r="P72" i="2"/>
  <c r="O72" i="2"/>
  <c r="N72" i="2"/>
  <c r="M72" i="2"/>
  <c r="L72" i="2"/>
  <c r="K72" i="2"/>
  <c r="J72" i="2"/>
  <c r="H72" i="2"/>
  <c r="G72" i="2"/>
  <c r="F72" i="2"/>
  <c r="D72" i="2"/>
  <c r="C72" i="2"/>
  <c r="Q71" i="2"/>
  <c r="P71" i="2"/>
  <c r="O71" i="2"/>
  <c r="N71" i="2"/>
  <c r="M71" i="2"/>
  <c r="L71" i="2"/>
  <c r="K71" i="2"/>
  <c r="J71" i="2"/>
  <c r="H71" i="2"/>
  <c r="G71" i="2"/>
  <c r="F71" i="2"/>
  <c r="D71" i="2"/>
  <c r="C71" i="2"/>
  <c r="Q70" i="2"/>
  <c r="P70" i="2"/>
  <c r="O70" i="2"/>
  <c r="N70" i="2"/>
  <c r="M70" i="2"/>
  <c r="L70" i="2"/>
  <c r="K70" i="2"/>
  <c r="J70" i="2"/>
  <c r="H70" i="2"/>
  <c r="G70" i="2"/>
  <c r="F70" i="2"/>
  <c r="D70" i="2"/>
  <c r="C70" i="2"/>
  <c r="Q69" i="2"/>
  <c r="P69" i="2"/>
  <c r="O69" i="2"/>
  <c r="N69" i="2"/>
  <c r="M69" i="2"/>
  <c r="L69" i="2"/>
  <c r="K69" i="2"/>
  <c r="J69" i="2"/>
  <c r="H69" i="2"/>
  <c r="G69" i="2"/>
  <c r="F69" i="2"/>
  <c r="D69" i="2"/>
  <c r="C69" i="2"/>
  <c r="Q68" i="2"/>
  <c r="P68" i="2"/>
  <c r="O68" i="2"/>
  <c r="N68" i="2"/>
  <c r="M68" i="2"/>
  <c r="L68" i="2"/>
  <c r="K68" i="2"/>
  <c r="J68" i="2"/>
  <c r="H68" i="2"/>
  <c r="G68" i="2"/>
  <c r="F68" i="2"/>
  <c r="D68" i="2"/>
  <c r="C68" i="2"/>
  <c r="J62" i="2"/>
  <c r="I62" i="2"/>
  <c r="H62" i="2"/>
  <c r="D62" i="2"/>
  <c r="C62" i="2"/>
  <c r="J61" i="2"/>
  <c r="I61" i="2"/>
  <c r="H61" i="2"/>
  <c r="D61" i="2"/>
  <c r="C61" i="2"/>
  <c r="J60" i="2"/>
  <c r="I60" i="2"/>
  <c r="H60" i="2"/>
  <c r="D60" i="2"/>
  <c r="C60" i="2"/>
  <c r="J59" i="2"/>
  <c r="I59" i="2"/>
  <c r="H59" i="2"/>
  <c r="D59" i="2"/>
  <c r="C59" i="2"/>
  <c r="J58" i="2"/>
  <c r="I58" i="2"/>
  <c r="H58" i="2"/>
  <c r="D58" i="2"/>
  <c r="C58" i="2"/>
  <c r="J57" i="2"/>
  <c r="I57" i="2"/>
  <c r="H57" i="2"/>
  <c r="D57" i="2"/>
  <c r="C57" i="2"/>
  <c r="J53" i="2"/>
  <c r="I53" i="2"/>
  <c r="H53" i="2"/>
  <c r="G53" i="2"/>
  <c r="F53" i="2"/>
  <c r="E53" i="2"/>
  <c r="D53" i="2"/>
  <c r="C53" i="2"/>
  <c r="J48" i="2"/>
  <c r="I48" i="2"/>
  <c r="H48" i="2"/>
  <c r="G48" i="2"/>
  <c r="F48" i="2"/>
  <c r="E48" i="2"/>
  <c r="D48" i="2"/>
  <c r="C48" i="2"/>
  <c r="J47" i="2"/>
  <c r="I47" i="2"/>
  <c r="H47" i="2"/>
  <c r="G47" i="2"/>
  <c r="F47" i="2"/>
  <c r="E47" i="2"/>
  <c r="D47" i="2"/>
  <c r="C47" i="2"/>
  <c r="J46" i="2"/>
  <c r="I46" i="2"/>
  <c r="H46" i="2"/>
  <c r="G46" i="2"/>
  <c r="F46" i="2"/>
  <c r="E46" i="2"/>
  <c r="D46" i="2"/>
  <c r="C46" i="2"/>
  <c r="J45" i="2"/>
  <c r="J44" i="2" s="1"/>
  <c r="I45" i="2"/>
  <c r="H45" i="2"/>
  <c r="G45" i="2"/>
  <c r="F45" i="2"/>
  <c r="F44" i="2" s="1"/>
  <c r="E45" i="2"/>
  <c r="D45" i="2"/>
  <c r="C45" i="2"/>
  <c r="J43" i="2"/>
  <c r="I43" i="2"/>
  <c r="H43" i="2"/>
  <c r="G43" i="2"/>
  <c r="F43" i="2"/>
  <c r="E43" i="2"/>
  <c r="D43" i="2"/>
  <c r="C43" i="2"/>
  <c r="Y42" i="2"/>
  <c r="X42" i="2"/>
  <c r="J41" i="2"/>
  <c r="I41" i="2"/>
  <c r="H41" i="2"/>
  <c r="G41" i="2"/>
  <c r="F41" i="2"/>
  <c r="E41" i="2"/>
  <c r="D41" i="2"/>
  <c r="C41" i="2"/>
  <c r="J40" i="2"/>
  <c r="I40" i="2"/>
  <c r="H40" i="2"/>
  <c r="H39" i="2" s="1"/>
  <c r="G40" i="2"/>
  <c r="G39" i="2" s="1"/>
  <c r="F40" i="2"/>
  <c r="F39" i="2" s="1"/>
  <c r="E40" i="2"/>
  <c r="D40" i="2"/>
  <c r="C40" i="2"/>
  <c r="C39" i="2" s="1"/>
  <c r="J39" i="2"/>
  <c r="Y38" i="2"/>
  <c r="X38" i="2"/>
  <c r="J34" i="2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1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D30" i="2"/>
  <c r="C30" i="2"/>
  <c r="J29" i="2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H26" i="2"/>
  <c r="H25" i="2" s="1"/>
  <c r="G26" i="2"/>
  <c r="G25" i="2" s="1"/>
  <c r="F26" i="2"/>
  <c r="E26" i="2"/>
  <c r="D26" i="2"/>
  <c r="C26" i="2"/>
  <c r="J24" i="2"/>
  <c r="I24" i="2"/>
  <c r="H24" i="2"/>
  <c r="G24" i="2"/>
  <c r="F24" i="2"/>
  <c r="E24" i="2"/>
  <c r="D24" i="2"/>
  <c r="C24" i="2"/>
  <c r="J23" i="2"/>
  <c r="I23" i="2"/>
  <c r="H23" i="2"/>
  <c r="G23" i="2"/>
  <c r="F23" i="2"/>
  <c r="E23" i="2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J19" i="2"/>
  <c r="I19" i="2"/>
  <c r="H19" i="2"/>
  <c r="G19" i="2"/>
  <c r="F19" i="2"/>
  <c r="E19" i="2"/>
  <c r="E18" i="2" s="1"/>
  <c r="D19" i="2"/>
  <c r="D18" i="2" s="1"/>
  <c r="C19" i="2"/>
  <c r="J17" i="2"/>
  <c r="I17" i="2"/>
  <c r="H17" i="2"/>
  <c r="G17" i="2"/>
  <c r="F17" i="2"/>
  <c r="E17" i="2"/>
  <c r="D17" i="2"/>
  <c r="C17" i="2"/>
  <c r="J16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A5" i="2"/>
  <c r="A4" i="2"/>
  <c r="A3" i="2"/>
  <c r="A2" i="2"/>
  <c r="E146" i="3" l="1"/>
  <c r="X146" i="3"/>
  <c r="K12" i="3"/>
  <c r="X12" i="3"/>
  <c r="K25" i="3"/>
  <c r="Y94" i="3"/>
  <c r="Y118" i="3"/>
  <c r="L118" i="3"/>
  <c r="I94" i="3"/>
  <c r="X49" i="3"/>
  <c r="L128" i="3"/>
  <c r="Y128" i="3"/>
  <c r="Y136" i="3"/>
  <c r="L136" i="3"/>
  <c r="F137" i="3"/>
  <c r="L135" i="3"/>
  <c r="Y135" i="3"/>
  <c r="F49" i="3"/>
  <c r="K49" i="3" s="1"/>
  <c r="Y12" i="3"/>
  <c r="Y39" i="3"/>
  <c r="Y14" i="2"/>
  <c r="X140" i="2"/>
  <c r="E141" i="2"/>
  <c r="X43" i="2"/>
  <c r="X46" i="2"/>
  <c r="J93" i="2"/>
  <c r="N93" i="2"/>
  <c r="X142" i="2"/>
  <c r="K128" i="2"/>
  <c r="Y24" i="2"/>
  <c r="K48" i="2"/>
  <c r="K53" i="2"/>
  <c r="Y53" i="2"/>
  <c r="O85" i="2"/>
  <c r="F108" i="2" s="1"/>
  <c r="Y69" i="2"/>
  <c r="E71" i="2"/>
  <c r="I72" i="2"/>
  <c r="Y73" i="2"/>
  <c r="E75" i="2"/>
  <c r="I76" i="2"/>
  <c r="Y77" i="2"/>
  <c r="E79" i="2"/>
  <c r="I80" i="2"/>
  <c r="Y81" i="2"/>
  <c r="E83" i="2"/>
  <c r="I84" i="2"/>
  <c r="Y91" i="2"/>
  <c r="Y126" i="2"/>
  <c r="E140" i="2"/>
  <c r="X15" i="2"/>
  <c r="X16" i="2"/>
  <c r="X17" i="2"/>
  <c r="X19" i="2"/>
  <c r="X23" i="2"/>
  <c r="X27" i="2"/>
  <c r="X31" i="2"/>
  <c r="J49" i="2"/>
  <c r="X58" i="2"/>
  <c r="F93" i="2"/>
  <c r="K93" i="2"/>
  <c r="O93" i="2"/>
  <c r="D146" i="2"/>
  <c r="X141" i="2"/>
  <c r="J25" i="2"/>
  <c r="K21" i="2"/>
  <c r="K26" i="2"/>
  <c r="X47" i="2"/>
  <c r="C118" i="2"/>
  <c r="H125" i="2"/>
  <c r="Y20" i="2"/>
  <c r="Y28" i="2"/>
  <c r="Y30" i="2"/>
  <c r="Y32" i="2"/>
  <c r="J85" i="2"/>
  <c r="N85" i="2"/>
  <c r="C93" i="2"/>
  <c r="E91" i="2"/>
  <c r="M93" i="2"/>
  <c r="Q93" i="2"/>
  <c r="I92" i="2"/>
  <c r="P93" i="2"/>
  <c r="Y116" i="2"/>
  <c r="G125" i="2"/>
  <c r="K125" i="2"/>
  <c r="Y129" i="2"/>
  <c r="I133" i="2"/>
  <c r="C146" i="2"/>
  <c r="F25" i="2"/>
  <c r="C18" i="2"/>
  <c r="X18" i="2" s="1"/>
  <c r="Y27" i="2"/>
  <c r="X32" i="2"/>
  <c r="Y47" i="2"/>
  <c r="X62" i="2"/>
  <c r="M85" i="2"/>
  <c r="E69" i="2"/>
  <c r="I70" i="2"/>
  <c r="Y71" i="2"/>
  <c r="E73" i="2"/>
  <c r="I74" i="2"/>
  <c r="Y75" i="2"/>
  <c r="E77" i="2"/>
  <c r="I78" i="2"/>
  <c r="Y79" i="2"/>
  <c r="E81" i="2"/>
  <c r="I82" i="2"/>
  <c r="Y83" i="2"/>
  <c r="X116" i="2"/>
  <c r="F118" i="2"/>
  <c r="J136" i="2"/>
  <c r="Y124" i="2"/>
  <c r="J125" i="2"/>
  <c r="J128" i="2"/>
  <c r="Y130" i="2"/>
  <c r="G133" i="2"/>
  <c r="K133" i="2"/>
  <c r="L132" i="2"/>
  <c r="K85" i="2"/>
  <c r="I68" i="2"/>
  <c r="F85" i="2"/>
  <c r="H128" i="2"/>
  <c r="E12" i="2"/>
  <c r="X26" i="2"/>
  <c r="K27" i="2"/>
  <c r="Y31" i="2"/>
  <c r="Y41" i="2"/>
  <c r="F49" i="2"/>
  <c r="G85" i="2"/>
  <c r="E68" i="2"/>
  <c r="L85" i="2"/>
  <c r="P85" i="2"/>
  <c r="I69" i="2"/>
  <c r="Y70" i="2"/>
  <c r="E72" i="2"/>
  <c r="I73" i="2"/>
  <c r="Y74" i="2"/>
  <c r="E76" i="2"/>
  <c r="I77" i="2"/>
  <c r="Y78" i="2"/>
  <c r="E80" i="2"/>
  <c r="I81" i="2"/>
  <c r="Y82" i="2"/>
  <c r="E84" i="2"/>
  <c r="I125" i="2"/>
  <c r="C128" i="2"/>
  <c r="C133" i="2"/>
  <c r="H133" i="2"/>
  <c r="F136" i="2"/>
  <c r="K14" i="2"/>
  <c r="G18" i="2"/>
  <c r="G12" i="2" s="1"/>
  <c r="C85" i="2"/>
  <c r="H85" i="2"/>
  <c r="H93" i="2"/>
  <c r="K17" i="2"/>
  <c r="Y19" i="2"/>
  <c r="X22" i="2"/>
  <c r="K24" i="2"/>
  <c r="X33" i="2"/>
  <c r="K34" i="2"/>
  <c r="X53" i="2"/>
  <c r="K60" i="2"/>
  <c r="X60" i="2"/>
  <c r="Y68" i="2"/>
  <c r="E70" i="2"/>
  <c r="I71" i="2"/>
  <c r="Y72" i="2"/>
  <c r="E74" i="2"/>
  <c r="I75" i="2"/>
  <c r="Y76" i="2"/>
  <c r="E78" i="2"/>
  <c r="I79" i="2"/>
  <c r="Y80" i="2"/>
  <c r="E82" i="2"/>
  <c r="I83" i="2"/>
  <c r="Y84" i="2"/>
  <c r="D85" i="2"/>
  <c r="J118" i="2"/>
  <c r="Y119" i="2"/>
  <c r="Y92" i="2"/>
  <c r="C136" i="2"/>
  <c r="I136" i="2"/>
  <c r="Y121" i="2"/>
  <c r="G135" i="2"/>
  <c r="X131" i="2"/>
  <c r="I18" i="2"/>
  <c r="I12" i="2" s="1"/>
  <c r="Y22" i="2"/>
  <c r="X24" i="2"/>
  <c r="C25" i="2"/>
  <c r="Y34" i="2"/>
  <c r="K40" i="2"/>
  <c r="K43" i="2"/>
  <c r="X57" i="2"/>
  <c r="Q85" i="2"/>
  <c r="K13" i="2"/>
  <c r="X14" i="2"/>
  <c r="K19" i="2"/>
  <c r="H18" i="2"/>
  <c r="H12" i="2" s="1"/>
  <c r="Y23" i="2"/>
  <c r="X29" i="2"/>
  <c r="X30" i="2"/>
  <c r="K32" i="2"/>
  <c r="Y43" i="2"/>
  <c r="X45" i="2"/>
  <c r="H44" i="2"/>
  <c r="H49" i="2" s="1"/>
  <c r="G93" i="2"/>
  <c r="L93" i="2"/>
  <c r="H136" i="2"/>
  <c r="G128" i="2"/>
  <c r="Y131" i="2"/>
  <c r="L134" i="2"/>
  <c r="L121" i="2"/>
  <c r="D121" i="2"/>
  <c r="K46" i="2"/>
  <c r="D44" i="2"/>
  <c r="L116" i="2"/>
  <c r="D116" i="2"/>
  <c r="I135" i="2"/>
  <c r="I118" i="2"/>
  <c r="L126" i="2"/>
  <c r="X126" i="2"/>
  <c r="E144" i="2"/>
  <c r="X144" i="2"/>
  <c r="C12" i="2"/>
  <c r="K16" i="2"/>
  <c r="Y16" i="2"/>
  <c r="X21" i="2"/>
  <c r="K22" i="2"/>
  <c r="K28" i="2"/>
  <c r="K29" i="2"/>
  <c r="K33" i="2"/>
  <c r="X34" i="2"/>
  <c r="X40" i="2"/>
  <c r="E44" i="2"/>
  <c r="I44" i="2"/>
  <c r="Y48" i="2"/>
  <c r="Y120" i="2"/>
  <c r="L120" i="2"/>
  <c r="K135" i="2"/>
  <c r="F135" i="2"/>
  <c r="Y15" i="2"/>
  <c r="L127" i="2"/>
  <c r="K62" i="2"/>
  <c r="D12" i="2"/>
  <c r="X13" i="2"/>
  <c r="K30" i="2"/>
  <c r="K41" i="2"/>
  <c r="X41" i="2"/>
  <c r="D39" i="2"/>
  <c r="X98" i="2"/>
  <c r="G98" i="2"/>
  <c r="L119" i="2"/>
  <c r="X121" i="2"/>
  <c r="D123" i="2"/>
  <c r="L123" i="2"/>
  <c r="C125" i="2"/>
  <c r="F133" i="2"/>
  <c r="J133" i="2"/>
  <c r="C44" i="2"/>
  <c r="C49" i="2" s="1"/>
  <c r="K45" i="2"/>
  <c r="Y46" i="2"/>
  <c r="X48" i="2"/>
  <c r="K58" i="2"/>
  <c r="I128" i="2"/>
  <c r="L130" i="2"/>
  <c r="D130" i="2"/>
  <c r="Y13" i="2"/>
  <c r="K15" i="2"/>
  <c r="K20" i="2"/>
  <c r="Y21" i="2"/>
  <c r="K23" i="2"/>
  <c r="D25" i="2"/>
  <c r="Y29" i="2"/>
  <c r="K31" i="2"/>
  <c r="E39" i="2"/>
  <c r="I39" i="2"/>
  <c r="Y40" i="2"/>
  <c r="K57" i="2"/>
  <c r="X61" i="2"/>
  <c r="K61" i="2"/>
  <c r="E92" i="2"/>
  <c r="C135" i="2"/>
  <c r="L117" i="2"/>
  <c r="Y117" i="2"/>
  <c r="L122" i="2"/>
  <c r="Y122" i="2"/>
  <c r="X123" i="2"/>
  <c r="L129" i="2"/>
  <c r="X130" i="2"/>
  <c r="L131" i="2"/>
  <c r="D131" i="2"/>
  <c r="E145" i="2"/>
  <c r="X145" i="2"/>
  <c r="K166" i="2"/>
  <c r="X166" i="2"/>
  <c r="G44" i="2"/>
  <c r="G49" i="2" s="1"/>
  <c r="F128" i="2"/>
  <c r="J135" i="2"/>
  <c r="Y17" i="2"/>
  <c r="F18" i="2"/>
  <c r="J18" i="2"/>
  <c r="J12" i="2" s="1"/>
  <c r="X20" i="2"/>
  <c r="E25" i="2"/>
  <c r="I25" i="2"/>
  <c r="Y26" i="2"/>
  <c r="X28" i="2"/>
  <c r="Y33" i="2"/>
  <c r="Y45" i="2"/>
  <c r="K47" i="2"/>
  <c r="I91" i="2"/>
  <c r="D93" i="2"/>
  <c r="G97" i="2"/>
  <c r="X97" i="2"/>
  <c r="G101" i="2"/>
  <c r="X101" i="2"/>
  <c r="H135" i="2"/>
  <c r="G136" i="2"/>
  <c r="G118" i="2"/>
  <c r="K136" i="2"/>
  <c r="K118" i="2"/>
  <c r="Y123" i="2"/>
  <c r="F125" i="2"/>
  <c r="L124" i="2"/>
  <c r="D126" i="2"/>
  <c r="Y127" i="2"/>
  <c r="Y132" i="2"/>
  <c r="H118" i="2"/>
  <c r="X206" i="4"/>
  <c r="X205" i="4"/>
  <c r="X204" i="4"/>
  <c r="AA197" i="4"/>
  <c r="Y197" i="4"/>
  <c r="C194" i="4"/>
  <c r="C193" i="4"/>
  <c r="C192" i="4"/>
  <c r="C191" i="4"/>
  <c r="C190" i="4"/>
  <c r="C189" i="4"/>
  <c r="C188" i="4"/>
  <c r="C187" i="4"/>
  <c r="C186" i="4"/>
  <c r="C185" i="4"/>
  <c r="C184" i="4"/>
  <c r="J183" i="4"/>
  <c r="I183" i="4"/>
  <c r="H183" i="4"/>
  <c r="G183" i="4"/>
  <c r="F183" i="4"/>
  <c r="E183" i="4"/>
  <c r="D183" i="4"/>
  <c r="C183" i="4" s="1"/>
  <c r="C182" i="4"/>
  <c r="X179" i="4"/>
  <c r="F179" i="4"/>
  <c r="X178" i="4"/>
  <c r="F178" i="4"/>
  <c r="X177" i="4"/>
  <c r="F177" i="4"/>
  <c r="Y174" i="4"/>
  <c r="M174" i="4"/>
  <c r="Y173" i="4"/>
  <c r="M173" i="4"/>
  <c r="Y172" i="4"/>
  <c r="M172" i="4"/>
  <c r="X168" i="4"/>
  <c r="K168" i="4"/>
  <c r="C168" i="4"/>
  <c r="X167" i="4"/>
  <c r="C167" i="4"/>
  <c r="K167" i="4" s="1"/>
  <c r="K166" i="4"/>
  <c r="C166" i="4"/>
  <c r="X166" i="4" s="1"/>
  <c r="Y153" i="4"/>
  <c r="G153" i="4"/>
  <c r="F153" i="4"/>
  <c r="E153" i="4"/>
  <c r="D153" i="4"/>
  <c r="C153" i="4"/>
  <c r="X152" i="4"/>
  <c r="Z151" i="4"/>
  <c r="Y151" i="4"/>
  <c r="X151" i="4"/>
  <c r="Z150" i="4"/>
  <c r="X150" i="4"/>
  <c r="W150" i="4"/>
  <c r="E145" i="4"/>
  <c r="D145" i="4"/>
  <c r="C145" i="4"/>
  <c r="D144" i="4"/>
  <c r="C144" i="4"/>
  <c r="E144" i="4" s="1"/>
  <c r="X143" i="4"/>
  <c r="E143" i="4"/>
  <c r="D142" i="4"/>
  <c r="C142" i="4"/>
  <c r="D141" i="4"/>
  <c r="C141" i="4"/>
  <c r="E141" i="4" s="1"/>
  <c r="D140" i="4"/>
  <c r="D146" i="4" s="1"/>
  <c r="C140" i="4"/>
  <c r="K134" i="4"/>
  <c r="J134" i="4"/>
  <c r="I134" i="4"/>
  <c r="H134" i="4"/>
  <c r="G134" i="4"/>
  <c r="F134" i="4"/>
  <c r="C134" i="4"/>
  <c r="I133" i="4"/>
  <c r="K132" i="4"/>
  <c r="J132" i="4"/>
  <c r="I132" i="4"/>
  <c r="H132" i="4"/>
  <c r="G132" i="4"/>
  <c r="F132" i="4"/>
  <c r="C132" i="4"/>
  <c r="K131" i="4"/>
  <c r="J131" i="4"/>
  <c r="I131" i="4"/>
  <c r="H131" i="4"/>
  <c r="G131" i="4"/>
  <c r="F131" i="4"/>
  <c r="E131" i="4"/>
  <c r="C131" i="4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7" i="4"/>
  <c r="J127" i="4"/>
  <c r="I127" i="4"/>
  <c r="H127" i="4"/>
  <c r="G127" i="4"/>
  <c r="F127" i="4"/>
  <c r="C127" i="4"/>
  <c r="K126" i="4"/>
  <c r="J126" i="4"/>
  <c r="I126" i="4"/>
  <c r="H126" i="4"/>
  <c r="G126" i="4"/>
  <c r="F126" i="4"/>
  <c r="E126" i="4"/>
  <c r="C126" i="4"/>
  <c r="K124" i="4"/>
  <c r="J124" i="4"/>
  <c r="J125" i="4" s="1"/>
  <c r="I124" i="4"/>
  <c r="H124" i="4"/>
  <c r="G124" i="4"/>
  <c r="F124" i="4"/>
  <c r="C124" i="4"/>
  <c r="K123" i="4"/>
  <c r="J123" i="4"/>
  <c r="I123" i="4"/>
  <c r="H123" i="4"/>
  <c r="G123" i="4"/>
  <c r="F123" i="4"/>
  <c r="E123" i="4"/>
  <c r="C123" i="4"/>
  <c r="K122" i="4"/>
  <c r="J122" i="4"/>
  <c r="I122" i="4"/>
  <c r="H122" i="4"/>
  <c r="G122" i="4"/>
  <c r="F122" i="4"/>
  <c r="C122" i="4"/>
  <c r="K121" i="4"/>
  <c r="J121" i="4"/>
  <c r="I121" i="4"/>
  <c r="H121" i="4"/>
  <c r="G121" i="4"/>
  <c r="F121" i="4"/>
  <c r="E121" i="4"/>
  <c r="C121" i="4"/>
  <c r="K120" i="4"/>
  <c r="J120" i="4"/>
  <c r="I120" i="4"/>
  <c r="H120" i="4"/>
  <c r="G120" i="4"/>
  <c r="F120" i="4"/>
  <c r="C120" i="4"/>
  <c r="K119" i="4"/>
  <c r="J119" i="4"/>
  <c r="I119" i="4"/>
  <c r="H119" i="4"/>
  <c r="G119" i="4"/>
  <c r="F119" i="4"/>
  <c r="Y119" i="4" s="1"/>
  <c r="C119" i="4"/>
  <c r="K117" i="4"/>
  <c r="J117" i="4"/>
  <c r="I117" i="4"/>
  <c r="H117" i="4"/>
  <c r="G117" i="4"/>
  <c r="G118" i="4" s="1"/>
  <c r="F117" i="4"/>
  <c r="C117" i="4"/>
  <c r="C118" i="4" s="1"/>
  <c r="K116" i="4"/>
  <c r="J116" i="4"/>
  <c r="I116" i="4"/>
  <c r="H116" i="4"/>
  <c r="G116" i="4"/>
  <c r="F116" i="4"/>
  <c r="E116" i="4"/>
  <c r="X116" i="4" s="1"/>
  <c r="D116" i="4"/>
  <c r="C116" i="4"/>
  <c r="X112" i="4"/>
  <c r="E112" i="4"/>
  <c r="X111" i="4"/>
  <c r="E111" i="4"/>
  <c r="C108" i="4"/>
  <c r="C107" i="4"/>
  <c r="C106" i="4"/>
  <c r="C105" i="4"/>
  <c r="X102" i="4"/>
  <c r="G102" i="4"/>
  <c r="G101" i="4"/>
  <c r="C101" i="4"/>
  <c r="X101" i="4" s="1"/>
  <c r="C100" i="4"/>
  <c r="G100" i="4" s="1"/>
  <c r="X99" i="4"/>
  <c r="G99" i="4"/>
  <c r="C99" i="4"/>
  <c r="C98" i="4"/>
  <c r="G97" i="4"/>
  <c r="C97" i="4"/>
  <c r="X97" i="4" s="1"/>
  <c r="C96" i="4"/>
  <c r="Q92" i="4"/>
  <c r="P92" i="4"/>
  <c r="O92" i="4"/>
  <c r="N92" i="4"/>
  <c r="M92" i="4"/>
  <c r="L92" i="4"/>
  <c r="K92" i="4"/>
  <c r="J92" i="4"/>
  <c r="H92" i="4"/>
  <c r="G92" i="4"/>
  <c r="F92" i="4"/>
  <c r="D92" i="4"/>
  <c r="C92" i="4"/>
  <c r="Q91" i="4"/>
  <c r="P91" i="4"/>
  <c r="O91" i="4"/>
  <c r="N91" i="4"/>
  <c r="M91" i="4"/>
  <c r="L91" i="4"/>
  <c r="K91" i="4"/>
  <c r="J91" i="4"/>
  <c r="H91" i="4"/>
  <c r="G91" i="4"/>
  <c r="G93" i="4" s="1"/>
  <c r="F91" i="4"/>
  <c r="D91" i="4"/>
  <c r="C91" i="4"/>
  <c r="Q84" i="4"/>
  <c r="P84" i="4"/>
  <c r="O84" i="4"/>
  <c r="N84" i="4"/>
  <c r="M84" i="4"/>
  <c r="L84" i="4"/>
  <c r="K84" i="4"/>
  <c r="J84" i="4"/>
  <c r="H84" i="4"/>
  <c r="G84" i="4"/>
  <c r="F84" i="4"/>
  <c r="D84" i="4"/>
  <c r="C84" i="4"/>
  <c r="Q83" i="4"/>
  <c r="P83" i="4"/>
  <c r="O83" i="4"/>
  <c r="N83" i="4"/>
  <c r="M83" i="4"/>
  <c r="L83" i="4"/>
  <c r="K83" i="4"/>
  <c r="J83" i="4"/>
  <c r="H83" i="4"/>
  <c r="G83" i="4"/>
  <c r="F83" i="4"/>
  <c r="D83" i="4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C81" i="4"/>
  <c r="Q80" i="4"/>
  <c r="P80" i="4"/>
  <c r="O80" i="4"/>
  <c r="N80" i="4"/>
  <c r="M80" i="4"/>
  <c r="L80" i="4"/>
  <c r="K80" i="4"/>
  <c r="J80" i="4"/>
  <c r="H80" i="4"/>
  <c r="G80" i="4"/>
  <c r="F80" i="4"/>
  <c r="D80" i="4"/>
  <c r="C80" i="4"/>
  <c r="Q79" i="4"/>
  <c r="P79" i="4"/>
  <c r="O79" i="4"/>
  <c r="N79" i="4"/>
  <c r="M79" i="4"/>
  <c r="L79" i="4"/>
  <c r="K79" i="4"/>
  <c r="J79" i="4"/>
  <c r="H79" i="4"/>
  <c r="G79" i="4"/>
  <c r="F79" i="4"/>
  <c r="D79" i="4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C77" i="4"/>
  <c r="Q76" i="4"/>
  <c r="P76" i="4"/>
  <c r="O76" i="4"/>
  <c r="N76" i="4"/>
  <c r="M76" i="4"/>
  <c r="L76" i="4"/>
  <c r="K76" i="4"/>
  <c r="J76" i="4"/>
  <c r="H76" i="4"/>
  <c r="G76" i="4"/>
  <c r="F76" i="4"/>
  <c r="D76" i="4"/>
  <c r="C76" i="4"/>
  <c r="Q75" i="4"/>
  <c r="P75" i="4"/>
  <c r="O75" i="4"/>
  <c r="N75" i="4"/>
  <c r="M75" i="4"/>
  <c r="L75" i="4"/>
  <c r="K75" i="4"/>
  <c r="J75" i="4"/>
  <c r="H75" i="4"/>
  <c r="G75" i="4"/>
  <c r="F75" i="4"/>
  <c r="D75" i="4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C73" i="4"/>
  <c r="Q72" i="4"/>
  <c r="P72" i="4"/>
  <c r="O72" i="4"/>
  <c r="N72" i="4"/>
  <c r="M72" i="4"/>
  <c r="L72" i="4"/>
  <c r="K72" i="4"/>
  <c r="J72" i="4"/>
  <c r="H72" i="4"/>
  <c r="G72" i="4"/>
  <c r="F72" i="4"/>
  <c r="D72" i="4"/>
  <c r="C72" i="4"/>
  <c r="Q71" i="4"/>
  <c r="P71" i="4"/>
  <c r="O71" i="4"/>
  <c r="N71" i="4"/>
  <c r="M71" i="4"/>
  <c r="L71" i="4"/>
  <c r="K71" i="4"/>
  <c r="J71" i="4"/>
  <c r="H71" i="4"/>
  <c r="G71" i="4"/>
  <c r="F71" i="4"/>
  <c r="D71" i="4"/>
  <c r="C71" i="4"/>
  <c r="Q70" i="4"/>
  <c r="P70" i="4"/>
  <c r="O70" i="4"/>
  <c r="N70" i="4"/>
  <c r="M70" i="4"/>
  <c r="L70" i="4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G69" i="4"/>
  <c r="F69" i="4"/>
  <c r="D69" i="4"/>
  <c r="C69" i="4"/>
  <c r="Q68" i="4"/>
  <c r="P68" i="4"/>
  <c r="O68" i="4"/>
  <c r="N68" i="4"/>
  <c r="M68" i="4"/>
  <c r="L68" i="4"/>
  <c r="K68" i="4"/>
  <c r="J68" i="4"/>
  <c r="H68" i="4"/>
  <c r="G68" i="4"/>
  <c r="F68" i="4"/>
  <c r="D68" i="4"/>
  <c r="C68" i="4"/>
  <c r="J62" i="4"/>
  <c r="I62" i="4"/>
  <c r="H62" i="4"/>
  <c r="D62" i="4"/>
  <c r="K62" i="4" s="1"/>
  <c r="C62" i="4"/>
  <c r="J61" i="4"/>
  <c r="I61" i="4"/>
  <c r="H61" i="4"/>
  <c r="D61" i="4"/>
  <c r="C61" i="4"/>
  <c r="J60" i="4"/>
  <c r="I60" i="4"/>
  <c r="H60" i="4"/>
  <c r="D60" i="4"/>
  <c r="C60" i="4"/>
  <c r="J59" i="4"/>
  <c r="I59" i="4"/>
  <c r="H59" i="4"/>
  <c r="D59" i="4"/>
  <c r="C59" i="4"/>
  <c r="J58" i="4"/>
  <c r="I58" i="4"/>
  <c r="H58" i="4"/>
  <c r="D58" i="4"/>
  <c r="X58" i="4" s="1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I44" i="4" s="1"/>
  <c r="H45" i="4"/>
  <c r="H44" i="4" s="1"/>
  <c r="G45" i="4"/>
  <c r="F45" i="4"/>
  <c r="E45" i="4"/>
  <c r="E44" i="4" s="1"/>
  <c r="D45" i="4"/>
  <c r="C45" i="4"/>
  <c r="D44" i="4"/>
  <c r="J43" i="4"/>
  <c r="I43" i="4"/>
  <c r="H43" i="4"/>
  <c r="G43" i="4"/>
  <c r="F43" i="4"/>
  <c r="E43" i="4"/>
  <c r="D43" i="4"/>
  <c r="C43" i="4"/>
  <c r="Y42" i="4"/>
  <c r="X42" i="4"/>
  <c r="J41" i="4"/>
  <c r="I41" i="4"/>
  <c r="H41" i="4"/>
  <c r="G41" i="4"/>
  <c r="F41" i="4"/>
  <c r="E41" i="4"/>
  <c r="D41" i="4"/>
  <c r="C41" i="4"/>
  <c r="J40" i="4"/>
  <c r="I40" i="4"/>
  <c r="H40" i="4"/>
  <c r="H39" i="4" s="1"/>
  <c r="G40" i="4"/>
  <c r="F40" i="4"/>
  <c r="F39" i="4" s="1"/>
  <c r="E40" i="4"/>
  <c r="D40" i="4"/>
  <c r="D39" i="4" s="1"/>
  <c r="C40" i="4"/>
  <c r="J39" i="4"/>
  <c r="I39" i="4"/>
  <c r="Y38" i="4"/>
  <c r="X38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Y32" i="4" s="1"/>
  <c r="D32" i="4"/>
  <c r="C32" i="4"/>
  <c r="J31" i="4"/>
  <c r="I31" i="4"/>
  <c r="H31" i="4"/>
  <c r="G31" i="4"/>
  <c r="F31" i="4"/>
  <c r="E31" i="4"/>
  <c r="Y31" i="4" s="1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J24" i="4"/>
  <c r="I24" i="4"/>
  <c r="H24" i="4"/>
  <c r="G24" i="4"/>
  <c r="F24" i="4"/>
  <c r="E24" i="4"/>
  <c r="D24" i="4"/>
  <c r="C24" i="4"/>
  <c r="X24" i="4" s="1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I19" i="4"/>
  <c r="H19" i="4"/>
  <c r="H18" i="4" s="1"/>
  <c r="G19" i="4"/>
  <c r="G18" i="4" s="1"/>
  <c r="F19" i="4"/>
  <c r="E19" i="4"/>
  <c r="D19" i="4"/>
  <c r="D18" i="4" s="1"/>
  <c r="C19" i="4"/>
  <c r="C18" i="4" s="1"/>
  <c r="F18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A5" i="4"/>
  <c r="A4" i="4"/>
  <c r="A3" i="4"/>
  <c r="A2" i="4"/>
  <c r="X206" i="8"/>
  <c r="X205" i="8"/>
  <c r="X204" i="8"/>
  <c r="AA197" i="8"/>
  <c r="Y197" i="8"/>
  <c r="C194" i="8"/>
  <c r="C193" i="8"/>
  <c r="C192" i="8"/>
  <c r="C191" i="8"/>
  <c r="C190" i="8"/>
  <c r="C189" i="8"/>
  <c r="C188" i="8"/>
  <c r="C187" i="8"/>
  <c r="C186" i="8"/>
  <c r="C185" i="8"/>
  <c r="C184" i="8"/>
  <c r="J183" i="8"/>
  <c r="I183" i="8"/>
  <c r="H183" i="8"/>
  <c r="G183" i="8"/>
  <c r="C183" i="8" s="1"/>
  <c r="F183" i="8"/>
  <c r="E183" i="8"/>
  <c r="D183" i="8"/>
  <c r="C182" i="8"/>
  <c r="X179" i="8"/>
  <c r="F179" i="8"/>
  <c r="X178" i="8"/>
  <c r="F178" i="8"/>
  <c r="X177" i="8"/>
  <c r="F177" i="8"/>
  <c r="Y174" i="8"/>
  <c r="M174" i="8"/>
  <c r="Y173" i="8"/>
  <c r="M173" i="8"/>
  <c r="Y172" i="8"/>
  <c r="M172" i="8"/>
  <c r="C168" i="8"/>
  <c r="X168" i="8" s="1"/>
  <c r="C167" i="8"/>
  <c r="X166" i="8"/>
  <c r="K166" i="8"/>
  <c r="C166" i="8"/>
  <c r="Y153" i="8"/>
  <c r="G153" i="8"/>
  <c r="F153" i="8"/>
  <c r="E153" i="8"/>
  <c r="D153" i="8"/>
  <c r="C153" i="8"/>
  <c r="X152" i="8"/>
  <c r="Z151" i="8"/>
  <c r="Y151" i="8"/>
  <c r="X151" i="8"/>
  <c r="Z150" i="8"/>
  <c r="X150" i="8"/>
  <c r="W150" i="8"/>
  <c r="D145" i="8"/>
  <c r="C145" i="8"/>
  <c r="D144" i="8"/>
  <c r="C144" i="8"/>
  <c r="X143" i="8"/>
  <c r="E143" i="8"/>
  <c r="D142" i="8"/>
  <c r="C142" i="8"/>
  <c r="D141" i="8"/>
  <c r="C141" i="8"/>
  <c r="D140" i="8"/>
  <c r="C140" i="8"/>
  <c r="K134" i="8"/>
  <c r="J134" i="8"/>
  <c r="I134" i="8"/>
  <c r="H134" i="8"/>
  <c r="G134" i="8"/>
  <c r="F134" i="8"/>
  <c r="C134" i="8"/>
  <c r="K132" i="8"/>
  <c r="J132" i="8"/>
  <c r="I132" i="8"/>
  <c r="H132" i="8"/>
  <c r="G132" i="8"/>
  <c r="F132" i="8"/>
  <c r="C132" i="8"/>
  <c r="K131" i="8"/>
  <c r="J131" i="8"/>
  <c r="I131" i="8"/>
  <c r="H131" i="8"/>
  <c r="G131" i="8"/>
  <c r="F131" i="8"/>
  <c r="E131" i="8"/>
  <c r="C131" i="8"/>
  <c r="C133" i="8" s="1"/>
  <c r="K130" i="8"/>
  <c r="J130" i="8"/>
  <c r="I130" i="8"/>
  <c r="H130" i="8"/>
  <c r="G130" i="8"/>
  <c r="F130" i="8"/>
  <c r="E130" i="8"/>
  <c r="C130" i="8"/>
  <c r="K129" i="8"/>
  <c r="J129" i="8"/>
  <c r="I129" i="8"/>
  <c r="H129" i="8"/>
  <c r="G129" i="8"/>
  <c r="F129" i="8"/>
  <c r="C129" i="8"/>
  <c r="K127" i="8"/>
  <c r="J127" i="8"/>
  <c r="I127" i="8"/>
  <c r="H127" i="8"/>
  <c r="G127" i="8"/>
  <c r="F127" i="8"/>
  <c r="C127" i="8"/>
  <c r="K126" i="8"/>
  <c r="J126" i="8"/>
  <c r="I126" i="8"/>
  <c r="H126" i="8"/>
  <c r="G126" i="8"/>
  <c r="F126" i="8"/>
  <c r="E126" i="8"/>
  <c r="C126" i="8"/>
  <c r="K124" i="8"/>
  <c r="J124" i="8"/>
  <c r="I124" i="8"/>
  <c r="H124" i="8"/>
  <c r="G124" i="8"/>
  <c r="F124" i="8"/>
  <c r="C124" i="8"/>
  <c r="K123" i="8"/>
  <c r="J123" i="8"/>
  <c r="I123" i="8"/>
  <c r="H123" i="8"/>
  <c r="G123" i="8"/>
  <c r="F123" i="8"/>
  <c r="E123" i="8"/>
  <c r="C123" i="8"/>
  <c r="K122" i="8"/>
  <c r="J122" i="8"/>
  <c r="I122" i="8"/>
  <c r="H122" i="8"/>
  <c r="G122" i="8"/>
  <c r="F122" i="8"/>
  <c r="C122" i="8"/>
  <c r="K121" i="8"/>
  <c r="J121" i="8"/>
  <c r="I121" i="8"/>
  <c r="H121" i="8"/>
  <c r="G121" i="8"/>
  <c r="F121" i="8"/>
  <c r="E121" i="8"/>
  <c r="C121" i="8"/>
  <c r="K120" i="8"/>
  <c r="J120" i="8"/>
  <c r="I120" i="8"/>
  <c r="H120" i="8"/>
  <c r="G120" i="8"/>
  <c r="F120" i="8"/>
  <c r="C120" i="8"/>
  <c r="K119" i="8"/>
  <c r="J119" i="8"/>
  <c r="I119" i="8"/>
  <c r="H119" i="8"/>
  <c r="G119" i="8"/>
  <c r="F119" i="8"/>
  <c r="C119" i="8"/>
  <c r="K117" i="8"/>
  <c r="J117" i="8"/>
  <c r="I117" i="8"/>
  <c r="H117" i="8"/>
  <c r="G117" i="8"/>
  <c r="F117" i="8"/>
  <c r="C117" i="8"/>
  <c r="K116" i="8"/>
  <c r="J116" i="8"/>
  <c r="I116" i="8"/>
  <c r="H116" i="8"/>
  <c r="G116" i="8"/>
  <c r="F116" i="8"/>
  <c r="E116" i="8"/>
  <c r="C116" i="8"/>
  <c r="X112" i="8"/>
  <c r="E112" i="8"/>
  <c r="X111" i="8"/>
  <c r="E111" i="8"/>
  <c r="C108" i="8"/>
  <c r="C107" i="8"/>
  <c r="C106" i="8"/>
  <c r="C105" i="8"/>
  <c r="X102" i="8"/>
  <c r="G102" i="8"/>
  <c r="X101" i="8"/>
  <c r="G101" i="8"/>
  <c r="C101" i="8"/>
  <c r="E100" i="8"/>
  <c r="C100" i="8" s="1"/>
  <c r="X100" i="8" s="1"/>
  <c r="X99" i="8"/>
  <c r="G99" i="8"/>
  <c r="C99" i="8"/>
  <c r="C98" i="8"/>
  <c r="C97" i="8"/>
  <c r="X96" i="8"/>
  <c r="G96" i="8"/>
  <c r="C96" i="8"/>
  <c r="Q92" i="8"/>
  <c r="P92" i="8"/>
  <c r="O92" i="8"/>
  <c r="N92" i="8"/>
  <c r="M92" i="8"/>
  <c r="L92" i="8"/>
  <c r="K92" i="8"/>
  <c r="J92" i="8"/>
  <c r="H92" i="8"/>
  <c r="G92" i="8"/>
  <c r="F92" i="8"/>
  <c r="D92" i="8"/>
  <c r="C92" i="8"/>
  <c r="Q91" i="8"/>
  <c r="P91" i="8"/>
  <c r="O91" i="8"/>
  <c r="N91" i="8"/>
  <c r="M91" i="8"/>
  <c r="L91" i="8"/>
  <c r="K91" i="8"/>
  <c r="J91" i="8"/>
  <c r="H91" i="8"/>
  <c r="G91" i="8"/>
  <c r="F91" i="8"/>
  <c r="D91" i="8"/>
  <c r="C91" i="8"/>
  <c r="Q84" i="8"/>
  <c r="P84" i="8"/>
  <c r="O84" i="8"/>
  <c r="N84" i="8"/>
  <c r="M84" i="8"/>
  <c r="L84" i="8"/>
  <c r="K84" i="8"/>
  <c r="J84" i="8"/>
  <c r="H84" i="8"/>
  <c r="G84" i="8"/>
  <c r="F84" i="8"/>
  <c r="D84" i="8"/>
  <c r="C84" i="8"/>
  <c r="Q83" i="8"/>
  <c r="P83" i="8"/>
  <c r="O83" i="8"/>
  <c r="N83" i="8"/>
  <c r="M83" i="8"/>
  <c r="L83" i="8"/>
  <c r="K83" i="8"/>
  <c r="J83" i="8"/>
  <c r="H83" i="8"/>
  <c r="G83" i="8"/>
  <c r="F83" i="8"/>
  <c r="D83" i="8"/>
  <c r="C83" i="8"/>
  <c r="Q82" i="8"/>
  <c r="P82" i="8"/>
  <c r="O82" i="8"/>
  <c r="N82" i="8"/>
  <c r="M82" i="8"/>
  <c r="L82" i="8"/>
  <c r="K82" i="8"/>
  <c r="J82" i="8"/>
  <c r="H82" i="8"/>
  <c r="G82" i="8"/>
  <c r="F82" i="8"/>
  <c r="D82" i="8"/>
  <c r="C82" i="8"/>
  <c r="Q81" i="8"/>
  <c r="P81" i="8"/>
  <c r="O81" i="8"/>
  <c r="N81" i="8"/>
  <c r="M81" i="8"/>
  <c r="L81" i="8"/>
  <c r="K81" i="8"/>
  <c r="J81" i="8"/>
  <c r="H81" i="8"/>
  <c r="G81" i="8"/>
  <c r="F81" i="8"/>
  <c r="D81" i="8"/>
  <c r="C81" i="8"/>
  <c r="Q80" i="8"/>
  <c r="P80" i="8"/>
  <c r="O80" i="8"/>
  <c r="N80" i="8"/>
  <c r="M80" i="8"/>
  <c r="L80" i="8"/>
  <c r="K80" i="8"/>
  <c r="J80" i="8"/>
  <c r="H80" i="8"/>
  <c r="G80" i="8"/>
  <c r="F80" i="8"/>
  <c r="D80" i="8"/>
  <c r="C80" i="8"/>
  <c r="Q79" i="8"/>
  <c r="P79" i="8"/>
  <c r="O79" i="8"/>
  <c r="N79" i="8"/>
  <c r="M79" i="8"/>
  <c r="L79" i="8"/>
  <c r="K79" i="8"/>
  <c r="J79" i="8"/>
  <c r="H79" i="8"/>
  <c r="G79" i="8"/>
  <c r="F79" i="8"/>
  <c r="D79" i="8"/>
  <c r="C79" i="8"/>
  <c r="Q78" i="8"/>
  <c r="P78" i="8"/>
  <c r="O78" i="8"/>
  <c r="N78" i="8"/>
  <c r="M78" i="8"/>
  <c r="L78" i="8"/>
  <c r="K78" i="8"/>
  <c r="J78" i="8"/>
  <c r="H78" i="8"/>
  <c r="G78" i="8"/>
  <c r="F78" i="8"/>
  <c r="D78" i="8"/>
  <c r="C78" i="8"/>
  <c r="Q77" i="8"/>
  <c r="P77" i="8"/>
  <c r="O77" i="8"/>
  <c r="N77" i="8"/>
  <c r="M77" i="8"/>
  <c r="L77" i="8"/>
  <c r="K77" i="8"/>
  <c r="J77" i="8"/>
  <c r="H77" i="8"/>
  <c r="G77" i="8"/>
  <c r="F77" i="8"/>
  <c r="D77" i="8"/>
  <c r="C77" i="8"/>
  <c r="Q76" i="8"/>
  <c r="P76" i="8"/>
  <c r="O76" i="8"/>
  <c r="N76" i="8"/>
  <c r="M76" i="8"/>
  <c r="L76" i="8"/>
  <c r="K76" i="8"/>
  <c r="J76" i="8"/>
  <c r="H76" i="8"/>
  <c r="G76" i="8"/>
  <c r="F76" i="8"/>
  <c r="D76" i="8"/>
  <c r="C76" i="8"/>
  <c r="Q75" i="8"/>
  <c r="P75" i="8"/>
  <c r="O75" i="8"/>
  <c r="N75" i="8"/>
  <c r="M75" i="8"/>
  <c r="L75" i="8"/>
  <c r="K75" i="8"/>
  <c r="J75" i="8"/>
  <c r="H75" i="8"/>
  <c r="G75" i="8"/>
  <c r="F75" i="8"/>
  <c r="D75" i="8"/>
  <c r="C75" i="8"/>
  <c r="Q74" i="8"/>
  <c r="P74" i="8"/>
  <c r="O74" i="8"/>
  <c r="N74" i="8"/>
  <c r="M74" i="8"/>
  <c r="L74" i="8"/>
  <c r="K74" i="8"/>
  <c r="J74" i="8"/>
  <c r="H74" i="8"/>
  <c r="G74" i="8"/>
  <c r="F74" i="8"/>
  <c r="D74" i="8"/>
  <c r="C74" i="8"/>
  <c r="Q73" i="8"/>
  <c r="P73" i="8"/>
  <c r="O73" i="8"/>
  <c r="N73" i="8"/>
  <c r="M73" i="8"/>
  <c r="L73" i="8"/>
  <c r="K73" i="8"/>
  <c r="J73" i="8"/>
  <c r="H73" i="8"/>
  <c r="G73" i="8"/>
  <c r="F73" i="8"/>
  <c r="D73" i="8"/>
  <c r="C73" i="8"/>
  <c r="Q72" i="8"/>
  <c r="P72" i="8"/>
  <c r="O72" i="8"/>
  <c r="N72" i="8"/>
  <c r="M72" i="8"/>
  <c r="L72" i="8"/>
  <c r="K72" i="8"/>
  <c r="J72" i="8"/>
  <c r="H72" i="8"/>
  <c r="G72" i="8"/>
  <c r="F72" i="8"/>
  <c r="D72" i="8"/>
  <c r="C72" i="8"/>
  <c r="Q71" i="8"/>
  <c r="P71" i="8"/>
  <c r="O71" i="8"/>
  <c r="N71" i="8"/>
  <c r="M71" i="8"/>
  <c r="L71" i="8"/>
  <c r="K71" i="8"/>
  <c r="J71" i="8"/>
  <c r="H71" i="8"/>
  <c r="G71" i="8"/>
  <c r="F71" i="8"/>
  <c r="D71" i="8"/>
  <c r="C71" i="8"/>
  <c r="Q70" i="8"/>
  <c r="P70" i="8"/>
  <c r="O70" i="8"/>
  <c r="N70" i="8"/>
  <c r="M70" i="8"/>
  <c r="L70" i="8"/>
  <c r="K70" i="8"/>
  <c r="J70" i="8"/>
  <c r="H70" i="8"/>
  <c r="G70" i="8"/>
  <c r="F70" i="8"/>
  <c r="D70" i="8"/>
  <c r="C70" i="8"/>
  <c r="Q69" i="8"/>
  <c r="P69" i="8"/>
  <c r="O69" i="8"/>
  <c r="N69" i="8"/>
  <c r="M69" i="8"/>
  <c r="L69" i="8"/>
  <c r="K69" i="8"/>
  <c r="J69" i="8"/>
  <c r="H69" i="8"/>
  <c r="G69" i="8"/>
  <c r="F69" i="8"/>
  <c r="D69" i="8"/>
  <c r="C69" i="8"/>
  <c r="Q68" i="8"/>
  <c r="P68" i="8"/>
  <c r="O68" i="8"/>
  <c r="N68" i="8"/>
  <c r="M68" i="8"/>
  <c r="L68" i="8"/>
  <c r="K68" i="8"/>
  <c r="J68" i="8"/>
  <c r="H68" i="8"/>
  <c r="G68" i="8"/>
  <c r="F68" i="8"/>
  <c r="D68" i="8"/>
  <c r="C68" i="8"/>
  <c r="J62" i="8"/>
  <c r="I62" i="8"/>
  <c r="H62" i="8"/>
  <c r="D62" i="8"/>
  <c r="C62" i="8"/>
  <c r="J61" i="8"/>
  <c r="I61" i="8"/>
  <c r="H61" i="8"/>
  <c r="D61" i="8"/>
  <c r="C61" i="8"/>
  <c r="J60" i="8"/>
  <c r="I60" i="8"/>
  <c r="H60" i="8"/>
  <c r="D60" i="8"/>
  <c r="C60" i="8"/>
  <c r="J59" i="8"/>
  <c r="I59" i="8"/>
  <c r="H59" i="8"/>
  <c r="D59" i="8"/>
  <c r="C59" i="8"/>
  <c r="J58" i="8"/>
  <c r="I58" i="8"/>
  <c r="H58" i="8"/>
  <c r="D58" i="8"/>
  <c r="C58" i="8"/>
  <c r="J57" i="8"/>
  <c r="I57" i="8"/>
  <c r="H57" i="8"/>
  <c r="D57" i="8"/>
  <c r="C57" i="8"/>
  <c r="J53" i="8"/>
  <c r="I53" i="8"/>
  <c r="H53" i="8"/>
  <c r="G53" i="8"/>
  <c r="F53" i="8"/>
  <c r="E53" i="8"/>
  <c r="D53" i="8"/>
  <c r="C53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D47" i="8"/>
  <c r="C47" i="8"/>
  <c r="J46" i="8"/>
  <c r="I46" i="8"/>
  <c r="H46" i="8"/>
  <c r="G46" i="8"/>
  <c r="F46" i="8"/>
  <c r="E46" i="8"/>
  <c r="D46" i="8"/>
  <c r="C46" i="8"/>
  <c r="J45" i="8"/>
  <c r="I45" i="8"/>
  <c r="H45" i="8"/>
  <c r="G45" i="8"/>
  <c r="G44" i="8" s="1"/>
  <c r="F45" i="8"/>
  <c r="E45" i="8"/>
  <c r="D45" i="8"/>
  <c r="C45" i="8"/>
  <c r="C44" i="8" s="1"/>
  <c r="J43" i="8"/>
  <c r="I43" i="8"/>
  <c r="H43" i="8"/>
  <c r="G43" i="8"/>
  <c r="F43" i="8"/>
  <c r="E43" i="8"/>
  <c r="D43" i="8"/>
  <c r="C43" i="8"/>
  <c r="Y42" i="8"/>
  <c r="X42" i="8"/>
  <c r="J41" i="8"/>
  <c r="I41" i="8"/>
  <c r="H41" i="8"/>
  <c r="G41" i="8"/>
  <c r="F41" i="8"/>
  <c r="E41" i="8"/>
  <c r="D41" i="8"/>
  <c r="C41" i="8"/>
  <c r="J40" i="8"/>
  <c r="I40" i="8"/>
  <c r="H40" i="8"/>
  <c r="H39" i="8" s="1"/>
  <c r="G40" i="8"/>
  <c r="G39" i="8" s="1"/>
  <c r="F40" i="8"/>
  <c r="F39" i="8" s="1"/>
  <c r="E40" i="8"/>
  <c r="D40" i="8"/>
  <c r="D39" i="8" s="1"/>
  <c r="C40" i="8"/>
  <c r="C39" i="8" s="1"/>
  <c r="J39" i="8"/>
  <c r="Y38" i="8"/>
  <c r="X38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32" i="8"/>
  <c r="I32" i="8"/>
  <c r="H32" i="8"/>
  <c r="G32" i="8"/>
  <c r="F32" i="8"/>
  <c r="E32" i="8"/>
  <c r="D32" i="8"/>
  <c r="C32" i="8"/>
  <c r="J31" i="8"/>
  <c r="I31" i="8"/>
  <c r="H31" i="8"/>
  <c r="G31" i="8"/>
  <c r="F31" i="8"/>
  <c r="E31" i="8"/>
  <c r="D31" i="8"/>
  <c r="C31" i="8"/>
  <c r="J30" i="8"/>
  <c r="I30" i="8"/>
  <c r="H30" i="8"/>
  <c r="G30" i="8"/>
  <c r="F30" i="8"/>
  <c r="E30" i="8"/>
  <c r="D30" i="8"/>
  <c r="C30" i="8"/>
  <c r="J29" i="8"/>
  <c r="I29" i="8"/>
  <c r="H29" i="8"/>
  <c r="G29" i="8"/>
  <c r="F29" i="8"/>
  <c r="E29" i="8"/>
  <c r="D29" i="8"/>
  <c r="C29" i="8"/>
  <c r="J28" i="8"/>
  <c r="I28" i="8"/>
  <c r="H28" i="8"/>
  <c r="G28" i="8"/>
  <c r="F28" i="8"/>
  <c r="E28" i="8"/>
  <c r="D28" i="8"/>
  <c r="C28" i="8"/>
  <c r="J27" i="8"/>
  <c r="I27" i="8"/>
  <c r="H27" i="8"/>
  <c r="G27" i="8"/>
  <c r="F27" i="8"/>
  <c r="E27" i="8"/>
  <c r="D27" i="8"/>
  <c r="C27" i="8"/>
  <c r="J26" i="8"/>
  <c r="I26" i="8"/>
  <c r="H26" i="8"/>
  <c r="G26" i="8"/>
  <c r="F26" i="8"/>
  <c r="F25" i="8" s="1"/>
  <c r="E26" i="8"/>
  <c r="D26" i="8"/>
  <c r="C26" i="8"/>
  <c r="J25" i="8"/>
  <c r="I25" i="8"/>
  <c r="J24" i="8"/>
  <c r="I24" i="8"/>
  <c r="H24" i="8"/>
  <c r="G24" i="8"/>
  <c r="F24" i="8"/>
  <c r="E24" i="8"/>
  <c r="D24" i="8"/>
  <c r="C24" i="8"/>
  <c r="J23" i="8"/>
  <c r="I23" i="8"/>
  <c r="H23" i="8"/>
  <c r="G23" i="8"/>
  <c r="F23" i="8"/>
  <c r="E23" i="8"/>
  <c r="D23" i="8"/>
  <c r="C23" i="8"/>
  <c r="J22" i="8"/>
  <c r="I22" i="8"/>
  <c r="H22" i="8"/>
  <c r="G22" i="8"/>
  <c r="F22" i="8"/>
  <c r="E22" i="8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J19" i="8"/>
  <c r="I19" i="8"/>
  <c r="H19" i="8"/>
  <c r="H18" i="8" s="1"/>
  <c r="G19" i="8"/>
  <c r="F19" i="8"/>
  <c r="E19" i="8"/>
  <c r="D19" i="8"/>
  <c r="D18" i="8" s="1"/>
  <c r="C19" i="8"/>
  <c r="F18" i="8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C13" i="8"/>
  <c r="A5" i="8"/>
  <c r="A4" i="8"/>
  <c r="A3" i="8"/>
  <c r="A2" i="8"/>
  <c r="X206" i="10"/>
  <c r="X205" i="10"/>
  <c r="X204" i="10"/>
  <c r="AA197" i="10"/>
  <c r="Y197" i="10"/>
  <c r="C194" i="10"/>
  <c r="C193" i="10"/>
  <c r="C192" i="10"/>
  <c r="C191" i="10"/>
  <c r="C190" i="10"/>
  <c r="C189" i="10"/>
  <c r="C188" i="10"/>
  <c r="C187" i="10"/>
  <c r="C186" i="10"/>
  <c r="C185" i="10"/>
  <c r="C184" i="10"/>
  <c r="J183" i="10"/>
  <c r="I183" i="10"/>
  <c r="H183" i="10"/>
  <c r="G183" i="10"/>
  <c r="F183" i="10"/>
  <c r="E183" i="10"/>
  <c r="D183" i="10"/>
  <c r="C183" i="10"/>
  <c r="C182" i="10"/>
  <c r="X179" i="10"/>
  <c r="F179" i="10"/>
  <c r="X178" i="10"/>
  <c r="F178" i="10"/>
  <c r="X177" i="10"/>
  <c r="F177" i="10"/>
  <c r="Y174" i="10"/>
  <c r="M174" i="10"/>
  <c r="Y173" i="10"/>
  <c r="M173" i="10"/>
  <c r="Y172" i="10"/>
  <c r="M172" i="10"/>
  <c r="C168" i="10"/>
  <c r="X168" i="10" s="1"/>
  <c r="C167" i="10"/>
  <c r="X166" i="10"/>
  <c r="K166" i="10"/>
  <c r="C166" i="10"/>
  <c r="Y153" i="10"/>
  <c r="G153" i="10"/>
  <c r="F153" i="10"/>
  <c r="E153" i="10"/>
  <c r="D153" i="10"/>
  <c r="C153" i="10"/>
  <c r="X152" i="10"/>
  <c r="Z151" i="10"/>
  <c r="Y151" i="10"/>
  <c r="X151" i="10"/>
  <c r="Z150" i="10"/>
  <c r="X150" i="10"/>
  <c r="W150" i="10"/>
  <c r="D145" i="10"/>
  <c r="C145" i="10"/>
  <c r="D144" i="10"/>
  <c r="C144" i="10"/>
  <c r="X143" i="10"/>
  <c r="E143" i="10"/>
  <c r="D142" i="10"/>
  <c r="C142" i="10"/>
  <c r="D141" i="10"/>
  <c r="C141" i="10"/>
  <c r="D140" i="10"/>
  <c r="C140" i="10"/>
  <c r="K134" i="10"/>
  <c r="J134" i="10"/>
  <c r="I134" i="10"/>
  <c r="H134" i="10"/>
  <c r="G134" i="10"/>
  <c r="F134" i="10"/>
  <c r="C134" i="10"/>
  <c r="K132" i="10"/>
  <c r="J132" i="10"/>
  <c r="I132" i="10"/>
  <c r="H132" i="10"/>
  <c r="G132" i="10"/>
  <c r="F132" i="10"/>
  <c r="C132" i="10"/>
  <c r="K131" i="10"/>
  <c r="J131" i="10"/>
  <c r="I131" i="10"/>
  <c r="H131" i="10"/>
  <c r="G131" i="10"/>
  <c r="F131" i="10"/>
  <c r="E131" i="10"/>
  <c r="X131" i="10" s="1"/>
  <c r="C131" i="10"/>
  <c r="K130" i="10"/>
  <c r="J130" i="10"/>
  <c r="I130" i="10"/>
  <c r="H130" i="10"/>
  <c r="G130" i="10"/>
  <c r="F130" i="10"/>
  <c r="E130" i="10"/>
  <c r="C130" i="10"/>
  <c r="K129" i="10"/>
  <c r="J129" i="10"/>
  <c r="I129" i="10"/>
  <c r="H129" i="10"/>
  <c r="G129" i="10"/>
  <c r="F129" i="10"/>
  <c r="C129" i="10"/>
  <c r="K127" i="10"/>
  <c r="J127" i="10"/>
  <c r="J128" i="10" s="1"/>
  <c r="I127" i="10"/>
  <c r="H127" i="10"/>
  <c r="G127" i="10"/>
  <c r="F127" i="10"/>
  <c r="C127" i="10"/>
  <c r="K126" i="10"/>
  <c r="J126" i="10"/>
  <c r="I126" i="10"/>
  <c r="H126" i="10"/>
  <c r="G126" i="10"/>
  <c r="F126" i="10"/>
  <c r="E126" i="10"/>
  <c r="C126" i="10"/>
  <c r="C128" i="10" s="1"/>
  <c r="K124" i="10"/>
  <c r="J124" i="10"/>
  <c r="I124" i="10"/>
  <c r="I125" i="10" s="1"/>
  <c r="H124" i="10"/>
  <c r="G124" i="10"/>
  <c r="F124" i="10"/>
  <c r="C124" i="10"/>
  <c r="K123" i="10"/>
  <c r="J123" i="10"/>
  <c r="I123" i="10"/>
  <c r="H123" i="10"/>
  <c r="G123" i="10"/>
  <c r="F123" i="10"/>
  <c r="E123" i="10"/>
  <c r="C123" i="10"/>
  <c r="D123" i="10" s="1"/>
  <c r="K122" i="10"/>
  <c r="J122" i="10"/>
  <c r="I122" i="10"/>
  <c r="H122" i="10"/>
  <c r="G122" i="10"/>
  <c r="F122" i="10"/>
  <c r="C122" i="10"/>
  <c r="K121" i="10"/>
  <c r="J121" i="10"/>
  <c r="I121" i="10"/>
  <c r="H121" i="10"/>
  <c r="G121" i="10"/>
  <c r="F121" i="10"/>
  <c r="E121" i="10"/>
  <c r="C121" i="10"/>
  <c r="K120" i="10"/>
  <c r="J120" i="10"/>
  <c r="I120" i="10"/>
  <c r="H120" i="10"/>
  <c r="G120" i="10"/>
  <c r="F120" i="10"/>
  <c r="C120" i="10"/>
  <c r="K119" i="10"/>
  <c r="J119" i="10"/>
  <c r="I119" i="10"/>
  <c r="H119" i="10"/>
  <c r="G119" i="10"/>
  <c r="F119" i="10"/>
  <c r="C119" i="10"/>
  <c r="K117" i="10"/>
  <c r="J117" i="10"/>
  <c r="I117" i="10"/>
  <c r="I118" i="10" s="1"/>
  <c r="H117" i="10"/>
  <c r="G117" i="10"/>
  <c r="F117" i="10"/>
  <c r="C117" i="10"/>
  <c r="K116" i="10"/>
  <c r="J116" i="10"/>
  <c r="I116" i="10"/>
  <c r="H116" i="10"/>
  <c r="G116" i="10"/>
  <c r="F116" i="10"/>
  <c r="E116" i="10"/>
  <c r="C116" i="10"/>
  <c r="X112" i="10"/>
  <c r="E112" i="10"/>
  <c r="X111" i="10"/>
  <c r="E111" i="10"/>
  <c r="C108" i="10"/>
  <c r="C107" i="10"/>
  <c r="C106" i="10"/>
  <c r="C105" i="10"/>
  <c r="X102" i="10"/>
  <c r="G102" i="10"/>
  <c r="X101" i="10"/>
  <c r="G101" i="10"/>
  <c r="C101" i="10"/>
  <c r="X100" i="10"/>
  <c r="G100" i="10"/>
  <c r="C100" i="10"/>
  <c r="G99" i="10"/>
  <c r="C99" i="10"/>
  <c r="X99" i="10" s="1"/>
  <c r="C98" i="10"/>
  <c r="X97" i="10"/>
  <c r="G97" i="10"/>
  <c r="C97" i="10"/>
  <c r="X96" i="10"/>
  <c r="G96" i="10"/>
  <c r="C96" i="10"/>
  <c r="Q92" i="10"/>
  <c r="P92" i="10"/>
  <c r="O92" i="10"/>
  <c r="N92" i="10"/>
  <c r="M92" i="10"/>
  <c r="L92" i="10"/>
  <c r="K92" i="10"/>
  <c r="J92" i="10"/>
  <c r="H92" i="10"/>
  <c r="G92" i="10"/>
  <c r="F92" i="10"/>
  <c r="D92" i="10"/>
  <c r="C92" i="10"/>
  <c r="Q91" i="10"/>
  <c r="P91" i="10"/>
  <c r="O91" i="10"/>
  <c r="N91" i="10"/>
  <c r="M91" i="10"/>
  <c r="L91" i="10"/>
  <c r="K91" i="10"/>
  <c r="J91" i="10"/>
  <c r="H91" i="10"/>
  <c r="G91" i="10"/>
  <c r="F91" i="10"/>
  <c r="D91" i="10"/>
  <c r="C91" i="10"/>
  <c r="Q84" i="10"/>
  <c r="P84" i="10"/>
  <c r="O84" i="10"/>
  <c r="N84" i="10"/>
  <c r="M84" i="10"/>
  <c r="L84" i="10"/>
  <c r="K84" i="10"/>
  <c r="J84" i="10"/>
  <c r="H84" i="10"/>
  <c r="G84" i="10"/>
  <c r="F84" i="10"/>
  <c r="D84" i="10"/>
  <c r="C84" i="10"/>
  <c r="Q83" i="10"/>
  <c r="P83" i="10"/>
  <c r="O83" i="10"/>
  <c r="N83" i="10"/>
  <c r="M83" i="10"/>
  <c r="L83" i="10"/>
  <c r="K83" i="10"/>
  <c r="J83" i="10"/>
  <c r="H83" i="10"/>
  <c r="G83" i="10"/>
  <c r="F83" i="10"/>
  <c r="D83" i="10"/>
  <c r="C83" i="10"/>
  <c r="Q82" i="10"/>
  <c r="P82" i="10"/>
  <c r="O82" i="10"/>
  <c r="N82" i="10"/>
  <c r="M82" i="10"/>
  <c r="L82" i="10"/>
  <c r="K82" i="10"/>
  <c r="J82" i="10"/>
  <c r="H82" i="10"/>
  <c r="G82" i="10"/>
  <c r="F82" i="10"/>
  <c r="D82" i="10"/>
  <c r="C82" i="10"/>
  <c r="Q81" i="10"/>
  <c r="P81" i="10"/>
  <c r="O81" i="10"/>
  <c r="N81" i="10"/>
  <c r="M81" i="10"/>
  <c r="L81" i="10"/>
  <c r="K81" i="10"/>
  <c r="J81" i="10"/>
  <c r="H81" i="10"/>
  <c r="G81" i="10"/>
  <c r="F81" i="10"/>
  <c r="D81" i="10"/>
  <c r="C81" i="10"/>
  <c r="Q80" i="10"/>
  <c r="P80" i="10"/>
  <c r="O80" i="10"/>
  <c r="N80" i="10"/>
  <c r="M80" i="10"/>
  <c r="L80" i="10"/>
  <c r="K80" i="10"/>
  <c r="J80" i="10"/>
  <c r="H80" i="10"/>
  <c r="G80" i="10"/>
  <c r="F80" i="10"/>
  <c r="D80" i="10"/>
  <c r="C80" i="10"/>
  <c r="Q79" i="10"/>
  <c r="P79" i="10"/>
  <c r="O79" i="10"/>
  <c r="N79" i="10"/>
  <c r="M79" i="10"/>
  <c r="L79" i="10"/>
  <c r="K79" i="10"/>
  <c r="J79" i="10"/>
  <c r="H79" i="10"/>
  <c r="G79" i="10"/>
  <c r="F79" i="10"/>
  <c r="D79" i="10"/>
  <c r="C79" i="10"/>
  <c r="Q78" i="10"/>
  <c r="P78" i="10"/>
  <c r="O78" i="10"/>
  <c r="N78" i="10"/>
  <c r="M78" i="10"/>
  <c r="L78" i="10"/>
  <c r="K78" i="10"/>
  <c r="J78" i="10"/>
  <c r="H78" i="10"/>
  <c r="G78" i="10"/>
  <c r="F78" i="10"/>
  <c r="D78" i="10"/>
  <c r="C78" i="10"/>
  <c r="Q77" i="10"/>
  <c r="P77" i="10"/>
  <c r="O77" i="10"/>
  <c r="N77" i="10"/>
  <c r="M77" i="10"/>
  <c r="L77" i="10"/>
  <c r="K77" i="10"/>
  <c r="J77" i="10"/>
  <c r="H77" i="10"/>
  <c r="G77" i="10"/>
  <c r="F77" i="10"/>
  <c r="D77" i="10"/>
  <c r="C77" i="10"/>
  <c r="Q76" i="10"/>
  <c r="P76" i="10"/>
  <c r="O76" i="10"/>
  <c r="N76" i="10"/>
  <c r="M76" i="10"/>
  <c r="L76" i="10"/>
  <c r="K76" i="10"/>
  <c r="J76" i="10"/>
  <c r="H76" i="10"/>
  <c r="G76" i="10"/>
  <c r="F76" i="10"/>
  <c r="D76" i="10"/>
  <c r="C76" i="10"/>
  <c r="Q75" i="10"/>
  <c r="P75" i="10"/>
  <c r="O75" i="10"/>
  <c r="N75" i="10"/>
  <c r="M75" i="10"/>
  <c r="L75" i="10"/>
  <c r="K75" i="10"/>
  <c r="J75" i="10"/>
  <c r="H75" i="10"/>
  <c r="G75" i="10"/>
  <c r="F75" i="10"/>
  <c r="D75" i="10"/>
  <c r="C75" i="10"/>
  <c r="Q74" i="10"/>
  <c r="P74" i="10"/>
  <c r="O74" i="10"/>
  <c r="N74" i="10"/>
  <c r="M74" i="10"/>
  <c r="L74" i="10"/>
  <c r="K74" i="10"/>
  <c r="J74" i="10"/>
  <c r="H74" i="10"/>
  <c r="G74" i="10"/>
  <c r="F74" i="10"/>
  <c r="D74" i="10"/>
  <c r="C74" i="10"/>
  <c r="Q73" i="10"/>
  <c r="P73" i="10"/>
  <c r="O73" i="10"/>
  <c r="N73" i="10"/>
  <c r="M73" i="10"/>
  <c r="L73" i="10"/>
  <c r="K73" i="10"/>
  <c r="J73" i="10"/>
  <c r="H73" i="10"/>
  <c r="G73" i="10"/>
  <c r="F73" i="10"/>
  <c r="D73" i="10"/>
  <c r="C73" i="10"/>
  <c r="Q72" i="10"/>
  <c r="P72" i="10"/>
  <c r="O72" i="10"/>
  <c r="N72" i="10"/>
  <c r="M72" i="10"/>
  <c r="L72" i="10"/>
  <c r="K72" i="10"/>
  <c r="J72" i="10"/>
  <c r="H72" i="10"/>
  <c r="G72" i="10"/>
  <c r="F72" i="10"/>
  <c r="D72" i="10"/>
  <c r="C72" i="10"/>
  <c r="Q71" i="10"/>
  <c r="P71" i="10"/>
  <c r="O71" i="10"/>
  <c r="N71" i="10"/>
  <c r="M71" i="10"/>
  <c r="L71" i="10"/>
  <c r="K71" i="10"/>
  <c r="J71" i="10"/>
  <c r="H71" i="10"/>
  <c r="G71" i="10"/>
  <c r="F71" i="10"/>
  <c r="D71" i="10"/>
  <c r="C71" i="10"/>
  <c r="Q70" i="10"/>
  <c r="P70" i="10"/>
  <c r="O70" i="10"/>
  <c r="N70" i="10"/>
  <c r="M70" i="10"/>
  <c r="L70" i="10"/>
  <c r="K70" i="10"/>
  <c r="J70" i="10"/>
  <c r="H70" i="10"/>
  <c r="G70" i="10"/>
  <c r="F70" i="10"/>
  <c r="D70" i="10"/>
  <c r="C70" i="10"/>
  <c r="Q69" i="10"/>
  <c r="P69" i="10"/>
  <c r="O69" i="10"/>
  <c r="N69" i="10"/>
  <c r="M69" i="10"/>
  <c r="L69" i="10"/>
  <c r="K69" i="10"/>
  <c r="J69" i="10"/>
  <c r="H69" i="10"/>
  <c r="G69" i="10"/>
  <c r="F69" i="10"/>
  <c r="D69" i="10"/>
  <c r="C69" i="10"/>
  <c r="Q68" i="10"/>
  <c r="P68" i="10"/>
  <c r="O68" i="10"/>
  <c r="N68" i="10"/>
  <c r="M68" i="10"/>
  <c r="L68" i="10"/>
  <c r="K68" i="10"/>
  <c r="J68" i="10"/>
  <c r="H68" i="10"/>
  <c r="G68" i="10"/>
  <c r="F68" i="10"/>
  <c r="D68" i="10"/>
  <c r="C68" i="10"/>
  <c r="J62" i="10"/>
  <c r="I62" i="10"/>
  <c r="H62" i="10"/>
  <c r="D62" i="10"/>
  <c r="C62" i="10"/>
  <c r="J61" i="10"/>
  <c r="I61" i="10"/>
  <c r="H61" i="10"/>
  <c r="D61" i="10"/>
  <c r="C61" i="10"/>
  <c r="J60" i="10"/>
  <c r="I60" i="10"/>
  <c r="H60" i="10"/>
  <c r="D60" i="10"/>
  <c r="K60" i="10" s="1"/>
  <c r="C60" i="10"/>
  <c r="J59" i="10"/>
  <c r="I59" i="10"/>
  <c r="H59" i="10"/>
  <c r="D59" i="10"/>
  <c r="C59" i="10"/>
  <c r="J58" i="10"/>
  <c r="I58" i="10"/>
  <c r="H58" i="10"/>
  <c r="D58" i="10"/>
  <c r="C58" i="10"/>
  <c r="J57" i="10"/>
  <c r="I57" i="10"/>
  <c r="H57" i="10"/>
  <c r="D57" i="10"/>
  <c r="C57" i="10"/>
  <c r="J53" i="10"/>
  <c r="I53" i="10"/>
  <c r="H53" i="10"/>
  <c r="G53" i="10"/>
  <c r="F53" i="10"/>
  <c r="E53" i="10"/>
  <c r="D53" i="10"/>
  <c r="C53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H45" i="10"/>
  <c r="G45" i="10"/>
  <c r="G44" i="10" s="1"/>
  <c r="F45" i="10"/>
  <c r="E45" i="10"/>
  <c r="E44" i="10" s="1"/>
  <c r="D45" i="10"/>
  <c r="C45" i="10"/>
  <c r="C44" i="10" s="1"/>
  <c r="J43" i="10"/>
  <c r="I43" i="10"/>
  <c r="H43" i="10"/>
  <c r="G43" i="10"/>
  <c r="F43" i="10"/>
  <c r="E43" i="10"/>
  <c r="D43" i="10"/>
  <c r="C43" i="10"/>
  <c r="Y42" i="10"/>
  <c r="X42" i="10"/>
  <c r="J41" i="10"/>
  <c r="I41" i="10"/>
  <c r="H41" i="10"/>
  <c r="G41" i="10"/>
  <c r="F41" i="10"/>
  <c r="E41" i="10"/>
  <c r="D41" i="10"/>
  <c r="C41" i="10"/>
  <c r="J40" i="10"/>
  <c r="I40" i="10"/>
  <c r="H40" i="10"/>
  <c r="H39" i="10" s="1"/>
  <c r="G40" i="10"/>
  <c r="G39" i="10" s="1"/>
  <c r="F40" i="10"/>
  <c r="F39" i="10" s="1"/>
  <c r="E40" i="10"/>
  <c r="D40" i="10"/>
  <c r="D39" i="10" s="1"/>
  <c r="C40" i="10"/>
  <c r="C39" i="10" s="1"/>
  <c r="J39" i="10"/>
  <c r="Y38" i="10"/>
  <c r="X38" i="10"/>
  <c r="J34" i="10"/>
  <c r="I34" i="10"/>
  <c r="H34" i="10"/>
  <c r="G34" i="10"/>
  <c r="F34" i="10"/>
  <c r="E34" i="10"/>
  <c r="D34" i="10"/>
  <c r="C34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C29" i="10"/>
  <c r="J28" i="10"/>
  <c r="I28" i="10"/>
  <c r="H28" i="10"/>
  <c r="G28" i="10"/>
  <c r="F28" i="10"/>
  <c r="E28" i="10"/>
  <c r="D28" i="10"/>
  <c r="C28" i="10"/>
  <c r="J27" i="10"/>
  <c r="I27" i="10"/>
  <c r="H27" i="10"/>
  <c r="G27" i="10"/>
  <c r="F27" i="10"/>
  <c r="E27" i="10"/>
  <c r="D27" i="10"/>
  <c r="C27" i="10"/>
  <c r="J26" i="10"/>
  <c r="I26" i="10"/>
  <c r="H26" i="10"/>
  <c r="G26" i="10"/>
  <c r="F26" i="10"/>
  <c r="E26" i="10"/>
  <c r="D26" i="10"/>
  <c r="C26" i="10"/>
  <c r="C25" i="10" s="1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20" i="10"/>
  <c r="I20" i="10"/>
  <c r="H20" i="10"/>
  <c r="G20" i="10"/>
  <c r="F20" i="10"/>
  <c r="E20" i="10"/>
  <c r="D20" i="10"/>
  <c r="C20" i="10"/>
  <c r="J19" i="10"/>
  <c r="I19" i="10"/>
  <c r="H19" i="10"/>
  <c r="H18" i="10" s="1"/>
  <c r="G19" i="10"/>
  <c r="F19" i="10"/>
  <c r="E19" i="10"/>
  <c r="D19" i="10"/>
  <c r="C19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A5" i="10"/>
  <c r="A4" i="10"/>
  <c r="A3" i="10"/>
  <c r="A2" i="10"/>
  <c r="X206" i="9"/>
  <c r="X205" i="9"/>
  <c r="X204" i="9"/>
  <c r="AA197" i="9"/>
  <c r="Y197" i="9"/>
  <c r="C194" i="9"/>
  <c r="C193" i="9"/>
  <c r="C192" i="9"/>
  <c r="C191" i="9"/>
  <c r="C190" i="9"/>
  <c r="C189" i="9"/>
  <c r="C188" i="9"/>
  <c r="C187" i="9"/>
  <c r="C186" i="9"/>
  <c r="C185" i="9"/>
  <c r="C184" i="9"/>
  <c r="J183" i="9"/>
  <c r="I183" i="9"/>
  <c r="H183" i="9"/>
  <c r="G183" i="9"/>
  <c r="F183" i="9"/>
  <c r="E183" i="9"/>
  <c r="D183" i="9"/>
  <c r="C183" i="9"/>
  <c r="C182" i="9"/>
  <c r="X179" i="9"/>
  <c r="F179" i="9"/>
  <c r="X178" i="9"/>
  <c r="F178" i="9"/>
  <c r="X177" i="9"/>
  <c r="F177" i="9"/>
  <c r="Y174" i="9"/>
  <c r="M174" i="9"/>
  <c r="Y173" i="9"/>
  <c r="M173" i="9"/>
  <c r="Y172" i="9"/>
  <c r="M172" i="9"/>
  <c r="C168" i="9"/>
  <c r="X168" i="9" s="1"/>
  <c r="C167" i="9"/>
  <c r="X166" i="9"/>
  <c r="K166" i="9"/>
  <c r="C166" i="9"/>
  <c r="Y153" i="9"/>
  <c r="G153" i="9"/>
  <c r="F153" i="9"/>
  <c r="E153" i="9"/>
  <c r="D153" i="9"/>
  <c r="C153" i="9"/>
  <c r="X152" i="9"/>
  <c r="Z151" i="9"/>
  <c r="Y151" i="9"/>
  <c r="X151" i="9"/>
  <c r="Z150" i="9"/>
  <c r="X150" i="9"/>
  <c r="W150" i="9"/>
  <c r="D145" i="9"/>
  <c r="C145" i="9"/>
  <c r="D144" i="9"/>
  <c r="C144" i="9"/>
  <c r="X143" i="9"/>
  <c r="E143" i="9"/>
  <c r="D142" i="9"/>
  <c r="C142" i="9"/>
  <c r="D141" i="9"/>
  <c r="C141" i="9"/>
  <c r="D140" i="9"/>
  <c r="C140" i="9"/>
  <c r="K134" i="9"/>
  <c r="J134" i="9"/>
  <c r="I134" i="9"/>
  <c r="H134" i="9"/>
  <c r="G134" i="9"/>
  <c r="F134" i="9"/>
  <c r="C134" i="9"/>
  <c r="K132" i="9"/>
  <c r="J132" i="9"/>
  <c r="I132" i="9"/>
  <c r="H132" i="9"/>
  <c r="G132" i="9"/>
  <c r="F132" i="9"/>
  <c r="C132" i="9"/>
  <c r="K131" i="9"/>
  <c r="J131" i="9"/>
  <c r="I131" i="9"/>
  <c r="H131" i="9"/>
  <c r="G131" i="9"/>
  <c r="F131" i="9"/>
  <c r="E131" i="9"/>
  <c r="C131" i="9"/>
  <c r="C133" i="9" s="1"/>
  <c r="K130" i="9"/>
  <c r="J130" i="9"/>
  <c r="I130" i="9"/>
  <c r="H130" i="9"/>
  <c r="G130" i="9"/>
  <c r="F130" i="9"/>
  <c r="E130" i="9"/>
  <c r="C130" i="9"/>
  <c r="K129" i="9"/>
  <c r="J129" i="9"/>
  <c r="I129" i="9"/>
  <c r="H129" i="9"/>
  <c r="G129" i="9"/>
  <c r="F129" i="9"/>
  <c r="C129" i="9"/>
  <c r="K127" i="9"/>
  <c r="J127" i="9"/>
  <c r="I127" i="9"/>
  <c r="H127" i="9"/>
  <c r="G127" i="9"/>
  <c r="F127" i="9"/>
  <c r="C127" i="9"/>
  <c r="K126" i="9"/>
  <c r="J126" i="9"/>
  <c r="I126" i="9"/>
  <c r="H126" i="9"/>
  <c r="G126" i="9"/>
  <c r="F126" i="9"/>
  <c r="E126" i="9"/>
  <c r="C126" i="9"/>
  <c r="K124" i="9"/>
  <c r="J124" i="9"/>
  <c r="I124" i="9"/>
  <c r="H124" i="9"/>
  <c r="G124" i="9"/>
  <c r="F124" i="9"/>
  <c r="C124" i="9"/>
  <c r="K123" i="9"/>
  <c r="J123" i="9"/>
  <c r="I123" i="9"/>
  <c r="H123" i="9"/>
  <c r="G123" i="9"/>
  <c r="F123" i="9"/>
  <c r="E123" i="9"/>
  <c r="C123" i="9"/>
  <c r="K122" i="9"/>
  <c r="J122" i="9"/>
  <c r="I122" i="9"/>
  <c r="H122" i="9"/>
  <c r="G122" i="9"/>
  <c r="F122" i="9"/>
  <c r="C122" i="9"/>
  <c r="K121" i="9"/>
  <c r="J121" i="9"/>
  <c r="I121" i="9"/>
  <c r="H121" i="9"/>
  <c r="G121" i="9"/>
  <c r="F121" i="9"/>
  <c r="E121" i="9"/>
  <c r="C121" i="9"/>
  <c r="K120" i="9"/>
  <c r="J120" i="9"/>
  <c r="I120" i="9"/>
  <c r="H120" i="9"/>
  <c r="G120" i="9"/>
  <c r="F120" i="9"/>
  <c r="C120" i="9"/>
  <c r="K119" i="9"/>
  <c r="J119" i="9"/>
  <c r="I119" i="9"/>
  <c r="H119" i="9"/>
  <c r="G119" i="9"/>
  <c r="F119" i="9"/>
  <c r="C119" i="9"/>
  <c r="K117" i="9"/>
  <c r="J117" i="9"/>
  <c r="I117" i="9"/>
  <c r="H117" i="9"/>
  <c r="G117" i="9"/>
  <c r="F117" i="9"/>
  <c r="C117" i="9"/>
  <c r="K116" i="9"/>
  <c r="J116" i="9"/>
  <c r="I116" i="9"/>
  <c r="H116" i="9"/>
  <c r="G116" i="9"/>
  <c r="F116" i="9"/>
  <c r="E116" i="9"/>
  <c r="C116" i="9"/>
  <c r="X112" i="9"/>
  <c r="E112" i="9"/>
  <c r="X111" i="9"/>
  <c r="E111" i="9"/>
  <c r="C108" i="9"/>
  <c r="C107" i="9"/>
  <c r="C106" i="9"/>
  <c r="C105" i="9"/>
  <c r="X102" i="9"/>
  <c r="G102" i="9"/>
  <c r="X101" i="9"/>
  <c r="G101" i="9"/>
  <c r="C101" i="9"/>
  <c r="X100" i="9"/>
  <c r="G100" i="9"/>
  <c r="C100" i="9"/>
  <c r="G99" i="9"/>
  <c r="C99" i="9"/>
  <c r="X99" i="9" s="1"/>
  <c r="F98" i="9"/>
  <c r="C98" i="9"/>
  <c r="C97" i="9"/>
  <c r="X96" i="9"/>
  <c r="G96" i="9"/>
  <c r="C96" i="9"/>
  <c r="Q92" i="9"/>
  <c r="P92" i="9"/>
  <c r="O92" i="9"/>
  <c r="N92" i="9"/>
  <c r="M92" i="9"/>
  <c r="L92" i="9"/>
  <c r="K92" i="9"/>
  <c r="J92" i="9"/>
  <c r="H92" i="9"/>
  <c r="G92" i="9"/>
  <c r="F92" i="9"/>
  <c r="D92" i="9"/>
  <c r="C92" i="9"/>
  <c r="Q91" i="9"/>
  <c r="P91" i="9"/>
  <c r="O91" i="9"/>
  <c r="N91" i="9"/>
  <c r="N93" i="9" s="1"/>
  <c r="M91" i="9"/>
  <c r="L91" i="9"/>
  <c r="L93" i="9" s="1"/>
  <c r="K91" i="9"/>
  <c r="J91" i="9"/>
  <c r="H91" i="9"/>
  <c r="G91" i="9"/>
  <c r="G93" i="9" s="1"/>
  <c r="F91" i="9"/>
  <c r="D91" i="9"/>
  <c r="C91" i="9"/>
  <c r="Q84" i="9"/>
  <c r="P84" i="9"/>
  <c r="O84" i="9"/>
  <c r="N84" i="9"/>
  <c r="M84" i="9"/>
  <c r="L84" i="9"/>
  <c r="K84" i="9"/>
  <c r="J84" i="9"/>
  <c r="H84" i="9"/>
  <c r="G84" i="9"/>
  <c r="F84" i="9"/>
  <c r="D84" i="9"/>
  <c r="C84" i="9"/>
  <c r="Q83" i="9"/>
  <c r="P83" i="9"/>
  <c r="O83" i="9"/>
  <c r="N83" i="9"/>
  <c r="M83" i="9"/>
  <c r="L83" i="9"/>
  <c r="K83" i="9"/>
  <c r="J83" i="9"/>
  <c r="H83" i="9"/>
  <c r="G83" i="9"/>
  <c r="F83" i="9"/>
  <c r="D83" i="9"/>
  <c r="C83" i="9"/>
  <c r="Q82" i="9"/>
  <c r="P82" i="9"/>
  <c r="O82" i="9"/>
  <c r="N82" i="9"/>
  <c r="M82" i="9"/>
  <c r="L82" i="9"/>
  <c r="K82" i="9"/>
  <c r="J82" i="9"/>
  <c r="H82" i="9"/>
  <c r="G82" i="9"/>
  <c r="F82" i="9"/>
  <c r="D82" i="9"/>
  <c r="C82" i="9"/>
  <c r="Q81" i="9"/>
  <c r="P81" i="9"/>
  <c r="O81" i="9"/>
  <c r="N81" i="9"/>
  <c r="M81" i="9"/>
  <c r="L81" i="9"/>
  <c r="K81" i="9"/>
  <c r="J81" i="9"/>
  <c r="H81" i="9"/>
  <c r="G81" i="9"/>
  <c r="F81" i="9"/>
  <c r="D81" i="9"/>
  <c r="C81" i="9"/>
  <c r="Q80" i="9"/>
  <c r="P80" i="9"/>
  <c r="O80" i="9"/>
  <c r="N80" i="9"/>
  <c r="M80" i="9"/>
  <c r="L80" i="9"/>
  <c r="K80" i="9"/>
  <c r="J80" i="9"/>
  <c r="H80" i="9"/>
  <c r="G80" i="9"/>
  <c r="F80" i="9"/>
  <c r="D80" i="9"/>
  <c r="C80" i="9"/>
  <c r="Q79" i="9"/>
  <c r="P79" i="9"/>
  <c r="O79" i="9"/>
  <c r="N79" i="9"/>
  <c r="M79" i="9"/>
  <c r="L79" i="9"/>
  <c r="K79" i="9"/>
  <c r="J79" i="9"/>
  <c r="H79" i="9"/>
  <c r="G79" i="9"/>
  <c r="F79" i="9"/>
  <c r="D79" i="9"/>
  <c r="C79" i="9"/>
  <c r="Q78" i="9"/>
  <c r="P78" i="9"/>
  <c r="O78" i="9"/>
  <c r="N78" i="9"/>
  <c r="M78" i="9"/>
  <c r="L78" i="9"/>
  <c r="K78" i="9"/>
  <c r="J78" i="9"/>
  <c r="H78" i="9"/>
  <c r="G78" i="9"/>
  <c r="F78" i="9"/>
  <c r="D78" i="9"/>
  <c r="C78" i="9"/>
  <c r="Q77" i="9"/>
  <c r="P77" i="9"/>
  <c r="O77" i="9"/>
  <c r="N77" i="9"/>
  <c r="M77" i="9"/>
  <c r="L77" i="9"/>
  <c r="K77" i="9"/>
  <c r="J77" i="9"/>
  <c r="H77" i="9"/>
  <c r="G77" i="9"/>
  <c r="F77" i="9"/>
  <c r="D77" i="9"/>
  <c r="C77" i="9"/>
  <c r="Q76" i="9"/>
  <c r="P76" i="9"/>
  <c r="O76" i="9"/>
  <c r="N76" i="9"/>
  <c r="M76" i="9"/>
  <c r="L76" i="9"/>
  <c r="K76" i="9"/>
  <c r="J76" i="9"/>
  <c r="H76" i="9"/>
  <c r="G76" i="9"/>
  <c r="F76" i="9"/>
  <c r="D76" i="9"/>
  <c r="C76" i="9"/>
  <c r="Q75" i="9"/>
  <c r="P75" i="9"/>
  <c r="O75" i="9"/>
  <c r="N75" i="9"/>
  <c r="M75" i="9"/>
  <c r="L75" i="9"/>
  <c r="K75" i="9"/>
  <c r="J75" i="9"/>
  <c r="H75" i="9"/>
  <c r="G75" i="9"/>
  <c r="F75" i="9"/>
  <c r="D75" i="9"/>
  <c r="C75" i="9"/>
  <c r="Q74" i="9"/>
  <c r="P74" i="9"/>
  <c r="O74" i="9"/>
  <c r="N74" i="9"/>
  <c r="M74" i="9"/>
  <c r="L74" i="9"/>
  <c r="K74" i="9"/>
  <c r="J74" i="9"/>
  <c r="H74" i="9"/>
  <c r="G74" i="9"/>
  <c r="F74" i="9"/>
  <c r="D74" i="9"/>
  <c r="C74" i="9"/>
  <c r="Q73" i="9"/>
  <c r="P73" i="9"/>
  <c r="O73" i="9"/>
  <c r="N73" i="9"/>
  <c r="M73" i="9"/>
  <c r="L73" i="9"/>
  <c r="K73" i="9"/>
  <c r="J73" i="9"/>
  <c r="H73" i="9"/>
  <c r="G73" i="9"/>
  <c r="F73" i="9"/>
  <c r="D73" i="9"/>
  <c r="C73" i="9"/>
  <c r="Q72" i="9"/>
  <c r="P72" i="9"/>
  <c r="O72" i="9"/>
  <c r="N72" i="9"/>
  <c r="M72" i="9"/>
  <c r="L72" i="9"/>
  <c r="K72" i="9"/>
  <c r="J72" i="9"/>
  <c r="H72" i="9"/>
  <c r="G72" i="9"/>
  <c r="F72" i="9"/>
  <c r="D72" i="9"/>
  <c r="C72" i="9"/>
  <c r="Q71" i="9"/>
  <c r="P71" i="9"/>
  <c r="O71" i="9"/>
  <c r="N71" i="9"/>
  <c r="M71" i="9"/>
  <c r="L71" i="9"/>
  <c r="K71" i="9"/>
  <c r="J71" i="9"/>
  <c r="H71" i="9"/>
  <c r="G71" i="9"/>
  <c r="F71" i="9"/>
  <c r="D71" i="9"/>
  <c r="C71" i="9"/>
  <c r="Q70" i="9"/>
  <c r="P70" i="9"/>
  <c r="O70" i="9"/>
  <c r="N70" i="9"/>
  <c r="M70" i="9"/>
  <c r="L70" i="9"/>
  <c r="K70" i="9"/>
  <c r="J70" i="9"/>
  <c r="H70" i="9"/>
  <c r="G70" i="9"/>
  <c r="F70" i="9"/>
  <c r="D70" i="9"/>
  <c r="C70" i="9"/>
  <c r="Q69" i="9"/>
  <c r="P69" i="9"/>
  <c r="O69" i="9"/>
  <c r="N69" i="9"/>
  <c r="M69" i="9"/>
  <c r="L69" i="9"/>
  <c r="K69" i="9"/>
  <c r="J69" i="9"/>
  <c r="H69" i="9"/>
  <c r="G69" i="9"/>
  <c r="F69" i="9"/>
  <c r="D69" i="9"/>
  <c r="C69" i="9"/>
  <c r="Q68" i="9"/>
  <c r="P68" i="9"/>
  <c r="O68" i="9"/>
  <c r="N68" i="9"/>
  <c r="M68" i="9"/>
  <c r="L68" i="9"/>
  <c r="K68" i="9"/>
  <c r="J68" i="9"/>
  <c r="H68" i="9"/>
  <c r="G68" i="9"/>
  <c r="F68" i="9"/>
  <c r="D68" i="9"/>
  <c r="C68" i="9"/>
  <c r="J62" i="9"/>
  <c r="I62" i="9"/>
  <c r="H62" i="9"/>
  <c r="D62" i="9"/>
  <c r="C62" i="9"/>
  <c r="J61" i="9"/>
  <c r="I61" i="9"/>
  <c r="H61" i="9"/>
  <c r="D61" i="9"/>
  <c r="C61" i="9"/>
  <c r="J60" i="9"/>
  <c r="I60" i="9"/>
  <c r="H60" i="9"/>
  <c r="D60" i="9"/>
  <c r="C60" i="9"/>
  <c r="J59" i="9"/>
  <c r="I59" i="9"/>
  <c r="H59" i="9"/>
  <c r="D59" i="9"/>
  <c r="C59" i="9"/>
  <c r="J58" i="9"/>
  <c r="I58" i="9"/>
  <c r="H58" i="9"/>
  <c r="D58" i="9"/>
  <c r="C58" i="9"/>
  <c r="J57" i="9"/>
  <c r="I57" i="9"/>
  <c r="H57" i="9"/>
  <c r="D57" i="9"/>
  <c r="C57" i="9"/>
  <c r="J53" i="9"/>
  <c r="I53" i="9"/>
  <c r="H53" i="9"/>
  <c r="G53" i="9"/>
  <c r="F53" i="9"/>
  <c r="E53" i="9"/>
  <c r="D53" i="9"/>
  <c r="C53" i="9"/>
  <c r="J48" i="9"/>
  <c r="I48" i="9"/>
  <c r="H48" i="9"/>
  <c r="G48" i="9"/>
  <c r="F48" i="9"/>
  <c r="E48" i="9"/>
  <c r="D48" i="9"/>
  <c r="C48" i="9"/>
  <c r="J47" i="9"/>
  <c r="I47" i="9"/>
  <c r="H47" i="9"/>
  <c r="G47" i="9"/>
  <c r="F47" i="9"/>
  <c r="E47" i="9"/>
  <c r="D47" i="9"/>
  <c r="C47" i="9"/>
  <c r="J46" i="9"/>
  <c r="I46" i="9"/>
  <c r="H46" i="9"/>
  <c r="G46" i="9"/>
  <c r="F46" i="9"/>
  <c r="E46" i="9"/>
  <c r="D46" i="9"/>
  <c r="C46" i="9"/>
  <c r="J45" i="9"/>
  <c r="J44" i="9" s="1"/>
  <c r="I45" i="9"/>
  <c r="I44" i="9" s="1"/>
  <c r="H45" i="9"/>
  <c r="G45" i="9"/>
  <c r="F45" i="9"/>
  <c r="F44" i="9" s="1"/>
  <c r="E45" i="9"/>
  <c r="D45" i="9"/>
  <c r="C45" i="9"/>
  <c r="J43" i="9"/>
  <c r="I43" i="9"/>
  <c r="H43" i="9"/>
  <c r="G43" i="9"/>
  <c r="F43" i="9"/>
  <c r="E43" i="9"/>
  <c r="D43" i="9"/>
  <c r="C43" i="9"/>
  <c r="Y42" i="9"/>
  <c r="X42" i="9"/>
  <c r="J41" i="9"/>
  <c r="I41" i="9"/>
  <c r="H41" i="9"/>
  <c r="G41" i="9"/>
  <c r="F41" i="9"/>
  <c r="E41" i="9"/>
  <c r="D41" i="9"/>
  <c r="C41" i="9"/>
  <c r="J40" i="9"/>
  <c r="I40" i="9"/>
  <c r="H40" i="9"/>
  <c r="G40" i="9"/>
  <c r="G39" i="9" s="1"/>
  <c r="F40" i="9"/>
  <c r="F39" i="9" s="1"/>
  <c r="E40" i="9"/>
  <c r="D40" i="9"/>
  <c r="C40" i="9"/>
  <c r="C39" i="9" s="1"/>
  <c r="J39" i="9"/>
  <c r="Y38" i="9"/>
  <c r="X38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J30" i="9"/>
  <c r="I30" i="9"/>
  <c r="H30" i="9"/>
  <c r="G30" i="9"/>
  <c r="F30" i="9"/>
  <c r="E30" i="9"/>
  <c r="D30" i="9"/>
  <c r="C30" i="9"/>
  <c r="J29" i="9"/>
  <c r="I29" i="9"/>
  <c r="H29" i="9"/>
  <c r="G29" i="9"/>
  <c r="F29" i="9"/>
  <c r="E29" i="9"/>
  <c r="D29" i="9"/>
  <c r="C29" i="9"/>
  <c r="J28" i="9"/>
  <c r="I28" i="9"/>
  <c r="H28" i="9"/>
  <c r="G28" i="9"/>
  <c r="F28" i="9"/>
  <c r="E28" i="9"/>
  <c r="D28" i="9"/>
  <c r="C28" i="9"/>
  <c r="J27" i="9"/>
  <c r="I27" i="9"/>
  <c r="H27" i="9"/>
  <c r="G27" i="9"/>
  <c r="F27" i="9"/>
  <c r="E27" i="9"/>
  <c r="D27" i="9"/>
  <c r="C27" i="9"/>
  <c r="J26" i="9"/>
  <c r="I26" i="9"/>
  <c r="H26" i="9"/>
  <c r="G26" i="9"/>
  <c r="G25" i="9" s="1"/>
  <c r="F26" i="9"/>
  <c r="E26" i="9"/>
  <c r="D26" i="9"/>
  <c r="C26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I18" i="9" s="1"/>
  <c r="H19" i="9"/>
  <c r="H18" i="9" s="1"/>
  <c r="G19" i="9"/>
  <c r="G18" i="9" s="1"/>
  <c r="F19" i="9"/>
  <c r="E19" i="9"/>
  <c r="E18" i="9" s="1"/>
  <c r="D19" i="9"/>
  <c r="D18" i="9" s="1"/>
  <c r="C19" i="9"/>
  <c r="C18" i="9" s="1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A5" i="9"/>
  <c r="A4" i="9"/>
  <c r="A3" i="9"/>
  <c r="A2" i="9"/>
  <c r="X206" i="11"/>
  <c r="X205" i="11"/>
  <c r="X204" i="11"/>
  <c r="AA197" i="11"/>
  <c r="Y197" i="11"/>
  <c r="C194" i="11"/>
  <c r="C193" i="11"/>
  <c r="C192" i="11"/>
  <c r="C191" i="11"/>
  <c r="C190" i="11"/>
  <c r="C189" i="11"/>
  <c r="C188" i="11"/>
  <c r="C187" i="11"/>
  <c r="C186" i="11"/>
  <c r="C185" i="11"/>
  <c r="C184" i="11"/>
  <c r="J183" i="11"/>
  <c r="I183" i="11"/>
  <c r="H183" i="11"/>
  <c r="G183" i="11"/>
  <c r="F183" i="11"/>
  <c r="E183" i="11"/>
  <c r="D183" i="11"/>
  <c r="C183" i="11"/>
  <c r="C182" i="11"/>
  <c r="X179" i="11"/>
  <c r="F179" i="11"/>
  <c r="X178" i="11"/>
  <c r="F178" i="11"/>
  <c r="X177" i="11"/>
  <c r="F177" i="11"/>
  <c r="Y174" i="11"/>
  <c r="M174" i="11"/>
  <c r="Y173" i="11"/>
  <c r="M173" i="11"/>
  <c r="Y172" i="11"/>
  <c r="M172" i="11"/>
  <c r="C168" i="11"/>
  <c r="X168" i="11" s="1"/>
  <c r="C167" i="11"/>
  <c r="X166" i="11"/>
  <c r="K166" i="11"/>
  <c r="C166" i="11"/>
  <c r="Y153" i="11"/>
  <c r="G153" i="11"/>
  <c r="F153" i="11"/>
  <c r="E153" i="11"/>
  <c r="D153" i="11"/>
  <c r="C153" i="11"/>
  <c r="X152" i="11"/>
  <c r="Z151" i="11"/>
  <c r="Y151" i="11"/>
  <c r="X151" i="11"/>
  <c r="Z150" i="11"/>
  <c r="X150" i="11"/>
  <c r="W150" i="11"/>
  <c r="D145" i="11"/>
  <c r="C145" i="11"/>
  <c r="D144" i="11"/>
  <c r="C144" i="11"/>
  <c r="X143" i="11"/>
  <c r="E143" i="11"/>
  <c r="D142" i="11"/>
  <c r="C142" i="11"/>
  <c r="D141" i="11"/>
  <c r="C141" i="11"/>
  <c r="D140" i="11"/>
  <c r="C140" i="11"/>
  <c r="K134" i="11"/>
  <c r="J134" i="11"/>
  <c r="I134" i="11"/>
  <c r="H134" i="11"/>
  <c r="G134" i="11"/>
  <c r="F134" i="11"/>
  <c r="C134" i="11"/>
  <c r="K132" i="11"/>
  <c r="J132" i="11"/>
  <c r="I132" i="11"/>
  <c r="H132" i="11"/>
  <c r="G132" i="11"/>
  <c r="F132" i="11"/>
  <c r="C132" i="11"/>
  <c r="K131" i="11"/>
  <c r="J131" i="11"/>
  <c r="I131" i="11"/>
  <c r="H131" i="11"/>
  <c r="G131" i="11"/>
  <c r="F131" i="11"/>
  <c r="E131" i="11"/>
  <c r="C131" i="11"/>
  <c r="C133" i="11" s="1"/>
  <c r="K130" i="11"/>
  <c r="J130" i="11"/>
  <c r="I130" i="11"/>
  <c r="H130" i="11"/>
  <c r="G130" i="11"/>
  <c r="F130" i="11"/>
  <c r="E130" i="11"/>
  <c r="C130" i="11"/>
  <c r="K129" i="11"/>
  <c r="J129" i="11"/>
  <c r="I129" i="11"/>
  <c r="H129" i="11"/>
  <c r="G129" i="11"/>
  <c r="F129" i="11"/>
  <c r="C129" i="11"/>
  <c r="K127" i="11"/>
  <c r="J127" i="11"/>
  <c r="I127" i="11"/>
  <c r="H127" i="11"/>
  <c r="G127" i="11"/>
  <c r="F127" i="11"/>
  <c r="C127" i="11"/>
  <c r="K126" i="11"/>
  <c r="J126" i="11"/>
  <c r="I126" i="11"/>
  <c r="H126" i="11"/>
  <c r="G126" i="11"/>
  <c r="F126" i="11"/>
  <c r="E126" i="11"/>
  <c r="C126" i="11"/>
  <c r="K124" i="11"/>
  <c r="J124" i="11"/>
  <c r="I124" i="11"/>
  <c r="H124" i="11"/>
  <c r="G124" i="11"/>
  <c r="F124" i="11"/>
  <c r="C124" i="11"/>
  <c r="K123" i="11"/>
  <c r="J123" i="11"/>
  <c r="I123" i="11"/>
  <c r="H123" i="11"/>
  <c r="G123" i="11"/>
  <c r="F123" i="11"/>
  <c r="E123" i="11"/>
  <c r="C123" i="11"/>
  <c r="K122" i="11"/>
  <c r="J122" i="11"/>
  <c r="I122" i="11"/>
  <c r="H122" i="11"/>
  <c r="G122" i="11"/>
  <c r="F122" i="11"/>
  <c r="C122" i="11"/>
  <c r="K121" i="11"/>
  <c r="J121" i="11"/>
  <c r="I121" i="11"/>
  <c r="H121" i="11"/>
  <c r="G121" i="11"/>
  <c r="F121" i="11"/>
  <c r="E121" i="11"/>
  <c r="C121" i="11"/>
  <c r="D121" i="11" s="1"/>
  <c r="K120" i="11"/>
  <c r="J120" i="11"/>
  <c r="I120" i="11"/>
  <c r="H120" i="11"/>
  <c r="G120" i="11"/>
  <c r="F120" i="11"/>
  <c r="C120" i="11"/>
  <c r="K119" i="11"/>
  <c r="J119" i="11"/>
  <c r="I119" i="11"/>
  <c r="H119" i="11"/>
  <c r="G119" i="11"/>
  <c r="F119" i="11"/>
  <c r="C119" i="11"/>
  <c r="K117" i="11"/>
  <c r="J117" i="11"/>
  <c r="I117" i="11"/>
  <c r="H117" i="11"/>
  <c r="G117" i="11"/>
  <c r="F117" i="11"/>
  <c r="C117" i="11"/>
  <c r="K116" i="11"/>
  <c r="J116" i="11"/>
  <c r="I116" i="11"/>
  <c r="H116" i="11"/>
  <c r="G116" i="11"/>
  <c r="F116" i="11"/>
  <c r="E116" i="11"/>
  <c r="C116" i="11"/>
  <c r="X112" i="11"/>
  <c r="E112" i="11"/>
  <c r="X111" i="11"/>
  <c r="E111" i="11"/>
  <c r="C108" i="11"/>
  <c r="C107" i="11"/>
  <c r="C106" i="11"/>
  <c r="C105" i="11"/>
  <c r="X102" i="11"/>
  <c r="G102" i="11"/>
  <c r="X101" i="11"/>
  <c r="C101" i="11"/>
  <c r="G101" i="11" s="1"/>
  <c r="X100" i="11"/>
  <c r="G100" i="11"/>
  <c r="C100" i="11"/>
  <c r="C99" i="11"/>
  <c r="C98" i="11"/>
  <c r="X97" i="11"/>
  <c r="C97" i="11"/>
  <c r="G97" i="11" s="1"/>
  <c r="X96" i="11"/>
  <c r="G96" i="11"/>
  <c r="C96" i="11"/>
  <c r="Q92" i="11"/>
  <c r="P92" i="11"/>
  <c r="O92" i="11"/>
  <c r="N92" i="11"/>
  <c r="M92" i="11"/>
  <c r="L92" i="11"/>
  <c r="K92" i="11"/>
  <c r="J92" i="11"/>
  <c r="H92" i="11"/>
  <c r="G92" i="11"/>
  <c r="F92" i="11"/>
  <c r="D92" i="11"/>
  <c r="C92" i="11"/>
  <c r="Q91" i="11"/>
  <c r="P91" i="11"/>
  <c r="O91" i="11"/>
  <c r="N91" i="11"/>
  <c r="M91" i="11"/>
  <c r="L91" i="11"/>
  <c r="K91" i="11"/>
  <c r="J91" i="11"/>
  <c r="H91" i="11"/>
  <c r="G91" i="11"/>
  <c r="F91" i="11"/>
  <c r="D91" i="11"/>
  <c r="C91" i="11"/>
  <c r="Q84" i="11"/>
  <c r="P84" i="11"/>
  <c r="O84" i="11"/>
  <c r="N84" i="11"/>
  <c r="M84" i="11"/>
  <c r="L84" i="11"/>
  <c r="K84" i="11"/>
  <c r="J84" i="11"/>
  <c r="H84" i="11"/>
  <c r="G84" i="11"/>
  <c r="F84" i="11"/>
  <c r="D84" i="11"/>
  <c r="C84" i="11"/>
  <c r="Q83" i="11"/>
  <c r="P83" i="11"/>
  <c r="O83" i="11"/>
  <c r="N83" i="11"/>
  <c r="M83" i="11"/>
  <c r="L83" i="11"/>
  <c r="K83" i="11"/>
  <c r="J83" i="11"/>
  <c r="H83" i="11"/>
  <c r="G83" i="11"/>
  <c r="F83" i="11"/>
  <c r="D83" i="11"/>
  <c r="C83" i="11"/>
  <c r="Q82" i="11"/>
  <c r="P82" i="11"/>
  <c r="O82" i="11"/>
  <c r="N82" i="11"/>
  <c r="M82" i="11"/>
  <c r="L82" i="11"/>
  <c r="K82" i="11"/>
  <c r="J82" i="11"/>
  <c r="H82" i="11"/>
  <c r="G82" i="11"/>
  <c r="F82" i="11"/>
  <c r="D82" i="11"/>
  <c r="C82" i="11"/>
  <c r="Q81" i="11"/>
  <c r="P81" i="11"/>
  <c r="O81" i="11"/>
  <c r="N81" i="11"/>
  <c r="M81" i="11"/>
  <c r="L81" i="11"/>
  <c r="K81" i="11"/>
  <c r="J81" i="11"/>
  <c r="H81" i="11"/>
  <c r="G81" i="11"/>
  <c r="F81" i="11"/>
  <c r="D81" i="11"/>
  <c r="C81" i="11"/>
  <c r="Q80" i="11"/>
  <c r="P80" i="11"/>
  <c r="O80" i="11"/>
  <c r="N80" i="11"/>
  <c r="M80" i="11"/>
  <c r="L80" i="11"/>
  <c r="K80" i="11"/>
  <c r="J80" i="11"/>
  <c r="H80" i="11"/>
  <c r="G80" i="11"/>
  <c r="F80" i="11"/>
  <c r="D80" i="11"/>
  <c r="C80" i="11"/>
  <c r="Q79" i="11"/>
  <c r="P79" i="11"/>
  <c r="O79" i="11"/>
  <c r="N79" i="11"/>
  <c r="M79" i="11"/>
  <c r="L79" i="11"/>
  <c r="K79" i="11"/>
  <c r="J79" i="11"/>
  <c r="H79" i="11"/>
  <c r="G79" i="11"/>
  <c r="F79" i="11"/>
  <c r="D79" i="11"/>
  <c r="C79" i="11"/>
  <c r="Q78" i="11"/>
  <c r="P78" i="11"/>
  <c r="O78" i="11"/>
  <c r="N78" i="11"/>
  <c r="M78" i="11"/>
  <c r="L78" i="11"/>
  <c r="K78" i="11"/>
  <c r="J78" i="11"/>
  <c r="H78" i="11"/>
  <c r="G78" i="11"/>
  <c r="F78" i="11"/>
  <c r="D78" i="11"/>
  <c r="C78" i="11"/>
  <c r="Q77" i="11"/>
  <c r="P77" i="11"/>
  <c r="O77" i="11"/>
  <c r="N77" i="11"/>
  <c r="M77" i="11"/>
  <c r="L77" i="11"/>
  <c r="K77" i="11"/>
  <c r="J77" i="11"/>
  <c r="H77" i="11"/>
  <c r="G77" i="11"/>
  <c r="F77" i="11"/>
  <c r="D77" i="11"/>
  <c r="C77" i="11"/>
  <c r="Q76" i="11"/>
  <c r="P76" i="11"/>
  <c r="O76" i="11"/>
  <c r="N76" i="11"/>
  <c r="M76" i="11"/>
  <c r="L76" i="11"/>
  <c r="K76" i="11"/>
  <c r="J76" i="11"/>
  <c r="H76" i="11"/>
  <c r="G76" i="11"/>
  <c r="F76" i="11"/>
  <c r="D76" i="11"/>
  <c r="C76" i="11"/>
  <c r="Q75" i="11"/>
  <c r="P75" i="11"/>
  <c r="O75" i="11"/>
  <c r="N75" i="11"/>
  <c r="M75" i="11"/>
  <c r="L75" i="11"/>
  <c r="K75" i="11"/>
  <c r="J75" i="11"/>
  <c r="H75" i="11"/>
  <c r="G75" i="11"/>
  <c r="F75" i="11"/>
  <c r="D75" i="11"/>
  <c r="C75" i="11"/>
  <c r="Q74" i="11"/>
  <c r="P74" i="11"/>
  <c r="O74" i="11"/>
  <c r="N74" i="11"/>
  <c r="M74" i="11"/>
  <c r="L74" i="11"/>
  <c r="K74" i="11"/>
  <c r="J74" i="11"/>
  <c r="H74" i="11"/>
  <c r="G74" i="11"/>
  <c r="F74" i="11"/>
  <c r="D74" i="11"/>
  <c r="C74" i="11"/>
  <c r="Q73" i="11"/>
  <c r="P73" i="11"/>
  <c r="O73" i="11"/>
  <c r="N73" i="11"/>
  <c r="M73" i="11"/>
  <c r="L73" i="11"/>
  <c r="K73" i="11"/>
  <c r="J73" i="11"/>
  <c r="H73" i="11"/>
  <c r="G73" i="11"/>
  <c r="F73" i="11"/>
  <c r="D73" i="11"/>
  <c r="C73" i="11"/>
  <c r="Q72" i="11"/>
  <c r="P72" i="11"/>
  <c r="O72" i="11"/>
  <c r="N72" i="11"/>
  <c r="M72" i="11"/>
  <c r="L72" i="11"/>
  <c r="K72" i="11"/>
  <c r="J72" i="11"/>
  <c r="H72" i="11"/>
  <c r="G72" i="11"/>
  <c r="F72" i="11"/>
  <c r="D72" i="11"/>
  <c r="C72" i="11"/>
  <c r="Q71" i="11"/>
  <c r="P71" i="11"/>
  <c r="O71" i="11"/>
  <c r="N71" i="11"/>
  <c r="M71" i="11"/>
  <c r="L71" i="11"/>
  <c r="K71" i="11"/>
  <c r="J71" i="11"/>
  <c r="H71" i="11"/>
  <c r="G71" i="11"/>
  <c r="F71" i="11"/>
  <c r="D71" i="11"/>
  <c r="C71" i="11"/>
  <c r="Q70" i="11"/>
  <c r="P70" i="11"/>
  <c r="O70" i="11"/>
  <c r="N70" i="11"/>
  <c r="M70" i="11"/>
  <c r="L70" i="11"/>
  <c r="K70" i="11"/>
  <c r="J70" i="11"/>
  <c r="H70" i="11"/>
  <c r="G70" i="11"/>
  <c r="F70" i="11"/>
  <c r="D70" i="11"/>
  <c r="C70" i="11"/>
  <c r="Q69" i="11"/>
  <c r="P69" i="11"/>
  <c r="O69" i="11"/>
  <c r="N69" i="11"/>
  <c r="M69" i="11"/>
  <c r="L69" i="11"/>
  <c r="K69" i="11"/>
  <c r="J69" i="11"/>
  <c r="H69" i="11"/>
  <c r="G69" i="11"/>
  <c r="F69" i="11"/>
  <c r="D69" i="11"/>
  <c r="C69" i="11"/>
  <c r="Q68" i="11"/>
  <c r="P68" i="11"/>
  <c r="O68" i="11"/>
  <c r="N68" i="11"/>
  <c r="M68" i="11"/>
  <c r="L68" i="11"/>
  <c r="K68" i="11"/>
  <c r="J68" i="11"/>
  <c r="H68" i="11"/>
  <c r="G68" i="11"/>
  <c r="F68" i="11"/>
  <c r="D68" i="11"/>
  <c r="C68" i="11"/>
  <c r="J62" i="11"/>
  <c r="I62" i="11"/>
  <c r="H62" i="11"/>
  <c r="D62" i="11"/>
  <c r="C62" i="11"/>
  <c r="J61" i="11"/>
  <c r="I61" i="11"/>
  <c r="H61" i="11"/>
  <c r="D61" i="11"/>
  <c r="C61" i="11"/>
  <c r="J60" i="11"/>
  <c r="I60" i="11"/>
  <c r="H60" i="11"/>
  <c r="D60" i="11"/>
  <c r="C60" i="11"/>
  <c r="J59" i="11"/>
  <c r="I59" i="11"/>
  <c r="H59" i="11"/>
  <c r="D59" i="11"/>
  <c r="C59" i="11"/>
  <c r="J58" i="11"/>
  <c r="I58" i="11"/>
  <c r="H58" i="11"/>
  <c r="D58" i="11"/>
  <c r="C58" i="11"/>
  <c r="J57" i="11"/>
  <c r="I57" i="11"/>
  <c r="H57" i="11"/>
  <c r="D57" i="11"/>
  <c r="C57" i="11"/>
  <c r="J53" i="11"/>
  <c r="I53" i="11"/>
  <c r="H53" i="11"/>
  <c r="G53" i="11"/>
  <c r="F53" i="11"/>
  <c r="E53" i="11"/>
  <c r="D53" i="11"/>
  <c r="C53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D47" i="11"/>
  <c r="C47" i="11"/>
  <c r="J46" i="11"/>
  <c r="I46" i="11"/>
  <c r="H46" i="11"/>
  <c r="G46" i="11"/>
  <c r="F46" i="11"/>
  <c r="E46" i="11"/>
  <c r="D46" i="11"/>
  <c r="C46" i="11"/>
  <c r="J45" i="11"/>
  <c r="I45" i="11"/>
  <c r="H45" i="11"/>
  <c r="H44" i="11" s="1"/>
  <c r="G45" i="11"/>
  <c r="F45" i="11"/>
  <c r="E45" i="11"/>
  <c r="D45" i="11"/>
  <c r="C45" i="11"/>
  <c r="J43" i="11"/>
  <c r="I43" i="11"/>
  <c r="H43" i="11"/>
  <c r="G43" i="11"/>
  <c r="F43" i="11"/>
  <c r="E43" i="11"/>
  <c r="D43" i="11"/>
  <c r="C43" i="11"/>
  <c r="Y42" i="11"/>
  <c r="X42" i="11"/>
  <c r="J41" i="11"/>
  <c r="I41" i="11"/>
  <c r="H41" i="11"/>
  <c r="G41" i="11"/>
  <c r="F41" i="11"/>
  <c r="E41" i="11"/>
  <c r="D41" i="11"/>
  <c r="C41" i="11"/>
  <c r="J40" i="11"/>
  <c r="J39" i="11" s="1"/>
  <c r="I40" i="11"/>
  <c r="I39" i="11" s="1"/>
  <c r="H40" i="11"/>
  <c r="H39" i="11" s="1"/>
  <c r="G40" i="11"/>
  <c r="F40" i="11"/>
  <c r="F39" i="11" s="1"/>
  <c r="E40" i="11"/>
  <c r="D40" i="11"/>
  <c r="D39" i="11" s="1"/>
  <c r="C40" i="11"/>
  <c r="Y38" i="11"/>
  <c r="X38" i="11"/>
  <c r="J34" i="11"/>
  <c r="I34" i="11"/>
  <c r="H34" i="11"/>
  <c r="G34" i="11"/>
  <c r="F34" i="11"/>
  <c r="E34" i="11"/>
  <c r="D34" i="11"/>
  <c r="C34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C32" i="11"/>
  <c r="J31" i="11"/>
  <c r="I31" i="11"/>
  <c r="H31" i="11"/>
  <c r="G31" i="11"/>
  <c r="F31" i="11"/>
  <c r="E31" i="11"/>
  <c r="D31" i="11"/>
  <c r="C31" i="11"/>
  <c r="J30" i="11"/>
  <c r="I30" i="11"/>
  <c r="H30" i="11"/>
  <c r="G30" i="11"/>
  <c r="F30" i="11"/>
  <c r="E30" i="11"/>
  <c r="D30" i="11"/>
  <c r="C30" i="11"/>
  <c r="J29" i="11"/>
  <c r="I29" i="11"/>
  <c r="H29" i="11"/>
  <c r="G29" i="11"/>
  <c r="F29" i="11"/>
  <c r="E29" i="11"/>
  <c r="D29" i="11"/>
  <c r="C29" i="11"/>
  <c r="X29" i="11" s="1"/>
  <c r="J28" i="11"/>
  <c r="I28" i="11"/>
  <c r="H28" i="11"/>
  <c r="G28" i="11"/>
  <c r="F28" i="11"/>
  <c r="E28" i="11"/>
  <c r="D28" i="11"/>
  <c r="C28" i="11"/>
  <c r="J27" i="11"/>
  <c r="I27" i="11"/>
  <c r="H27" i="11"/>
  <c r="G27" i="11"/>
  <c r="F27" i="11"/>
  <c r="E27" i="11"/>
  <c r="D27" i="11"/>
  <c r="C27" i="11"/>
  <c r="J26" i="11"/>
  <c r="J25" i="11" s="1"/>
  <c r="I26" i="11"/>
  <c r="H26" i="11"/>
  <c r="G26" i="11"/>
  <c r="F26" i="11"/>
  <c r="F25" i="11" s="1"/>
  <c r="E26" i="11"/>
  <c r="E25" i="11" s="1"/>
  <c r="D26" i="11"/>
  <c r="C26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G18" i="11" s="1"/>
  <c r="F19" i="11"/>
  <c r="F18" i="11" s="1"/>
  <c r="E19" i="11"/>
  <c r="E18" i="11" s="1"/>
  <c r="D19" i="11"/>
  <c r="C19" i="11"/>
  <c r="C18" i="11" s="1"/>
  <c r="J18" i="11"/>
  <c r="I18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A5" i="11"/>
  <c r="A4" i="11"/>
  <c r="A3" i="11"/>
  <c r="A2" i="11"/>
  <c r="Y49" i="3" l="1"/>
  <c r="Y137" i="3"/>
  <c r="L137" i="3"/>
  <c r="X13" i="11"/>
  <c r="F93" i="11"/>
  <c r="K93" i="11"/>
  <c r="O93" i="11"/>
  <c r="I76" i="9"/>
  <c r="E146" i="2"/>
  <c r="E76" i="9"/>
  <c r="X27" i="8"/>
  <c r="X28" i="8"/>
  <c r="X30" i="8"/>
  <c r="Y18" i="2"/>
  <c r="X48" i="8"/>
  <c r="K57" i="8"/>
  <c r="Y70" i="8"/>
  <c r="Y74" i="8"/>
  <c r="J125" i="8"/>
  <c r="X145" i="8"/>
  <c r="Y25" i="2"/>
  <c r="D126" i="11"/>
  <c r="X46" i="9"/>
  <c r="X47" i="9"/>
  <c r="K53" i="9"/>
  <c r="X60" i="9"/>
  <c r="O85" i="9"/>
  <c r="F108" i="9" s="1"/>
  <c r="Y69" i="9"/>
  <c r="E72" i="9"/>
  <c r="Y73" i="9"/>
  <c r="E74" i="9"/>
  <c r="I75" i="9"/>
  <c r="I77" i="9"/>
  <c r="Y79" i="9"/>
  <c r="Y83" i="9"/>
  <c r="E84" i="9"/>
  <c r="D121" i="9"/>
  <c r="X145" i="9"/>
  <c r="I93" i="2"/>
  <c r="C137" i="2"/>
  <c r="X146" i="2"/>
  <c r="L136" i="2"/>
  <c r="Y85" i="2"/>
  <c r="Y78" i="8"/>
  <c r="Y82" i="8"/>
  <c r="Y92" i="8"/>
  <c r="F125" i="8"/>
  <c r="I133" i="8"/>
  <c r="Y93" i="2"/>
  <c r="I118" i="11"/>
  <c r="J49" i="9"/>
  <c r="F49" i="9"/>
  <c r="C93" i="8"/>
  <c r="I118" i="8"/>
  <c r="D123" i="8"/>
  <c r="K32" i="11"/>
  <c r="Y130" i="11"/>
  <c r="K58" i="10"/>
  <c r="Y83" i="10"/>
  <c r="I128" i="10"/>
  <c r="K21" i="4"/>
  <c r="Y18" i="11"/>
  <c r="Y21" i="11"/>
  <c r="I133" i="11"/>
  <c r="X141" i="11"/>
  <c r="X145" i="11"/>
  <c r="X14" i="9"/>
  <c r="X22" i="9"/>
  <c r="X27" i="9"/>
  <c r="Y31" i="9"/>
  <c r="Y19" i="10"/>
  <c r="Y28" i="10"/>
  <c r="Y29" i="10"/>
  <c r="E68" i="10"/>
  <c r="I69" i="10"/>
  <c r="E72" i="10"/>
  <c r="I73" i="10"/>
  <c r="E76" i="10"/>
  <c r="I77" i="10"/>
  <c r="E80" i="10"/>
  <c r="I81" i="10"/>
  <c r="E84" i="10"/>
  <c r="J93" i="10"/>
  <c r="N93" i="10"/>
  <c r="Y122" i="10"/>
  <c r="Y47" i="8"/>
  <c r="E145" i="8"/>
  <c r="D126" i="4"/>
  <c r="E93" i="2"/>
  <c r="K31" i="11"/>
  <c r="Y33" i="11"/>
  <c r="E140" i="11"/>
  <c r="Y71" i="10"/>
  <c r="Y75" i="10"/>
  <c r="Y79" i="10"/>
  <c r="C135" i="10"/>
  <c r="X13" i="4"/>
  <c r="X17" i="4"/>
  <c r="K43" i="4"/>
  <c r="X43" i="11"/>
  <c r="J128" i="11"/>
  <c r="Y75" i="9"/>
  <c r="Y77" i="9"/>
  <c r="Y91" i="9"/>
  <c r="H93" i="9"/>
  <c r="M93" i="9"/>
  <c r="H118" i="9"/>
  <c r="H128" i="9"/>
  <c r="J133" i="9"/>
  <c r="X28" i="10"/>
  <c r="X29" i="10"/>
  <c r="X30" i="10"/>
  <c r="X31" i="10"/>
  <c r="X32" i="10"/>
  <c r="X34" i="10"/>
  <c r="I68" i="8"/>
  <c r="E71" i="8"/>
  <c r="Y72" i="8"/>
  <c r="Y76" i="8"/>
  <c r="I76" i="8"/>
  <c r="E79" i="8"/>
  <c r="Y80" i="8"/>
  <c r="Y84" i="8"/>
  <c r="I84" i="8"/>
  <c r="Y119" i="8"/>
  <c r="I128" i="8"/>
  <c r="E140" i="8"/>
  <c r="Y69" i="4"/>
  <c r="Y73" i="4"/>
  <c r="Y77" i="4"/>
  <c r="Y81" i="4"/>
  <c r="H93" i="4"/>
  <c r="K118" i="4"/>
  <c r="L118" i="2"/>
  <c r="J137" i="2"/>
  <c r="Y130" i="9"/>
  <c r="J18" i="8"/>
  <c r="J12" i="8" s="1"/>
  <c r="E85" i="2"/>
  <c r="X94" i="2" s="1"/>
  <c r="X14" i="11"/>
  <c r="X16" i="11"/>
  <c r="K17" i="11"/>
  <c r="Y19" i="11"/>
  <c r="Y20" i="11"/>
  <c r="X45" i="11"/>
  <c r="Y69" i="11"/>
  <c r="Y73" i="11"/>
  <c r="Y77" i="11"/>
  <c r="Y81" i="11"/>
  <c r="Y91" i="11"/>
  <c r="J93" i="11"/>
  <c r="N93" i="11"/>
  <c r="C93" i="11"/>
  <c r="D123" i="11"/>
  <c r="I125" i="11"/>
  <c r="F128" i="11"/>
  <c r="Y131" i="11"/>
  <c r="D25" i="9"/>
  <c r="H25" i="9"/>
  <c r="X30" i="9"/>
  <c r="E71" i="9"/>
  <c r="I80" i="9"/>
  <c r="E81" i="9"/>
  <c r="I82" i="9"/>
  <c r="Y84" i="9"/>
  <c r="F125" i="9"/>
  <c r="J125" i="9"/>
  <c r="I133" i="9"/>
  <c r="X141" i="9"/>
  <c r="J12" i="10"/>
  <c r="F18" i="10"/>
  <c r="F12" i="10" s="1"/>
  <c r="J18" i="10"/>
  <c r="F25" i="10"/>
  <c r="J25" i="10"/>
  <c r="E68" i="8"/>
  <c r="E76" i="8"/>
  <c r="E84" i="8"/>
  <c r="Y24" i="4"/>
  <c r="Y123" i="4"/>
  <c r="F44" i="11"/>
  <c r="J44" i="11"/>
  <c r="J49" i="11" s="1"/>
  <c r="Y14" i="11"/>
  <c r="Y17" i="11"/>
  <c r="Y27" i="11"/>
  <c r="Y28" i="11"/>
  <c r="Y29" i="11"/>
  <c r="I70" i="11"/>
  <c r="E73" i="11"/>
  <c r="I74" i="11"/>
  <c r="I78" i="11"/>
  <c r="E81" i="11"/>
  <c r="I82" i="11"/>
  <c r="I92" i="11"/>
  <c r="L119" i="11"/>
  <c r="L121" i="11"/>
  <c r="Y15" i="9"/>
  <c r="Y16" i="9"/>
  <c r="Y23" i="9"/>
  <c r="Y24" i="9"/>
  <c r="Y28" i="9"/>
  <c r="Y30" i="9"/>
  <c r="Y47" i="9"/>
  <c r="C85" i="9"/>
  <c r="E80" i="9"/>
  <c r="Y122" i="9"/>
  <c r="C128" i="9"/>
  <c r="K14" i="10"/>
  <c r="Y16" i="10"/>
  <c r="G18" i="10"/>
  <c r="K21" i="10"/>
  <c r="K22" i="10"/>
  <c r="Y53" i="10"/>
  <c r="C49" i="8"/>
  <c r="G49" i="8"/>
  <c r="Y43" i="8"/>
  <c r="I72" i="8"/>
  <c r="I80" i="8"/>
  <c r="Y48" i="4"/>
  <c r="I85" i="2"/>
  <c r="Y13" i="11"/>
  <c r="Y34" i="11"/>
  <c r="Y43" i="11"/>
  <c r="Y46" i="11"/>
  <c r="Y47" i="11"/>
  <c r="G93" i="11"/>
  <c r="L93" i="11"/>
  <c r="P93" i="11"/>
  <c r="X121" i="11"/>
  <c r="Y122" i="11"/>
  <c r="E73" i="9"/>
  <c r="I74" i="9"/>
  <c r="Y76" i="9"/>
  <c r="Y78" i="9"/>
  <c r="E79" i="9"/>
  <c r="I84" i="9"/>
  <c r="F93" i="9"/>
  <c r="K93" i="9"/>
  <c r="O93" i="9"/>
  <c r="I118" i="9"/>
  <c r="F128" i="9"/>
  <c r="J128" i="9"/>
  <c r="E140" i="9"/>
  <c r="Y21" i="4"/>
  <c r="I49" i="4"/>
  <c r="F128" i="4"/>
  <c r="H137" i="2"/>
  <c r="Y24" i="10"/>
  <c r="X27" i="10"/>
  <c r="Y27" i="10"/>
  <c r="X41" i="10"/>
  <c r="X48" i="10"/>
  <c r="X53" i="10"/>
  <c r="X57" i="10"/>
  <c r="K93" i="10"/>
  <c r="O93" i="10"/>
  <c r="K125" i="10"/>
  <c r="H128" i="10"/>
  <c r="J133" i="10"/>
  <c r="E140" i="10"/>
  <c r="X13" i="8"/>
  <c r="X15" i="8"/>
  <c r="X17" i="8"/>
  <c r="C18" i="8"/>
  <c r="X18" i="8" s="1"/>
  <c r="G18" i="8"/>
  <c r="G12" i="8" s="1"/>
  <c r="K22" i="8"/>
  <c r="K23" i="8"/>
  <c r="X24" i="8"/>
  <c r="Y27" i="8"/>
  <c r="Y28" i="8"/>
  <c r="Y31" i="8"/>
  <c r="X43" i="8"/>
  <c r="D44" i="8"/>
  <c r="X44" i="8" s="1"/>
  <c r="X46" i="8"/>
  <c r="K60" i="8"/>
  <c r="I69" i="8"/>
  <c r="Y71" i="8"/>
  <c r="E72" i="8"/>
  <c r="I75" i="8"/>
  <c r="Y77" i="8"/>
  <c r="Y81" i="8"/>
  <c r="G93" i="8"/>
  <c r="H118" i="8"/>
  <c r="Y122" i="8"/>
  <c r="H128" i="8"/>
  <c r="C128" i="8"/>
  <c r="J133" i="8"/>
  <c r="G133" i="8"/>
  <c r="K133" i="8"/>
  <c r="Y13" i="4"/>
  <c r="K14" i="4"/>
  <c r="X16" i="4"/>
  <c r="X31" i="4"/>
  <c r="X33" i="4"/>
  <c r="X34" i="4"/>
  <c r="X41" i="4"/>
  <c r="X45" i="4"/>
  <c r="X47" i="4"/>
  <c r="X48" i="4"/>
  <c r="X57" i="4"/>
  <c r="X61" i="4"/>
  <c r="G85" i="4"/>
  <c r="L85" i="4"/>
  <c r="P85" i="4"/>
  <c r="E69" i="4"/>
  <c r="Y70" i="4"/>
  <c r="E73" i="4"/>
  <c r="Y74" i="4"/>
  <c r="E77" i="4"/>
  <c r="Y78" i="4"/>
  <c r="E81" i="4"/>
  <c r="Y82" i="4"/>
  <c r="E91" i="4"/>
  <c r="K93" i="4"/>
  <c r="O93" i="4"/>
  <c r="Y92" i="4"/>
  <c r="D121" i="4"/>
  <c r="F125" i="4"/>
  <c r="J128" i="4"/>
  <c r="Y131" i="4"/>
  <c r="G133" i="4"/>
  <c r="K133" i="4"/>
  <c r="G137" i="2"/>
  <c r="Y31" i="10"/>
  <c r="Y32" i="10"/>
  <c r="Y34" i="10"/>
  <c r="C49" i="10"/>
  <c r="K43" i="10"/>
  <c r="Y47" i="10"/>
  <c r="Y68" i="10"/>
  <c r="C85" i="10"/>
  <c r="Y72" i="10"/>
  <c r="Y76" i="10"/>
  <c r="Y80" i="10"/>
  <c r="Y84" i="10"/>
  <c r="C93" i="10"/>
  <c r="H93" i="10"/>
  <c r="M93" i="10"/>
  <c r="Q93" i="10"/>
  <c r="G93" i="10"/>
  <c r="P93" i="10"/>
  <c r="C133" i="10"/>
  <c r="E145" i="10"/>
  <c r="Y19" i="8"/>
  <c r="Y20" i="8"/>
  <c r="K33" i="8"/>
  <c r="I44" i="8"/>
  <c r="K58" i="8"/>
  <c r="X62" i="8"/>
  <c r="Y69" i="8"/>
  <c r="Y73" i="8"/>
  <c r="I77" i="8"/>
  <c r="Y79" i="8"/>
  <c r="E80" i="8"/>
  <c r="I83" i="8"/>
  <c r="Y91" i="8"/>
  <c r="D121" i="8"/>
  <c r="J128" i="8"/>
  <c r="L129" i="8"/>
  <c r="Y130" i="8"/>
  <c r="Y16" i="4"/>
  <c r="Y29" i="4"/>
  <c r="Y72" i="4"/>
  <c r="Y76" i="4"/>
  <c r="Y80" i="4"/>
  <c r="Y84" i="4"/>
  <c r="H125" i="4"/>
  <c r="D130" i="4"/>
  <c r="E142" i="4"/>
  <c r="Y136" i="2"/>
  <c r="I137" i="2"/>
  <c r="E49" i="2"/>
  <c r="Y49" i="2" s="1"/>
  <c r="Y39" i="2"/>
  <c r="Y133" i="2"/>
  <c r="L133" i="2"/>
  <c r="X12" i="2"/>
  <c r="F137" i="2"/>
  <c r="L135" i="2"/>
  <c r="Y135" i="2"/>
  <c r="D49" i="2"/>
  <c r="X39" i="2"/>
  <c r="K39" i="2"/>
  <c r="K18" i="2"/>
  <c r="K137" i="2"/>
  <c r="L128" i="2"/>
  <c r="Y128" i="2"/>
  <c r="I49" i="2"/>
  <c r="K25" i="2"/>
  <c r="X25" i="2"/>
  <c r="Y125" i="2"/>
  <c r="L125" i="2"/>
  <c r="Y118" i="2"/>
  <c r="F12" i="2"/>
  <c r="Y12" i="2" s="1"/>
  <c r="Y44" i="2"/>
  <c r="X44" i="2"/>
  <c r="G85" i="9"/>
  <c r="E68" i="9"/>
  <c r="Y116" i="9"/>
  <c r="F135" i="9"/>
  <c r="Y131" i="10"/>
  <c r="F133" i="10"/>
  <c r="D18" i="11"/>
  <c r="D12" i="11" s="1"/>
  <c r="C118" i="10"/>
  <c r="X62" i="11"/>
  <c r="H118" i="11"/>
  <c r="J133" i="11"/>
  <c r="E39" i="9"/>
  <c r="Y39" i="9" s="1"/>
  <c r="Y41" i="9"/>
  <c r="I39" i="9"/>
  <c r="I49" i="9" s="1"/>
  <c r="K31" i="9"/>
  <c r="X31" i="9"/>
  <c r="K19" i="10"/>
  <c r="X19" i="10"/>
  <c r="Y130" i="10"/>
  <c r="F135" i="10"/>
  <c r="F137" i="10" s="1"/>
  <c r="H18" i="11"/>
  <c r="H12" i="11" s="1"/>
  <c r="K21" i="11"/>
  <c r="X21" i="11"/>
  <c r="Y132" i="11"/>
  <c r="F133" i="11"/>
  <c r="Y19" i="9"/>
  <c r="J93" i="9"/>
  <c r="I91" i="9"/>
  <c r="Y45" i="11"/>
  <c r="C135" i="11"/>
  <c r="C118" i="11"/>
  <c r="C128" i="11"/>
  <c r="C136" i="11"/>
  <c r="K85" i="9"/>
  <c r="I68" i="9"/>
  <c r="X131" i="9"/>
  <c r="H133" i="9"/>
  <c r="X121" i="10"/>
  <c r="D121" i="10"/>
  <c r="K20" i="8"/>
  <c r="X20" i="8"/>
  <c r="X62" i="4"/>
  <c r="F93" i="4"/>
  <c r="K23" i="11"/>
  <c r="X30" i="11"/>
  <c r="X32" i="11"/>
  <c r="K33" i="11"/>
  <c r="G39" i="11"/>
  <c r="K85" i="11"/>
  <c r="Y70" i="11"/>
  <c r="Y74" i="11"/>
  <c r="H128" i="11"/>
  <c r="Y129" i="11"/>
  <c r="K133" i="11"/>
  <c r="C12" i="9"/>
  <c r="X12" i="9" s="1"/>
  <c r="K26" i="9"/>
  <c r="K33" i="9"/>
  <c r="X48" i="9"/>
  <c r="X53" i="9"/>
  <c r="P85" i="9"/>
  <c r="Y70" i="9"/>
  <c r="X126" i="9"/>
  <c r="L126" i="9"/>
  <c r="D126" i="9"/>
  <c r="K128" i="10"/>
  <c r="X145" i="10"/>
  <c r="K27" i="4"/>
  <c r="X24" i="11"/>
  <c r="G25" i="11"/>
  <c r="Y30" i="11"/>
  <c r="X34" i="11"/>
  <c r="K47" i="11"/>
  <c r="C44" i="11"/>
  <c r="K53" i="11"/>
  <c r="M85" i="11"/>
  <c r="G85" i="11"/>
  <c r="P85" i="11"/>
  <c r="Y71" i="11"/>
  <c r="Y75" i="11"/>
  <c r="Y79" i="11"/>
  <c r="Y116" i="11"/>
  <c r="Y119" i="11"/>
  <c r="X126" i="11"/>
  <c r="X131" i="11"/>
  <c r="D12" i="9"/>
  <c r="K16" i="9"/>
  <c r="K22" i="9"/>
  <c r="K24" i="9"/>
  <c r="C25" i="9"/>
  <c r="J25" i="9"/>
  <c r="K43" i="9"/>
  <c r="C44" i="9"/>
  <c r="C49" i="9" s="1"/>
  <c r="Y48" i="9"/>
  <c r="C12" i="11"/>
  <c r="G12" i="11"/>
  <c r="K16" i="11"/>
  <c r="Y22" i="11"/>
  <c r="X26" i="11"/>
  <c r="K28" i="11"/>
  <c r="H25" i="11"/>
  <c r="K29" i="11"/>
  <c r="Y40" i="11"/>
  <c r="Y41" i="11"/>
  <c r="X46" i="11"/>
  <c r="X47" i="11"/>
  <c r="X48" i="11"/>
  <c r="X57" i="11"/>
  <c r="K61" i="11"/>
  <c r="X61" i="11"/>
  <c r="D85" i="11"/>
  <c r="N85" i="11"/>
  <c r="E71" i="11"/>
  <c r="Y72" i="11"/>
  <c r="I72" i="11"/>
  <c r="E75" i="11"/>
  <c r="Y76" i="11"/>
  <c r="I76" i="11"/>
  <c r="E79" i="11"/>
  <c r="Y80" i="11"/>
  <c r="I80" i="11"/>
  <c r="E83" i="11"/>
  <c r="Y84" i="11"/>
  <c r="I84" i="11"/>
  <c r="H93" i="11"/>
  <c r="M93" i="11"/>
  <c r="Q93" i="11"/>
  <c r="K125" i="11"/>
  <c r="L124" i="11"/>
  <c r="H125" i="11"/>
  <c r="G128" i="11"/>
  <c r="K128" i="11"/>
  <c r="F135" i="11"/>
  <c r="E145" i="11"/>
  <c r="Y14" i="9"/>
  <c r="X15" i="9"/>
  <c r="X16" i="9"/>
  <c r="Y22" i="9"/>
  <c r="X23" i="9"/>
  <c r="X24" i="9"/>
  <c r="I25" i="9"/>
  <c r="X28" i="9"/>
  <c r="K30" i="9"/>
  <c r="Y32" i="9"/>
  <c r="Y33" i="9"/>
  <c r="Y43" i="9"/>
  <c r="H44" i="9"/>
  <c r="I72" i="9"/>
  <c r="Y119" i="9"/>
  <c r="K125" i="9"/>
  <c r="H136" i="9"/>
  <c r="H125" i="9"/>
  <c r="Y129" i="9"/>
  <c r="G133" i="9"/>
  <c r="K133" i="9"/>
  <c r="G49" i="10"/>
  <c r="X43" i="10"/>
  <c r="K46" i="10"/>
  <c r="Y48" i="10"/>
  <c r="H118" i="10"/>
  <c r="L119" i="10"/>
  <c r="L121" i="10"/>
  <c r="I133" i="10"/>
  <c r="Y132" i="10"/>
  <c r="Y13" i="8"/>
  <c r="Y16" i="8"/>
  <c r="I73" i="8"/>
  <c r="Y75" i="8"/>
  <c r="I81" i="8"/>
  <c r="Y83" i="8"/>
  <c r="Y121" i="4"/>
  <c r="F135" i="4"/>
  <c r="F137" i="4" s="1"/>
  <c r="H128" i="4"/>
  <c r="Y127" i="4"/>
  <c r="Y40" i="4"/>
  <c r="E39" i="4"/>
  <c r="E49" i="4" s="1"/>
  <c r="K24" i="11"/>
  <c r="C39" i="11"/>
  <c r="K62" i="11"/>
  <c r="Y78" i="11"/>
  <c r="Y82" i="11"/>
  <c r="L132" i="11"/>
  <c r="G12" i="9"/>
  <c r="X19" i="9"/>
  <c r="K21" i="9"/>
  <c r="K34" i="9"/>
  <c r="X57" i="9"/>
  <c r="K60" i="9"/>
  <c r="H85" i="9"/>
  <c r="Y92" i="9"/>
  <c r="I128" i="9"/>
  <c r="H85" i="10"/>
  <c r="G128" i="10"/>
  <c r="X141" i="10"/>
  <c r="Y26" i="8"/>
  <c r="E25" i="8"/>
  <c r="H44" i="8"/>
  <c r="H49" i="8" s="1"/>
  <c r="K47" i="8"/>
  <c r="X47" i="8"/>
  <c r="K29" i="4"/>
  <c r="K13" i="11"/>
  <c r="X22" i="11"/>
  <c r="C25" i="11"/>
  <c r="I25" i="11"/>
  <c r="X40" i="11"/>
  <c r="X41" i="11"/>
  <c r="G44" i="11"/>
  <c r="Y53" i="11"/>
  <c r="K60" i="11"/>
  <c r="Q85" i="11"/>
  <c r="L85" i="11"/>
  <c r="Y83" i="11"/>
  <c r="E92" i="11"/>
  <c r="J135" i="11"/>
  <c r="I128" i="11"/>
  <c r="H133" i="11"/>
  <c r="H12" i="9"/>
  <c r="K17" i="9"/>
  <c r="X20" i="9"/>
  <c r="F25" i="9"/>
  <c r="X32" i="9"/>
  <c r="X33" i="9"/>
  <c r="K40" i="9"/>
  <c r="G44" i="9"/>
  <c r="G49" i="9" s="1"/>
  <c r="K58" i="9"/>
  <c r="X58" i="9"/>
  <c r="M85" i="9"/>
  <c r="Q85" i="9"/>
  <c r="I69" i="9"/>
  <c r="Y71" i="9"/>
  <c r="Y81" i="9"/>
  <c r="E82" i="9"/>
  <c r="I83" i="9"/>
  <c r="X13" i="10"/>
  <c r="H12" i="10"/>
  <c r="X15" i="10"/>
  <c r="X16" i="10"/>
  <c r="K17" i="10"/>
  <c r="K26" i="10"/>
  <c r="K27" i="10"/>
  <c r="X58" i="10"/>
  <c r="K61" i="10"/>
  <c r="X61" i="10"/>
  <c r="K85" i="10"/>
  <c r="O85" i="10"/>
  <c r="F108" i="10" s="1"/>
  <c r="D85" i="10"/>
  <c r="N85" i="10"/>
  <c r="Y73" i="10"/>
  <c r="Y77" i="10"/>
  <c r="Y81" i="10"/>
  <c r="D126" i="10"/>
  <c r="L126" i="10"/>
  <c r="C136" i="10"/>
  <c r="C137" i="10" s="1"/>
  <c r="K125" i="8"/>
  <c r="H136" i="8"/>
  <c r="H125" i="8"/>
  <c r="E70" i="9"/>
  <c r="I71" i="9"/>
  <c r="I73" i="9"/>
  <c r="E78" i="9"/>
  <c r="I79" i="9"/>
  <c r="I81" i="9"/>
  <c r="Q93" i="9"/>
  <c r="I92" i="9"/>
  <c r="P93" i="9"/>
  <c r="X121" i="9"/>
  <c r="Y131" i="9"/>
  <c r="Y132" i="9"/>
  <c r="C136" i="9"/>
  <c r="Y20" i="10"/>
  <c r="Y21" i="10"/>
  <c r="Y23" i="10"/>
  <c r="K33" i="10"/>
  <c r="G25" i="10"/>
  <c r="Y40" i="10"/>
  <c r="E39" i="10"/>
  <c r="E49" i="10" s="1"/>
  <c r="I39" i="10"/>
  <c r="I49" i="10" s="1"/>
  <c r="I44" i="10"/>
  <c r="X60" i="10"/>
  <c r="M85" i="10"/>
  <c r="Q85" i="10"/>
  <c r="I71" i="10"/>
  <c r="E74" i="10"/>
  <c r="I75" i="10"/>
  <c r="I79" i="10"/>
  <c r="E82" i="10"/>
  <c r="I83" i="10"/>
  <c r="L93" i="10"/>
  <c r="Y124" i="10"/>
  <c r="H125" i="10"/>
  <c r="F128" i="10"/>
  <c r="H133" i="10"/>
  <c r="K16" i="8"/>
  <c r="H12" i="8"/>
  <c r="Y21" i="8"/>
  <c r="Y24" i="8"/>
  <c r="H25" i="8"/>
  <c r="K29" i="8"/>
  <c r="K30" i="8"/>
  <c r="Y32" i="8"/>
  <c r="X58" i="8"/>
  <c r="Q85" i="8"/>
  <c r="I71" i="8"/>
  <c r="I79" i="8"/>
  <c r="X126" i="8"/>
  <c r="L126" i="8"/>
  <c r="F128" i="8"/>
  <c r="H12" i="4"/>
  <c r="I69" i="4"/>
  <c r="N85" i="4"/>
  <c r="I73" i="4"/>
  <c r="I77" i="4"/>
  <c r="I81" i="4"/>
  <c r="D93" i="4"/>
  <c r="N93" i="4"/>
  <c r="I118" i="4"/>
  <c r="X121" i="4"/>
  <c r="L121" i="4"/>
  <c r="Y129" i="4"/>
  <c r="J133" i="4"/>
  <c r="Y45" i="9"/>
  <c r="Y46" i="9"/>
  <c r="K47" i="9"/>
  <c r="X61" i="9"/>
  <c r="J85" i="9"/>
  <c r="N85" i="9"/>
  <c r="E69" i="9"/>
  <c r="I70" i="9"/>
  <c r="Y72" i="9"/>
  <c r="Y74" i="9"/>
  <c r="E75" i="9"/>
  <c r="E77" i="9"/>
  <c r="I78" i="9"/>
  <c r="Y80" i="9"/>
  <c r="Y82" i="9"/>
  <c r="E83" i="9"/>
  <c r="C93" i="9"/>
  <c r="E91" i="9"/>
  <c r="C135" i="9"/>
  <c r="C118" i="9"/>
  <c r="L119" i="9"/>
  <c r="L121" i="9"/>
  <c r="D123" i="9"/>
  <c r="I125" i="9"/>
  <c r="G128" i="9"/>
  <c r="K128" i="9"/>
  <c r="F133" i="9"/>
  <c r="Y133" i="9" s="1"/>
  <c r="E145" i="9"/>
  <c r="Y13" i="10"/>
  <c r="Y15" i="10"/>
  <c r="X20" i="10"/>
  <c r="X21" i="10"/>
  <c r="X22" i="10"/>
  <c r="X23" i="10"/>
  <c r="X24" i="10"/>
  <c r="Y26" i="10"/>
  <c r="K29" i="10"/>
  <c r="K30" i="10"/>
  <c r="K41" i="10"/>
  <c r="D44" i="10"/>
  <c r="X44" i="10" s="1"/>
  <c r="K47" i="10"/>
  <c r="H44" i="10"/>
  <c r="H49" i="10" s="1"/>
  <c r="X62" i="10"/>
  <c r="Y70" i="10"/>
  <c r="Y74" i="10"/>
  <c r="Y78" i="10"/>
  <c r="Y82" i="10"/>
  <c r="Y116" i="10"/>
  <c r="Y119" i="10"/>
  <c r="F125" i="10"/>
  <c r="J125" i="10"/>
  <c r="X126" i="10"/>
  <c r="Y129" i="10"/>
  <c r="L132" i="10"/>
  <c r="K133" i="10"/>
  <c r="C12" i="8"/>
  <c r="K15" i="8"/>
  <c r="Y17" i="8"/>
  <c r="X21" i="8"/>
  <c r="K24" i="8"/>
  <c r="Y33" i="8"/>
  <c r="Y34" i="8"/>
  <c r="I39" i="8"/>
  <c r="F44" i="8"/>
  <c r="F49" i="8" s="1"/>
  <c r="J44" i="8"/>
  <c r="J49" i="8" s="1"/>
  <c r="X60" i="8"/>
  <c r="H85" i="8"/>
  <c r="P85" i="8"/>
  <c r="E75" i="8"/>
  <c r="E83" i="8"/>
  <c r="F93" i="8"/>
  <c r="K93" i="8"/>
  <c r="O93" i="8"/>
  <c r="Y116" i="8"/>
  <c r="F135" i="8"/>
  <c r="D126" i="8"/>
  <c r="X131" i="8"/>
  <c r="H133" i="8"/>
  <c r="X20" i="4"/>
  <c r="X21" i="4"/>
  <c r="K22" i="4"/>
  <c r="K34" i="4"/>
  <c r="H135" i="4"/>
  <c r="L135" i="4" s="1"/>
  <c r="L116" i="4"/>
  <c r="G136" i="4"/>
  <c r="C133" i="4"/>
  <c r="L131" i="4"/>
  <c r="D131" i="4"/>
  <c r="X57" i="8"/>
  <c r="C85" i="8"/>
  <c r="G85" i="8"/>
  <c r="K85" i="8"/>
  <c r="O85" i="8"/>
  <c r="F108" i="8" s="1"/>
  <c r="E70" i="8"/>
  <c r="E74" i="8"/>
  <c r="E78" i="8"/>
  <c r="E82" i="8"/>
  <c r="J93" i="8"/>
  <c r="N93" i="8"/>
  <c r="E92" i="8"/>
  <c r="M93" i="8"/>
  <c r="Q93" i="8"/>
  <c r="X121" i="8"/>
  <c r="Y131" i="8"/>
  <c r="Y132" i="8"/>
  <c r="C136" i="8"/>
  <c r="X141" i="8"/>
  <c r="Y15" i="4"/>
  <c r="J18" i="4"/>
  <c r="J12" i="4" s="1"/>
  <c r="Y23" i="4"/>
  <c r="Y26" i="4"/>
  <c r="Y28" i="4"/>
  <c r="K32" i="4"/>
  <c r="F25" i="4"/>
  <c r="H49" i="4"/>
  <c r="K61" i="4"/>
  <c r="E71" i="4"/>
  <c r="E75" i="4"/>
  <c r="E79" i="4"/>
  <c r="E83" i="4"/>
  <c r="C93" i="4"/>
  <c r="M93" i="4"/>
  <c r="Q93" i="4"/>
  <c r="P93" i="4"/>
  <c r="C135" i="4"/>
  <c r="G135" i="4"/>
  <c r="K135" i="4"/>
  <c r="Y120" i="4"/>
  <c r="I136" i="4"/>
  <c r="I125" i="4"/>
  <c r="X131" i="4"/>
  <c r="L134" i="4"/>
  <c r="E140" i="4"/>
  <c r="X142" i="4"/>
  <c r="X145" i="4"/>
  <c r="X32" i="8"/>
  <c r="X33" i="8"/>
  <c r="K34" i="8"/>
  <c r="X41" i="8"/>
  <c r="Y46" i="8"/>
  <c r="K53" i="8"/>
  <c r="X61" i="8"/>
  <c r="J85" i="8"/>
  <c r="N85" i="8"/>
  <c r="E69" i="8"/>
  <c r="I70" i="8"/>
  <c r="E73" i="8"/>
  <c r="I74" i="8"/>
  <c r="E77" i="8"/>
  <c r="I78" i="8"/>
  <c r="E81" i="8"/>
  <c r="I82" i="8"/>
  <c r="E91" i="8"/>
  <c r="I92" i="8"/>
  <c r="P93" i="8"/>
  <c r="C135" i="8"/>
  <c r="C118" i="8"/>
  <c r="L119" i="8"/>
  <c r="L121" i="8"/>
  <c r="I125" i="8"/>
  <c r="G128" i="8"/>
  <c r="K128" i="8"/>
  <c r="F133" i="8"/>
  <c r="X15" i="4"/>
  <c r="K16" i="4"/>
  <c r="Y20" i="4"/>
  <c r="X23" i="4"/>
  <c r="K24" i="4"/>
  <c r="D25" i="4"/>
  <c r="H25" i="4"/>
  <c r="X27" i="4"/>
  <c r="X28" i="4"/>
  <c r="X29" i="4"/>
  <c r="K30" i="4"/>
  <c r="X32" i="4"/>
  <c r="Y33" i="4"/>
  <c r="Y34" i="4"/>
  <c r="K41" i="4"/>
  <c r="K46" i="4"/>
  <c r="G44" i="4"/>
  <c r="K47" i="4"/>
  <c r="K53" i="4"/>
  <c r="X60" i="4"/>
  <c r="C85" i="4"/>
  <c r="H85" i="4"/>
  <c r="M85" i="4"/>
  <c r="Q85" i="4"/>
  <c r="Y71" i="4"/>
  <c r="I71" i="4"/>
  <c r="Y75" i="4"/>
  <c r="I75" i="4"/>
  <c r="Y79" i="4"/>
  <c r="I79" i="4"/>
  <c r="Y83" i="4"/>
  <c r="I83" i="4"/>
  <c r="Y116" i="4"/>
  <c r="J135" i="4"/>
  <c r="X130" i="4"/>
  <c r="X18" i="4"/>
  <c r="X19" i="4"/>
  <c r="X43" i="4"/>
  <c r="C44" i="4"/>
  <c r="X44" i="4" s="1"/>
  <c r="X46" i="4"/>
  <c r="K57" i="4"/>
  <c r="Y91" i="4"/>
  <c r="G96" i="4"/>
  <c r="X96" i="4"/>
  <c r="C125" i="4"/>
  <c r="Y124" i="4"/>
  <c r="D12" i="4"/>
  <c r="X14" i="4"/>
  <c r="K15" i="4"/>
  <c r="K17" i="4"/>
  <c r="Y17" i="4"/>
  <c r="E18" i="4"/>
  <c r="Y18" i="4" s="1"/>
  <c r="I18" i="4"/>
  <c r="I12" i="4" s="1"/>
  <c r="X22" i="4"/>
  <c r="K23" i="4"/>
  <c r="E25" i="4"/>
  <c r="Y27" i="4"/>
  <c r="X30" i="4"/>
  <c r="K31" i="4"/>
  <c r="K33" i="4"/>
  <c r="Y41" i="4"/>
  <c r="Y43" i="4"/>
  <c r="F44" i="4"/>
  <c r="J44" i="4"/>
  <c r="J49" i="4" s="1"/>
  <c r="Y46" i="4"/>
  <c r="D85" i="4"/>
  <c r="F85" i="4"/>
  <c r="L123" i="4"/>
  <c r="X123" i="4"/>
  <c r="C136" i="4"/>
  <c r="C12" i="4"/>
  <c r="G12" i="4"/>
  <c r="K19" i="4"/>
  <c r="D49" i="4"/>
  <c r="G98" i="4"/>
  <c r="X98" i="4"/>
  <c r="F136" i="4"/>
  <c r="F118" i="4"/>
  <c r="Y117" i="4"/>
  <c r="L117" i="4"/>
  <c r="J136" i="4"/>
  <c r="J137" i="4" s="1"/>
  <c r="J118" i="4"/>
  <c r="Y132" i="4"/>
  <c r="F133" i="4"/>
  <c r="L132" i="4"/>
  <c r="I91" i="4"/>
  <c r="J93" i="4"/>
  <c r="F12" i="4"/>
  <c r="Y14" i="4"/>
  <c r="K20" i="4"/>
  <c r="Y22" i="4"/>
  <c r="C25" i="4"/>
  <c r="G25" i="4"/>
  <c r="K26" i="4"/>
  <c r="K28" i="4"/>
  <c r="Y30" i="4"/>
  <c r="F49" i="4"/>
  <c r="C39" i="4"/>
  <c r="G39" i="4"/>
  <c r="G49" i="4" s="1"/>
  <c r="K40" i="4"/>
  <c r="K45" i="4"/>
  <c r="Y45" i="4"/>
  <c r="K48" i="4"/>
  <c r="Y53" i="4"/>
  <c r="L93" i="4"/>
  <c r="Y122" i="4"/>
  <c r="L122" i="4"/>
  <c r="X126" i="4"/>
  <c r="Y130" i="4"/>
  <c r="L130" i="4"/>
  <c r="I128" i="4"/>
  <c r="X141" i="4"/>
  <c r="K13" i="4"/>
  <c r="Y19" i="4"/>
  <c r="X26" i="4"/>
  <c r="X40" i="4"/>
  <c r="Y47" i="4"/>
  <c r="X53" i="4"/>
  <c r="K58" i="4"/>
  <c r="K60" i="4"/>
  <c r="I68" i="4"/>
  <c r="Y68" i="4"/>
  <c r="I70" i="4"/>
  <c r="I72" i="4"/>
  <c r="I74" i="4"/>
  <c r="I76" i="4"/>
  <c r="I78" i="4"/>
  <c r="I80" i="4"/>
  <c r="I82" i="4"/>
  <c r="I84" i="4"/>
  <c r="J85" i="4"/>
  <c r="I92" i="4"/>
  <c r="X100" i="4"/>
  <c r="I135" i="4"/>
  <c r="H136" i="4"/>
  <c r="H118" i="4"/>
  <c r="G125" i="4"/>
  <c r="L125" i="4" s="1"/>
  <c r="K125" i="4"/>
  <c r="Y126" i="4"/>
  <c r="L127" i="4"/>
  <c r="L129" i="4"/>
  <c r="H133" i="4"/>
  <c r="C146" i="4"/>
  <c r="E146" i="4" s="1"/>
  <c r="L120" i="4"/>
  <c r="L124" i="4"/>
  <c r="L126" i="4"/>
  <c r="C128" i="4"/>
  <c r="X144" i="4"/>
  <c r="E68" i="4"/>
  <c r="K85" i="4"/>
  <c r="O85" i="4"/>
  <c r="F108" i="4" s="1"/>
  <c r="E70" i="4"/>
  <c r="E72" i="4"/>
  <c r="E74" i="4"/>
  <c r="E76" i="4"/>
  <c r="E78" i="4"/>
  <c r="E80" i="4"/>
  <c r="E82" i="4"/>
  <c r="E84" i="4"/>
  <c r="E92" i="4"/>
  <c r="L119" i="4"/>
  <c r="D123" i="4"/>
  <c r="G128" i="4"/>
  <c r="K128" i="4"/>
  <c r="K136" i="4"/>
  <c r="X140" i="4"/>
  <c r="K40" i="8"/>
  <c r="X98" i="8"/>
  <c r="G98" i="8"/>
  <c r="D12" i="8"/>
  <c r="X14" i="8"/>
  <c r="X22" i="8"/>
  <c r="Y48" i="8"/>
  <c r="E44" i="8"/>
  <c r="X53" i="8"/>
  <c r="X142" i="8"/>
  <c r="E142" i="8"/>
  <c r="X167" i="8"/>
  <c r="K167" i="8"/>
  <c r="F12" i="8"/>
  <c r="Y14" i="8"/>
  <c r="Y22" i="8"/>
  <c r="X23" i="8"/>
  <c r="K62" i="8"/>
  <c r="D85" i="8"/>
  <c r="Y85" i="8" s="1"/>
  <c r="H93" i="8"/>
  <c r="I136" i="8"/>
  <c r="G125" i="8"/>
  <c r="Y123" i="8"/>
  <c r="L130" i="8"/>
  <c r="D130" i="8"/>
  <c r="X130" i="8"/>
  <c r="K14" i="8"/>
  <c r="X19" i="8"/>
  <c r="K26" i="8"/>
  <c r="D25" i="8"/>
  <c r="E144" i="8"/>
  <c r="C146" i="8"/>
  <c r="X144" i="8"/>
  <c r="Y15" i="8"/>
  <c r="X16" i="8"/>
  <c r="K19" i="8"/>
  <c r="E18" i="8"/>
  <c r="I18" i="8"/>
  <c r="I12" i="8" s="1"/>
  <c r="Y23" i="8"/>
  <c r="C25" i="8"/>
  <c r="G25" i="8"/>
  <c r="X26" i="8"/>
  <c r="K31" i="8"/>
  <c r="X31" i="8"/>
  <c r="X34" i="8"/>
  <c r="E39" i="8"/>
  <c r="K39" i="8" s="1"/>
  <c r="Y41" i="8"/>
  <c r="M85" i="8"/>
  <c r="L85" i="8"/>
  <c r="L93" i="8"/>
  <c r="L117" i="8"/>
  <c r="F136" i="8"/>
  <c r="F118" i="8"/>
  <c r="Y117" i="8"/>
  <c r="J136" i="8"/>
  <c r="J118" i="8"/>
  <c r="X39" i="8"/>
  <c r="X40" i="8"/>
  <c r="K45" i="8"/>
  <c r="L134" i="8"/>
  <c r="K13" i="8"/>
  <c r="K17" i="8"/>
  <c r="K21" i="8"/>
  <c r="K27" i="8"/>
  <c r="Y29" i="8"/>
  <c r="Y40" i="8"/>
  <c r="K43" i="8"/>
  <c r="X45" i="8"/>
  <c r="K46" i="8"/>
  <c r="Y53" i="8"/>
  <c r="F85" i="8"/>
  <c r="Y68" i="8"/>
  <c r="I91" i="8"/>
  <c r="D93" i="8"/>
  <c r="Y93" i="8" s="1"/>
  <c r="G100" i="8"/>
  <c r="D116" i="8"/>
  <c r="H135" i="8"/>
  <c r="L116" i="8"/>
  <c r="Y121" i="8"/>
  <c r="L122" i="8"/>
  <c r="X123" i="8"/>
  <c r="C125" i="8"/>
  <c r="Y124" i="8"/>
  <c r="Y126" i="8"/>
  <c r="Y129" i="8"/>
  <c r="L131" i="8"/>
  <c r="D131" i="8"/>
  <c r="L132" i="8"/>
  <c r="J135" i="8"/>
  <c r="D146" i="8"/>
  <c r="X140" i="8"/>
  <c r="E141" i="8"/>
  <c r="K168" i="8"/>
  <c r="X29" i="8"/>
  <c r="G118" i="8"/>
  <c r="G135" i="8"/>
  <c r="K118" i="8"/>
  <c r="K135" i="8"/>
  <c r="G136" i="8"/>
  <c r="K136" i="8"/>
  <c r="Y120" i="8"/>
  <c r="L120" i="8"/>
  <c r="L124" i="8"/>
  <c r="I135" i="8"/>
  <c r="Y30" i="8"/>
  <c r="K41" i="8"/>
  <c r="Y45" i="8"/>
  <c r="X97" i="8"/>
  <c r="G97" i="8"/>
  <c r="X116" i="8"/>
  <c r="Y127" i="8"/>
  <c r="L127" i="8"/>
  <c r="K28" i="8"/>
  <c r="K32" i="8"/>
  <c r="K48" i="8"/>
  <c r="K61" i="8"/>
  <c r="L123" i="8"/>
  <c r="K45" i="10"/>
  <c r="Y69" i="10"/>
  <c r="E144" i="10"/>
  <c r="C146" i="10"/>
  <c r="X144" i="10"/>
  <c r="X14" i="10"/>
  <c r="G85" i="10"/>
  <c r="P85" i="10"/>
  <c r="X167" i="10"/>
  <c r="K167" i="10"/>
  <c r="Y14" i="10"/>
  <c r="X17" i="10"/>
  <c r="C18" i="10"/>
  <c r="C12" i="10" s="1"/>
  <c r="E18" i="10"/>
  <c r="I18" i="10"/>
  <c r="I12" i="10" s="1"/>
  <c r="Y22" i="10"/>
  <c r="E25" i="10"/>
  <c r="I25" i="10"/>
  <c r="Y30" i="10"/>
  <c r="X33" i="10"/>
  <c r="K34" i="10"/>
  <c r="Y41" i="10"/>
  <c r="Y45" i="10"/>
  <c r="X46" i="10"/>
  <c r="J85" i="10"/>
  <c r="Y91" i="10"/>
  <c r="D93" i="10"/>
  <c r="I136" i="10"/>
  <c r="G125" i="10"/>
  <c r="Y125" i="10" s="1"/>
  <c r="Y123" i="10"/>
  <c r="L130" i="10"/>
  <c r="D130" i="10"/>
  <c r="X130" i="10"/>
  <c r="X39" i="10"/>
  <c r="X40" i="10"/>
  <c r="K57" i="10"/>
  <c r="X45" i="10"/>
  <c r="K62" i="10"/>
  <c r="L85" i="10"/>
  <c r="X142" i="10"/>
  <c r="E142" i="10"/>
  <c r="G12" i="10"/>
  <c r="K13" i="10"/>
  <c r="K15" i="10"/>
  <c r="Y17" i="10"/>
  <c r="D18" i="10"/>
  <c r="D12" i="10" s="1"/>
  <c r="K23" i="10"/>
  <c r="D25" i="10"/>
  <c r="H25" i="10"/>
  <c r="X26" i="10"/>
  <c r="K31" i="10"/>
  <c r="Y33" i="10"/>
  <c r="K40" i="10"/>
  <c r="Y43" i="10"/>
  <c r="F44" i="10"/>
  <c r="Y44" i="10" s="1"/>
  <c r="J44" i="10"/>
  <c r="J49" i="10" s="1"/>
  <c r="Y46" i="10"/>
  <c r="X47" i="10"/>
  <c r="K53" i="10"/>
  <c r="E70" i="10"/>
  <c r="E78" i="10"/>
  <c r="L117" i="10"/>
  <c r="F136" i="10"/>
  <c r="F118" i="10"/>
  <c r="Y117" i="10"/>
  <c r="J136" i="10"/>
  <c r="J118" i="10"/>
  <c r="K118" i="10"/>
  <c r="K135" i="10"/>
  <c r="K136" i="10"/>
  <c r="Y120" i="10"/>
  <c r="L120" i="10"/>
  <c r="L124" i="10"/>
  <c r="L129" i="10"/>
  <c r="G133" i="10"/>
  <c r="I135" i="10"/>
  <c r="H136" i="10"/>
  <c r="K16" i="10"/>
  <c r="K20" i="10"/>
  <c r="K24" i="10"/>
  <c r="K28" i="10"/>
  <c r="K32" i="10"/>
  <c r="K48" i="10"/>
  <c r="E69" i="10"/>
  <c r="E71" i="10"/>
  <c r="E73" i="10"/>
  <c r="E75" i="10"/>
  <c r="E77" i="10"/>
  <c r="E79" i="10"/>
  <c r="E81" i="10"/>
  <c r="E83" i="10"/>
  <c r="F85" i="10"/>
  <c r="F93" i="10"/>
  <c r="E91" i="10"/>
  <c r="Y92" i="10"/>
  <c r="I92" i="10"/>
  <c r="X98" i="10"/>
  <c r="G98" i="10"/>
  <c r="D116" i="10"/>
  <c r="H135" i="10"/>
  <c r="L116" i="10"/>
  <c r="Y121" i="10"/>
  <c r="L122" i="10"/>
  <c r="X123" i="10"/>
  <c r="C125" i="10"/>
  <c r="Y126" i="10"/>
  <c r="L131" i="10"/>
  <c r="D131" i="10"/>
  <c r="J135" i="10"/>
  <c r="J137" i="10" s="1"/>
  <c r="D146" i="10"/>
  <c r="X140" i="10"/>
  <c r="E141" i="10"/>
  <c r="K168" i="10"/>
  <c r="G118" i="10"/>
  <c r="G135" i="10"/>
  <c r="G136" i="10"/>
  <c r="L134" i="10"/>
  <c r="I68" i="10"/>
  <c r="I70" i="10"/>
  <c r="I72" i="10"/>
  <c r="I74" i="10"/>
  <c r="I76" i="10"/>
  <c r="I78" i="10"/>
  <c r="I80" i="10"/>
  <c r="I82" i="10"/>
  <c r="I84" i="10"/>
  <c r="E92" i="10"/>
  <c r="X116" i="10"/>
  <c r="Y127" i="10"/>
  <c r="L127" i="10"/>
  <c r="I91" i="10"/>
  <c r="I93" i="10" s="1"/>
  <c r="L123" i="10"/>
  <c r="X13" i="9"/>
  <c r="K20" i="9"/>
  <c r="E12" i="9"/>
  <c r="I12" i="9"/>
  <c r="Y17" i="9"/>
  <c r="X21" i="9"/>
  <c r="X34" i="9"/>
  <c r="K46" i="9"/>
  <c r="D44" i="9"/>
  <c r="I136" i="9"/>
  <c r="G125" i="9"/>
  <c r="Y123" i="9"/>
  <c r="L130" i="9"/>
  <c r="D130" i="9"/>
  <c r="X130" i="9"/>
  <c r="K13" i="9"/>
  <c r="E144" i="9"/>
  <c r="C146" i="9"/>
  <c r="X144" i="9"/>
  <c r="X17" i="9"/>
  <c r="X26" i="9"/>
  <c r="K41" i="9"/>
  <c r="X41" i="9"/>
  <c r="X97" i="9"/>
  <c r="G97" i="9"/>
  <c r="X142" i="9"/>
  <c r="E142" i="9"/>
  <c r="X167" i="9"/>
  <c r="K167" i="9"/>
  <c r="K14" i="9"/>
  <c r="K15" i="9"/>
  <c r="X18" i="9"/>
  <c r="F18" i="9"/>
  <c r="F12" i="9" s="1"/>
  <c r="J18" i="9"/>
  <c r="J12" i="9" s="1"/>
  <c r="Y20" i="9"/>
  <c r="Y21" i="9"/>
  <c r="K23" i="9"/>
  <c r="Y27" i="9"/>
  <c r="E25" i="9"/>
  <c r="K29" i="9"/>
  <c r="X43" i="9"/>
  <c r="K57" i="9"/>
  <c r="L117" i="9"/>
  <c r="F136" i="9"/>
  <c r="F118" i="9"/>
  <c r="Y117" i="9"/>
  <c r="J136" i="9"/>
  <c r="J118" i="9"/>
  <c r="X62" i="9"/>
  <c r="K62" i="9"/>
  <c r="D85" i="9"/>
  <c r="Y85" i="9" s="1"/>
  <c r="L85" i="9"/>
  <c r="X98" i="9"/>
  <c r="G98" i="9"/>
  <c r="G136" i="9"/>
  <c r="Y120" i="9"/>
  <c r="L120" i="9"/>
  <c r="L124" i="9"/>
  <c r="L129" i="9"/>
  <c r="L134" i="9"/>
  <c r="Y13" i="9"/>
  <c r="K19" i="9"/>
  <c r="Y26" i="9"/>
  <c r="X29" i="9"/>
  <c r="Y34" i="9"/>
  <c r="D39" i="9"/>
  <c r="H39" i="9"/>
  <c r="X40" i="9"/>
  <c r="E44" i="9"/>
  <c r="K45" i="9"/>
  <c r="E92" i="9"/>
  <c r="D116" i="9"/>
  <c r="H135" i="9"/>
  <c r="H137" i="9" s="1"/>
  <c r="L116" i="9"/>
  <c r="Y121" i="9"/>
  <c r="L122" i="9"/>
  <c r="X123" i="9"/>
  <c r="C125" i="9"/>
  <c r="Y124" i="9"/>
  <c r="Y126" i="9"/>
  <c r="L131" i="9"/>
  <c r="D131" i="9"/>
  <c r="L132" i="9"/>
  <c r="J135" i="9"/>
  <c r="D146" i="9"/>
  <c r="X140" i="9"/>
  <c r="E141" i="9"/>
  <c r="K168" i="9"/>
  <c r="G118" i="9"/>
  <c r="G135" i="9"/>
  <c r="K118" i="9"/>
  <c r="K135" i="9"/>
  <c r="K136" i="9"/>
  <c r="I135" i="9"/>
  <c r="K27" i="9"/>
  <c r="Y29" i="9"/>
  <c r="Y40" i="9"/>
  <c r="X45" i="9"/>
  <c r="Y53" i="9"/>
  <c r="F85" i="9"/>
  <c r="Y68" i="9"/>
  <c r="D93" i="9"/>
  <c r="X116" i="9"/>
  <c r="Y127" i="9"/>
  <c r="L127" i="9"/>
  <c r="K28" i="9"/>
  <c r="K32" i="9"/>
  <c r="K48" i="9"/>
  <c r="K61" i="9"/>
  <c r="L123" i="9"/>
  <c r="K15" i="11"/>
  <c r="X20" i="11"/>
  <c r="X28" i="11"/>
  <c r="L126" i="11"/>
  <c r="E144" i="11"/>
  <c r="C146" i="11"/>
  <c r="X144" i="11"/>
  <c r="X15" i="11"/>
  <c r="X23" i="11"/>
  <c r="X31" i="11"/>
  <c r="E39" i="11"/>
  <c r="O85" i="11"/>
  <c r="F108" i="11" s="1"/>
  <c r="Y92" i="11"/>
  <c r="D93" i="11"/>
  <c r="Y93" i="11" s="1"/>
  <c r="X142" i="11"/>
  <c r="E142" i="11"/>
  <c r="F12" i="11"/>
  <c r="Y15" i="11"/>
  <c r="K19" i="11"/>
  <c r="Y23" i="11"/>
  <c r="H49" i="11"/>
  <c r="E44" i="11"/>
  <c r="X58" i="11"/>
  <c r="X99" i="11"/>
  <c r="G99" i="11"/>
  <c r="I136" i="11"/>
  <c r="G125" i="11"/>
  <c r="Y123" i="11"/>
  <c r="L130" i="11"/>
  <c r="D130" i="11"/>
  <c r="X130" i="11"/>
  <c r="X39" i="11"/>
  <c r="K48" i="11"/>
  <c r="I68" i="11"/>
  <c r="J85" i="11"/>
  <c r="Y68" i="11"/>
  <c r="Y26" i="11"/>
  <c r="F49" i="11"/>
  <c r="K45" i="11"/>
  <c r="D44" i="11"/>
  <c r="X44" i="11" s="1"/>
  <c r="X60" i="11"/>
  <c r="F85" i="11"/>
  <c r="X167" i="11"/>
  <c r="K167" i="11"/>
  <c r="J12" i="11"/>
  <c r="K27" i="11"/>
  <c r="Y31" i="11"/>
  <c r="I44" i="11"/>
  <c r="I49" i="11" s="1"/>
  <c r="Y48" i="11"/>
  <c r="K58" i="11"/>
  <c r="E12" i="11"/>
  <c r="I12" i="11"/>
  <c r="Y16" i="11"/>
  <c r="X17" i="11"/>
  <c r="X19" i="11"/>
  <c r="K20" i="11"/>
  <c r="Y24" i="11"/>
  <c r="D25" i="11"/>
  <c r="X27" i="11"/>
  <c r="Y32" i="11"/>
  <c r="X33" i="11"/>
  <c r="K41" i="11"/>
  <c r="X53" i="11"/>
  <c r="C85" i="11"/>
  <c r="H85" i="11"/>
  <c r="E69" i="11"/>
  <c r="E77" i="11"/>
  <c r="L117" i="11"/>
  <c r="F136" i="11"/>
  <c r="F118" i="11"/>
  <c r="Y117" i="11"/>
  <c r="J136" i="11"/>
  <c r="J137" i="11" s="1"/>
  <c r="J118" i="11"/>
  <c r="K135" i="11"/>
  <c r="G136" i="11"/>
  <c r="Y120" i="11"/>
  <c r="L120" i="11"/>
  <c r="L129" i="11"/>
  <c r="G133" i="11"/>
  <c r="I135" i="11"/>
  <c r="H136" i="11"/>
  <c r="K14" i="11"/>
  <c r="K22" i="11"/>
  <c r="K26" i="11"/>
  <c r="K30" i="11"/>
  <c r="K34" i="11"/>
  <c r="K40" i="11"/>
  <c r="K43" i="11"/>
  <c r="K46" i="11"/>
  <c r="E68" i="11"/>
  <c r="E70" i="11"/>
  <c r="E72" i="11"/>
  <c r="E74" i="11"/>
  <c r="E76" i="11"/>
  <c r="E78" i="11"/>
  <c r="E80" i="11"/>
  <c r="E82" i="11"/>
  <c r="E84" i="11"/>
  <c r="D116" i="11"/>
  <c r="H135" i="11"/>
  <c r="L116" i="11"/>
  <c r="Y121" i="11"/>
  <c r="L122" i="11"/>
  <c r="X123" i="11"/>
  <c r="C125" i="11"/>
  <c r="Y124" i="11"/>
  <c r="Y126" i="11"/>
  <c r="L131" i="11"/>
  <c r="D131" i="11"/>
  <c r="D146" i="11"/>
  <c r="X140" i="11"/>
  <c r="E141" i="11"/>
  <c r="K168" i="11"/>
  <c r="G135" i="11"/>
  <c r="K136" i="11"/>
  <c r="L134" i="11"/>
  <c r="K57" i="11"/>
  <c r="I69" i="11"/>
  <c r="I71" i="11"/>
  <c r="I73" i="11"/>
  <c r="I75" i="11"/>
  <c r="I77" i="11"/>
  <c r="I79" i="11"/>
  <c r="I81" i="11"/>
  <c r="I83" i="11"/>
  <c r="X98" i="11"/>
  <c r="G98" i="11"/>
  <c r="X116" i="11"/>
  <c r="F125" i="11"/>
  <c r="J125" i="11"/>
  <c r="Y127" i="11"/>
  <c r="L127" i="11"/>
  <c r="E91" i="11"/>
  <c r="I91" i="11"/>
  <c r="L123" i="11"/>
  <c r="G118" i="11"/>
  <c r="K118" i="11"/>
  <c r="X206" i="12"/>
  <c r="X205" i="12"/>
  <c r="X204" i="12"/>
  <c r="AA197" i="12"/>
  <c r="Y197" i="12"/>
  <c r="C194" i="12"/>
  <c r="C193" i="12"/>
  <c r="C192" i="12"/>
  <c r="C191" i="12"/>
  <c r="C190" i="12"/>
  <c r="C189" i="12"/>
  <c r="C188" i="12"/>
  <c r="C187" i="12"/>
  <c r="C186" i="12"/>
  <c r="C185" i="12"/>
  <c r="C184" i="12"/>
  <c r="J183" i="12"/>
  <c r="I183" i="12"/>
  <c r="H183" i="12"/>
  <c r="G183" i="12"/>
  <c r="F183" i="12"/>
  <c r="E183" i="12"/>
  <c r="D183" i="12"/>
  <c r="C183" i="12" s="1"/>
  <c r="C182" i="12"/>
  <c r="X179" i="12"/>
  <c r="F179" i="12"/>
  <c r="X178" i="12"/>
  <c r="F178" i="12"/>
  <c r="X177" i="12"/>
  <c r="F177" i="12"/>
  <c r="Y174" i="12"/>
  <c r="M174" i="12"/>
  <c r="Y173" i="12"/>
  <c r="M173" i="12"/>
  <c r="Y172" i="12"/>
  <c r="M172" i="12"/>
  <c r="C168" i="12"/>
  <c r="C167" i="12"/>
  <c r="X166" i="12"/>
  <c r="K166" i="12"/>
  <c r="C166" i="12"/>
  <c r="Y153" i="12"/>
  <c r="G153" i="12"/>
  <c r="F153" i="12"/>
  <c r="E153" i="12"/>
  <c r="D153" i="12"/>
  <c r="C153" i="12"/>
  <c r="X152" i="12"/>
  <c r="Z151" i="12"/>
  <c r="Y151" i="12"/>
  <c r="X151" i="12"/>
  <c r="Z150" i="12"/>
  <c r="X150" i="12"/>
  <c r="W150" i="12"/>
  <c r="D145" i="12"/>
  <c r="C145" i="12"/>
  <c r="D144" i="12"/>
  <c r="C144" i="12"/>
  <c r="X143" i="12"/>
  <c r="E143" i="12"/>
  <c r="D142" i="12"/>
  <c r="C142" i="12"/>
  <c r="D141" i="12"/>
  <c r="C141" i="12"/>
  <c r="D140" i="12"/>
  <c r="C140" i="12"/>
  <c r="K134" i="12"/>
  <c r="J134" i="12"/>
  <c r="I134" i="12"/>
  <c r="H134" i="12"/>
  <c r="G134" i="12"/>
  <c r="F134" i="12"/>
  <c r="C134" i="12"/>
  <c r="K132" i="12"/>
  <c r="J132" i="12"/>
  <c r="J133" i="12" s="1"/>
  <c r="I132" i="12"/>
  <c r="H132" i="12"/>
  <c r="G132" i="12"/>
  <c r="F132" i="12"/>
  <c r="C132" i="12"/>
  <c r="K131" i="12"/>
  <c r="J131" i="12"/>
  <c r="I131" i="12"/>
  <c r="H131" i="12"/>
  <c r="G131" i="12"/>
  <c r="F131" i="12"/>
  <c r="E131" i="12"/>
  <c r="C131" i="12"/>
  <c r="K130" i="12"/>
  <c r="J130" i="12"/>
  <c r="I130" i="12"/>
  <c r="H130" i="12"/>
  <c r="G130" i="12"/>
  <c r="F130" i="12"/>
  <c r="E130" i="12"/>
  <c r="C130" i="12"/>
  <c r="K129" i="12"/>
  <c r="J129" i="12"/>
  <c r="I129" i="12"/>
  <c r="H129" i="12"/>
  <c r="G129" i="12"/>
  <c r="F129" i="12"/>
  <c r="C129" i="12"/>
  <c r="K127" i="12"/>
  <c r="J127" i="12"/>
  <c r="I127" i="12"/>
  <c r="H127" i="12"/>
  <c r="G127" i="12"/>
  <c r="F127" i="12"/>
  <c r="C127" i="12"/>
  <c r="K126" i="12"/>
  <c r="J126" i="12"/>
  <c r="I126" i="12"/>
  <c r="H126" i="12"/>
  <c r="G126" i="12"/>
  <c r="F126" i="12"/>
  <c r="E126" i="12"/>
  <c r="C126" i="12"/>
  <c r="C128" i="12" s="1"/>
  <c r="K124" i="12"/>
  <c r="J124" i="12"/>
  <c r="I124" i="12"/>
  <c r="H124" i="12"/>
  <c r="G124" i="12"/>
  <c r="F124" i="12"/>
  <c r="C124" i="12"/>
  <c r="K123" i="12"/>
  <c r="J123" i="12"/>
  <c r="I123" i="12"/>
  <c r="H123" i="12"/>
  <c r="G123" i="12"/>
  <c r="F123" i="12"/>
  <c r="E123" i="12"/>
  <c r="C123" i="12"/>
  <c r="K122" i="12"/>
  <c r="J122" i="12"/>
  <c r="I122" i="12"/>
  <c r="H122" i="12"/>
  <c r="G122" i="12"/>
  <c r="F122" i="12"/>
  <c r="C122" i="12"/>
  <c r="K121" i="12"/>
  <c r="J121" i="12"/>
  <c r="I121" i="12"/>
  <c r="H121" i="12"/>
  <c r="G121" i="12"/>
  <c r="F121" i="12"/>
  <c r="E121" i="12"/>
  <c r="C121" i="12"/>
  <c r="K120" i="12"/>
  <c r="J120" i="12"/>
  <c r="I120" i="12"/>
  <c r="H120" i="12"/>
  <c r="G120" i="12"/>
  <c r="F120" i="12"/>
  <c r="C120" i="12"/>
  <c r="K119" i="12"/>
  <c r="J119" i="12"/>
  <c r="I119" i="12"/>
  <c r="H119" i="12"/>
  <c r="G119" i="12"/>
  <c r="F119" i="12"/>
  <c r="C119" i="12"/>
  <c r="K117" i="12"/>
  <c r="J117" i="12"/>
  <c r="I117" i="12"/>
  <c r="H117" i="12"/>
  <c r="G117" i="12"/>
  <c r="F117" i="12"/>
  <c r="C117" i="12"/>
  <c r="K116" i="12"/>
  <c r="J116" i="12"/>
  <c r="I116" i="12"/>
  <c r="H116" i="12"/>
  <c r="G116" i="12"/>
  <c r="F116" i="12"/>
  <c r="E116" i="12"/>
  <c r="C116" i="12"/>
  <c r="X112" i="12"/>
  <c r="E112" i="12"/>
  <c r="X111" i="12"/>
  <c r="E111" i="12"/>
  <c r="C108" i="12"/>
  <c r="C107" i="12"/>
  <c r="C106" i="12"/>
  <c r="C105" i="12"/>
  <c r="X102" i="12"/>
  <c r="G102" i="12"/>
  <c r="X101" i="12"/>
  <c r="C101" i="12"/>
  <c r="G101" i="12" s="1"/>
  <c r="X100" i="12"/>
  <c r="G100" i="12"/>
  <c r="C100" i="12"/>
  <c r="C99" i="12"/>
  <c r="X99" i="12" s="1"/>
  <c r="C98" i="12"/>
  <c r="X97" i="12"/>
  <c r="C97" i="12"/>
  <c r="G97" i="12" s="1"/>
  <c r="X96" i="12"/>
  <c r="G96" i="12"/>
  <c r="C96" i="12"/>
  <c r="Q92" i="12"/>
  <c r="P92" i="12"/>
  <c r="O92" i="12"/>
  <c r="N92" i="12"/>
  <c r="M92" i="12"/>
  <c r="L92" i="12"/>
  <c r="K92" i="12"/>
  <c r="J92" i="12"/>
  <c r="H92" i="12"/>
  <c r="G92" i="12"/>
  <c r="F92" i="12"/>
  <c r="D92" i="12"/>
  <c r="C92" i="12"/>
  <c r="Q91" i="12"/>
  <c r="P91" i="12"/>
  <c r="O91" i="12"/>
  <c r="N91" i="12"/>
  <c r="M91" i="12"/>
  <c r="L91" i="12"/>
  <c r="K91" i="12"/>
  <c r="J91" i="12"/>
  <c r="H91" i="12"/>
  <c r="G91" i="12"/>
  <c r="F91" i="12"/>
  <c r="D91" i="12"/>
  <c r="C91" i="12"/>
  <c r="Q84" i="12"/>
  <c r="P84" i="12"/>
  <c r="O84" i="12"/>
  <c r="N84" i="12"/>
  <c r="M84" i="12"/>
  <c r="L84" i="12"/>
  <c r="K84" i="12"/>
  <c r="J84" i="12"/>
  <c r="H84" i="12"/>
  <c r="G84" i="12"/>
  <c r="F84" i="12"/>
  <c r="D84" i="12"/>
  <c r="C84" i="12"/>
  <c r="Q83" i="12"/>
  <c r="P83" i="12"/>
  <c r="O83" i="12"/>
  <c r="N83" i="12"/>
  <c r="M83" i="12"/>
  <c r="L83" i="12"/>
  <c r="K83" i="12"/>
  <c r="J83" i="12"/>
  <c r="H83" i="12"/>
  <c r="G83" i="12"/>
  <c r="F83" i="12"/>
  <c r="D83" i="12"/>
  <c r="C83" i="12"/>
  <c r="Q82" i="12"/>
  <c r="P82" i="12"/>
  <c r="O82" i="12"/>
  <c r="N82" i="12"/>
  <c r="M82" i="12"/>
  <c r="L82" i="12"/>
  <c r="K82" i="12"/>
  <c r="J82" i="12"/>
  <c r="H82" i="12"/>
  <c r="G82" i="12"/>
  <c r="F82" i="12"/>
  <c r="D82" i="12"/>
  <c r="C82" i="12"/>
  <c r="Q81" i="12"/>
  <c r="P81" i="12"/>
  <c r="O81" i="12"/>
  <c r="N81" i="12"/>
  <c r="M81" i="12"/>
  <c r="L81" i="12"/>
  <c r="K81" i="12"/>
  <c r="J81" i="12"/>
  <c r="H81" i="12"/>
  <c r="G81" i="12"/>
  <c r="F81" i="12"/>
  <c r="D81" i="12"/>
  <c r="C81" i="12"/>
  <c r="Q80" i="12"/>
  <c r="P80" i="12"/>
  <c r="O80" i="12"/>
  <c r="N80" i="12"/>
  <c r="M80" i="12"/>
  <c r="L80" i="12"/>
  <c r="K80" i="12"/>
  <c r="J80" i="12"/>
  <c r="H80" i="12"/>
  <c r="G80" i="12"/>
  <c r="F80" i="12"/>
  <c r="D80" i="12"/>
  <c r="C80" i="12"/>
  <c r="Q79" i="12"/>
  <c r="P79" i="12"/>
  <c r="O79" i="12"/>
  <c r="N79" i="12"/>
  <c r="M79" i="12"/>
  <c r="L79" i="12"/>
  <c r="K79" i="12"/>
  <c r="J79" i="12"/>
  <c r="H79" i="12"/>
  <c r="G79" i="12"/>
  <c r="F79" i="12"/>
  <c r="D79" i="12"/>
  <c r="C79" i="12"/>
  <c r="Q78" i="12"/>
  <c r="P78" i="12"/>
  <c r="O78" i="12"/>
  <c r="N78" i="12"/>
  <c r="M78" i="12"/>
  <c r="L78" i="12"/>
  <c r="K78" i="12"/>
  <c r="J78" i="12"/>
  <c r="H78" i="12"/>
  <c r="G78" i="12"/>
  <c r="F78" i="12"/>
  <c r="D78" i="12"/>
  <c r="C78" i="12"/>
  <c r="Q77" i="12"/>
  <c r="P77" i="12"/>
  <c r="O77" i="12"/>
  <c r="N77" i="12"/>
  <c r="M77" i="12"/>
  <c r="L77" i="12"/>
  <c r="K77" i="12"/>
  <c r="J77" i="12"/>
  <c r="H77" i="12"/>
  <c r="G77" i="12"/>
  <c r="F77" i="12"/>
  <c r="D77" i="12"/>
  <c r="C77" i="12"/>
  <c r="Q76" i="12"/>
  <c r="P76" i="12"/>
  <c r="O76" i="12"/>
  <c r="N76" i="12"/>
  <c r="M76" i="12"/>
  <c r="L76" i="12"/>
  <c r="K76" i="12"/>
  <c r="J76" i="12"/>
  <c r="H76" i="12"/>
  <c r="G76" i="12"/>
  <c r="F76" i="12"/>
  <c r="D76" i="12"/>
  <c r="C76" i="12"/>
  <c r="Q75" i="12"/>
  <c r="P75" i="12"/>
  <c r="O75" i="12"/>
  <c r="N75" i="12"/>
  <c r="M75" i="12"/>
  <c r="L75" i="12"/>
  <c r="K75" i="12"/>
  <c r="J75" i="12"/>
  <c r="H75" i="12"/>
  <c r="G75" i="12"/>
  <c r="F75" i="12"/>
  <c r="D75" i="12"/>
  <c r="C75" i="12"/>
  <c r="Q74" i="12"/>
  <c r="P74" i="12"/>
  <c r="O74" i="12"/>
  <c r="N74" i="12"/>
  <c r="M74" i="12"/>
  <c r="L74" i="12"/>
  <c r="K74" i="12"/>
  <c r="J74" i="12"/>
  <c r="H74" i="12"/>
  <c r="G74" i="12"/>
  <c r="F74" i="12"/>
  <c r="D74" i="12"/>
  <c r="C74" i="12"/>
  <c r="Q73" i="12"/>
  <c r="P73" i="12"/>
  <c r="O73" i="12"/>
  <c r="N73" i="12"/>
  <c r="M73" i="12"/>
  <c r="L73" i="12"/>
  <c r="K73" i="12"/>
  <c r="J73" i="12"/>
  <c r="H73" i="12"/>
  <c r="G73" i="12"/>
  <c r="F73" i="12"/>
  <c r="D73" i="12"/>
  <c r="C73" i="12"/>
  <c r="Q72" i="12"/>
  <c r="P72" i="12"/>
  <c r="O72" i="12"/>
  <c r="N72" i="12"/>
  <c r="M72" i="12"/>
  <c r="L72" i="12"/>
  <c r="K72" i="12"/>
  <c r="J72" i="12"/>
  <c r="H72" i="12"/>
  <c r="G72" i="12"/>
  <c r="F72" i="12"/>
  <c r="D72" i="12"/>
  <c r="C72" i="12"/>
  <c r="Q71" i="12"/>
  <c r="P71" i="12"/>
  <c r="O71" i="12"/>
  <c r="N71" i="12"/>
  <c r="M71" i="12"/>
  <c r="L71" i="12"/>
  <c r="K71" i="12"/>
  <c r="J71" i="12"/>
  <c r="H71" i="12"/>
  <c r="G71" i="12"/>
  <c r="F71" i="12"/>
  <c r="D71" i="12"/>
  <c r="C71" i="12"/>
  <c r="Q70" i="12"/>
  <c r="P70" i="12"/>
  <c r="O70" i="12"/>
  <c r="N70" i="12"/>
  <c r="M70" i="12"/>
  <c r="L70" i="12"/>
  <c r="K70" i="12"/>
  <c r="J70" i="12"/>
  <c r="H70" i="12"/>
  <c r="G70" i="12"/>
  <c r="F70" i="12"/>
  <c r="D70" i="12"/>
  <c r="C70" i="12"/>
  <c r="Q69" i="12"/>
  <c r="P69" i="12"/>
  <c r="O69" i="12"/>
  <c r="N69" i="12"/>
  <c r="M69" i="12"/>
  <c r="L69" i="12"/>
  <c r="K69" i="12"/>
  <c r="J69" i="12"/>
  <c r="H69" i="12"/>
  <c r="G69" i="12"/>
  <c r="F69" i="12"/>
  <c r="D69" i="12"/>
  <c r="C69" i="12"/>
  <c r="Q68" i="12"/>
  <c r="P68" i="12"/>
  <c r="O68" i="12"/>
  <c r="N68" i="12"/>
  <c r="M68" i="12"/>
  <c r="L68" i="12"/>
  <c r="K68" i="12"/>
  <c r="J68" i="12"/>
  <c r="H68" i="12"/>
  <c r="G68" i="12"/>
  <c r="F68" i="12"/>
  <c r="D68" i="12"/>
  <c r="C68" i="12"/>
  <c r="J62" i="12"/>
  <c r="I62" i="12"/>
  <c r="H62" i="12"/>
  <c r="D62" i="12"/>
  <c r="C62" i="12"/>
  <c r="X62" i="12" s="1"/>
  <c r="J61" i="12"/>
  <c r="I61" i="12"/>
  <c r="H61" i="12"/>
  <c r="D61" i="12"/>
  <c r="C61" i="12"/>
  <c r="J60" i="12"/>
  <c r="I60" i="12"/>
  <c r="H60" i="12"/>
  <c r="D60" i="12"/>
  <c r="C60" i="12"/>
  <c r="J59" i="12"/>
  <c r="I59" i="12"/>
  <c r="H59" i="12"/>
  <c r="D59" i="12"/>
  <c r="C59" i="12"/>
  <c r="J58" i="12"/>
  <c r="I58" i="12"/>
  <c r="H58" i="12"/>
  <c r="D58" i="12"/>
  <c r="C58" i="12"/>
  <c r="J57" i="12"/>
  <c r="I57" i="12"/>
  <c r="H57" i="12"/>
  <c r="D57" i="12"/>
  <c r="C57" i="12"/>
  <c r="J53" i="12"/>
  <c r="I53" i="12"/>
  <c r="H53" i="12"/>
  <c r="G53" i="12"/>
  <c r="F53" i="12"/>
  <c r="E53" i="12"/>
  <c r="D53" i="12"/>
  <c r="C53" i="12"/>
  <c r="J48" i="12"/>
  <c r="I48" i="12"/>
  <c r="H48" i="12"/>
  <c r="G48" i="12"/>
  <c r="F48" i="12"/>
  <c r="E48" i="12"/>
  <c r="D48" i="12"/>
  <c r="C48" i="12"/>
  <c r="J47" i="12"/>
  <c r="I47" i="12"/>
  <c r="H47" i="12"/>
  <c r="G47" i="12"/>
  <c r="F47" i="12"/>
  <c r="E47" i="12"/>
  <c r="D47" i="12"/>
  <c r="C47" i="12"/>
  <c r="J46" i="12"/>
  <c r="I46" i="12"/>
  <c r="H46" i="12"/>
  <c r="G46" i="12"/>
  <c r="F46" i="12"/>
  <c r="E46" i="12"/>
  <c r="D46" i="12"/>
  <c r="C46" i="12"/>
  <c r="J45" i="12"/>
  <c r="I45" i="12"/>
  <c r="H45" i="12"/>
  <c r="G45" i="12"/>
  <c r="F45" i="12"/>
  <c r="E45" i="12"/>
  <c r="D45" i="12"/>
  <c r="C45" i="12"/>
  <c r="F44" i="12"/>
  <c r="J43" i="12"/>
  <c r="I43" i="12"/>
  <c r="H43" i="12"/>
  <c r="G43" i="12"/>
  <c r="F43" i="12"/>
  <c r="E43" i="12"/>
  <c r="D43" i="12"/>
  <c r="C43" i="12"/>
  <c r="Y42" i="12"/>
  <c r="X42" i="12"/>
  <c r="J41" i="12"/>
  <c r="I41" i="12"/>
  <c r="H41" i="12"/>
  <c r="G41" i="12"/>
  <c r="F41" i="12"/>
  <c r="E41" i="12"/>
  <c r="D41" i="12"/>
  <c r="C41" i="12"/>
  <c r="J40" i="12"/>
  <c r="J39" i="12" s="1"/>
  <c r="I40" i="12"/>
  <c r="I39" i="12" s="1"/>
  <c r="H40" i="12"/>
  <c r="H39" i="12" s="1"/>
  <c r="G40" i="12"/>
  <c r="G39" i="12" s="1"/>
  <c r="F40" i="12"/>
  <c r="F39" i="12" s="1"/>
  <c r="E40" i="12"/>
  <c r="D40" i="12"/>
  <c r="C40" i="12"/>
  <c r="Y38" i="12"/>
  <c r="X38" i="12"/>
  <c r="J34" i="12"/>
  <c r="I34" i="12"/>
  <c r="H34" i="12"/>
  <c r="G34" i="12"/>
  <c r="F34" i="12"/>
  <c r="E34" i="12"/>
  <c r="D34" i="12"/>
  <c r="C34" i="12"/>
  <c r="J33" i="12"/>
  <c r="I33" i="12"/>
  <c r="H33" i="12"/>
  <c r="G33" i="12"/>
  <c r="F33" i="12"/>
  <c r="E33" i="12"/>
  <c r="D33" i="12"/>
  <c r="C33" i="12"/>
  <c r="J32" i="12"/>
  <c r="I32" i="12"/>
  <c r="H32" i="12"/>
  <c r="G32" i="12"/>
  <c r="F32" i="12"/>
  <c r="E32" i="12"/>
  <c r="D32" i="12"/>
  <c r="C32" i="12"/>
  <c r="J31" i="12"/>
  <c r="I31" i="12"/>
  <c r="H31" i="12"/>
  <c r="G31" i="12"/>
  <c r="F31" i="12"/>
  <c r="E31" i="12"/>
  <c r="D31" i="12"/>
  <c r="C31" i="12"/>
  <c r="J30" i="12"/>
  <c r="I30" i="12"/>
  <c r="H30" i="12"/>
  <c r="G30" i="12"/>
  <c r="F30" i="12"/>
  <c r="E30" i="12"/>
  <c r="D30" i="12"/>
  <c r="C30" i="12"/>
  <c r="J29" i="12"/>
  <c r="I29" i="12"/>
  <c r="H29" i="12"/>
  <c r="G29" i="12"/>
  <c r="F29" i="12"/>
  <c r="E29" i="12"/>
  <c r="D29" i="12"/>
  <c r="C29" i="12"/>
  <c r="J28" i="12"/>
  <c r="I28" i="12"/>
  <c r="H28" i="12"/>
  <c r="G28" i="12"/>
  <c r="F28" i="12"/>
  <c r="E28" i="12"/>
  <c r="D28" i="12"/>
  <c r="C28" i="12"/>
  <c r="J27" i="12"/>
  <c r="I27" i="12"/>
  <c r="H27" i="12"/>
  <c r="G27" i="12"/>
  <c r="F27" i="12"/>
  <c r="E27" i="12"/>
  <c r="D27" i="12"/>
  <c r="C27" i="12"/>
  <c r="J26" i="12"/>
  <c r="I26" i="12"/>
  <c r="H26" i="12"/>
  <c r="H25" i="12" s="1"/>
  <c r="G26" i="12"/>
  <c r="F26" i="12"/>
  <c r="E26" i="12"/>
  <c r="D26" i="12"/>
  <c r="C26" i="12"/>
  <c r="J24" i="12"/>
  <c r="I24" i="12"/>
  <c r="H24" i="12"/>
  <c r="G24" i="12"/>
  <c r="F24" i="12"/>
  <c r="E24" i="12"/>
  <c r="D24" i="12"/>
  <c r="C24" i="12"/>
  <c r="J23" i="12"/>
  <c r="I23" i="12"/>
  <c r="H23" i="12"/>
  <c r="G23" i="12"/>
  <c r="F23" i="12"/>
  <c r="E23" i="12"/>
  <c r="D23" i="12"/>
  <c r="C23" i="12"/>
  <c r="J22" i="12"/>
  <c r="I22" i="12"/>
  <c r="H22" i="12"/>
  <c r="G22" i="12"/>
  <c r="F22" i="12"/>
  <c r="E22" i="12"/>
  <c r="D22" i="12"/>
  <c r="C22" i="12"/>
  <c r="J21" i="12"/>
  <c r="I21" i="12"/>
  <c r="H21" i="12"/>
  <c r="G21" i="12"/>
  <c r="F21" i="12"/>
  <c r="E21" i="12"/>
  <c r="D21" i="12"/>
  <c r="C21" i="12"/>
  <c r="J20" i="12"/>
  <c r="I20" i="12"/>
  <c r="H20" i="12"/>
  <c r="G20" i="12"/>
  <c r="F20" i="12"/>
  <c r="E20" i="12"/>
  <c r="D20" i="12"/>
  <c r="C20" i="12"/>
  <c r="J19" i="12"/>
  <c r="I19" i="12"/>
  <c r="H19" i="12"/>
  <c r="G19" i="12"/>
  <c r="G18" i="12" s="1"/>
  <c r="F19" i="12"/>
  <c r="F18" i="12" s="1"/>
  <c r="E19" i="12"/>
  <c r="D19" i="12"/>
  <c r="C19" i="12"/>
  <c r="C18" i="12" s="1"/>
  <c r="J18" i="12"/>
  <c r="I18" i="12"/>
  <c r="J17" i="12"/>
  <c r="I17" i="12"/>
  <c r="H17" i="12"/>
  <c r="G17" i="12"/>
  <c r="F17" i="12"/>
  <c r="E17" i="12"/>
  <c r="D17" i="12"/>
  <c r="C17" i="12"/>
  <c r="J16" i="12"/>
  <c r="I16" i="12"/>
  <c r="H16" i="12"/>
  <c r="G16" i="12"/>
  <c r="F16" i="12"/>
  <c r="E16" i="12"/>
  <c r="D16" i="12"/>
  <c r="C16" i="12"/>
  <c r="J15" i="12"/>
  <c r="I15" i="12"/>
  <c r="H15" i="12"/>
  <c r="G15" i="12"/>
  <c r="F15" i="12"/>
  <c r="E15" i="12"/>
  <c r="D15" i="12"/>
  <c r="C15" i="12"/>
  <c r="J14" i="12"/>
  <c r="I14" i="12"/>
  <c r="H14" i="12"/>
  <c r="G14" i="12"/>
  <c r="F14" i="12"/>
  <c r="E14" i="12"/>
  <c r="D14" i="12"/>
  <c r="C14" i="12"/>
  <c r="J13" i="12"/>
  <c r="I13" i="12"/>
  <c r="H13" i="12"/>
  <c r="G13" i="12"/>
  <c r="F13" i="12"/>
  <c r="E13" i="12"/>
  <c r="D13" i="12"/>
  <c r="C13" i="12"/>
  <c r="A5" i="12"/>
  <c r="A4" i="12"/>
  <c r="A3" i="12"/>
  <c r="A2" i="12"/>
  <c r="Y93" i="9" l="1"/>
  <c r="F49" i="10"/>
  <c r="Y49" i="10" s="1"/>
  <c r="Y133" i="8"/>
  <c r="L128" i="10"/>
  <c r="Y85" i="10"/>
  <c r="E93" i="11"/>
  <c r="K39" i="11"/>
  <c r="Y76" i="12"/>
  <c r="Y80" i="12"/>
  <c r="Y84" i="12"/>
  <c r="I128" i="12"/>
  <c r="E49" i="9"/>
  <c r="Y49" i="9" s="1"/>
  <c r="I49" i="8"/>
  <c r="C137" i="9"/>
  <c r="G49" i="11"/>
  <c r="L128" i="8"/>
  <c r="K25" i="9"/>
  <c r="I137" i="11"/>
  <c r="Y25" i="8"/>
  <c r="Y18" i="8"/>
  <c r="C137" i="8"/>
  <c r="X18" i="11"/>
  <c r="Y13" i="12"/>
  <c r="Y17" i="12"/>
  <c r="K27" i="12"/>
  <c r="X28" i="12"/>
  <c r="X29" i="12"/>
  <c r="E71" i="12"/>
  <c r="I72" i="12"/>
  <c r="I76" i="12"/>
  <c r="E79" i="12"/>
  <c r="I80" i="12"/>
  <c r="I84" i="12"/>
  <c r="C93" i="12"/>
  <c r="H93" i="12"/>
  <c r="M93" i="12"/>
  <c r="Q93" i="12"/>
  <c r="I118" i="12"/>
  <c r="Y119" i="12"/>
  <c r="F128" i="12"/>
  <c r="J128" i="12"/>
  <c r="Y131" i="12"/>
  <c r="C146" i="12"/>
  <c r="E142" i="12"/>
  <c r="X144" i="12"/>
  <c r="Y44" i="8"/>
  <c r="Y39" i="10"/>
  <c r="L128" i="9"/>
  <c r="G12" i="12"/>
  <c r="K18" i="11"/>
  <c r="H49" i="9"/>
  <c r="D49" i="8"/>
  <c r="X49" i="8" s="1"/>
  <c r="C49" i="4"/>
  <c r="Y49" i="4" s="1"/>
  <c r="L128" i="11"/>
  <c r="I137" i="10"/>
  <c r="K39" i="10"/>
  <c r="E93" i="4"/>
  <c r="Y128" i="9"/>
  <c r="G137" i="10"/>
  <c r="Y133" i="10"/>
  <c r="I93" i="8"/>
  <c r="C137" i="4"/>
  <c r="Y19" i="12"/>
  <c r="Y20" i="12"/>
  <c r="Y21" i="12"/>
  <c r="H137" i="4"/>
  <c r="E85" i="9"/>
  <c r="X94" i="9" s="1"/>
  <c r="Y128" i="8"/>
  <c r="Y128" i="10"/>
  <c r="X14" i="12"/>
  <c r="K16" i="12"/>
  <c r="F133" i="12"/>
  <c r="Y85" i="11"/>
  <c r="L125" i="9"/>
  <c r="Y25" i="10"/>
  <c r="K137" i="4"/>
  <c r="I137" i="4"/>
  <c r="L135" i="8"/>
  <c r="Y93" i="4"/>
  <c r="X25" i="9"/>
  <c r="C49" i="11"/>
  <c r="Y25" i="11"/>
  <c r="C137" i="11"/>
  <c r="L135" i="9"/>
  <c r="D93" i="12"/>
  <c r="J93" i="12"/>
  <c r="N93" i="12"/>
  <c r="D121" i="12"/>
  <c r="G128" i="12"/>
  <c r="K128" i="12"/>
  <c r="I93" i="11"/>
  <c r="I137" i="9"/>
  <c r="G137" i="9"/>
  <c r="L133" i="9"/>
  <c r="Y93" i="10"/>
  <c r="F137" i="8"/>
  <c r="X25" i="4"/>
  <c r="I93" i="4"/>
  <c r="I85" i="8"/>
  <c r="G137" i="4"/>
  <c r="Y137" i="4" s="1"/>
  <c r="Y135" i="4"/>
  <c r="X12" i="11"/>
  <c r="I94" i="2"/>
  <c r="Y94" i="2"/>
  <c r="L137" i="2"/>
  <c r="Y137" i="2"/>
  <c r="X49" i="2"/>
  <c r="K49" i="2"/>
  <c r="K12" i="2"/>
  <c r="X30" i="12"/>
  <c r="X31" i="12"/>
  <c r="K53" i="12"/>
  <c r="X145" i="12"/>
  <c r="Y44" i="9"/>
  <c r="K12" i="9"/>
  <c r="X44" i="9"/>
  <c r="Y18" i="9"/>
  <c r="Y26" i="12"/>
  <c r="Y30" i="12"/>
  <c r="Y33" i="12"/>
  <c r="K41" i="12"/>
  <c r="X61" i="12"/>
  <c r="I135" i="12"/>
  <c r="L131" i="12"/>
  <c r="C133" i="12"/>
  <c r="E144" i="12"/>
  <c r="H137" i="11"/>
  <c r="Y128" i="11"/>
  <c r="F137" i="9"/>
  <c r="Y125" i="9"/>
  <c r="K18" i="9"/>
  <c r="K137" i="10"/>
  <c r="L125" i="10"/>
  <c r="Y18" i="10"/>
  <c r="Y125" i="8"/>
  <c r="L133" i="8"/>
  <c r="Y125" i="4"/>
  <c r="Y25" i="4"/>
  <c r="I85" i="9"/>
  <c r="I93" i="9"/>
  <c r="K133" i="12"/>
  <c r="X26" i="12"/>
  <c r="K47" i="12"/>
  <c r="Y53" i="12"/>
  <c r="X60" i="12"/>
  <c r="H133" i="12"/>
  <c r="Y12" i="11"/>
  <c r="E18" i="12"/>
  <c r="Y18" i="12" s="1"/>
  <c r="K20" i="12"/>
  <c r="K21" i="12"/>
  <c r="E25" i="12"/>
  <c r="Y29" i="12"/>
  <c r="Y45" i="12"/>
  <c r="G135" i="12"/>
  <c r="K135" i="12"/>
  <c r="H118" i="12"/>
  <c r="Y122" i="12"/>
  <c r="Y130" i="12"/>
  <c r="Y133" i="11"/>
  <c r="Y44" i="11"/>
  <c r="E93" i="9"/>
  <c r="Y25" i="9"/>
  <c r="E85" i="10"/>
  <c r="X94" i="10" s="1"/>
  <c r="D49" i="10"/>
  <c r="K49" i="10" s="1"/>
  <c r="G137" i="8"/>
  <c r="J137" i="8"/>
  <c r="H137" i="8"/>
  <c r="L128" i="4"/>
  <c r="Y85" i="4"/>
  <c r="E93" i="8"/>
  <c r="E85" i="8"/>
  <c r="X94" i="8" s="1"/>
  <c r="C44" i="12"/>
  <c r="H136" i="12"/>
  <c r="K24" i="12"/>
  <c r="I25" i="12"/>
  <c r="X40" i="12"/>
  <c r="X41" i="12"/>
  <c r="X46" i="12"/>
  <c r="X47" i="12"/>
  <c r="X48" i="12"/>
  <c r="Y69" i="12"/>
  <c r="Y81" i="12"/>
  <c r="Y124" i="12"/>
  <c r="X22" i="12"/>
  <c r="X23" i="12"/>
  <c r="X24" i="12"/>
  <c r="Y28" i="12"/>
  <c r="K29" i="12"/>
  <c r="D39" i="12"/>
  <c r="Y40" i="12"/>
  <c r="Y41" i="12"/>
  <c r="Y47" i="12"/>
  <c r="E69" i="12"/>
  <c r="Y70" i="12"/>
  <c r="I70" i="12"/>
  <c r="E73" i="12"/>
  <c r="Y74" i="12"/>
  <c r="I74" i="12"/>
  <c r="E77" i="12"/>
  <c r="I78" i="12"/>
  <c r="Y82" i="12"/>
  <c r="I82" i="12"/>
  <c r="Y92" i="12"/>
  <c r="C136" i="12"/>
  <c r="L121" i="12"/>
  <c r="I136" i="12"/>
  <c r="D123" i="12"/>
  <c r="I125" i="12"/>
  <c r="D126" i="12"/>
  <c r="L126" i="12"/>
  <c r="L134" i="12"/>
  <c r="X142" i="12"/>
  <c r="G44" i="12"/>
  <c r="F85" i="12"/>
  <c r="F135" i="12"/>
  <c r="K23" i="12"/>
  <c r="X34" i="12"/>
  <c r="K61" i="12"/>
  <c r="Y73" i="12"/>
  <c r="Y77" i="12"/>
  <c r="L119" i="12"/>
  <c r="K125" i="12"/>
  <c r="J135" i="12"/>
  <c r="K13" i="12"/>
  <c r="C12" i="12"/>
  <c r="X21" i="12"/>
  <c r="Y22" i="12"/>
  <c r="K26" i="12"/>
  <c r="G25" i="12"/>
  <c r="K31" i="12"/>
  <c r="K32" i="12"/>
  <c r="Y34" i="12"/>
  <c r="X43" i="12"/>
  <c r="J44" i="12"/>
  <c r="J49" i="12" s="1"/>
  <c r="M85" i="12"/>
  <c r="Q85" i="12"/>
  <c r="L85" i="12"/>
  <c r="Y71" i="12"/>
  <c r="G85" i="12"/>
  <c r="P85" i="12"/>
  <c r="Y75" i="12"/>
  <c r="Y79" i="12"/>
  <c r="Y83" i="12"/>
  <c r="G93" i="12"/>
  <c r="L93" i="12"/>
  <c r="P93" i="12"/>
  <c r="E92" i="12"/>
  <c r="X121" i="12"/>
  <c r="X126" i="12"/>
  <c r="Y129" i="12"/>
  <c r="D131" i="12"/>
  <c r="X131" i="12"/>
  <c r="L132" i="12"/>
  <c r="K39" i="4"/>
  <c r="E85" i="4"/>
  <c r="X94" i="4" s="1"/>
  <c r="L133" i="4"/>
  <c r="Y133" i="4"/>
  <c r="L118" i="4"/>
  <c r="Y118" i="4"/>
  <c r="K25" i="4"/>
  <c r="Y39" i="4"/>
  <c r="L137" i="4"/>
  <c r="E12" i="4"/>
  <c r="Y12" i="4" s="1"/>
  <c r="Y128" i="4"/>
  <c r="I85" i="4"/>
  <c r="K18" i="4"/>
  <c r="X39" i="4"/>
  <c r="X12" i="4"/>
  <c r="Y44" i="4"/>
  <c r="X146" i="4"/>
  <c r="L136" i="4"/>
  <c r="Y136" i="4"/>
  <c r="K49" i="4"/>
  <c r="X12" i="8"/>
  <c r="X25" i="8"/>
  <c r="K25" i="8"/>
  <c r="E146" i="8"/>
  <c r="X146" i="8"/>
  <c r="L136" i="8"/>
  <c r="Y136" i="8"/>
  <c r="L125" i="8"/>
  <c r="I137" i="8"/>
  <c r="K137" i="8"/>
  <c r="Y135" i="8"/>
  <c r="Y118" i="8"/>
  <c r="L118" i="8"/>
  <c r="E49" i="8"/>
  <c r="Y49" i="8" s="1"/>
  <c r="Y39" i="8"/>
  <c r="K18" i="8"/>
  <c r="E12" i="8"/>
  <c r="Y12" i="8" s="1"/>
  <c r="X12" i="10"/>
  <c r="Y137" i="10"/>
  <c r="H137" i="10"/>
  <c r="L137" i="10" s="1"/>
  <c r="L133" i="10"/>
  <c r="X25" i="10"/>
  <c r="K25" i="10"/>
  <c r="Y135" i="10"/>
  <c r="Y118" i="10"/>
  <c r="L118" i="10"/>
  <c r="E12" i="10"/>
  <c r="Y12" i="10" s="1"/>
  <c r="I85" i="10"/>
  <c r="E146" i="10"/>
  <c r="X146" i="10"/>
  <c r="E93" i="10"/>
  <c r="L135" i="10"/>
  <c r="L136" i="10"/>
  <c r="Y136" i="10"/>
  <c r="X18" i="10"/>
  <c r="K18" i="10"/>
  <c r="E146" i="9"/>
  <c r="X146" i="9"/>
  <c r="J137" i="9"/>
  <c r="D49" i="9"/>
  <c r="X39" i="9"/>
  <c r="K39" i="9"/>
  <c r="L136" i="9"/>
  <c r="Y136" i="9"/>
  <c r="K137" i="9"/>
  <c r="Y135" i="9"/>
  <c r="Y118" i="9"/>
  <c r="L118" i="9"/>
  <c r="Y12" i="9"/>
  <c r="L136" i="11"/>
  <c r="Y136" i="11"/>
  <c r="K12" i="11"/>
  <c r="G137" i="11"/>
  <c r="E146" i="11"/>
  <c r="X146" i="11"/>
  <c r="E85" i="11"/>
  <c r="X94" i="11" s="1"/>
  <c r="K137" i="11"/>
  <c r="L133" i="11"/>
  <c r="D49" i="11"/>
  <c r="I85" i="11"/>
  <c r="L135" i="11"/>
  <c r="F137" i="11"/>
  <c r="K25" i="11"/>
  <c r="X25" i="11"/>
  <c r="Y125" i="11"/>
  <c r="L125" i="11"/>
  <c r="Y135" i="11"/>
  <c r="Y118" i="11"/>
  <c r="L118" i="11"/>
  <c r="E49" i="11"/>
  <c r="Y39" i="11"/>
  <c r="K60" i="12"/>
  <c r="X141" i="12"/>
  <c r="E141" i="12"/>
  <c r="K15" i="12"/>
  <c r="F49" i="12"/>
  <c r="Y72" i="12"/>
  <c r="Y78" i="12"/>
  <c r="X13" i="12"/>
  <c r="Y14" i="12"/>
  <c r="Y15" i="12"/>
  <c r="X16" i="12"/>
  <c r="X20" i="12"/>
  <c r="D44" i="12"/>
  <c r="K45" i="12"/>
  <c r="H44" i="12"/>
  <c r="K85" i="12"/>
  <c r="F93" i="12"/>
  <c r="E91" i="12"/>
  <c r="K93" i="12"/>
  <c r="O93" i="12"/>
  <c r="I92" i="12"/>
  <c r="K48" i="12"/>
  <c r="K17" i="12"/>
  <c r="X17" i="12"/>
  <c r="K28" i="12"/>
  <c r="D25" i="12"/>
  <c r="X32" i="12"/>
  <c r="F12" i="12"/>
  <c r="J12" i="12"/>
  <c r="X15" i="12"/>
  <c r="K19" i="12"/>
  <c r="F25" i="12"/>
  <c r="J25" i="12"/>
  <c r="Y27" i="12"/>
  <c r="K33" i="12"/>
  <c r="X33" i="12"/>
  <c r="K34" i="12"/>
  <c r="E39" i="12"/>
  <c r="Y43" i="12"/>
  <c r="X45" i="12"/>
  <c r="Y46" i="12"/>
  <c r="O85" i="12"/>
  <c r="F108" i="12" s="1"/>
  <c r="E81" i="12"/>
  <c r="G99" i="12"/>
  <c r="C135" i="12"/>
  <c r="L116" i="12"/>
  <c r="D116" i="12"/>
  <c r="G125" i="12"/>
  <c r="Y123" i="12"/>
  <c r="L130" i="12"/>
  <c r="X130" i="12"/>
  <c r="G133" i="12"/>
  <c r="Y23" i="12"/>
  <c r="Y31" i="12"/>
  <c r="H49" i="12"/>
  <c r="K40" i="12"/>
  <c r="G49" i="12"/>
  <c r="K43" i="12"/>
  <c r="E44" i="12"/>
  <c r="I44" i="12"/>
  <c r="I49" i="12" s="1"/>
  <c r="K46" i="12"/>
  <c r="Y48" i="12"/>
  <c r="X58" i="12"/>
  <c r="K58" i="12"/>
  <c r="C85" i="12"/>
  <c r="H85" i="12"/>
  <c r="L117" i="12"/>
  <c r="F136" i="12"/>
  <c r="F118" i="12"/>
  <c r="Y117" i="12"/>
  <c r="J136" i="12"/>
  <c r="J118" i="12"/>
  <c r="Y120" i="12"/>
  <c r="L120" i="12"/>
  <c r="L124" i="12"/>
  <c r="L129" i="12"/>
  <c r="I12" i="12"/>
  <c r="K14" i="12"/>
  <c r="Y16" i="12"/>
  <c r="X19" i="12"/>
  <c r="H18" i="12"/>
  <c r="H12" i="12" s="1"/>
  <c r="K22" i="12"/>
  <c r="Y24" i="12"/>
  <c r="X27" i="12"/>
  <c r="K30" i="12"/>
  <c r="Y32" i="12"/>
  <c r="X53" i="12"/>
  <c r="D85" i="12"/>
  <c r="I68" i="12"/>
  <c r="J85" i="12"/>
  <c r="N85" i="12"/>
  <c r="Y68" i="12"/>
  <c r="E75" i="12"/>
  <c r="E83" i="12"/>
  <c r="Y116" i="12"/>
  <c r="G136" i="12"/>
  <c r="K136" i="12"/>
  <c r="H125" i="12"/>
  <c r="H128" i="12"/>
  <c r="Y132" i="12"/>
  <c r="X168" i="12"/>
  <c r="K168" i="12"/>
  <c r="D18" i="12"/>
  <c r="D12" i="12" s="1"/>
  <c r="C25" i="12"/>
  <c r="C39" i="12"/>
  <c r="X57" i="12"/>
  <c r="K57" i="12"/>
  <c r="K62" i="12"/>
  <c r="I69" i="12"/>
  <c r="I71" i="12"/>
  <c r="I73" i="12"/>
  <c r="I75" i="12"/>
  <c r="I77" i="12"/>
  <c r="I79" i="12"/>
  <c r="I81" i="12"/>
  <c r="I83" i="12"/>
  <c r="Y91" i="12"/>
  <c r="X98" i="12"/>
  <c r="G98" i="12"/>
  <c r="X116" i="12"/>
  <c r="C118" i="12"/>
  <c r="F125" i="12"/>
  <c r="J125" i="12"/>
  <c r="Y127" i="12"/>
  <c r="L127" i="12"/>
  <c r="D130" i="12"/>
  <c r="I133" i="12"/>
  <c r="E145" i="12"/>
  <c r="X167" i="12"/>
  <c r="K167" i="12"/>
  <c r="D146" i="12"/>
  <c r="X140" i="12"/>
  <c r="E68" i="12"/>
  <c r="E70" i="12"/>
  <c r="E72" i="12"/>
  <c r="E74" i="12"/>
  <c r="E76" i="12"/>
  <c r="E78" i="12"/>
  <c r="E80" i="12"/>
  <c r="E82" i="12"/>
  <c r="E84" i="12"/>
  <c r="H135" i="12"/>
  <c r="H137" i="12" s="1"/>
  <c r="Y121" i="12"/>
  <c r="L122" i="12"/>
  <c r="X123" i="12"/>
  <c r="C125" i="12"/>
  <c r="Y126" i="12"/>
  <c r="E140" i="12"/>
  <c r="I91" i="12"/>
  <c r="L123" i="12"/>
  <c r="G118" i="12"/>
  <c r="K118" i="12"/>
  <c r="Y128" i="12" l="1"/>
  <c r="Y49" i="11"/>
  <c r="K12" i="8"/>
  <c r="X44" i="12"/>
  <c r="Y93" i="12"/>
  <c r="Y94" i="9"/>
  <c r="I137" i="12"/>
  <c r="X49" i="4"/>
  <c r="L137" i="9"/>
  <c r="Y137" i="8"/>
  <c r="K137" i="12"/>
  <c r="K12" i="4"/>
  <c r="E93" i="12"/>
  <c r="L137" i="8"/>
  <c r="L128" i="12"/>
  <c r="G137" i="12"/>
  <c r="Y85" i="12"/>
  <c r="Y133" i="12"/>
  <c r="I94" i="9"/>
  <c r="X49" i="10"/>
  <c r="K49" i="8"/>
  <c r="J137" i="12"/>
  <c r="Y44" i="12"/>
  <c r="Y94" i="8"/>
  <c r="L133" i="12"/>
  <c r="Y137" i="9"/>
  <c r="D49" i="12"/>
  <c r="Y135" i="12"/>
  <c r="E12" i="12"/>
  <c r="Y12" i="12" s="1"/>
  <c r="I94" i="8"/>
  <c r="I93" i="12"/>
  <c r="C137" i="12"/>
  <c r="Y25" i="12"/>
  <c r="Y94" i="4"/>
  <c r="I94" i="4"/>
  <c r="K12" i="10"/>
  <c r="Y94" i="10"/>
  <c r="I94" i="10"/>
  <c r="X49" i="9"/>
  <c r="K49" i="9"/>
  <c r="K49" i="11"/>
  <c r="X49" i="11"/>
  <c r="Y94" i="11"/>
  <c r="I94" i="11"/>
  <c r="Y137" i="11"/>
  <c r="L137" i="11"/>
  <c r="K18" i="12"/>
  <c r="X18" i="12"/>
  <c r="E85" i="12"/>
  <c r="X94" i="12" s="1"/>
  <c r="C49" i="12"/>
  <c r="X39" i="12"/>
  <c r="I85" i="12"/>
  <c r="L136" i="12"/>
  <c r="Y136" i="12"/>
  <c r="F137" i="12"/>
  <c r="K25" i="12"/>
  <c r="X25" i="12"/>
  <c r="X12" i="12"/>
  <c r="E146" i="12"/>
  <c r="X146" i="12"/>
  <c r="Y125" i="12"/>
  <c r="L125" i="12"/>
  <c r="L118" i="12"/>
  <c r="Y118" i="12"/>
  <c r="E49" i="12"/>
  <c r="Y39" i="12"/>
  <c r="K39" i="12"/>
  <c r="L135" i="12"/>
  <c r="Y49" i="12" l="1"/>
  <c r="K12" i="12"/>
  <c r="X49" i="12"/>
  <c r="K49" i="12"/>
  <c r="Y137" i="12"/>
  <c r="L137" i="12"/>
  <c r="Y94" i="12"/>
  <c r="I94" i="12"/>
  <c r="X206" i="13" l="1"/>
  <c r="X205" i="13"/>
  <c r="X204" i="13"/>
  <c r="AA197" i="13"/>
  <c r="Y197" i="13"/>
  <c r="C194" i="13"/>
  <c r="C193" i="13"/>
  <c r="C192" i="13"/>
  <c r="C191" i="13"/>
  <c r="C190" i="13"/>
  <c r="C189" i="13"/>
  <c r="C188" i="13"/>
  <c r="C187" i="13"/>
  <c r="C186" i="13"/>
  <c r="C185" i="13"/>
  <c r="C184" i="13"/>
  <c r="J183" i="13"/>
  <c r="I183" i="13"/>
  <c r="H183" i="13"/>
  <c r="G183" i="13"/>
  <c r="F183" i="13"/>
  <c r="E183" i="13"/>
  <c r="D183" i="13"/>
  <c r="C183" i="13"/>
  <c r="C182" i="13"/>
  <c r="X179" i="13"/>
  <c r="F179" i="13"/>
  <c r="X178" i="13"/>
  <c r="F178" i="13"/>
  <c r="X177" i="13"/>
  <c r="F177" i="13"/>
  <c r="Y174" i="13"/>
  <c r="M174" i="13"/>
  <c r="Y173" i="13"/>
  <c r="M173" i="13"/>
  <c r="Y172" i="13"/>
  <c r="M172" i="13"/>
  <c r="C168" i="13"/>
  <c r="X168" i="13" s="1"/>
  <c r="C167" i="13"/>
  <c r="X166" i="13"/>
  <c r="C166" i="13"/>
  <c r="K166" i="13" s="1"/>
  <c r="Y153" i="13"/>
  <c r="G153" i="13"/>
  <c r="F153" i="13"/>
  <c r="E153" i="13"/>
  <c r="D153" i="13"/>
  <c r="C153" i="13"/>
  <c r="X152" i="13"/>
  <c r="Z151" i="13"/>
  <c r="Y151" i="13"/>
  <c r="X151" i="13"/>
  <c r="Z150" i="13"/>
  <c r="X150" i="13"/>
  <c r="W150" i="13"/>
  <c r="D145" i="13"/>
  <c r="C145" i="13"/>
  <c r="D144" i="13"/>
  <c r="C144" i="13"/>
  <c r="X143" i="13"/>
  <c r="E143" i="13"/>
  <c r="D142" i="13"/>
  <c r="C142" i="13"/>
  <c r="D141" i="13"/>
  <c r="C141" i="13"/>
  <c r="D140" i="13"/>
  <c r="C140" i="13"/>
  <c r="K134" i="13"/>
  <c r="J134" i="13"/>
  <c r="I134" i="13"/>
  <c r="H134" i="13"/>
  <c r="G134" i="13"/>
  <c r="F134" i="13"/>
  <c r="C134" i="13"/>
  <c r="K132" i="13"/>
  <c r="J132" i="13"/>
  <c r="I132" i="13"/>
  <c r="H132" i="13"/>
  <c r="G132" i="13"/>
  <c r="F132" i="13"/>
  <c r="C132" i="13"/>
  <c r="K131" i="13"/>
  <c r="J131" i="13"/>
  <c r="I131" i="13"/>
  <c r="H131" i="13"/>
  <c r="G131" i="13"/>
  <c r="F131" i="13"/>
  <c r="E131" i="13"/>
  <c r="C131" i="13"/>
  <c r="K130" i="13"/>
  <c r="J130" i="13"/>
  <c r="I130" i="13"/>
  <c r="H130" i="13"/>
  <c r="G130" i="13"/>
  <c r="F130" i="13"/>
  <c r="E130" i="13"/>
  <c r="C130" i="13"/>
  <c r="K129" i="13"/>
  <c r="J129" i="13"/>
  <c r="I129" i="13"/>
  <c r="H129" i="13"/>
  <c r="G129" i="13"/>
  <c r="F129" i="13"/>
  <c r="C129" i="13"/>
  <c r="K127" i="13"/>
  <c r="J127" i="13"/>
  <c r="I127" i="13"/>
  <c r="H127" i="13"/>
  <c r="G127" i="13"/>
  <c r="F127" i="13"/>
  <c r="C127" i="13"/>
  <c r="K126" i="13"/>
  <c r="J126" i="13"/>
  <c r="I126" i="13"/>
  <c r="H126" i="13"/>
  <c r="G126" i="13"/>
  <c r="F126" i="13"/>
  <c r="E126" i="13"/>
  <c r="C126" i="13"/>
  <c r="K124" i="13"/>
  <c r="J124" i="13"/>
  <c r="I124" i="13"/>
  <c r="H124" i="13"/>
  <c r="G124" i="13"/>
  <c r="F124" i="13"/>
  <c r="C124" i="13"/>
  <c r="K123" i="13"/>
  <c r="J123" i="13"/>
  <c r="I123" i="13"/>
  <c r="H123" i="13"/>
  <c r="G123" i="13"/>
  <c r="F123" i="13"/>
  <c r="E123" i="13"/>
  <c r="C123" i="13"/>
  <c r="K122" i="13"/>
  <c r="J122" i="13"/>
  <c r="I122" i="13"/>
  <c r="H122" i="13"/>
  <c r="G122" i="13"/>
  <c r="F122" i="13"/>
  <c r="C122" i="13"/>
  <c r="K121" i="13"/>
  <c r="J121" i="13"/>
  <c r="I121" i="13"/>
  <c r="H121" i="13"/>
  <c r="G121" i="13"/>
  <c r="F121" i="13"/>
  <c r="E121" i="13"/>
  <c r="C121" i="13"/>
  <c r="K120" i="13"/>
  <c r="J120" i="13"/>
  <c r="I120" i="13"/>
  <c r="H120" i="13"/>
  <c r="G120" i="13"/>
  <c r="F120" i="13"/>
  <c r="C120" i="13"/>
  <c r="K119" i="13"/>
  <c r="J119" i="13"/>
  <c r="I119" i="13"/>
  <c r="H119" i="13"/>
  <c r="G119" i="13"/>
  <c r="F119" i="13"/>
  <c r="C119" i="13"/>
  <c r="K117" i="13"/>
  <c r="J117" i="13"/>
  <c r="I117" i="13"/>
  <c r="H117" i="13"/>
  <c r="G117" i="13"/>
  <c r="F117" i="13"/>
  <c r="C117" i="13"/>
  <c r="K116" i="13"/>
  <c r="J116" i="13"/>
  <c r="I116" i="13"/>
  <c r="H116" i="13"/>
  <c r="G116" i="13"/>
  <c r="F116" i="13"/>
  <c r="E116" i="13"/>
  <c r="C116" i="13"/>
  <c r="X112" i="13"/>
  <c r="E112" i="13"/>
  <c r="X111" i="13"/>
  <c r="E111" i="13"/>
  <c r="C108" i="13"/>
  <c r="C107" i="13"/>
  <c r="C106" i="13"/>
  <c r="C105" i="13"/>
  <c r="X102" i="13"/>
  <c r="G102" i="13"/>
  <c r="X101" i="13"/>
  <c r="C101" i="13"/>
  <c r="G101" i="13" s="1"/>
  <c r="X100" i="13"/>
  <c r="G100" i="13"/>
  <c r="C100" i="13"/>
  <c r="G99" i="13"/>
  <c r="C99" i="13"/>
  <c r="X99" i="13" s="1"/>
  <c r="C98" i="13"/>
  <c r="X97" i="13"/>
  <c r="C97" i="13"/>
  <c r="G97" i="13" s="1"/>
  <c r="X96" i="13"/>
  <c r="G96" i="13"/>
  <c r="C96" i="13"/>
  <c r="Q92" i="13"/>
  <c r="P92" i="13"/>
  <c r="O92" i="13"/>
  <c r="N92" i="13"/>
  <c r="M92" i="13"/>
  <c r="L92" i="13"/>
  <c r="K92" i="13"/>
  <c r="J92" i="13"/>
  <c r="H92" i="13"/>
  <c r="G92" i="13"/>
  <c r="F92" i="13"/>
  <c r="D92" i="13"/>
  <c r="C92" i="13"/>
  <c r="Q91" i="13"/>
  <c r="P91" i="13"/>
  <c r="O91" i="13"/>
  <c r="N91" i="13"/>
  <c r="M91" i="13"/>
  <c r="L91" i="13"/>
  <c r="K91" i="13"/>
  <c r="J91" i="13"/>
  <c r="H91" i="13"/>
  <c r="G91" i="13"/>
  <c r="F91" i="13"/>
  <c r="D91" i="13"/>
  <c r="C91" i="13"/>
  <c r="Q84" i="13"/>
  <c r="P84" i="13"/>
  <c r="O84" i="13"/>
  <c r="N84" i="13"/>
  <c r="M84" i="13"/>
  <c r="L84" i="13"/>
  <c r="K84" i="13"/>
  <c r="J84" i="13"/>
  <c r="H84" i="13"/>
  <c r="G84" i="13"/>
  <c r="F84" i="13"/>
  <c r="D84" i="13"/>
  <c r="C84" i="13"/>
  <c r="Q83" i="13"/>
  <c r="P83" i="13"/>
  <c r="O83" i="13"/>
  <c r="N83" i="13"/>
  <c r="M83" i="13"/>
  <c r="L83" i="13"/>
  <c r="K83" i="13"/>
  <c r="J83" i="13"/>
  <c r="H83" i="13"/>
  <c r="G83" i="13"/>
  <c r="F83" i="13"/>
  <c r="D83" i="13"/>
  <c r="C83" i="13"/>
  <c r="Q82" i="13"/>
  <c r="P82" i="13"/>
  <c r="O82" i="13"/>
  <c r="N82" i="13"/>
  <c r="M82" i="13"/>
  <c r="L82" i="13"/>
  <c r="K82" i="13"/>
  <c r="J82" i="13"/>
  <c r="H82" i="13"/>
  <c r="G82" i="13"/>
  <c r="F82" i="13"/>
  <c r="D82" i="13"/>
  <c r="C82" i="13"/>
  <c r="Q81" i="13"/>
  <c r="P81" i="13"/>
  <c r="O81" i="13"/>
  <c r="N81" i="13"/>
  <c r="M81" i="13"/>
  <c r="L81" i="13"/>
  <c r="K81" i="13"/>
  <c r="J81" i="13"/>
  <c r="H81" i="13"/>
  <c r="G81" i="13"/>
  <c r="F81" i="13"/>
  <c r="D81" i="13"/>
  <c r="C81" i="13"/>
  <c r="Q80" i="13"/>
  <c r="P80" i="13"/>
  <c r="O80" i="13"/>
  <c r="N80" i="13"/>
  <c r="M80" i="13"/>
  <c r="L80" i="13"/>
  <c r="K80" i="13"/>
  <c r="J80" i="13"/>
  <c r="H80" i="13"/>
  <c r="G80" i="13"/>
  <c r="F80" i="13"/>
  <c r="D80" i="13"/>
  <c r="C80" i="13"/>
  <c r="Q79" i="13"/>
  <c r="P79" i="13"/>
  <c r="O79" i="13"/>
  <c r="N79" i="13"/>
  <c r="M79" i="13"/>
  <c r="L79" i="13"/>
  <c r="K79" i="13"/>
  <c r="J79" i="13"/>
  <c r="H79" i="13"/>
  <c r="G79" i="13"/>
  <c r="F79" i="13"/>
  <c r="D79" i="13"/>
  <c r="C79" i="13"/>
  <c r="Q78" i="13"/>
  <c r="P78" i="13"/>
  <c r="O78" i="13"/>
  <c r="N78" i="13"/>
  <c r="M78" i="13"/>
  <c r="L78" i="13"/>
  <c r="K78" i="13"/>
  <c r="J78" i="13"/>
  <c r="H78" i="13"/>
  <c r="G78" i="13"/>
  <c r="F78" i="13"/>
  <c r="D78" i="13"/>
  <c r="C78" i="13"/>
  <c r="Q77" i="13"/>
  <c r="P77" i="13"/>
  <c r="O77" i="13"/>
  <c r="N77" i="13"/>
  <c r="M77" i="13"/>
  <c r="L77" i="13"/>
  <c r="K77" i="13"/>
  <c r="J77" i="13"/>
  <c r="H77" i="13"/>
  <c r="G77" i="13"/>
  <c r="F77" i="13"/>
  <c r="D77" i="13"/>
  <c r="C77" i="13"/>
  <c r="Q76" i="13"/>
  <c r="P76" i="13"/>
  <c r="O76" i="13"/>
  <c r="N76" i="13"/>
  <c r="M76" i="13"/>
  <c r="L76" i="13"/>
  <c r="K76" i="13"/>
  <c r="J76" i="13"/>
  <c r="H76" i="13"/>
  <c r="G76" i="13"/>
  <c r="F76" i="13"/>
  <c r="D76" i="13"/>
  <c r="C76" i="13"/>
  <c r="Q75" i="13"/>
  <c r="P75" i="13"/>
  <c r="O75" i="13"/>
  <c r="N75" i="13"/>
  <c r="M75" i="13"/>
  <c r="L75" i="13"/>
  <c r="K75" i="13"/>
  <c r="J75" i="13"/>
  <c r="H75" i="13"/>
  <c r="G75" i="13"/>
  <c r="F75" i="13"/>
  <c r="D75" i="13"/>
  <c r="C75" i="13"/>
  <c r="Q74" i="13"/>
  <c r="P74" i="13"/>
  <c r="O74" i="13"/>
  <c r="N74" i="13"/>
  <c r="M74" i="13"/>
  <c r="L74" i="13"/>
  <c r="K74" i="13"/>
  <c r="J74" i="13"/>
  <c r="H74" i="13"/>
  <c r="G74" i="13"/>
  <c r="F74" i="13"/>
  <c r="D74" i="13"/>
  <c r="C74" i="13"/>
  <c r="Q73" i="13"/>
  <c r="P73" i="13"/>
  <c r="O73" i="13"/>
  <c r="N73" i="13"/>
  <c r="M73" i="13"/>
  <c r="L73" i="13"/>
  <c r="K73" i="13"/>
  <c r="J73" i="13"/>
  <c r="H73" i="13"/>
  <c r="G73" i="13"/>
  <c r="F73" i="13"/>
  <c r="D73" i="13"/>
  <c r="C73" i="13"/>
  <c r="Q72" i="13"/>
  <c r="P72" i="13"/>
  <c r="O72" i="13"/>
  <c r="N72" i="13"/>
  <c r="M72" i="13"/>
  <c r="L72" i="13"/>
  <c r="K72" i="13"/>
  <c r="J72" i="13"/>
  <c r="H72" i="13"/>
  <c r="G72" i="13"/>
  <c r="F72" i="13"/>
  <c r="D72" i="13"/>
  <c r="C72" i="13"/>
  <c r="Q71" i="13"/>
  <c r="P71" i="13"/>
  <c r="O71" i="13"/>
  <c r="N71" i="13"/>
  <c r="M71" i="13"/>
  <c r="L71" i="13"/>
  <c r="K71" i="13"/>
  <c r="J71" i="13"/>
  <c r="H71" i="13"/>
  <c r="G71" i="13"/>
  <c r="F71" i="13"/>
  <c r="D71" i="13"/>
  <c r="C71" i="13"/>
  <c r="Q70" i="13"/>
  <c r="P70" i="13"/>
  <c r="O70" i="13"/>
  <c r="N70" i="13"/>
  <c r="M70" i="13"/>
  <c r="L70" i="13"/>
  <c r="K70" i="13"/>
  <c r="J70" i="13"/>
  <c r="H70" i="13"/>
  <c r="G70" i="13"/>
  <c r="F70" i="13"/>
  <c r="D70" i="13"/>
  <c r="C70" i="13"/>
  <c r="Q69" i="13"/>
  <c r="P69" i="13"/>
  <c r="O69" i="13"/>
  <c r="N69" i="13"/>
  <c r="M69" i="13"/>
  <c r="L69" i="13"/>
  <c r="K69" i="13"/>
  <c r="J69" i="13"/>
  <c r="H69" i="13"/>
  <c r="G69" i="13"/>
  <c r="F69" i="13"/>
  <c r="D69" i="13"/>
  <c r="C69" i="13"/>
  <c r="Q68" i="13"/>
  <c r="P68" i="13"/>
  <c r="O68" i="13"/>
  <c r="N68" i="13"/>
  <c r="M68" i="13"/>
  <c r="L68" i="13"/>
  <c r="K68" i="13"/>
  <c r="J68" i="13"/>
  <c r="H68" i="13"/>
  <c r="G68" i="13"/>
  <c r="F68" i="13"/>
  <c r="D68" i="13"/>
  <c r="C68" i="13"/>
  <c r="J62" i="13"/>
  <c r="I62" i="13"/>
  <c r="H62" i="13"/>
  <c r="D62" i="13"/>
  <c r="C62" i="13"/>
  <c r="J61" i="13"/>
  <c r="I61" i="13"/>
  <c r="H61" i="13"/>
  <c r="D61" i="13"/>
  <c r="C61" i="13"/>
  <c r="J60" i="13"/>
  <c r="I60" i="13"/>
  <c r="H60" i="13"/>
  <c r="D60" i="13"/>
  <c r="C60" i="13"/>
  <c r="J59" i="13"/>
  <c r="I59" i="13"/>
  <c r="H59" i="13"/>
  <c r="D59" i="13"/>
  <c r="C59" i="13"/>
  <c r="J58" i="13"/>
  <c r="I58" i="13"/>
  <c r="H58" i="13"/>
  <c r="D58" i="13"/>
  <c r="C58" i="13"/>
  <c r="J57" i="13"/>
  <c r="I57" i="13"/>
  <c r="H57" i="13"/>
  <c r="D57" i="13"/>
  <c r="C57" i="13"/>
  <c r="J53" i="13"/>
  <c r="I53" i="13"/>
  <c r="H53" i="13"/>
  <c r="G53" i="13"/>
  <c r="F53" i="13"/>
  <c r="E53" i="13"/>
  <c r="D53" i="13"/>
  <c r="C53" i="13"/>
  <c r="J48" i="13"/>
  <c r="I48" i="13"/>
  <c r="H48" i="13"/>
  <c r="G48" i="13"/>
  <c r="F48" i="13"/>
  <c r="E48" i="13"/>
  <c r="D48" i="13"/>
  <c r="C48" i="13"/>
  <c r="J47" i="13"/>
  <c r="I47" i="13"/>
  <c r="H47" i="13"/>
  <c r="G47" i="13"/>
  <c r="F47" i="13"/>
  <c r="E47" i="13"/>
  <c r="D47" i="13"/>
  <c r="C47" i="13"/>
  <c r="J46" i="13"/>
  <c r="I46" i="13"/>
  <c r="H46" i="13"/>
  <c r="G46" i="13"/>
  <c r="F46" i="13"/>
  <c r="E46" i="13"/>
  <c r="D46" i="13"/>
  <c r="C46" i="13"/>
  <c r="J45" i="13"/>
  <c r="I45" i="13"/>
  <c r="H45" i="13"/>
  <c r="G45" i="13"/>
  <c r="F45" i="13"/>
  <c r="E45" i="13"/>
  <c r="D45" i="13"/>
  <c r="D44" i="13" s="1"/>
  <c r="C45" i="13"/>
  <c r="J43" i="13"/>
  <c r="I43" i="13"/>
  <c r="H43" i="13"/>
  <c r="G43" i="13"/>
  <c r="F43" i="13"/>
  <c r="E43" i="13"/>
  <c r="D43" i="13"/>
  <c r="C43" i="13"/>
  <c r="Y42" i="13"/>
  <c r="X42" i="13"/>
  <c r="J41" i="13"/>
  <c r="I41" i="13"/>
  <c r="H41" i="13"/>
  <c r="G41" i="13"/>
  <c r="F41" i="13"/>
  <c r="E41" i="13"/>
  <c r="D41" i="13"/>
  <c r="C41" i="13"/>
  <c r="J40" i="13"/>
  <c r="I40" i="13"/>
  <c r="H40" i="13"/>
  <c r="H39" i="13" s="1"/>
  <c r="G40" i="13"/>
  <c r="G39" i="13" s="1"/>
  <c r="F40" i="13"/>
  <c r="F39" i="13" s="1"/>
  <c r="E40" i="13"/>
  <c r="D40" i="13"/>
  <c r="D39" i="13" s="1"/>
  <c r="C40" i="13"/>
  <c r="C39" i="13" s="1"/>
  <c r="J39" i="13"/>
  <c r="Y38" i="13"/>
  <c r="X38" i="13"/>
  <c r="J34" i="13"/>
  <c r="I34" i="13"/>
  <c r="H34" i="13"/>
  <c r="G34" i="13"/>
  <c r="F34" i="13"/>
  <c r="E34" i="13"/>
  <c r="D34" i="13"/>
  <c r="C34" i="13"/>
  <c r="J33" i="13"/>
  <c r="I33" i="13"/>
  <c r="H33" i="13"/>
  <c r="G33" i="13"/>
  <c r="F33" i="13"/>
  <c r="E33" i="13"/>
  <c r="D33" i="13"/>
  <c r="C33" i="13"/>
  <c r="J32" i="13"/>
  <c r="I32" i="13"/>
  <c r="H32" i="13"/>
  <c r="G32" i="13"/>
  <c r="F32" i="13"/>
  <c r="E32" i="13"/>
  <c r="D32" i="13"/>
  <c r="C32" i="13"/>
  <c r="J31" i="13"/>
  <c r="I31" i="13"/>
  <c r="H31" i="13"/>
  <c r="G31" i="13"/>
  <c r="F31" i="13"/>
  <c r="E31" i="13"/>
  <c r="D31" i="13"/>
  <c r="C31" i="13"/>
  <c r="J30" i="13"/>
  <c r="I30" i="13"/>
  <c r="H30" i="13"/>
  <c r="G30" i="13"/>
  <c r="F30" i="13"/>
  <c r="E30" i="13"/>
  <c r="D30" i="13"/>
  <c r="C30" i="13"/>
  <c r="J29" i="13"/>
  <c r="I29" i="13"/>
  <c r="H29" i="13"/>
  <c r="G29" i="13"/>
  <c r="F29" i="13"/>
  <c r="E29" i="13"/>
  <c r="D29" i="13"/>
  <c r="C29" i="13"/>
  <c r="J28" i="13"/>
  <c r="I28" i="13"/>
  <c r="H28" i="13"/>
  <c r="G28" i="13"/>
  <c r="F28" i="13"/>
  <c r="E28" i="13"/>
  <c r="D28" i="13"/>
  <c r="C28" i="13"/>
  <c r="J27" i="13"/>
  <c r="I27" i="13"/>
  <c r="H27" i="13"/>
  <c r="G27" i="13"/>
  <c r="F27" i="13"/>
  <c r="E27" i="13"/>
  <c r="D27" i="13"/>
  <c r="C27" i="13"/>
  <c r="J26" i="13"/>
  <c r="I26" i="13"/>
  <c r="H26" i="13"/>
  <c r="G26" i="13"/>
  <c r="G25" i="13" s="1"/>
  <c r="F26" i="13"/>
  <c r="E26" i="13"/>
  <c r="D26" i="13"/>
  <c r="C26" i="13"/>
  <c r="J24" i="13"/>
  <c r="I24" i="13"/>
  <c r="H24" i="13"/>
  <c r="G24" i="13"/>
  <c r="F24" i="13"/>
  <c r="E24" i="13"/>
  <c r="D24" i="13"/>
  <c r="C24" i="13"/>
  <c r="J23" i="13"/>
  <c r="I23" i="13"/>
  <c r="H23" i="13"/>
  <c r="G23" i="13"/>
  <c r="F23" i="13"/>
  <c r="E23" i="13"/>
  <c r="D23" i="13"/>
  <c r="C23" i="13"/>
  <c r="J22" i="13"/>
  <c r="I22" i="13"/>
  <c r="H22" i="13"/>
  <c r="G22" i="13"/>
  <c r="F22" i="13"/>
  <c r="E22" i="13"/>
  <c r="D22" i="13"/>
  <c r="C22" i="13"/>
  <c r="J21" i="13"/>
  <c r="I21" i="13"/>
  <c r="H21" i="13"/>
  <c r="G21" i="13"/>
  <c r="F21" i="13"/>
  <c r="E21" i="13"/>
  <c r="D21" i="13"/>
  <c r="C21" i="13"/>
  <c r="J20" i="13"/>
  <c r="I20" i="13"/>
  <c r="H20" i="13"/>
  <c r="G20" i="13"/>
  <c r="F20" i="13"/>
  <c r="E20" i="13"/>
  <c r="D20" i="13"/>
  <c r="C20" i="13"/>
  <c r="J19" i="13"/>
  <c r="I19" i="13"/>
  <c r="H19" i="13"/>
  <c r="H18" i="13" s="1"/>
  <c r="G19" i="13"/>
  <c r="F19" i="13"/>
  <c r="E19" i="13"/>
  <c r="D19" i="13"/>
  <c r="C19" i="13"/>
  <c r="J17" i="13"/>
  <c r="I17" i="13"/>
  <c r="H17" i="13"/>
  <c r="G17" i="13"/>
  <c r="F17" i="13"/>
  <c r="E17" i="13"/>
  <c r="D17" i="13"/>
  <c r="C17" i="13"/>
  <c r="J16" i="13"/>
  <c r="I16" i="13"/>
  <c r="H16" i="13"/>
  <c r="G16" i="13"/>
  <c r="F16" i="13"/>
  <c r="E16" i="13"/>
  <c r="D16" i="13"/>
  <c r="C16" i="13"/>
  <c r="J15" i="13"/>
  <c r="I15" i="13"/>
  <c r="H15" i="13"/>
  <c r="G15" i="13"/>
  <c r="F15" i="13"/>
  <c r="E15" i="13"/>
  <c r="D15" i="13"/>
  <c r="C15" i="13"/>
  <c r="J14" i="13"/>
  <c r="I14" i="13"/>
  <c r="H14" i="13"/>
  <c r="G14" i="13"/>
  <c r="F14" i="13"/>
  <c r="E14" i="13"/>
  <c r="D14" i="13"/>
  <c r="C14" i="13"/>
  <c r="J13" i="13"/>
  <c r="I13" i="13"/>
  <c r="H13" i="13"/>
  <c r="G13" i="13"/>
  <c r="F13" i="13"/>
  <c r="E13" i="13"/>
  <c r="D13" i="13"/>
  <c r="C13" i="13"/>
  <c r="A5" i="13"/>
  <c r="A4" i="13"/>
  <c r="A3" i="13"/>
  <c r="A2" i="13"/>
  <c r="X27" i="13" l="1"/>
  <c r="Y130" i="13"/>
  <c r="K133" i="13"/>
  <c r="K14" i="13"/>
  <c r="Y15" i="13"/>
  <c r="Y68" i="13"/>
  <c r="Y72" i="13"/>
  <c r="Y76" i="13"/>
  <c r="Y80" i="13"/>
  <c r="Y84" i="13"/>
  <c r="X43" i="13"/>
  <c r="X46" i="13"/>
  <c r="X62" i="13"/>
  <c r="K93" i="13"/>
  <c r="O93" i="13"/>
  <c r="Y19" i="13"/>
  <c r="F133" i="13"/>
  <c r="J133" i="13"/>
  <c r="K47" i="13"/>
  <c r="F18" i="13"/>
  <c r="F12" i="13" s="1"/>
  <c r="J18" i="13"/>
  <c r="Y23" i="13"/>
  <c r="Y43" i="13"/>
  <c r="Y46" i="13"/>
  <c r="Y47" i="13"/>
  <c r="L93" i="13"/>
  <c r="X130" i="13"/>
  <c r="X141" i="13"/>
  <c r="E68" i="13"/>
  <c r="D85" i="13"/>
  <c r="I69" i="13"/>
  <c r="Y73" i="13"/>
  <c r="I73" i="13"/>
  <c r="E76" i="13"/>
  <c r="Y77" i="13"/>
  <c r="I77" i="13"/>
  <c r="Y81" i="13"/>
  <c r="I81" i="13"/>
  <c r="E84" i="13"/>
  <c r="J93" i="13"/>
  <c r="N93" i="13"/>
  <c r="C135" i="13"/>
  <c r="F128" i="13"/>
  <c r="J128" i="13"/>
  <c r="J25" i="13"/>
  <c r="Y27" i="13"/>
  <c r="L119" i="13"/>
  <c r="Y16" i="13"/>
  <c r="J12" i="13"/>
  <c r="Y28" i="13"/>
  <c r="Y31" i="13"/>
  <c r="Y33" i="13"/>
  <c r="Y34" i="13"/>
  <c r="C128" i="13"/>
  <c r="I128" i="13"/>
  <c r="X145" i="13"/>
  <c r="F25" i="13"/>
  <c r="K19" i="13"/>
  <c r="K61" i="13"/>
  <c r="L121" i="13"/>
  <c r="X123" i="13"/>
  <c r="Y129" i="13"/>
  <c r="X24" i="13"/>
  <c r="X28" i="13"/>
  <c r="X30" i="13"/>
  <c r="X32" i="13"/>
  <c r="K34" i="13"/>
  <c r="X41" i="13"/>
  <c r="K58" i="13"/>
  <c r="Y117" i="13"/>
  <c r="Y123" i="13"/>
  <c r="G125" i="13"/>
  <c r="K125" i="13"/>
  <c r="C133" i="13"/>
  <c r="E140" i="13"/>
  <c r="X142" i="13"/>
  <c r="X61" i="13"/>
  <c r="K22" i="13"/>
  <c r="D25" i="13"/>
  <c r="K27" i="13"/>
  <c r="E39" i="13"/>
  <c r="Y39" i="13" s="1"/>
  <c r="K53" i="13"/>
  <c r="Y70" i="13"/>
  <c r="Y78" i="13"/>
  <c r="Y82" i="13"/>
  <c r="H136" i="13"/>
  <c r="J135" i="13"/>
  <c r="X126" i="13"/>
  <c r="I135" i="13"/>
  <c r="L129" i="13"/>
  <c r="E141" i="13"/>
  <c r="X16" i="13"/>
  <c r="X20" i="13"/>
  <c r="X22" i="13"/>
  <c r="K23" i="13"/>
  <c r="Y26" i="13"/>
  <c r="C25" i="13"/>
  <c r="K30" i="13"/>
  <c r="Y32" i="13"/>
  <c r="K43" i="13"/>
  <c r="F44" i="13"/>
  <c r="F49" i="13" s="1"/>
  <c r="J44" i="13"/>
  <c r="J49" i="13" s="1"/>
  <c r="X48" i="13"/>
  <c r="X53" i="13"/>
  <c r="K60" i="13"/>
  <c r="X60" i="13"/>
  <c r="M85" i="13"/>
  <c r="Q85" i="13"/>
  <c r="E70" i="13"/>
  <c r="Y71" i="13"/>
  <c r="I71" i="13"/>
  <c r="N85" i="13"/>
  <c r="E74" i="13"/>
  <c r="Y75" i="13"/>
  <c r="I75" i="13"/>
  <c r="E78" i="13"/>
  <c r="Y79" i="13"/>
  <c r="I79" i="13"/>
  <c r="E82" i="13"/>
  <c r="Y83" i="13"/>
  <c r="I83" i="13"/>
  <c r="D116" i="13"/>
  <c r="L116" i="13"/>
  <c r="Y121" i="13"/>
  <c r="Y126" i="13"/>
  <c r="G128" i="13"/>
  <c r="K128" i="13"/>
  <c r="D130" i="13"/>
  <c r="G133" i="13"/>
  <c r="C146" i="13"/>
  <c r="H44" i="13"/>
  <c r="H49" i="13" s="1"/>
  <c r="K15" i="13"/>
  <c r="K17" i="13"/>
  <c r="D18" i="13"/>
  <c r="D12" i="13" s="1"/>
  <c r="C18" i="13"/>
  <c r="C12" i="13" s="1"/>
  <c r="G18" i="13"/>
  <c r="G12" i="13" s="1"/>
  <c r="Y24" i="13"/>
  <c r="H25" i="13"/>
  <c r="I39" i="13"/>
  <c r="I44" i="13"/>
  <c r="Y74" i="13"/>
  <c r="Y17" i="13"/>
  <c r="X19" i="13"/>
  <c r="Y20" i="13"/>
  <c r="K31" i="13"/>
  <c r="K33" i="13"/>
  <c r="C44" i="13"/>
  <c r="X44" i="13" s="1"/>
  <c r="G44" i="13"/>
  <c r="G49" i="13" s="1"/>
  <c r="K46" i="13"/>
  <c r="X47" i="13"/>
  <c r="E44" i="13"/>
  <c r="Y53" i="13"/>
  <c r="X58" i="13"/>
  <c r="C85" i="13"/>
  <c r="H85" i="13"/>
  <c r="C93" i="13"/>
  <c r="H93" i="13"/>
  <c r="M93" i="13"/>
  <c r="Q93" i="13"/>
  <c r="G93" i="13"/>
  <c r="P93" i="13"/>
  <c r="X116" i="13"/>
  <c r="D123" i="13"/>
  <c r="C125" i="13"/>
  <c r="I125" i="13"/>
  <c r="H128" i="13"/>
  <c r="Y131" i="13"/>
  <c r="H133" i="13"/>
  <c r="K29" i="13"/>
  <c r="X34" i="13"/>
  <c r="K40" i="13"/>
  <c r="X29" i="13"/>
  <c r="X57" i="13"/>
  <c r="O85" i="13"/>
  <c r="F108" i="13" s="1"/>
  <c r="Y69" i="13"/>
  <c r="Y13" i="13"/>
  <c r="X14" i="13"/>
  <c r="Y21" i="13"/>
  <c r="Y29" i="13"/>
  <c r="Y40" i="13"/>
  <c r="X45" i="13"/>
  <c r="Y48" i="13"/>
  <c r="K62" i="13"/>
  <c r="G85" i="13"/>
  <c r="L85" i="13"/>
  <c r="P85" i="13"/>
  <c r="Y91" i="13"/>
  <c r="C136" i="13"/>
  <c r="I136" i="13"/>
  <c r="L122" i="13"/>
  <c r="Y122" i="13"/>
  <c r="L132" i="13"/>
  <c r="K13" i="13"/>
  <c r="K21" i="13"/>
  <c r="X26" i="13"/>
  <c r="X13" i="13"/>
  <c r="X21" i="13"/>
  <c r="D49" i="13"/>
  <c r="X39" i="13"/>
  <c r="X40" i="13"/>
  <c r="K45" i="13"/>
  <c r="K57" i="13"/>
  <c r="K85" i="13"/>
  <c r="H135" i="13"/>
  <c r="H118" i="13"/>
  <c r="X167" i="13"/>
  <c r="K167" i="13"/>
  <c r="H12" i="13"/>
  <c r="Y14" i="13"/>
  <c r="X15" i="13"/>
  <c r="X17" i="13"/>
  <c r="E18" i="13"/>
  <c r="I18" i="13"/>
  <c r="I12" i="13" s="1"/>
  <c r="Y22" i="13"/>
  <c r="X23" i="13"/>
  <c r="K26" i="13"/>
  <c r="E25" i="13"/>
  <c r="I25" i="13"/>
  <c r="Y30" i="13"/>
  <c r="X31" i="13"/>
  <c r="X33" i="13"/>
  <c r="K41" i="13"/>
  <c r="Y41" i="13"/>
  <c r="Y45" i="13"/>
  <c r="E72" i="13"/>
  <c r="E80" i="13"/>
  <c r="J85" i="13"/>
  <c r="L124" i="13"/>
  <c r="Y124" i="13"/>
  <c r="L131" i="13"/>
  <c r="X131" i="13"/>
  <c r="C118" i="13"/>
  <c r="F125" i="13"/>
  <c r="J125" i="13"/>
  <c r="Y127" i="13"/>
  <c r="L127" i="13"/>
  <c r="I133" i="13"/>
  <c r="F135" i="13"/>
  <c r="E145" i="13"/>
  <c r="K16" i="13"/>
  <c r="K20" i="13"/>
  <c r="K24" i="13"/>
  <c r="K28" i="13"/>
  <c r="K32" i="13"/>
  <c r="K48" i="13"/>
  <c r="E69" i="13"/>
  <c r="E71" i="13"/>
  <c r="E73" i="13"/>
  <c r="E75" i="13"/>
  <c r="E77" i="13"/>
  <c r="E79" i="13"/>
  <c r="E81" i="13"/>
  <c r="E83" i="13"/>
  <c r="F85" i="13"/>
  <c r="F93" i="13"/>
  <c r="E91" i="13"/>
  <c r="Y92" i="13"/>
  <c r="I92" i="13"/>
  <c r="Y116" i="13"/>
  <c r="L117" i="13"/>
  <c r="F136" i="13"/>
  <c r="F118" i="13"/>
  <c r="J136" i="13"/>
  <c r="J118" i="13"/>
  <c r="D121" i="13"/>
  <c r="H125" i="13"/>
  <c r="D126" i="13"/>
  <c r="L126" i="13"/>
  <c r="L130" i="13"/>
  <c r="Y132" i="13"/>
  <c r="L134" i="13"/>
  <c r="E142" i="13"/>
  <c r="E144" i="13"/>
  <c r="K168" i="13"/>
  <c r="X98" i="13"/>
  <c r="G98" i="13"/>
  <c r="I68" i="13"/>
  <c r="I70" i="13"/>
  <c r="I72" i="13"/>
  <c r="I74" i="13"/>
  <c r="I76" i="13"/>
  <c r="I78" i="13"/>
  <c r="I80" i="13"/>
  <c r="I82" i="13"/>
  <c r="I84" i="13"/>
  <c r="E92" i="13"/>
  <c r="D93" i="13"/>
  <c r="Y93" i="13" s="1"/>
  <c r="G135" i="13"/>
  <c r="K135" i="13"/>
  <c r="G136" i="13"/>
  <c r="K136" i="13"/>
  <c r="I118" i="13"/>
  <c r="Y119" i="13"/>
  <c r="Y120" i="13"/>
  <c r="L120" i="13"/>
  <c r="X121" i="13"/>
  <c r="D131" i="13"/>
  <c r="D146" i="13"/>
  <c r="X140" i="13"/>
  <c r="X144" i="13"/>
  <c r="I91" i="13"/>
  <c r="L123" i="13"/>
  <c r="G118" i="13"/>
  <c r="K118" i="13"/>
  <c r="X206" i="7"/>
  <c r="X205" i="7"/>
  <c r="X204" i="7"/>
  <c r="AA197" i="7"/>
  <c r="Y197" i="7"/>
  <c r="C194" i="7"/>
  <c r="C193" i="7"/>
  <c r="C192" i="7"/>
  <c r="C191" i="7"/>
  <c r="C190" i="7"/>
  <c r="C189" i="7"/>
  <c r="C188" i="7"/>
  <c r="C187" i="7"/>
  <c r="C186" i="7"/>
  <c r="C185" i="7"/>
  <c r="C184" i="7"/>
  <c r="J183" i="7"/>
  <c r="I183" i="7"/>
  <c r="H183" i="7"/>
  <c r="G183" i="7"/>
  <c r="F183" i="7"/>
  <c r="E183" i="7"/>
  <c r="D183" i="7"/>
  <c r="C183" i="7"/>
  <c r="C182" i="7"/>
  <c r="X179" i="7"/>
  <c r="F179" i="7"/>
  <c r="X178" i="7"/>
  <c r="F178" i="7"/>
  <c r="X177" i="7"/>
  <c r="F177" i="7"/>
  <c r="Y174" i="7"/>
  <c r="M174" i="7"/>
  <c r="Y173" i="7"/>
  <c r="M173" i="7"/>
  <c r="Y172" i="7"/>
  <c r="M172" i="7"/>
  <c r="C168" i="7"/>
  <c r="X167" i="7"/>
  <c r="C167" i="7"/>
  <c r="K167" i="7" s="1"/>
  <c r="X166" i="7"/>
  <c r="K166" i="7"/>
  <c r="C166" i="7"/>
  <c r="Y153" i="7"/>
  <c r="G153" i="7"/>
  <c r="F153" i="7"/>
  <c r="E153" i="7"/>
  <c r="D153" i="7"/>
  <c r="C153" i="7"/>
  <c r="X152" i="7"/>
  <c r="Z151" i="7"/>
  <c r="Y151" i="7"/>
  <c r="X151" i="7"/>
  <c r="Z150" i="7"/>
  <c r="X150" i="7"/>
  <c r="W150" i="7"/>
  <c r="D145" i="7"/>
  <c r="C145" i="7"/>
  <c r="D144" i="7"/>
  <c r="C144" i="7"/>
  <c r="X143" i="7"/>
  <c r="E143" i="7"/>
  <c r="D142" i="7"/>
  <c r="C142" i="7"/>
  <c r="D141" i="7"/>
  <c r="C141" i="7"/>
  <c r="D140" i="7"/>
  <c r="C140" i="7"/>
  <c r="K134" i="7"/>
  <c r="J134" i="7"/>
  <c r="I134" i="7"/>
  <c r="H134" i="7"/>
  <c r="G134" i="7"/>
  <c r="F134" i="7"/>
  <c r="C134" i="7"/>
  <c r="K132" i="7"/>
  <c r="J132" i="7"/>
  <c r="I132" i="7"/>
  <c r="H132" i="7"/>
  <c r="G132" i="7"/>
  <c r="F132" i="7"/>
  <c r="C132" i="7"/>
  <c r="K131" i="7"/>
  <c r="J131" i="7"/>
  <c r="I131" i="7"/>
  <c r="H131" i="7"/>
  <c r="G131" i="7"/>
  <c r="F131" i="7"/>
  <c r="E131" i="7"/>
  <c r="C131" i="7"/>
  <c r="K130" i="7"/>
  <c r="J130" i="7"/>
  <c r="I130" i="7"/>
  <c r="H130" i="7"/>
  <c r="G130" i="7"/>
  <c r="F130" i="7"/>
  <c r="E130" i="7"/>
  <c r="C130" i="7"/>
  <c r="K129" i="7"/>
  <c r="J129" i="7"/>
  <c r="I129" i="7"/>
  <c r="H129" i="7"/>
  <c r="G129" i="7"/>
  <c r="F129" i="7"/>
  <c r="C129" i="7"/>
  <c r="K127" i="7"/>
  <c r="J127" i="7"/>
  <c r="I127" i="7"/>
  <c r="H127" i="7"/>
  <c r="G127" i="7"/>
  <c r="F127" i="7"/>
  <c r="C127" i="7"/>
  <c r="K126" i="7"/>
  <c r="J126" i="7"/>
  <c r="I126" i="7"/>
  <c r="H126" i="7"/>
  <c r="G126" i="7"/>
  <c r="F126" i="7"/>
  <c r="E126" i="7"/>
  <c r="C126" i="7"/>
  <c r="K124" i="7"/>
  <c r="J124" i="7"/>
  <c r="I124" i="7"/>
  <c r="H124" i="7"/>
  <c r="G124" i="7"/>
  <c r="F124" i="7"/>
  <c r="C124" i="7"/>
  <c r="K123" i="7"/>
  <c r="J123" i="7"/>
  <c r="I123" i="7"/>
  <c r="H123" i="7"/>
  <c r="G123" i="7"/>
  <c r="F123" i="7"/>
  <c r="E123" i="7"/>
  <c r="C123" i="7"/>
  <c r="K122" i="7"/>
  <c r="J122" i="7"/>
  <c r="I122" i="7"/>
  <c r="H122" i="7"/>
  <c r="G122" i="7"/>
  <c r="F122" i="7"/>
  <c r="C122" i="7"/>
  <c r="K121" i="7"/>
  <c r="J121" i="7"/>
  <c r="I121" i="7"/>
  <c r="H121" i="7"/>
  <c r="G121" i="7"/>
  <c r="F121" i="7"/>
  <c r="E121" i="7"/>
  <c r="C121" i="7"/>
  <c r="K120" i="7"/>
  <c r="J120" i="7"/>
  <c r="I120" i="7"/>
  <c r="H120" i="7"/>
  <c r="G120" i="7"/>
  <c r="F120" i="7"/>
  <c r="C120" i="7"/>
  <c r="K119" i="7"/>
  <c r="J119" i="7"/>
  <c r="I119" i="7"/>
  <c r="H119" i="7"/>
  <c r="G119" i="7"/>
  <c r="F119" i="7"/>
  <c r="C119" i="7"/>
  <c r="K117" i="7"/>
  <c r="J117" i="7"/>
  <c r="I117" i="7"/>
  <c r="H117" i="7"/>
  <c r="G117" i="7"/>
  <c r="F117" i="7"/>
  <c r="C117" i="7"/>
  <c r="K116" i="7"/>
  <c r="J116" i="7"/>
  <c r="I116" i="7"/>
  <c r="H116" i="7"/>
  <c r="G116" i="7"/>
  <c r="F116" i="7"/>
  <c r="E116" i="7"/>
  <c r="C116" i="7"/>
  <c r="X112" i="7"/>
  <c r="E112" i="7"/>
  <c r="X111" i="7"/>
  <c r="E111" i="7"/>
  <c r="C108" i="7"/>
  <c r="C107" i="7"/>
  <c r="C106" i="7"/>
  <c r="C105" i="7"/>
  <c r="X102" i="7"/>
  <c r="G102" i="7"/>
  <c r="X101" i="7"/>
  <c r="G101" i="7"/>
  <c r="C101" i="7"/>
  <c r="G100" i="7"/>
  <c r="C100" i="7"/>
  <c r="X100" i="7" s="1"/>
  <c r="C99" i="7"/>
  <c r="X98" i="7"/>
  <c r="G98" i="7"/>
  <c r="C98" i="7"/>
  <c r="X97" i="7"/>
  <c r="G97" i="7"/>
  <c r="C97" i="7"/>
  <c r="C96" i="7"/>
  <c r="Q92" i="7"/>
  <c r="P92" i="7"/>
  <c r="O92" i="7"/>
  <c r="N92" i="7"/>
  <c r="M92" i="7"/>
  <c r="L92" i="7"/>
  <c r="K92" i="7"/>
  <c r="J92" i="7"/>
  <c r="H92" i="7"/>
  <c r="G92" i="7"/>
  <c r="F92" i="7"/>
  <c r="D92" i="7"/>
  <c r="C92" i="7"/>
  <c r="Q91" i="7"/>
  <c r="P91" i="7"/>
  <c r="O91" i="7"/>
  <c r="N91" i="7"/>
  <c r="M91" i="7"/>
  <c r="L91" i="7"/>
  <c r="K91" i="7"/>
  <c r="J91" i="7"/>
  <c r="H91" i="7"/>
  <c r="G91" i="7"/>
  <c r="F91" i="7"/>
  <c r="D91" i="7"/>
  <c r="C91" i="7"/>
  <c r="Q84" i="7"/>
  <c r="P84" i="7"/>
  <c r="O84" i="7"/>
  <c r="N84" i="7"/>
  <c r="M84" i="7"/>
  <c r="L84" i="7"/>
  <c r="K84" i="7"/>
  <c r="J84" i="7"/>
  <c r="H84" i="7"/>
  <c r="G84" i="7"/>
  <c r="F84" i="7"/>
  <c r="D84" i="7"/>
  <c r="C84" i="7"/>
  <c r="Q83" i="7"/>
  <c r="P83" i="7"/>
  <c r="O83" i="7"/>
  <c r="N83" i="7"/>
  <c r="M83" i="7"/>
  <c r="L83" i="7"/>
  <c r="K83" i="7"/>
  <c r="J83" i="7"/>
  <c r="H83" i="7"/>
  <c r="G83" i="7"/>
  <c r="F83" i="7"/>
  <c r="D83" i="7"/>
  <c r="C83" i="7"/>
  <c r="Q82" i="7"/>
  <c r="P82" i="7"/>
  <c r="O82" i="7"/>
  <c r="N82" i="7"/>
  <c r="M82" i="7"/>
  <c r="L82" i="7"/>
  <c r="K82" i="7"/>
  <c r="J82" i="7"/>
  <c r="H82" i="7"/>
  <c r="G82" i="7"/>
  <c r="F82" i="7"/>
  <c r="D82" i="7"/>
  <c r="C82" i="7"/>
  <c r="Q81" i="7"/>
  <c r="P81" i="7"/>
  <c r="O81" i="7"/>
  <c r="N81" i="7"/>
  <c r="M81" i="7"/>
  <c r="L81" i="7"/>
  <c r="K81" i="7"/>
  <c r="J81" i="7"/>
  <c r="H81" i="7"/>
  <c r="G81" i="7"/>
  <c r="F81" i="7"/>
  <c r="D81" i="7"/>
  <c r="C81" i="7"/>
  <c r="Q80" i="7"/>
  <c r="P80" i="7"/>
  <c r="O80" i="7"/>
  <c r="N80" i="7"/>
  <c r="M80" i="7"/>
  <c r="L80" i="7"/>
  <c r="K80" i="7"/>
  <c r="J80" i="7"/>
  <c r="H80" i="7"/>
  <c r="G80" i="7"/>
  <c r="F80" i="7"/>
  <c r="D80" i="7"/>
  <c r="C80" i="7"/>
  <c r="Q79" i="7"/>
  <c r="P79" i="7"/>
  <c r="O79" i="7"/>
  <c r="N79" i="7"/>
  <c r="M79" i="7"/>
  <c r="L79" i="7"/>
  <c r="K79" i="7"/>
  <c r="J79" i="7"/>
  <c r="H79" i="7"/>
  <c r="G79" i="7"/>
  <c r="F79" i="7"/>
  <c r="D79" i="7"/>
  <c r="C79" i="7"/>
  <c r="Q78" i="7"/>
  <c r="P78" i="7"/>
  <c r="O78" i="7"/>
  <c r="N78" i="7"/>
  <c r="M78" i="7"/>
  <c r="L78" i="7"/>
  <c r="K78" i="7"/>
  <c r="J78" i="7"/>
  <c r="H78" i="7"/>
  <c r="G78" i="7"/>
  <c r="F78" i="7"/>
  <c r="D78" i="7"/>
  <c r="C78" i="7"/>
  <c r="Q77" i="7"/>
  <c r="P77" i="7"/>
  <c r="O77" i="7"/>
  <c r="N77" i="7"/>
  <c r="M77" i="7"/>
  <c r="L77" i="7"/>
  <c r="K77" i="7"/>
  <c r="J77" i="7"/>
  <c r="H77" i="7"/>
  <c r="G77" i="7"/>
  <c r="F77" i="7"/>
  <c r="D77" i="7"/>
  <c r="C77" i="7"/>
  <c r="Q76" i="7"/>
  <c r="P76" i="7"/>
  <c r="O76" i="7"/>
  <c r="N76" i="7"/>
  <c r="M76" i="7"/>
  <c r="L76" i="7"/>
  <c r="K76" i="7"/>
  <c r="J76" i="7"/>
  <c r="H76" i="7"/>
  <c r="G76" i="7"/>
  <c r="F76" i="7"/>
  <c r="D76" i="7"/>
  <c r="C76" i="7"/>
  <c r="Q75" i="7"/>
  <c r="P75" i="7"/>
  <c r="O75" i="7"/>
  <c r="N75" i="7"/>
  <c r="M75" i="7"/>
  <c r="L75" i="7"/>
  <c r="K75" i="7"/>
  <c r="J75" i="7"/>
  <c r="H75" i="7"/>
  <c r="G75" i="7"/>
  <c r="F75" i="7"/>
  <c r="D75" i="7"/>
  <c r="C75" i="7"/>
  <c r="Q74" i="7"/>
  <c r="P74" i="7"/>
  <c r="O74" i="7"/>
  <c r="N74" i="7"/>
  <c r="M74" i="7"/>
  <c r="L74" i="7"/>
  <c r="K74" i="7"/>
  <c r="J74" i="7"/>
  <c r="H74" i="7"/>
  <c r="G74" i="7"/>
  <c r="F74" i="7"/>
  <c r="D74" i="7"/>
  <c r="C74" i="7"/>
  <c r="Q73" i="7"/>
  <c r="P73" i="7"/>
  <c r="O73" i="7"/>
  <c r="N73" i="7"/>
  <c r="M73" i="7"/>
  <c r="L73" i="7"/>
  <c r="K73" i="7"/>
  <c r="J73" i="7"/>
  <c r="H73" i="7"/>
  <c r="G73" i="7"/>
  <c r="F73" i="7"/>
  <c r="D73" i="7"/>
  <c r="C73" i="7"/>
  <c r="Q72" i="7"/>
  <c r="P72" i="7"/>
  <c r="O72" i="7"/>
  <c r="N72" i="7"/>
  <c r="M72" i="7"/>
  <c r="L72" i="7"/>
  <c r="K72" i="7"/>
  <c r="J72" i="7"/>
  <c r="H72" i="7"/>
  <c r="G72" i="7"/>
  <c r="F72" i="7"/>
  <c r="D72" i="7"/>
  <c r="C72" i="7"/>
  <c r="Q71" i="7"/>
  <c r="P71" i="7"/>
  <c r="O71" i="7"/>
  <c r="N71" i="7"/>
  <c r="M71" i="7"/>
  <c r="L71" i="7"/>
  <c r="K71" i="7"/>
  <c r="J71" i="7"/>
  <c r="H71" i="7"/>
  <c r="G71" i="7"/>
  <c r="F71" i="7"/>
  <c r="D71" i="7"/>
  <c r="C71" i="7"/>
  <c r="Q70" i="7"/>
  <c r="P70" i="7"/>
  <c r="O70" i="7"/>
  <c r="N70" i="7"/>
  <c r="M70" i="7"/>
  <c r="L70" i="7"/>
  <c r="K70" i="7"/>
  <c r="J70" i="7"/>
  <c r="H70" i="7"/>
  <c r="G70" i="7"/>
  <c r="F70" i="7"/>
  <c r="D70" i="7"/>
  <c r="C70" i="7"/>
  <c r="Q69" i="7"/>
  <c r="P69" i="7"/>
  <c r="O69" i="7"/>
  <c r="N69" i="7"/>
  <c r="M69" i="7"/>
  <c r="L69" i="7"/>
  <c r="K69" i="7"/>
  <c r="J69" i="7"/>
  <c r="H69" i="7"/>
  <c r="G69" i="7"/>
  <c r="F69" i="7"/>
  <c r="D69" i="7"/>
  <c r="C69" i="7"/>
  <c r="Q68" i="7"/>
  <c r="P68" i="7"/>
  <c r="O68" i="7"/>
  <c r="N68" i="7"/>
  <c r="M68" i="7"/>
  <c r="L68" i="7"/>
  <c r="K68" i="7"/>
  <c r="J68" i="7"/>
  <c r="H68" i="7"/>
  <c r="G68" i="7"/>
  <c r="F68" i="7"/>
  <c r="D68" i="7"/>
  <c r="C68" i="7"/>
  <c r="J62" i="7"/>
  <c r="I62" i="7"/>
  <c r="H62" i="7"/>
  <c r="D62" i="7"/>
  <c r="C62" i="7"/>
  <c r="J61" i="7"/>
  <c r="I61" i="7"/>
  <c r="H61" i="7"/>
  <c r="D61" i="7"/>
  <c r="C61" i="7"/>
  <c r="J60" i="7"/>
  <c r="I60" i="7"/>
  <c r="H60" i="7"/>
  <c r="D60" i="7"/>
  <c r="C60" i="7"/>
  <c r="J59" i="7"/>
  <c r="I59" i="7"/>
  <c r="H59" i="7"/>
  <c r="D59" i="7"/>
  <c r="C59" i="7"/>
  <c r="J58" i="7"/>
  <c r="I58" i="7"/>
  <c r="H58" i="7"/>
  <c r="D58" i="7"/>
  <c r="C58" i="7"/>
  <c r="J57" i="7"/>
  <c r="I57" i="7"/>
  <c r="H57" i="7"/>
  <c r="D57" i="7"/>
  <c r="C57" i="7"/>
  <c r="J53" i="7"/>
  <c r="I53" i="7"/>
  <c r="H53" i="7"/>
  <c r="G53" i="7"/>
  <c r="F53" i="7"/>
  <c r="E53" i="7"/>
  <c r="D53" i="7"/>
  <c r="C53" i="7"/>
  <c r="J48" i="7"/>
  <c r="I48" i="7"/>
  <c r="H48" i="7"/>
  <c r="G48" i="7"/>
  <c r="F48" i="7"/>
  <c r="E48" i="7"/>
  <c r="D48" i="7"/>
  <c r="C48" i="7"/>
  <c r="J47" i="7"/>
  <c r="I47" i="7"/>
  <c r="H47" i="7"/>
  <c r="G47" i="7"/>
  <c r="F47" i="7"/>
  <c r="E47" i="7"/>
  <c r="D47" i="7"/>
  <c r="C47" i="7"/>
  <c r="J46" i="7"/>
  <c r="I46" i="7"/>
  <c r="H46" i="7"/>
  <c r="G46" i="7"/>
  <c r="F46" i="7"/>
  <c r="E46" i="7"/>
  <c r="D46" i="7"/>
  <c r="C46" i="7"/>
  <c r="J45" i="7"/>
  <c r="I45" i="7"/>
  <c r="H45" i="7"/>
  <c r="G45" i="7"/>
  <c r="F45" i="7"/>
  <c r="E45" i="7"/>
  <c r="D45" i="7"/>
  <c r="C45" i="7"/>
  <c r="J43" i="7"/>
  <c r="I43" i="7"/>
  <c r="H43" i="7"/>
  <c r="G43" i="7"/>
  <c r="F43" i="7"/>
  <c r="E43" i="7"/>
  <c r="D43" i="7"/>
  <c r="C43" i="7"/>
  <c r="Y42" i="7"/>
  <c r="X42" i="7"/>
  <c r="J41" i="7"/>
  <c r="I41" i="7"/>
  <c r="H41" i="7"/>
  <c r="G41" i="7"/>
  <c r="F41" i="7"/>
  <c r="E41" i="7"/>
  <c r="D41" i="7"/>
  <c r="C41" i="7"/>
  <c r="J40" i="7"/>
  <c r="I40" i="7"/>
  <c r="I39" i="7" s="1"/>
  <c r="H40" i="7"/>
  <c r="G40" i="7"/>
  <c r="G39" i="7" s="1"/>
  <c r="F40" i="7"/>
  <c r="F39" i="7" s="1"/>
  <c r="E40" i="7"/>
  <c r="E39" i="7" s="1"/>
  <c r="D40" i="7"/>
  <c r="D39" i="7" s="1"/>
  <c r="C40" i="7"/>
  <c r="C39" i="7" s="1"/>
  <c r="J39" i="7"/>
  <c r="Y38" i="7"/>
  <c r="X38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J28" i="7"/>
  <c r="I28" i="7"/>
  <c r="H28" i="7"/>
  <c r="G28" i="7"/>
  <c r="F28" i="7"/>
  <c r="E28" i="7"/>
  <c r="D28" i="7"/>
  <c r="C28" i="7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J20" i="7"/>
  <c r="I20" i="7"/>
  <c r="H20" i="7"/>
  <c r="G20" i="7"/>
  <c r="F20" i="7"/>
  <c r="E20" i="7"/>
  <c r="D20" i="7"/>
  <c r="C20" i="7"/>
  <c r="J19" i="7"/>
  <c r="J18" i="7" s="1"/>
  <c r="I19" i="7"/>
  <c r="I18" i="7" s="1"/>
  <c r="H19" i="7"/>
  <c r="H18" i="7" s="1"/>
  <c r="G19" i="7"/>
  <c r="F19" i="7"/>
  <c r="F18" i="7" s="1"/>
  <c r="E19" i="7"/>
  <c r="E18" i="7" s="1"/>
  <c r="D19" i="7"/>
  <c r="C19" i="7"/>
  <c r="J17" i="7"/>
  <c r="I17" i="7"/>
  <c r="H17" i="7"/>
  <c r="G17" i="7"/>
  <c r="F17" i="7"/>
  <c r="E17" i="7"/>
  <c r="D17" i="7"/>
  <c r="C17" i="7"/>
  <c r="J16" i="7"/>
  <c r="I16" i="7"/>
  <c r="H16" i="7"/>
  <c r="G16" i="7"/>
  <c r="F16" i="7"/>
  <c r="E16" i="7"/>
  <c r="D16" i="7"/>
  <c r="C16" i="7"/>
  <c r="J15" i="7"/>
  <c r="I15" i="7"/>
  <c r="H15" i="7"/>
  <c r="G15" i="7"/>
  <c r="F15" i="7"/>
  <c r="E15" i="7"/>
  <c r="D15" i="7"/>
  <c r="C15" i="7"/>
  <c r="J14" i="7"/>
  <c r="I14" i="7"/>
  <c r="H14" i="7"/>
  <c r="G14" i="7"/>
  <c r="F14" i="7"/>
  <c r="E14" i="7"/>
  <c r="D14" i="7"/>
  <c r="C14" i="7"/>
  <c r="J13" i="7"/>
  <c r="I13" i="7"/>
  <c r="H13" i="7"/>
  <c r="G13" i="7"/>
  <c r="F13" i="7"/>
  <c r="E13" i="7"/>
  <c r="D13" i="7"/>
  <c r="C13" i="7"/>
  <c r="A5" i="7"/>
  <c r="A4" i="7"/>
  <c r="A3" i="7"/>
  <c r="A2" i="7"/>
  <c r="Y25" i="13" l="1"/>
  <c r="C137" i="13"/>
  <c r="D93" i="7"/>
  <c r="N93" i="7"/>
  <c r="J128" i="7"/>
  <c r="J137" i="13"/>
  <c r="I137" i="13"/>
  <c r="Y85" i="13"/>
  <c r="E49" i="13"/>
  <c r="L133" i="13"/>
  <c r="X25" i="13"/>
  <c r="C49" i="13"/>
  <c r="X49" i="13" s="1"/>
  <c r="F93" i="7"/>
  <c r="K93" i="7"/>
  <c r="O93" i="7"/>
  <c r="H137" i="13"/>
  <c r="K25" i="13"/>
  <c r="X18" i="13"/>
  <c r="Y128" i="13"/>
  <c r="L128" i="13"/>
  <c r="I49" i="13"/>
  <c r="Y72" i="7"/>
  <c r="Y76" i="7"/>
  <c r="Y80" i="7"/>
  <c r="Y84" i="7"/>
  <c r="Y133" i="13"/>
  <c r="Y18" i="13"/>
  <c r="E12" i="13"/>
  <c r="K12" i="13" s="1"/>
  <c r="X22" i="7"/>
  <c r="X26" i="7"/>
  <c r="X34" i="7"/>
  <c r="Y22" i="7"/>
  <c r="Y24" i="7"/>
  <c r="Y26" i="7"/>
  <c r="Y30" i="7"/>
  <c r="Y32" i="7"/>
  <c r="Y33" i="7"/>
  <c r="Y34" i="7"/>
  <c r="D130" i="7"/>
  <c r="K39" i="13"/>
  <c r="Y44" i="13"/>
  <c r="X30" i="7"/>
  <c r="E85" i="13"/>
  <c r="X94" i="13" s="1"/>
  <c r="X130" i="7"/>
  <c r="D85" i="7"/>
  <c r="N85" i="7"/>
  <c r="C93" i="7"/>
  <c r="Y93" i="7" s="1"/>
  <c r="H93" i="7"/>
  <c r="M93" i="7"/>
  <c r="Q93" i="7"/>
  <c r="G135" i="7"/>
  <c r="K135" i="7"/>
  <c r="H136" i="7"/>
  <c r="I128" i="7"/>
  <c r="G133" i="7"/>
  <c r="K133" i="7"/>
  <c r="Y43" i="7"/>
  <c r="K53" i="7"/>
  <c r="Y81" i="7"/>
  <c r="C125" i="7"/>
  <c r="E145" i="7"/>
  <c r="K14" i="7"/>
  <c r="X46" i="7"/>
  <c r="X57" i="7"/>
  <c r="K61" i="7"/>
  <c r="O85" i="7"/>
  <c r="F108" i="7" s="1"/>
  <c r="Y70" i="7"/>
  <c r="I70" i="7"/>
  <c r="Y74" i="7"/>
  <c r="I74" i="7"/>
  <c r="Y78" i="7"/>
  <c r="I78" i="7"/>
  <c r="Y82" i="7"/>
  <c r="Y92" i="7"/>
  <c r="X116" i="7"/>
  <c r="Y117" i="7"/>
  <c r="X123" i="7"/>
  <c r="E144" i="7"/>
  <c r="X145" i="7"/>
  <c r="J44" i="7"/>
  <c r="J49" i="7" s="1"/>
  <c r="K43" i="7"/>
  <c r="K48" i="7"/>
  <c r="Y53" i="7"/>
  <c r="Y127" i="7"/>
  <c r="Y14" i="7"/>
  <c r="X13" i="7"/>
  <c r="X15" i="7"/>
  <c r="K20" i="7"/>
  <c r="X21" i="7"/>
  <c r="K28" i="7"/>
  <c r="X29" i="7"/>
  <c r="X33" i="7"/>
  <c r="Y45" i="7"/>
  <c r="Y46" i="7"/>
  <c r="K62" i="7"/>
  <c r="Y79" i="7"/>
  <c r="Y83" i="7"/>
  <c r="G93" i="7"/>
  <c r="L93" i="7"/>
  <c r="P93" i="7"/>
  <c r="J125" i="7"/>
  <c r="H128" i="7"/>
  <c r="C133" i="7"/>
  <c r="X144" i="7"/>
  <c r="I93" i="13"/>
  <c r="I85" i="13"/>
  <c r="Y136" i="13"/>
  <c r="L136" i="13"/>
  <c r="Y125" i="13"/>
  <c r="L125" i="13"/>
  <c r="X12" i="13"/>
  <c r="E146" i="13"/>
  <c r="X146" i="13"/>
  <c r="Y118" i="13"/>
  <c r="L118" i="13"/>
  <c r="F137" i="13"/>
  <c r="L135" i="13"/>
  <c r="Y135" i="13"/>
  <c r="K137" i="13"/>
  <c r="G137" i="13"/>
  <c r="E93" i="13"/>
  <c r="K18" i="13"/>
  <c r="I12" i="7"/>
  <c r="K17" i="7"/>
  <c r="Y20" i="7"/>
  <c r="Y21" i="7"/>
  <c r="K24" i="7"/>
  <c r="D25" i="7"/>
  <c r="Y28" i="7"/>
  <c r="Y29" i="7"/>
  <c r="K32" i="7"/>
  <c r="K41" i="7"/>
  <c r="H39" i="7"/>
  <c r="C44" i="7"/>
  <c r="C49" i="7" s="1"/>
  <c r="G44" i="7"/>
  <c r="G49" i="7" s="1"/>
  <c r="X45" i="7"/>
  <c r="Y48" i="7"/>
  <c r="X61" i="7"/>
  <c r="I68" i="7"/>
  <c r="I72" i="7"/>
  <c r="I76" i="7"/>
  <c r="I135" i="7"/>
  <c r="I125" i="7"/>
  <c r="H135" i="7"/>
  <c r="Y16" i="7"/>
  <c r="Y17" i="7"/>
  <c r="X23" i="7"/>
  <c r="F25" i="7"/>
  <c r="J25" i="7"/>
  <c r="X31" i="7"/>
  <c r="K33" i="7"/>
  <c r="K34" i="7"/>
  <c r="Y39" i="7"/>
  <c r="Y41" i="7"/>
  <c r="K46" i="7"/>
  <c r="F44" i="7"/>
  <c r="F49" i="7" s="1"/>
  <c r="X58" i="7"/>
  <c r="K85" i="7"/>
  <c r="Y69" i="7"/>
  <c r="Y73" i="7"/>
  <c r="Y77" i="7"/>
  <c r="I80" i="7"/>
  <c r="I82" i="7"/>
  <c r="I84" i="7"/>
  <c r="I91" i="7"/>
  <c r="Y91" i="7"/>
  <c r="D116" i="7"/>
  <c r="H118" i="7"/>
  <c r="Y120" i="7"/>
  <c r="Y123" i="7"/>
  <c r="Y129" i="7"/>
  <c r="L131" i="7"/>
  <c r="I133" i="7"/>
  <c r="F133" i="7"/>
  <c r="J133" i="7"/>
  <c r="G18" i="7"/>
  <c r="G12" i="7" s="1"/>
  <c r="X62" i="7"/>
  <c r="F85" i="7"/>
  <c r="L124" i="7"/>
  <c r="K125" i="7"/>
  <c r="Y13" i="7"/>
  <c r="X14" i="7"/>
  <c r="K16" i="7"/>
  <c r="X17" i="7"/>
  <c r="K22" i="7"/>
  <c r="K27" i="7"/>
  <c r="H25" i="7"/>
  <c r="K30" i="7"/>
  <c r="X41" i="7"/>
  <c r="X43" i="7"/>
  <c r="X47" i="7"/>
  <c r="H44" i="7"/>
  <c r="X53" i="7"/>
  <c r="X60" i="7"/>
  <c r="C85" i="7"/>
  <c r="H85" i="7"/>
  <c r="M85" i="7"/>
  <c r="Q85" i="7"/>
  <c r="Y71" i="7"/>
  <c r="Y75" i="7"/>
  <c r="I79" i="7"/>
  <c r="I81" i="7"/>
  <c r="I83" i="7"/>
  <c r="I92" i="7"/>
  <c r="Y122" i="7"/>
  <c r="D123" i="7"/>
  <c r="H125" i="7"/>
  <c r="L126" i="7"/>
  <c r="C128" i="7"/>
  <c r="L129" i="7"/>
  <c r="H133" i="7"/>
  <c r="L134" i="7"/>
  <c r="D18" i="7"/>
  <c r="K19" i="7"/>
  <c r="K58" i="7"/>
  <c r="E12" i="7"/>
  <c r="F12" i="7"/>
  <c r="J12" i="7"/>
  <c r="C18" i="7"/>
  <c r="C12" i="7" s="1"/>
  <c r="Y19" i="7"/>
  <c r="X20" i="7"/>
  <c r="C25" i="7"/>
  <c r="G25" i="7"/>
  <c r="K26" i="7"/>
  <c r="Y27" i="7"/>
  <c r="X28" i="7"/>
  <c r="K39" i="7"/>
  <c r="X39" i="7"/>
  <c r="D44" i="7"/>
  <c r="E44" i="7"/>
  <c r="I44" i="7"/>
  <c r="I49" i="7" s="1"/>
  <c r="Y68" i="7"/>
  <c r="X99" i="7"/>
  <c r="G99" i="7"/>
  <c r="C136" i="7"/>
  <c r="C118" i="7"/>
  <c r="I136" i="7"/>
  <c r="I118" i="7"/>
  <c r="D121" i="7"/>
  <c r="Y121" i="7"/>
  <c r="K15" i="7"/>
  <c r="K23" i="7"/>
  <c r="K31" i="7"/>
  <c r="K40" i="7"/>
  <c r="K47" i="7"/>
  <c r="K57" i="7"/>
  <c r="X96" i="7"/>
  <c r="G96" i="7"/>
  <c r="K13" i="7"/>
  <c r="H12" i="7"/>
  <c r="Y15" i="7"/>
  <c r="X16" i="7"/>
  <c r="X19" i="7"/>
  <c r="K21" i="7"/>
  <c r="Y23" i="7"/>
  <c r="X24" i="7"/>
  <c r="E25" i="7"/>
  <c r="I25" i="7"/>
  <c r="X27" i="7"/>
  <c r="K29" i="7"/>
  <c r="Y31" i="7"/>
  <c r="X32" i="7"/>
  <c r="X40" i="7"/>
  <c r="Y40" i="7"/>
  <c r="K45" i="7"/>
  <c r="Y47" i="7"/>
  <c r="X48" i="7"/>
  <c r="K60" i="7"/>
  <c r="G85" i="7"/>
  <c r="L85" i="7"/>
  <c r="P85" i="7"/>
  <c r="I69" i="7"/>
  <c r="I71" i="7"/>
  <c r="I73" i="7"/>
  <c r="I75" i="7"/>
  <c r="I77" i="7"/>
  <c r="J85" i="7"/>
  <c r="J93" i="7"/>
  <c r="L122" i="7"/>
  <c r="F125" i="7"/>
  <c r="G128" i="7"/>
  <c r="K128" i="7"/>
  <c r="L130" i="7"/>
  <c r="X131" i="7"/>
  <c r="K136" i="7"/>
  <c r="E68" i="7"/>
  <c r="E70" i="7"/>
  <c r="E72" i="7"/>
  <c r="E74" i="7"/>
  <c r="E76" i="7"/>
  <c r="E78" i="7"/>
  <c r="E80" i="7"/>
  <c r="E82" i="7"/>
  <c r="E84" i="7"/>
  <c r="E92" i="7"/>
  <c r="F135" i="7"/>
  <c r="J135" i="7"/>
  <c r="F136" i="7"/>
  <c r="J136" i="7"/>
  <c r="G118" i="7"/>
  <c r="L120" i="7"/>
  <c r="X121" i="7"/>
  <c r="Y124" i="7"/>
  <c r="G125" i="7"/>
  <c r="D126" i="7"/>
  <c r="Y131" i="7"/>
  <c r="C135" i="7"/>
  <c r="X141" i="7"/>
  <c r="E141" i="7"/>
  <c r="Y119" i="7"/>
  <c r="L119" i="7"/>
  <c r="X126" i="7"/>
  <c r="Y130" i="7"/>
  <c r="Y132" i="7"/>
  <c r="L132" i="7"/>
  <c r="G136" i="7"/>
  <c r="C146" i="7"/>
  <c r="X168" i="7"/>
  <c r="K168" i="7"/>
  <c r="E69" i="7"/>
  <c r="E71" i="7"/>
  <c r="E73" i="7"/>
  <c r="E75" i="7"/>
  <c r="E77" i="7"/>
  <c r="E79" i="7"/>
  <c r="E81" i="7"/>
  <c r="E83" i="7"/>
  <c r="E91" i="7"/>
  <c r="Y116" i="7"/>
  <c r="L117" i="7"/>
  <c r="K118" i="7"/>
  <c r="L123" i="7"/>
  <c r="Y126" i="7"/>
  <c r="L127" i="7"/>
  <c r="F128" i="7"/>
  <c r="D131" i="7"/>
  <c r="D146" i="7"/>
  <c r="X140" i="7"/>
  <c r="E140" i="7"/>
  <c r="X142" i="7"/>
  <c r="E142" i="7"/>
  <c r="L116" i="7"/>
  <c r="L121" i="7"/>
  <c r="F118" i="7"/>
  <c r="J118" i="7"/>
  <c r="C217" i="1"/>
  <c r="C216" i="1"/>
  <c r="C212" i="1"/>
  <c r="C211" i="1"/>
  <c r="C210" i="1"/>
  <c r="C209" i="1"/>
  <c r="C208" i="1"/>
  <c r="C207" i="1"/>
  <c r="C206" i="1"/>
  <c r="C202" i="1"/>
  <c r="C201" i="1"/>
  <c r="C200" i="1"/>
  <c r="J197" i="1"/>
  <c r="I197" i="1"/>
  <c r="H197" i="1"/>
  <c r="G197" i="1"/>
  <c r="F197" i="1"/>
  <c r="E197" i="1"/>
  <c r="D197" i="1"/>
  <c r="C197" i="1"/>
  <c r="J196" i="1"/>
  <c r="I196" i="1"/>
  <c r="H196" i="1"/>
  <c r="G196" i="1"/>
  <c r="F196" i="1"/>
  <c r="E196" i="1"/>
  <c r="D196" i="1"/>
  <c r="C196" i="1"/>
  <c r="J195" i="1"/>
  <c r="I195" i="1"/>
  <c r="H195" i="1"/>
  <c r="G195" i="1"/>
  <c r="F195" i="1"/>
  <c r="E195" i="1"/>
  <c r="D195" i="1"/>
  <c r="C195" i="1"/>
  <c r="J194" i="1"/>
  <c r="I194" i="1"/>
  <c r="H194" i="1"/>
  <c r="G194" i="1"/>
  <c r="F194" i="1"/>
  <c r="E194" i="1"/>
  <c r="D194" i="1"/>
  <c r="C194" i="1"/>
  <c r="J193" i="1"/>
  <c r="I193" i="1"/>
  <c r="H193" i="1"/>
  <c r="G193" i="1"/>
  <c r="F193" i="1"/>
  <c r="E193" i="1"/>
  <c r="D193" i="1"/>
  <c r="C193" i="1"/>
  <c r="J192" i="1"/>
  <c r="I192" i="1"/>
  <c r="H192" i="1"/>
  <c r="G192" i="1"/>
  <c r="F192" i="1"/>
  <c r="E192" i="1"/>
  <c r="D192" i="1"/>
  <c r="C192" i="1"/>
  <c r="J191" i="1"/>
  <c r="I191" i="1"/>
  <c r="H191" i="1"/>
  <c r="G191" i="1"/>
  <c r="F191" i="1"/>
  <c r="E191" i="1"/>
  <c r="D191" i="1"/>
  <c r="C191" i="1"/>
  <c r="J190" i="1"/>
  <c r="I190" i="1"/>
  <c r="H190" i="1"/>
  <c r="G190" i="1"/>
  <c r="F190" i="1"/>
  <c r="E190" i="1"/>
  <c r="D190" i="1"/>
  <c r="C190" i="1"/>
  <c r="J189" i="1"/>
  <c r="I189" i="1"/>
  <c r="H189" i="1"/>
  <c r="G189" i="1"/>
  <c r="F189" i="1"/>
  <c r="E189" i="1"/>
  <c r="D189" i="1"/>
  <c r="C189" i="1"/>
  <c r="J188" i="1"/>
  <c r="I188" i="1"/>
  <c r="H188" i="1"/>
  <c r="G188" i="1"/>
  <c r="F188" i="1"/>
  <c r="E188" i="1"/>
  <c r="D188" i="1"/>
  <c r="C188" i="1"/>
  <c r="J187" i="1"/>
  <c r="I187" i="1"/>
  <c r="H187" i="1"/>
  <c r="G187" i="1"/>
  <c r="F187" i="1"/>
  <c r="E187" i="1"/>
  <c r="D187" i="1"/>
  <c r="C187" i="1"/>
  <c r="J186" i="1"/>
  <c r="I186" i="1"/>
  <c r="H186" i="1"/>
  <c r="G186" i="1"/>
  <c r="F186" i="1"/>
  <c r="E186" i="1"/>
  <c r="D186" i="1"/>
  <c r="C186" i="1"/>
  <c r="J185" i="1"/>
  <c r="I185" i="1"/>
  <c r="H185" i="1"/>
  <c r="G185" i="1"/>
  <c r="F185" i="1"/>
  <c r="E185" i="1"/>
  <c r="D185" i="1"/>
  <c r="C185" i="1"/>
  <c r="J184" i="1"/>
  <c r="I184" i="1"/>
  <c r="H184" i="1"/>
  <c r="G184" i="1"/>
  <c r="F184" i="1"/>
  <c r="E184" i="1"/>
  <c r="D184" i="1"/>
  <c r="C184" i="1"/>
  <c r="J183" i="1"/>
  <c r="I183" i="1"/>
  <c r="H183" i="1"/>
  <c r="G183" i="1"/>
  <c r="F183" i="1"/>
  <c r="E183" i="1"/>
  <c r="D183" i="1"/>
  <c r="C183" i="1"/>
  <c r="J182" i="1"/>
  <c r="I182" i="1"/>
  <c r="H182" i="1"/>
  <c r="G182" i="1"/>
  <c r="F182" i="1"/>
  <c r="E182" i="1"/>
  <c r="D182" i="1"/>
  <c r="C182" i="1"/>
  <c r="E179" i="1"/>
  <c r="D179" i="1"/>
  <c r="C179" i="1"/>
  <c r="E178" i="1"/>
  <c r="D178" i="1"/>
  <c r="C178" i="1"/>
  <c r="E177" i="1"/>
  <c r="D177" i="1"/>
  <c r="C177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J168" i="1"/>
  <c r="I168" i="1"/>
  <c r="H168" i="1"/>
  <c r="G168" i="1"/>
  <c r="F168" i="1"/>
  <c r="E168" i="1"/>
  <c r="D168" i="1"/>
  <c r="J167" i="1"/>
  <c r="I167" i="1"/>
  <c r="H167" i="1"/>
  <c r="G167" i="1"/>
  <c r="F167" i="1"/>
  <c r="E167" i="1"/>
  <c r="D167" i="1"/>
  <c r="J166" i="1"/>
  <c r="I166" i="1"/>
  <c r="H166" i="1"/>
  <c r="G166" i="1"/>
  <c r="F166" i="1"/>
  <c r="E166" i="1"/>
  <c r="D166" i="1"/>
  <c r="C162" i="1"/>
  <c r="C161" i="1"/>
  <c r="C160" i="1"/>
  <c r="C157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D143" i="1"/>
  <c r="C143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29" i="1"/>
  <c r="D129" i="1"/>
  <c r="E128" i="1"/>
  <c r="D128" i="1"/>
  <c r="E127" i="1"/>
  <c r="D127" i="1"/>
  <c r="E125" i="1"/>
  <c r="D125" i="1"/>
  <c r="E124" i="1"/>
  <c r="D124" i="1"/>
  <c r="E122" i="1"/>
  <c r="D122" i="1"/>
  <c r="E120" i="1"/>
  <c r="D120" i="1"/>
  <c r="E119" i="1"/>
  <c r="D119" i="1"/>
  <c r="E118" i="1"/>
  <c r="D118" i="1"/>
  <c r="E117" i="1"/>
  <c r="D117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J42" i="1"/>
  <c r="I42" i="1"/>
  <c r="H42" i="1"/>
  <c r="G42" i="1"/>
  <c r="F42" i="1"/>
  <c r="E42" i="1"/>
  <c r="D42" i="1"/>
  <c r="C42" i="1"/>
  <c r="J38" i="1"/>
  <c r="I38" i="1"/>
  <c r="H38" i="1"/>
  <c r="G38" i="1"/>
  <c r="F38" i="1"/>
  <c r="E38" i="1"/>
  <c r="D38" i="1"/>
  <c r="C38" i="1"/>
  <c r="H49" i="7" l="1"/>
  <c r="Y12" i="13"/>
  <c r="Y49" i="13"/>
  <c r="I93" i="7"/>
  <c r="K49" i="13"/>
  <c r="L133" i="7"/>
  <c r="G137" i="7"/>
  <c r="Y85" i="7"/>
  <c r="I137" i="7"/>
  <c r="H137" i="7"/>
  <c r="Y133" i="7"/>
  <c r="Y137" i="13"/>
  <c r="L137" i="13"/>
  <c r="Y94" i="13"/>
  <c r="I94" i="13"/>
  <c r="Y44" i="7"/>
  <c r="C137" i="7"/>
  <c r="I85" i="7"/>
  <c r="X44" i="7"/>
  <c r="E49" i="7"/>
  <c r="Y49" i="7" s="1"/>
  <c r="K25" i="7"/>
  <c r="Y12" i="7"/>
  <c r="Y128" i="7"/>
  <c r="L128" i="7"/>
  <c r="Y136" i="7"/>
  <c r="L136" i="7"/>
  <c r="E85" i="7"/>
  <c r="D49" i="7"/>
  <c r="K137" i="7"/>
  <c r="X18" i="7"/>
  <c r="K18" i="7"/>
  <c r="X146" i="7"/>
  <c r="E146" i="7"/>
  <c r="J137" i="7"/>
  <c r="X25" i="7"/>
  <c r="Y118" i="7"/>
  <c r="L118" i="7"/>
  <c r="E93" i="7"/>
  <c r="F137" i="7"/>
  <c r="Y135" i="7"/>
  <c r="L135" i="7"/>
  <c r="Y125" i="7"/>
  <c r="L125" i="7"/>
  <c r="Y25" i="7"/>
  <c r="D12" i="7"/>
  <c r="Y18" i="7"/>
  <c r="X206" i="6"/>
  <c r="X205" i="6"/>
  <c r="X204" i="6"/>
  <c r="AA197" i="6"/>
  <c r="Y197" i="6"/>
  <c r="C194" i="6"/>
  <c r="C193" i="6"/>
  <c r="C192" i="6"/>
  <c r="C191" i="6"/>
  <c r="C190" i="6"/>
  <c r="C189" i="6"/>
  <c r="C188" i="6"/>
  <c r="C187" i="6"/>
  <c r="C186" i="6"/>
  <c r="C185" i="6"/>
  <c r="C184" i="6"/>
  <c r="J183" i="6"/>
  <c r="I183" i="6"/>
  <c r="H183" i="6"/>
  <c r="G183" i="6"/>
  <c r="F183" i="6"/>
  <c r="E183" i="6"/>
  <c r="D183" i="6"/>
  <c r="C182" i="6"/>
  <c r="X179" i="6"/>
  <c r="F179" i="6"/>
  <c r="X178" i="6"/>
  <c r="F178" i="6"/>
  <c r="X177" i="6"/>
  <c r="F177" i="6"/>
  <c r="Y174" i="6"/>
  <c r="M174" i="6"/>
  <c r="Y173" i="6"/>
  <c r="M173" i="6"/>
  <c r="Y172" i="6"/>
  <c r="M172" i="6"/>
  <c r="K168" i="6"/>
  <c r="C168" i="6"/>
  <c r="X168" i="6" s="1"/>
  <c r="X167" i="6"/>
  <c r="C167" i="6"/>
  <c r="K167" i="6" s="1"/>
  <c r="X166" i="6"/>
  <c r="K166" i="6"/>
  <c r="C166" i="6"/>
  <c r="Y153" i="6"/>
  <c r="G153" i="6"/>
  <c r="F153" i="6"/>
  <c r="E153" i="6"/>
  <c r="D153" i="6"/>
  <c r="C153" i="6"/>
  <c r="X152" i="6"/>
  <c r="Z151" i="6"/>
  <c r="Y151" i="6"/>
  <c r="X151" i="6"/>
  <c r="Z150" i="6"/>
  <c r="X150" i="6"/>
  <c r="W150" i="6"/>
  <c r="D145" i="6"/>
  <c r="C145" i="6"/>
  <c r="D144" i="6"/>
  <c r="C144" i="6"/>
  <c r="X143" i="6"/>
  <c r="E143" i="6"/>
  <c r="D142" i="6"/>
  <c r="C142" i="6"/>
  <c r="D141" i="6"/>
  <c r="C141" i="6"/>
  <c r="D140" i="6"/>
  <c r="C140" i="6"/>
  <c r="K134" i="6"/>
  <c r="J134" i="6"/>
  <c r="I134" i="6"/>
  <c r="H134" i="6"/>
  <c r="G134" i="6"/>
  <c r="F134" i="6"/>
  <c r="C134" i="6"/>
  <c r="K132" i="6"/>
  <c r="J132" i="6"/>
  <c r="I132" i="6"/>
  <c r="H132" i="6"/>
  <c r="G132" i="6"/>
  <c r="F132" i="6"/>
  <c r="C132" i="6"/>
  <c r="K131" i="6"/>
  <c r="J131" i="6"/>
  <c r="I131" i="6"/>
  <c r="H131" i="6"/>
  <c r="G131" i="6"/>
  <c r="F131" i="6"/>
  <c r="E131" i="6"/>
  <c r="C131" i="6"/>
  <c r="K130" i="6"/>
  <c r="J130" i="6"/>
  <c r="I130" i="6"/>
  <c r="H130" i="6"/>
  <c r="G130" i="6"/>
  <c r="F130" i="6"/>
  <c r="E130" i="6"/>
  <c r="C130" i="6"/>
  <c r="K129" i="6"/>
  <c r="J129" i="6"/>
  <c r="I129" i="6"/>
  <c r="H129" i="6"/>
  <c r="G129" i="6"/>
  <c r="F129" i="6"/>
  <c r="C129" i="6"/>
  <c r="K127" i="6"/>
  <c r="J127" i="6"/>
  <c r="I127" i="6"/>
  <c r="H127" i="6"/>
  <c r="G127" i="6"/>
  <c r="F127" i="6"/>
  <c r="C127" i="6"/>
  <c r="K126" i="6"/>
  <c r="J126" i="6"/>
  <c r="I126" i="6"/>
  <c r="H126" i="6"/>
  <c r="G126" i="6"/>
  <c r="F126" i="6"/>
  <c r="E126" i="6"/>
  <c r="C126" i="6"/>
  <c r="K124" i="6"/>
  <c r="J124" i="6"/>
  <c r="I124" i="6"/>
  <c r="H124" i="6"/>
  <c r="G124" i="6"/>
  <c r="F124" i="6"/>
  <c r="C124" i="6"/>
  <c r="K123" i="6"/>
  <c r="J123" i="6"/>
  <c r="I123" i="6"/>
  <c r="H123" i="6"/>
  <c r="G123" i="6"/>
  <c r="F123" i="6"/>
  <c r="E123" i="6"/>
  <c r="C123" i="6"/>
  <c r="K122" i="6"/>
  <c r="J122" i="6"/>
  <c r="I122" i="6"/>
  <c r="H122" i="6"/>
  <c r="G122" i="6"/>
  <c r="F122" i="6"/>
  <c r="C122" i="6"/>
  <c r="K121" i="6"/>
  <c r="J121" i="6"/>
  <c r="I121" i="6"/>
  <c r="H121" i="6"/>
  <c r="G121" i="6"/>
  <c r="F121" i="6"/>
  <c r="E121" i="6"/>
  <c r="C121" i="6"/>
  <c r="K120" i="6"/>
  <c r="J120" i="6"/>
  <c r="I120" i="6"/>
  <c r="H120" i="6"/>
  <c r="G120" i="6"/>
  <c r="F120" i="6"/>
  <c r="C120" i="6"/>
  <c r="K119" i="6"/>
  <c r="J119" i="6"/>
  <c r="I119" i="6"/>
  <c r="H119" i="6"/>
  <c r="G119" i="6"/>
  <c r="F119" i="6"/>
  <c r="C119" i="6"/>
  <c r="K117" i="6"/>
  <c r="J117" i="6"/>
  <c r="I117" i="6"/>
  <c r="H117" i="6"/>
  <c r="G117" i="6"/>
  <c r="F117" i="6"/>
  <c r="C117" i="6"/>
  <c r="K116" i="6"/>
  <c r="J116" i="6"/>
  <c r="I116" i="6"/>
  <c r="H116" i="6"/>
  <c r="G116" i="6"/>
  <c r="F116" i="6"/>
  <c r="E116" i="6"/>
  <c r="C116" i="6"/>
  <c r="X112" i="6"/>
  <c r="E112" i="6"/>
  <c r="X111" i="6"/>
  <c r="E111" i="6"/>
  <c r="C108" i="6"/>
  <c r="C107" i="6"/>
  <c r="C106" i="6"/>
  <c r="C105" i="6"/>
  <c r="X102" i="6"/>
  <c r="G102" i="6"/>
  <c r="G101" i="6"/>
  <c r="C101" i="6"/>
  <c r="X101" i="6" s="1"/>
  <c r="C100" i="6"/>
  <c r="X99" i="6"/>
  <c r="G99" i="6"/>
  <c r="C99" i="6"/>
  <c r="X98" i="6"/>
  <c r="C98" i="6"/>
  <c r="G98" i="6" s="1"/>
  <c r="G97" i="6"/>
  <c r="C97" i="6"/>
  <c r="X97" i="6" s="1"/>
  <c r="X96" i="6"/>
  <c r="C96" i="6"/>
  <c r="G96" i="6" s="1"/>
  <c r="Q92" i="6"/>
  <c r="P92" i="6"/>
  <c r="O92" i="6"/>
  <c r="N92" i="6"/>
  <c r="M92" i="6"/>
  <c r="L92" i="6"/>
  <c r="K92" i="6"/>
  <c r="J92" i="6"/>
  <c r="H92" i="6"/>
  <c r="G92" i="6"/>
  <c r="F92" i="6"/>
  <c r="D92" i="6"/>
  <c r="C92" i="6"/>
  <c r="Q91" i="6"/>
  <c r="P91" i="6"/>
  <c r="O91" i="6"/>
  <c r="N91" i="6"/>
  <c r="M91" i="6"/>
  <c r="L91" i="6"/>
  <c r="K91" i="6"/>
  <c r="J91" i="6"/>
  <c r="H91" i="6"/>
  <c r="G91" i="6"/>
  <c r="F91" i="6"/>
  <c r="D91" i="6"/>
  <c r="C91" i="6"/>
  <c r="Q84" i="6"/>
  <c r="P84" i="6"/>
  <c r="O84" i="6"/>
  <c r="N84" i="6"/>
  <c r="M84" i="6"/>
  <c r="L84" i="6"/>
  <c r="K84" i="6"/>
  <c r="J84" i="6"/>
  <c r="H84" i="6"/>
  <c r="G84" i="6"/>
  <c r="F84" i="6"/>
  <c r="D84" i="6"/>
  <c r="C84" i="6"/>
  <c r="Q83" i="6"/>
  <c r="P83" i="6"/>
  <c r="O83" i="6"/>
  <c r="N83" i="6"/>
  <c r="M83" i="6"/>
  <c r="L83" i="6"/>
  <c r="K83" i="6"/>
  <c r="J83" i="6"/>
  <c r="H83" i="6"/>
  <c r="G83" i="6"/>
  <c r="F83" i="6"/>
  <c r="D83" i="6"/>
  <c r="C83" i="6"/>
  <c r="Q82" i="6"/>
  <c r="P82" i="6"/>
  <c r="O82" i="6"/>
  <c r="N82" i="6"/>
  <c r="M82" i="6"/>
  <c r="L82" i="6"/>
  <c r="K82" i="6"/>
  <c r="J82" i="6"/>
  <c r="H82" i="6"/>
  <c r="G82" i="6"/>
  <c r="F82" i="6"/>
  <c r="D82" i="6"/>
  <c r="C82" i="6"/>
  <c r="Q81" i="6"/>
  <c r="P81" i="6"/>
  <c r="O81" i="6"/>
  <c r="N81" i="6"/>
  <c r="M81" i="6"/>
  <c r="L81" i="6"/>
  <c r="K81" i="6"/>
  <c r="J81" i="6"/>
  <c r="H81" i="6"/>
  <c r="G81" i="6"/>
  <c r="F81" i="6"/>
  <c r="D81" i="6"/>
  <c r="C81" i="6"/>
  <c r="Q80" i="6"/>
  <c r="P80" i="6"/>
  <c r="O80" i="6"/>
  <c r="N80" i="6"/>
  <c r="M80" i="6"/>
  <c r="L80" i="6"/>
  <c r="K80" i="6"/>
  <c r="J80" i="6"/>
  <c r="H80" i="6"/>
  <c r="G80" i="6"/>
  <c r="F80" i="6"/>
  <c r="D80" i="6"/>
  <c r="C80" i="6"/>
  <c r="Q79" i="6"/>
  <c r="P79" i="6"/>
  <c r="O79" i="6"/>
  <c r="N79" i="6"/>
  <c r="M79" i="6"/>
  <c r="L79" i="6"/>
  <c r="K79" i="6"/>
  <c r="J79" i="6"/>
  <c r="H79" i="6"/>
  <c r="G79" i="6"/>
  <c r="F79" i="6"/>
  <c r="D79" i="6"/>
  <c r="C79" i="6"/>
  <c r="Q78" i="6"/>
  <c r="P78" i="6"/>
  <c r="O78" i="6"/>
  <c r="N78" i="6"/>
  <c r="M78" i="6"/>
  <c r="L78" i="6"/>
  <c r="K78" i="6"/>
  <c r="J78" i="6"/>
  <c r="H78" i="6"/>
  <c r="G78" i="6"/>
  <c r="F78" i="6"/>
  <c r="D78" i="6"/>
  <c r="C78" i="6"/>
  <c r="Q77" i="6"/>
  <c r="P77" i="6"/>
  <c r="O77" i="6"/>
  <c r="N77" i="6"/>
  <c r="M77" i="6"/>
  <c r="L77" i="6"/>
  <c r="K77" i="6"/>
  <c r="J77" i="6"/>
  <c r="H77" i="6"/>
  <c r="G77" i="6"/>
  <c r="F77" i="6"/>
  <c r="D77" i="6"/>
  <c r="C77" i="6"/>
  <c r="Q76" i="6"/>
  <c r="P76" i="6"/>
  <c r="O76" i="6"/>
  <c r="N76" i="6"/>
  <c r="M76" i="6"/>
  <c r="L76" i="6"/>
  <c r="K76" i="6"/>
  <c r="J76" i="6"/>
  <c r="H76" i="6"/>
  <c r="G76" i="6"/>
  <c r="F76" i="6"/>
  <c r="D76" i="6"/>
  <c r="C76" i="6"/>
  <c r="Q75" i="6"/>
  <c r="P75" i="6"/>
  <c r="O75" i="6"/>
  <c r="N75" i="6"/>
  <c r="M75" i="6"/>
  <c r="L75" i="6"/>
  <c r="K75" i="6"/>
  <c r="J75" i="6"/>
  <c r="H75" i="6"/>
  <c r="G75" i="6"/>
  <c r="F75" i="6"/>
  <c r="D75" i="6"/>
  <c r="C75" i="6"/>
  <c r="Q74" i="6"/>
  <c r="P74" i="6"/>
  <c r="O74" i="6"/>
  <c r="N74" i="6"/>
  <c r="M74" i="6"/>
  <c r="L74" i="6"/>
  <c r="K74" i="6"/>
  <c r="J74" i="6"/>
  <c r="H74" i="6"/>
  <c r="G74" i="6"/>
  <c r="F74" i="6"/>
  <c r="D74" i="6"/>
  <c r="C74" i="6"/>
  <c r="Q73" i="6"/>
  <c r="P73" i="6"/>
  <c r="O73" i="6"/>
  <c r="N73" i="6"/>
  <c r="M73" i="6"/>
  <c r="L73" i="6"/>
  <c r="K73" i="6"/>
  <c r="J73" i="6"/>
  <c r="H73" i="6"/>
  <c r="G73" i="6"/>
  <c r="F73" i="6"/>
  <c r="D73" i="6"/>
  <c r="C73" i="6"/>
  <c r="Q72" i="6"/>
  <c r="P72" i="6"/>
  <c r="O72" i="6"/>
  <c r="N72" i="6"/>
  <c r="M72" i="6"/>
  <c r="L72" i="6"/>
  <c r="K72" i="6"/>
  <c r="J72" i="6"/>
  <c r="H72" i="6"/>
  <c r="G72" i="6"/>
  <c r="F72" i="6"/>
  <c r="D72" i="6"/>
  <c r="C72" i="6"/>
  <c r="Q71" i="6"/>
  <c r="P71" i="6"/>
  <c r="O71" i="6"/>
  <c r="N71" i="6"/>
  <c r="M71" i="6"/>
  <c r="L71" i="6"/>
  <c r="K71" i="6"/>
  <c r="J71" i="6"/>
  <c r="H71" i="6"/>
  <c r="G71" i="6"/>
  <c r="F71" i="6"/>
  <c r="D71" i="6"/>
  <c r="C71" i="6"/>
  <c r="Q70" i="6"/>
  <c r="P70" i="6"/>
  <c r="O70" i="6"/>
  <c r="N70" i="6"/>
  <c r="M70" i="6"/>
  <c r="L70" i="6"/>
  <c r="K70" i="6"/>
  <c r="J70" i="6"/>
  <c r="H70" i="6"/>
  <c r="G70" i="6"/>
  <c r="F70" i="6"/>
  <c r="D70" i="6"/>
  <c r="C70" i="6"/>
  <c r="Q69" i="6"/>
  <c r="P69" i="6"/>
  <c r="O69" i="6"/>
  <c r="N69" i="6"/>
  <c r="M69" i="6"/>
  <c r="L69" i="6"/>
  <c r="K69" i="6"/>
  <c r="J69" i="6"/>
  <c r="H69" i="6"/>
  <c r="G69" i="6"/>
  <c r="F69" i="6"/>
  <c r="D69" i="6"/>
  <c r="C69" i="6"/>
  <c r="Q68" i="6"/>
  <c r="P68" i="6"/>
  <c r="O68" i="6"/>
  <c r="N68" i="6"/>
  <c r="M68" i="6"/>
  <c r="L68" i="6"/>
  <c r="K68" i="6"/>
  <c r="J68" i="6"/>
  <c r="H68" i="6"/>
  <c r="G68" i="6"/>
  <c r="F68" i="6"/>
  <c r="D68" i="6"/>
  <c r="C68" i="6"/>
  <c r="J62" i="6"/>
  <c r="I62" i="6"/>
  <c r="H62" i="6"/>
  <c r="D62" i="6"/>
  <c r="C62" i="6"/>
  <c r="J61" i="6"/>
  <c r="I61" i="6"/>
  <c r="H61" i="6"/>
  <c r="D61" i="6"/>
  <c r="C61" i="6"/>
  <c r="J60" i="6"/>
  <c r="I60" i="6"/>
  <c r="H60" i="6"/>
  <c r="D60" i="6"/>
  <c r="C60" i="6"/>
  <c r="J59" i="6"/>
  <c r="I59" i="6"/>
  <c r="H59" i="6"/>
  <c r="D59" i="6"/>
  <c r="C59" i="6"/>
  <c r="J58" i="6"/>
  <c r="I58" i="6"/>
  <c r="H58" i="6"/>
  <c r="D58" i="6"/>
  <c r="C58" i="6"/>
  <c r="J57" i="6"/>
  <c r="I57" i="6"/>
  <c r="H57" i="6"/>
  <c r="D57" i="6"/>
  <c r="C57" i="6"/>
  <c r="J53" i="6"/>
  <c r="I53" i="6"/>
  <c r="H53" i="6"/>
  <c r="G53" i="6"/>
  <c r="F53" i="6"/>
  <c r="E53" i="6"/>
  <c r="D53" i="6"/>
  <c r="C53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J44" i="6" s="1"/>
  <c r="I45" i="6"/>
  <c r="H45" i="6"/>
  <c r="G45" i="6"/>
  <c r="F45" i="6"/>
  <c r="F44" i="6" s="1"/>
  <c r="E45" i="6"/>
  <c r="E44" i="6" s="1"/>
  <c r="D45" i="6"/>
  <c r="C45" i="6"/>
  <c r="J43" i="6"/>
  <c r="I43" i="6"/>
  <c r="H43" i="6"/>
  <c r="G43" i="6"/>
  <c r="F43" i="6"/>
  <c r="E43" i="6"/>
  <c r="D43" i="6"/>
  <c r="C43" i="6"/>
  <c r="Y42" i="6"/>
  <c r="X42" i="6"/>
  <c r="J41" i="6"/>
  <c r="I41" i="6"/>
  <c r="H41" i="6"/>
  <c r="G41" i="6"/>
  <c r="F41" i="6"/>
  <c r="E41" i="6"/>
  <c r="D41" i="6"/>
  <c r="C41" i="6"/>
  <c r="J40" i="6"/>
  <c r="I40" i="6"/>
  <c r="H40" i="6"/>
  <c r="G40" i="6"/>
  <c r="G39" i="6" s="1"/>
  <c r="F40" i="6"/>
  <c r="E40" i="6"/>
  <c r="D40" i="6"/>
  <c r="C40" i="6"/>
  <c r="C39" i="6" s="1"/>
  <c r="Y38" i="6"/>
  <c r="X38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G25" i="6" s="1"/>
  <c r="F26" i="6"/>
  <c r="E26" i="6"/>
  <c r="E25" i="6" s="1"/>
  <c r="D26" i="6"/>
  <c r="C26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I18" i="6" s="1"/>
  <c r="H19" i="6"/>
  <c r="G19" i="6"/>
  <c r="F19" i="6"/>
  <c r="E19" i="6"/>
  <c r="E18" i="6" s="1"/>
  <c r="D19" i="6"/>
  <c r="C19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A5" i="6"/>
  <c r="A4" i="6"/>
  <c r="A3" i="6"/>
  <c r="A2" i="6"/>
  <c r="X206" i="5"/>
  <c r="X205" i="5"/>
  <c r="X204" i="5"/>
  <c r="AA197" i="5"/>
  <c r="Y197" i="5"/>
  <c r="C194" i="5"/>
  <c r="C193" i="5"/>
  <c r="C192" i="5"/>
  <c r="C191" i="5"/>
  <c r="C190" i="5"/>
  <c r="C189" i="5"/>
  <c r="C188" i="5"/>
  <c r="C187" i="5"/>
  <c r="C186" i="5"/>
  <c r="C185" i="5"/>
  <c r="C184" i="5"/>
  <c r="J183" i="5"/>
  <c r="I183" i="5"/>
  <c r="H183" i="5"/>
  <c r="G183" i="5"/>
  <c r="F183" i="5"/>
  <c r="E183" i="5"/>
  <c r="D183" i="5"/>
  <c r="C183" i="5" s="1"/>
  <c r="C182" i="5"/>
  <c r="X179" i="5"/>
  <c r="F179" i="5"/>
  <c r="X178" i="5"/>
  <c r="F178" i="5"/>
  <c r="X177" i="5"/>
  <c r="F177" i="5"/>
  <c r="Y174" i="5"/>
  <c r="M174" i="5"/>
  <c r="Y173" i="5"/>
  <c r="M173" i="5"/>
  <c r="Y172" i="5"/>
  <c r="M172" i="5"/>
  <c r="X168" i="5"/>
  <c r="K168" i="5"/>
  <c r="C168" i="5"/>
  <c r="C167" i="5"/>
  <c r="X167" i="5" s="1"/>
  <c r="C166" i="5"/>
  <c r="Y153" i="5"/>
  <c r="G153" i="5"/>
  <c r="F153" i="5"/>
  <c r="E153" i="5"/>
  <c r="D153" i="5"/>
  <c r="C153" i="5"/>
  <c r="X152" i="5"/>
  <c r="Z151" i="5"/>
  <c r="Y151" i="5"/>
  <c r="X151" i="5"/>
  <c r="Z150" i="5"/>
  <c r="X150" i="5"/>
  <c r="W150" i="5"/>
  <c r="D145" i="5"/>
  <c r="C145" i="5"/>
  <c r="D144" i="5"/>
  <c r="C144" i="5"/>
  <c r="X143" i="5"/>
  <c r="E143" i="5"/>
  <c r="D142" i="5"/>
  <c r="C142" i="5"/>
  <c r="D141" i="5"/>
  <c r="C141" i="5"/>
  <c r="D140" i="5"/>
  <c r="C140" i="5"/>
  <c r="K134" i="5"/>
  <c r="J134" i="5"/>
  <c r="I134" i="5"/>
  <c r="H134" i="5"/>
  <c r="G134" i="5"/>
  <c r="F134" i="5"/>
  <c r="C134" i="5"/>
  <c r="K132" i="5"/>
  <c r="J132" i="5"/>
  <c r="I132" i="5"/>
  <c r="H132" i="5"/>
  <c r="G132" i="5"/>
  <c r="F132" i="5"/>
  <c r="C132" i="5"/>
  <c r="K131" i="5"/>
  <c r="J131" i="5"/>
  <c r="I131" i="5"/>
  <c r="H131" i="5"/>
  <c r="G131" i="5"/>
  <c r="F131" i="5"/>
  <c r="E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K127" i="5"/>
  <c r="J127" i="5"/>
  <c r="I127" i="5"/>
  <c r="H127" i="5"/>
  <c r="G127" i="5"/>
  <c r="F127" i="5"/>
  <c r="C127" i="5"/>
  <c r="K126" i="5"/>
  <c r="J126" i="5"/>
  <c r="I126" i="5"/>
  <c r="H126" i="5"/>
  <c r="G126" i="5"/>
  <c r="F126" i="5"/>
  <c r="E126" i="5"/>
  <c r="C126" i="5"/>
  <c r="K124" i="5"/>
  <c r="J124" i="5"/>
  <c r="I124" i="5"/>
  <c r="H124" i="5"/>
  <c r="G124" i="5"/>
  <c r="F124" i="5"/>
  <c r="C124" i="5"/>
  <c r="K123" i="5"/>
  <c r="J123" i="5"/>
  <c r="I123" i="5"/>
  <c r="H123" i="5"/>
  <c r="G123" i="5"/>
  <c r="F123" i="5"/>
  <c r="E123" i="5"/>
  <c r="C123" i="5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K120" i="5"/>
  <c r="J120" i="5"/>
  <c r="I120" i="5"/>
  <c r="H120" i="5"/>
  <c r="G120" i="5"/>
  <c r="F120" i="5"/>
  <c r="C120" i="5"/>
  <c r="K119" i="5"/>
  <c r="J119" i="5"/>
  <c r="I119" i="5"/>
  <c r="H119" i="5"/>
  <c r="G119" i="5"/>
  <c r="F119" i="5"/>
  <c r="C119" i="5"/>
  <c r="K117" i="5"/>
  <c r="J117" i="5"/>
  <c r="I117" i="5"/>
  <c r="H117" i="5"/>
  <c r="G117" i="5"/>
  <c r="F117" i="5"/>
  <c r="C117" i="5"/>
  <c r="K116" i="5"/>
  <c r="J116" i="5"/>
  <c r="I116" i="5"/>
  <c r="H116" i="5"/>
  <c r="G116" i="5"/>
  <c r="F116" i="5"/>
  <c r="E116" i="5"/>
  <c r="C116" i="5"/>
  <c r="C118" i="5" s="1"/>
  <c r="X112" i="5"/>
  <c r="E112" i="5"/>
  <c r="X111" i="5"/>
  <c r="E111" i="5"/>
  <c r="C108" i="5"/>
  <c r="C107" i="5"/>
  <c r="C106" i="5"/>
  <c r="C105" i="5"/>
  <c r="X102" i="5"/>
  <c r="G102" i="5"/>
  <c r="C101" i="5"/>
  <c r="X100" i="5"/>
  <c r="C100" i="5"/>
  <c r="G100" i="5" s="1"/>
  <c r="X99" i="5"/>
  <c r="G99" i="5"/>
  <c r="C99" i="5"/>
  <c r="G98" i="5"/>
  <c r="C98" i="5"/>
  <c r="X98" i="5" s="1"/>
  <c r="C97" i="5"/>
  <c r="X96" i="5"/>
  <c r="C96" i="5"/>
  <c r="G96" i="5" s="1"/>
  <c r="Q92" i="5"/>
  <c r="P92" i="5"/>
  <c r="O92" i="5"/>
  <c r="N92" i="5"/>
  <c r="M92" i="5"/>
  <c r="L92" i="5"/>
  <c r="K92" i="5"/>
  <c r="J92" i="5"/>
  <c r="H92" i="5"/>
  <c r="G92" i="5"/>
  <c r="F92" i="5"/>
  <c r="D92" i="5"/>
  <c r="C92" i="5"/>
  <c r="Q91" i="5"/>
  <c r="P91" i="5"/>
  <c r="O91" i="5"/>
  <c r="N91" i="5"/>
  <c r="M91" i="5"/>
  <c r="L91" i="5"/>
  <c r="K91" i="5"/>
  <c r="J91" i="5"/>
  <c r="H91" i="5"/>
  <c r="G91" i="5"/>
  <c r="F91" i="5"/>
  <c r="D91" i="5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D83" i="5"/>
  <c r="C83" i="5"/>
  <c r="Q82" i="5"/>
  <c r="P82" i="5"/>
  <c r="O82" i="5"/>
  <c r="N82" i="5"/>
  <c r="M82" i="5"/>
  <c r="L82" i="5"/>
  <c r="K82" i="5"/>
  <c r="J82" i="5"/>
  <c r="H82" i="5"/>
  <c r="G82" i="5"/>
  <c r="F82" i="5"/>
  <c r="D82" i="5"/>
  <c r="C82" i="5"/>
  <c r="Q81" i="5"/>
  <c r="P81" i="5"/>
  <c r="O81" i="5"/>
  <c r="N81" i="5"/>
  <c r="M81" i="5"/>
  <c r="L81" i="5"/>
  <c r="K81" i="5"/>
  <c r="J81" i="5"/>
  <c r="H81" i="5"/>
  <c r="G81" i="5"/>
  <c r="F81" i="5"/>
  <c r="D81" i="5"/>
  <c r="C81" i="5"/>
  <c r="Q80" i="5"/>
  <c r="P80" i="5"/>
  <c r="O80" i="5"/>
  <c r="N80" i="5"/>
  <c r="M80" i="5"/>
  <c r="L80" i="5"/>
  <c r="K80" i="5"/>
  <c r="J80" i="5"/>
  <c r="H80" i="5"/>
  <c r="G80" i="5"/>
  <c r="F80" i="5"/>
  <c r="D80" i="5"/>
  <c r="C80" i="5"/>
  <c r="Q79" i="5"/>
  <c r="P79" i="5"/>
  <c r="O79" i="5"/>
  <c r="N79" i="5"/>
  <c r="M79" i="5"/>
  <c r="L79" i="5"/>
  <c r="K79" i="5"/>
  <c r="J79" i="5"/>
  <c r="H79" i="5"/>
  <c r="G79" i="5"/>
  <c r="F79" i="5"/>
  <c r="D79" i="5"/>
  <c r="C79" i="5"/>
  <c r="Q78" i="5"/>
  <c r="P78" i="5"/>
  <c r="O78" i="5"/>
  <c r="N78" i="5"/>
  <c r="M78" i="5"/>
  <c r="L78" i="5"/>
  <c r="K78" i="5"/>
  <c r="J78" i="5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H77" i="5"/>
  <c r="G77" i="5"/>
  <c r="F77" i="5"/>
  <c r="D77" i="5"/>
  <c r="C77" i="5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H75" i="5"/>
  <c r="G75" i="5"/>
  <c r="F75" i="5"/>
  <c r="D75" i="5"/>
  <c r="C75" i="5"/>
  <c r="Q74" i="5"/>
  <c r="P74" i="5"/>
  <c r="O74" i="5"/>
  <c r="N74" i="5"/>
  <c r="M74" i="5"/>
  <c r="L74" i="5"/>
  <c r="K74" i="5"/>
  <c r="J74" i="5"/>
  <c r="H74" i="5"/>
  <c r="G74" i="5"/>
  <c r="F74" i="5"/>
  <c r="D74" i="5"/>
  <c r="C74" i="5"/>
  <c r="Q73" i="5"/>
  <c r="P73" i="5"/>
  <c r="O73" i="5"/>
  <c r="N73" i="5"/>
  <c r="M73" i="5"/>
  <c r="L73" i="5"/>
  <c r="K73" i="5"/>
  <c r="J73" i="5"/>
  <c r="H73" i="5"/>
  <c r="G73" i="5"/>
  <c r="F73" i="5"/>
  <c r="D73" i="5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H71" i="5"/>
  <c r="G71" i="5"/>
  <c r="F71" i="5"/>
  <c r="D71" i="5"/>
  <c r="C71" i="5"/>
  <c r="Q70" i="5"/>
  <c r="P70" i="5"/>
  <c r="O70" i="5"/>
  <c r="N70" i="5"/>
  <c r="M70" i="5"/>
  <c r="L70" i="5"/>
  <c r="K70" i="5"/>
  <c r="J70" i="5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H69" i="5"/>
  <c r="G69" i="5"/>
  <c r="F69" i="5"/>
  <c r="D69" i="5"/>
  <c r="C69" i="5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C62" i="5"/>
  <c r="J61" i="5"/>
  <c r="I61" i="5"/>
  <c r="H61" i="5"/>
  <c r="D61" i="5"/>
  <c r="C61" i="5"/>
  <c r="J60" i="5"/>
  <c r="I60" i="5"/>
  <c r="H60" i="5"/>
  <c r="D60" i="5"/>
  <c r="C60" i="5"/>
  <c r="J59" i="5"/>
  <c r="I59" i="5"/>
  <c r="H59" i="5"/>
  <c r="D59" i="5"/>
  <c r="C59" i="5"/>
  <c r="J58" i="5"/>
  <c r="I58" i="5"/>
  <c r="H58" i="5"/>
  <c r="D58" i="5"/>
  <c r="C58" i="5"/>
  <c r="J57" i="5"/>
  <c r="I57" i="5"/>
  <c r="H57" i="5"/>
  <c r="D57" i="5"/>
  <c r="C57" i="5"/>
  <c r="J53" i="5"/>
  <c r="I53" i="5"/>
  <c r="H53" i="5"/>
  <c r="G53" i="5"/>
  <c r="F53" i="5"/>
  <c r="E53" i="5"/>
  <c r="D53" i="5"/>
  <c r="C53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J46" i="5"/>
  <c r="I46" i="5"/>
  <c r="H46" i="5"/>
  <c r="G46" i="5"/>
  <c r="F46" i="5"/>
  <c r="E46" i="5"/>
  <c r="D46" i="5"/>
  <c r="C46" i="5"/>
  <c r="J45" i="5"/>
  <c r="I45" i="5"/>
  <c r="H45" i="5"/>
  <c r="H44" i="5" s="1"/>
  <c r="G45" i="5"/>
  <c r="F45" i="5"/>
  <c r="E45" i="5"/>
  <c r="D45" i="5"/>
  <c r="C45" i="5"/>
  <c r="J43" i="5"/>
  <c r="I43" i="5"/>
  <c r="H43" i="5"/>
  <c r="G43" i="5"/>
  <c r="F43" i="5"/>
  <c r="E43" i="5"/>
  <c r="D43" i="5"/>
  <c r="C43" i="5"/>
  <c r="Y42" i="5"/>
  <c r="X42" i="5"/>
  <c r="J41" i="5"/>
  <c r="I41" i="5"/>
  <c r="H41" i="5"/>
  <c r="G41" i="5"/>
  <c r="F41" i="5"/>
  <c r="E41" i="5"/>
  <c r="D41" i="5"/>
  <c r="C41" i="5"/>
  <c r="J40" i="5"/>
  <c r="I40" i="5"/>
  <c r="H40" i="5"/>
  <c r="G40" i="5"/>
  <c r="F40" i="5"/>
  <c r="F39" i="5" s="1"/>
  <c r="E40" i="5"/>
  <c r="D40" i="5"/>
  <c r="C40" i="5"/>
  <c r="J39" i="5"/>
  <c r="Y38" i="5"/>
  <c r="X38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E25" i="5" s="1"/>
  <c r="D26" i="5"/>
  <c r="C26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G19" i="5"/>
  <c r="F19" i="5"/>
  <c r="F18" i="5" s="1"/>
  <c r="E19" i="5"/>
  <c r="D19" i="5"/>
  <c r="D18" i="5" s="1"/>
  <c r="C19" i="5"/>
  <c r="J18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X141" i="6" l="1"/>
  <c r="C146" i="6"/>
  <c r="G118" i="6"/>
  <c r="H93" i="5"/>
  <c r="X142" i="5"/>
  <c r="G93" i="6"/>
  <c r="L93" i="6"/>
  <c r="P93" i="6"/>
  <c r="H128" i="6"/>
  <c r="G133" i="6"/>
  <c r="K133" i="6"/>
  <c r="J118" i="5"/>
  <c r="D121" i="5"/>
  <c r="F128" i="5"/>
  <c r="K17" i="6"/>
  <c r="X20" i="6"/>
  <c r="X26" i="6"/>
  <c r="K29" i="6"/>
  <c r="K31" i="6"/>
  <c r="X32" i="6"/>
  <c r="X34" i="6"/>
  <c r="Y40" i="6"/>
  <c r="X48" i="6"/>
  <c r="I91" i="6"/>
  <c r="N93" i="6"/>
  <c r="X116" i="6"/>
  <c r="I118" i="6"/>
  <c r="D121" i="6"/>
  <c r="J125" i="6"/>
  <c r="D130" i="6"/>
  <c r="D131" i="6"/>
  <c r="I91" i="5"/>
  <c r="F128" i="6"/>
  <c r="X140" i="5"/>
  <c r="E92" i="6"/>
  <c r="X121" i="6"/>
  <c r="C133" i="6"/>
  <c r="I133" i="6"/>
  <c r="D123" i="5"/>
  <c r="H93" i="6"/>
  <c r="D116" i="6"/>
  <c r="H125" i="6"/>
  <c r="I128" i="6"/>
  <c r="Y17" i="6"/>
  <c r="C118" i="6"/>
  <c r="Y121" i="6"/>
  <c r="X130" i="6"/>
  <c r="I125" i="5"/>
  <c r="K14" i="6"/>
  <c r="X16" i="6"/>
  <c r="D18" i="6"/>
  <c r="D12" i="6" s="1"/>
  <c r="K22" i="6"/>
  <c r="X24" i="6"/>
  <c r="X33" i="6"/>
  <c r="X58" i="6"/>
  <c r="X61" i="6"/>
  <c r="X62" i="6"/>
  <c r="G85" i="6"/>
  <c r="L85" i="6"/>
  <c r="P85" i="6"/>
  <c r="E69" i="6"/>
  <c r="Y70" i="6"/>
  <c r="E73" i="6"/>
  <c r="Y74" i="6"/>
  <c r="E77" i="6"/>
  <c r="Y78" i="6"/>
  <c r="E81" i="6"/>
  <c r="Y82" i="6"/>
  <c r="Y120" i="6"/>
  <c r="L130" i="6"/>
  <c r="Y31" i="5"/>
  <c r="Y20" i="6"/>
  <c r="Y33" i="6"/>
  <c r="Y46" i="6"/>
  <c r="Y48" i="6"/>
  <c r="F18" i="6"/>
  <c r="F12" i="6" s="1"/>
  <c r="J18" i="6"/>
  <c r="J12" i="6" s="1"/>
  <c r="X41" i="6"/>
  <c r="X60" i="6"/>
  <c r="D85" i="6"/>
  <c r="Y80" i="6"/>
  <c r="Y84" i="6"/>
  <c r="K118" i="6"/>
  <c r="L134" i="6"/>
  <c r="K17" i="5"/>
  <c r="K19" i="5"/>
  <c r="X20" i="5"/>
  <c r="K57" i="5"/>
  <c r="X57" i="5"/>
  <c r="E71" i="5"/>
  <c r="E75" i="5"/>
  <c r="E79" i="5"/>
  <c r="E83" i="5"/>
  <c r="C93" i="5"/>
  <c r="G93" i="5"/>
  <c r="K93" i="5"/>
  <c r="O93" i="5"/>
  <c r="Y92" i="5"/>
  <c r="Y121" i="5"/>
  <c r="Y127" i="5"/>
  <c r="K128" i="5"/>
  <c r="E141" i="5"/>
  <c r="K28" i="6"/>
  <c r="X28" i="6"/>
  <c r="X40" i="6"/>
  <c r="K45" i="6"/>
  <c r="Y45" i="6"/>
  <c r="K47" i="6"/>
  <c r="Y47" i="6"/>
  <c r="L120" i="6"/>
  <c r="L124" i="6"/>
  <c r="F125" i="6"/>
  <c r="C128" i="6"/>
  <c r="Y130" i="6"/>
  <c r="E140" i="6"/>
  <c r="X14" i="5"/>
  <c r="X15" i="5"/>
  <c r="K16" i="5"/>
  <c r="X17" i="5"/>
  <c r="Y20" i="5"/>
  <c r="Y21" i="5"/>
  <c r="Y22" i="5"/>
  <c r="Y23" i="5"/>
  <c r="Y24" i="5"/>
  <c r="C25" i="5"/>
  <c r="G25" i="5"/>
  <c r="K29" i="5"/>
  <c r="Y32" i="5"/>
  <c r="F44" i="5"/>
  <c r="J44" i="5"/>
  <c r="K85" i="5"/>
  <c r="O85" i="5"/>
  <c r="F108" i="5" s="1"/>
  <c r="Y69" i="5"/>
  <c r="I69" i="5"/>
  <c r="E70" i="5"/>
  <c r="Y73" i="5"/>
  <c r="I73" i="5"/>
  <c r="E74" i="5"/>
  <c r="Y77" i="5"/>
  <c r="I77" i="5"/>
  <c r="E78" i="5"/>
  <c r="Y81" i="5"/>
  <c r="I81" i="5"/>
  <c r="E82" i="5"/>
  <c r="Y129" i="5"/>
  <c r="X131" i="5"/>
  <c r="L134" i="5"/>
  <c r="E140" i="5"/>
  <c r="X141" i="5"/>
  <c r="Y30" i="6"/>
  <c r="Y32" i="6"/>
  <c r="Y43" i="6"/>
  <c r="H135" i="6"/>
  <c r="L116" i="6"/>
  <c r="J128" i="6"/>
  <c r="K14" i="5"/>
  <c r="K15" i="5"/>
  <c r="H18" i="5"/>
  <c r="H12" i="5" s="1"/>
  <c r="X22" i="5"/>
  <c r="F25" i="5"/>
  <c r="J25" i="5"/>
  <c r="I39" i="5"/>
  <c r="Y13" i="5"/>
  <c r="Y14" i="5"/>
  <c r="Y15" i="5"/>
  <c r="Y16" i="5"/>
  <c r="C39" i="5"/>
  <c r="G39" i="5"/>
  <c r="X41" i="5"/>
  <c r="X43" i="5"/>
  <c r="Y48" i="5"/>
  <c r="K58" i="5"/>
  <c r="X58" i="5"/>
  <c r="E69" i="5"/>
  <c r="E73" i="5"/>
  <c r="E77" i="5"/>
  <c r="E81" i="5"/>
  <c r="E91" i="5"/>
  <c r="M93" i="5"/>
  <c r="Q93" i="5"/>
  <c r="I92" i="5"/>
  <c r="P93" i="5"/>
  <c r="D116" i="5"/>
  <c r="L121" i="5"/>
  <c r="H125" i="5"/>
  <c r="C125" i="5"/>
  <c r="C128" i="5"/>
  <c r="I128" i="5"/>
  <c r="I44" i="6"/>
  <c r="Y124" i="6"/>
  <c r="D12" i="5"/>
  <c r="J12" i="5"/>
  <c r="K21" i="5"/>
  <c r="G18" i="5"/>
  <c r="G12" i="5" s="1"/>
  <c r="K22" i="5"/>
  <c r="K23" i="5"/>
  <c r="X24" i="5"/>
  <c r="Y27" i="5"/>
  <c r="I25" i="5"/>
  <c r="Y28" i="5"/>
  <c r="K32" i="5"/>
  <c r="K34" i="5"/>
  <c r="X34" i="5"/>
  <c r="X45" i="5"/>
  <c r="D44" i="5"/>
  <c r="X46" i="5"/>
  <c r="X47" i="5"/>
  <c r="X62" i="5"/>
  <c r="C85" i="5"/>
  <c r="E68" i="5"/>
  <c r="H85" i="5"/>
  <c r="Y71" i="5"/>
  <c r="I71" i="5"/>
  <c r="E72" i="5"/>
  <c r="Y75" i="5"/>
  <c r="I75" i="5"/>
  <c r="E76" i="5"/>
  <c r="Y79" i="5"/>
  <c r="I79" i="5"/>
  <c r="E80" i="5"/>
  <c r="Y83" i="5"/>
  <c r="I83" i="5"/>
  <c r="E84" i="5"/>
  <c r="X116" i="5"/>
  <c r="I135" i="5"/>
  <c r="F118" i="5"/>
  <c r="X126" i="5"/>
  <c r="G133" i="5"/>
  <c r="K133" i="5"/>
  <c r="L132" i="5"/>
  <c r="H133" i="5"/>
  <c r="J135" i="5"/>
  <c r="E142" i="5"/>
  <c r="Y29" i="6"/>
  <c r="Y31" i="6"/>
  <c r="E39" i="6"/>
  <c r="E49" i="6" s="1"/>
  <c r="Y41" i="6"/>
  <c r="C44" i="6"/>
  <c r="C49" i="6" s="1"/>
  <c r="Y91" i="6"/>
  <c r="D93" i="6"/>
  <c r="Y17" i="5"/>
  <c r="H25" i="5"/>
  <c r="K30" i="5"/>
  <c r="K33" i="5"/>
  <c r="K43" i="5"/>
  <c r="Y46" i="5"/>
  <c r="I44" i="5"/>
  <c r="K53" i="5"/>
  <c r="G85" i="5"/>
  <c r="I68" i="5"/>
  <c r="P85" i="5"/>
  <c r="M85" i="5"/>
  <c r="I70" i="5"/>
  <c r="I72" i="5"/>
  <c r="I74" i="5"/>
  <c r="I76" i="5"/>
  <c r="I78" i="5"/>
  <c r="I80" i="5"/>
  <c r="I82" i="5"/>
  <c r="I84" i="5"/>
  <c r="Y91" i="5"/>
  <c r="Y116" i="5"/>
  <c r="C136" i="5"/>
  <c r="I136" i="5"/>
  <c r="X121" i="5"/>
  <c r="J125" i="5"/>
  <c r="D126" i="5"/>
  <c r="H128" i="5"/>
  <c r="C133" i="5"/>
  <c r="I133" i="5"/>
  <c r="Y14" i="6"/>
  <c r="Y16" i="6"/>
  <c r="X17" i="6"/>
  <c r="K20" i="6"/>
  <c r="H18" i="6"/>
  <c r="H12" i="6" s="1"/>
  <c r="K21" i="6"/>
  <c r="Y21" i="6"/>
  <c r="K23" i="6"/>
  <c r="Y23" i="6"/>
  <c r="C25" i="6"/>
  <c r="F39" i="6"/>
  <c r="J39" i="6"/>
  <c r="J49" i="6" s="1"/>
  <c r="I39" i="6"/>
  <c r="X46" i="6"/>
  <c r="H44" i="6"/>
  <c r="K53" i="6"/>
  <c r="F85" i="6"/>
  <c r="N85" i="6"/>
  <c r="Y81" i="6"/>
  <c r="I81" i="6"/>
  <c r="K93" i="6"/>
  <c r="O93" i="6"/>
  <c r="Y92" i="6"/>
  <c r="Y122" i="6"/>
  <c r="Y123" i="6"/>
  <c r="D146" i="6"/>
  <c r="E142" i="6"/>
  <c r="X144" i="6"/>
  <c r="Y33" i="5"/>
  <c r="Y34" i="5"/>
  <c r="D39" i="5"/>
  <c r="H39" i="5"/>
  <c r="H49" i="5" s="1"/>
  <c r="Y43" i="5"/>
  <c r="K46" i="5"/>
  <c r="Y53" i="5"/>
  <c r="K60" i="5"/>
  <c r="X60" i="5"/>
  <c r="J85" i="5"/>
  <c r="N85" i="5"/>
  <c r="Y70" i="5"/>
  <c r="Y72" i="5"/>
  <c r="Y74" i="5"/>
  <c r="Y76" i="5"/>
  <c r="Y78" i="5"/>
  <c r="Y80" i="5"/>
  <c r="Y82" i="5"/>
  <c r="Y84" i="5"/>
  <c r="F93" i="5"/>
  <c r="J93" i="5"/>
  <c r="N93" i="5"/>
  <c r="E92" i="5"/>
  <c r="H135" i="5"/>
  <c r="L120" i="5"/>
  <c r="G135" i="5"/>
  <c r="K135" i="5"/>
  <c r="Y124" i="5"/>
  <c r="J128" i="5"/>
  <c r="Y13" i="6"/>
  <c r="K15" i="6"/>
  <c r="Y15" i="6"/>
  <c r="Y22" i="6"/>
  <c r="Y24" i="6"/>
  <c r="F25" i="6"/>
  <c r="J25" i="6"/>
  <c r="Y27" i="6"/>
  <c r="I25" i="6"/>
  <c r="Y28" i="6"/>
  <c r="K30" i="6"/>
  <c r="K33" i="6"/>
  <c r="H39" i="6"/>
  <c r="K41" i="6"/>
  <c r="K43" i="6"/>
  <c r="Y53" i="6"/>
  <c r="H85" i="6"/>
  <c r="M85" i="6"/>
  <c r="Q85" i="6"/>
  <c r="E70" i="6"/>
  <c r="E74" i="6"/>
  <c r="E78" i="6"/>
  <c r="E82" i="6"/>
  <c r="Y83" i="6"/>
  <c r="I83" i="6"/>
  <c r="C93" i="6"/>
  <c r="M93" i="6"/>
  <c r="Q93" i="6"/>
  <c r="L119" i="6"/>
  <c r="D123" i="6"/>
  <c r="X131" i="6"/>
  <c r="E141" i="6"/>
  <c r="X145" i="6"/>
  <c r="Y137" i="7"/>
  <c r="L137" i="7"/>
  <c r="K49" i="7"/>
  <c r="X49" i="7"/>
  <c r="X94" i="7"/>
  <c r="I94" i="7"/>
  <c r="X12" i="7"/>
  <c r="K12" i="7"/>
  <c r="Y94" i="7"/>
  <c r="E91" i="6"/>
  <c r="F93" i="6"/>
  <c r="X23" i="6"/>
  <c r="X47" i="6"/>
  <c r="C85" i="6"/>
  <c r="L126" i="6"/>
  <c r="X126" i="6"/>
  <c r="C18" i="6"/>
  <c r="C12" i="6" s="1"/>
  <c r="K19" i="6"/>
  <c r="H25" i="6"/>
  <c r="K27" i="6"/>
  <c r="E12" i="6"/>
  <c r="I12" i="6"/>
  <c r="X14" i="6"/>
  <c r="K16" i="6"/>
  <c r="X19" i="6"/>
  <c r="Y19" i="6"/>
  <c r="X22" i="6"/>
  <c r="K24" i="6"/>
  <c r="Y26" i="6"/>
  <c r="X27" i="6"/>
  <c r="X30" i="6"/>
  <c r="K32" i="6"/>
  <c r="Y34" i="6"/>
  <c r="D39" i="6"/>
  <c r="K40" i="6"/>
  <c r="X43" i="6"/>
  <c r="K48" i="6"/>
  <c r="K61" i="6"/>
  <c r="E68" i="6"/>
  <c r="K85" i="6"/>
  <c r="O85" i="6"/>
  <c r="F108" i="6" s="1"/>
  <c r="E72" i="6"/>
  <c r="Y73" i="6"/>
  <c r="E76" i="6"/>
  <c r="Y77" i="6"/>
  <c r="E80" i="6"/>
  <c r="E84" i="6"/>
  <c r="Y116" i="6"/>
  <c r="F135" i="6"/>
  <c r="J135" i="6"/>
  <c r="Y119" i="6"/>
  <c r="L121" i="6"/>
  <c r="X123" i="6"/>
  <c r="K46" i="6"/>
  <c r="D44" i="6"/>
  <c r="L129" i="6"/>
  <c r="Y129" i="6"/>
  <c r="K13" i="6"/>
  <c r="X15" i="6"/>
  <c r="X31" i="6"/>
  <c r="K60" i="6"/>
  <c r="Y71" i="6"/>
  <c r="Y75" i="6"/>
  <c r="Y79" i="6"/>
  <c r="X13" i="6"/>
  <c r="G18" i="6"/>
  <c r="X21" i="6"/>
  <c r="D25" i="6"/>
  <c r="K26" i="6"/>
  <c r="X29" i="6"/>
  <c r="K34" i="6"/>
  <c r="G44" i="6"/>
  <c r="G49" i="6" s="1"/>
  <c r="X45" i="6"/>
  <c r="K58" i="6"/>
  <c r="Y68" i="6"/>
  <c r="E71" i="6"/>
  <c r="Y72" i="6"/>
  <c r="E75" i="6"/>
  <c r="Y76" i="6"/>
  <c r="E79" i="6"/>
  <c r="E83" i="6"/>
  <c r="G100" i="6"/>
  <c r="X100" i="6"/>
  <c r="C136" i="6"/>
  <c r="I136" i="6"/>
  <c r="G128" i="6"/>
  <c r="Y128" i="6" s="1"/>
  <c r="G136" i="6"/>
  <c r="Y127" i="6"/>
  <c r="K128" i="6"/>
  <c r="K136" i="6"/>
  <c r="Y131" i="6"/>
  <c r="L131" i="6"/>
  <c r="X57" i="6"/>
  <c r="K57" i="6"/>
  <c r="K62" i="6"/>
  <c r="I69" i="6"/>
  <c r="Y69" i="6"/>
  <c r="I71" i="6"/>
  <c r="I73" i="6"/>
  <c r="I75" i="6"/>
  <c r="I77" i="6"/>
  <c r="I79" i="6"/>
  <c r="C135" i="6"/>
  <c r="G135" i="6"/>
  <c r="K135" i="6"/>
  <c r="F136" i="6"/>
  <c r="F118" i="6"/>
  <c r="Y117" i="6"/>
  <c r="J136" i="6"/>
  <c r="J118" i="6"/>
  <c r="L123" i="6"/>
  <c r="C125" i="6"/>
  <c r="I125" i="6"/>
  <c r="D126" i="6"/>
  <c r="Y132" i="6"/>
  <c r="F133" i="6"/>
  <c r="J133" i="6"/>
  <c r="X142" i="6"/>
  <c r="E145" i="6"/>
  <c r="C183" i="6"/>
  <c r="X53" i="6"/>
  <c r="I68" i="6"/>
  <c r="I70" i="6"/>
  <c r="I72" i="6"/>
  <c r="I74" i="6"/>
  <c r="I76" i="6"/>
  <c r="I78" i="6"/>
  <c r="I80" i="6"/>
  <c r="I82" i="6"/>
  <c r="I84" i="6"/>
  <c r="J85" i="6"/>
  <c r="I92" i="6"/>
  <c r="J93" i="6"/>
  <c r="I135" i="6"/>
  <c r="H136" i="6"/>
  <c r="H118" i="6"/>
  <c r="L117" i="6"/>
  <c r="L122" i="6"/>
  <c r="G125" i="6"/>
  <c r="K125" i="6"/>
  <c r="Y126" i="6"/>
  <c r="L127" i="6"/>
  <c r="H133" i="6"/>
  <c r="L132" i="6"/>
  <c r="E144" i="6"/>
  <c r="X140" i="6"/>
  <c r="X19" i="5"/>
  <c r="E39" i="5"/>
  <c r="Y41" i="5"/>
  <c r="F12" i="5"/>
  <c r="K26" i="5"/>
  <c r="D25" i="5"/>
  <c r="K27" i="5"/>
  <c r="Y29" i="5"/>
  <c r="F85" i="5"/>
  <c r="Y68" i="5"/>
  <c r="D85" i="5"/>
  <c r="D93" i="5"/>
  <c r="Y126" i="5"/>
  <c r="F135" i="5"/>
  <c r="X16" i="5"/>
  <c r="C18" i="5"/>
  <c r="K20" i="5"/>
  <c r="K24" i="5"/>
  <c r="Y26" i="5"/>
  <c r="X27" i="5"/>
  <c r="K31" i="5"/>
  <c r="X31" i="5"/>
  <c r="Y40" i="5"/>
  <c r="X53" i="5"/>
  <c r="J136" i="5"/>
  <c r="L119" i="5"/>
  <c r="Y119" i="5"/>
  <c r="Y131" i="5"/>
  <c r="K13" i="5"/>
  <c r="Y47" i="5"/>
  <c r="E44" i="5"/>
  <c r="K62" i="5"/>
  <c r="L85" i="5"/>
  <c r="L93" i="5"/>
  <c r="G136" i="5"/>
  <c r="G118" i="5"/>
  <c r="K136" i="5"/>
  <c r="K118" i="5"/>
  <c r="L130" i="5"/>
  <c r="D130" i="5"/>
  <c r="Y130" i="5"/>
  <c r="X13" i="5"/>
  <c r="E18" i="5"/>
  <c r="I18" i="5"/>
  <c r="Y19" i="5"/>
  <c r="X21" i="5"/>
  <c r="X23" i="5"/>
  <c r="X26" i="5"/>
  <c r="K28" i="5"/>
  <c r="X28" i="5"/>
  <c r="X30" i="5"/>
  <c r="K40" i="5"/>
  <c r="Q85" i="5"/>
  <c r="G97" i="5"/>
  <c r="X97" i="5"/>
  <c r="G101" i="5"/>
  <c r="X101" i="5"/>
  <c r="L116" i="5"/>
  <c r="L123" i="5"/>
  <c r="C146" i="5"/>
  <c r="Y120" i="5"/>
  <c r="Y123" i="5"/>
  <c r="F125" i="5"/>
  <c r="L124" i="5"/>
  <c r="Y132" i="5"/>
  <c r="Y30" i="5"/>
  <c r="X33" i="5"/>
  <c r="K41" i="5"/>
  <c r="Y45" i="5"/>
  <c r="K48" i="5"/>
  <c r="K61" i="5"/>
  <c r="H136" i="5"/>
  <c r="G125" i="5"/>
  <c r="K125" i="5"/>
  <c r="L126" i="5"/>
  <c r="L127" i="5"/>
  <c r="F133" i="5"/>
  <c r="J133" i="5"/>
  <c r="F136" i="5"/>
  <c r="E144" i="5"/>
  <c r="X144" i="5"/>
  <c r="D146" i="5"/>
  <c r="K167" i="5"/>
  <c r="X29" i="5"/>
  <c r="X40" i="5"/>
  <c r="C44" i="5"/>
  <c r="G44" i="5"/>
  <c r="K45" i="5"/>
  <c r="K47" i="5"/>
  <c r="C135" i="5"/>
  <c r="L117" i="5"/>
  <c r="Y117" i="5"/>
  <c r="I118" i="5"/>
  <c r="L122" i="5"/>
  <c r="Y122" i="5"/>
  <c r="X123" i="5"/>
  <c r="G128" i="5"/>
  <c r="L129" i="5"/>
  <c r="X130" i="5"/>
  <c r="L131" i="5"/>
  <c r="D131" i="5"/>
  <c r="E145" i="5"/>
  <c r="X145" i="5"/>
  <c r="K166" i="5"/>
  <c r="X166" i="5"/>
  <c r="X32" i="5"/>
  <c r="X48" i="5"/>
  <c r="X61" i="5"/>
  <c r="H118" i="5"/>
  <c r="X206" i="1"/>
  <c r="X205" i="1"/>
  <c r="X204" i="1"/>
  <c r="AA197" i="1"/>
  <c r="Y197" i="1"/>
  <c r="X179" i="1"/>
  <c r="F179" i="1"/>
  <c r="X178" i="1"/>
  <c r="F178" i="1"/>
  <c r="X177" i="1"/>
  <c r="F177" i="1"/>
  <c r="Y174" i="1"/>
  <c r="M174" i="1"/>
  <c r="Y173" i="1"/>
  <c r="M173" i="1"/>
  <c r="Y172" i="1"/>
  <c r="M172" i="1"/>
  <c r="C168" i="1"/>
  <c r="X168" i="1" s="1"/>
  <c r="C167" i="1"/>
  <c r="C166" i="1"/>
  <c r="X166" i="1" s="1"/>
  <c r="Y153" i="1"/>
  <c r="X152" i="1"/>
  <c r="Z151" i="1"/>
  <c r="Y151" i="1"/>
  <c r="X151" i="1"/>
  <c r="Z150" i="1"/>
  <c r="X150" i="1"/>
  <c r="W150" i="1"/>
  <c r="X143" i="1"/>
  <c r="E143" i="1"/>
  <c r="X112" i="1"/>
  <c r="E112" i="1"/>
  <c r="X111" i="1"/>
  <c r="E111" i="1"/>
  <c r="X102" i="1"/>
  <c r="G102" i="1"/>
  <c r="X101" i="1"/>
  <c r="G101" i="1"/>
  <c r="X100" i="1"/>
  <c r="G100" i="1"/>
  <c r="G99" i="1"/>
  <c r="X99" i="1"/>
  <c r="X97" i="1"/>
  <c r="G97" i="1"/>
  <c r="X96" i="1"/>
  <c r="G96" i="1"/>
  <c r="Y42" i="1"/>
  <c r="X42" i="1"/>
  <c r="Y38" i="1"/>
  <c r="X38" i="1"/>
  <c r="A5" i="1"/>
  <c r="A4" i="1"/>
  <c r="A3" i="1"/>
  <c r="A2" i="1"/>
  <c r="D145" i="1"/>
  <c r="C145" i="1"/>
  <c r="D144" i="1"/>
  <c r="C144" i="1"/>
  <c r="D142" i="1"/>
  <c r="C142" i="1"/>
  <c r="D141" i="1"/>
  <c r="C141" i="1"/>
  <c r="D140" i="1"/>
  <c r="K134" i="1"/>
  <c r="J134" i="1"/>
  <c r="I134" i="1"/>
  <c r="H134" i="1"/>
  <c r="G134" i="1"/>
  <c r="F134" i="1"/>
  <c r="C134" i="1"/>
  <c r="K132" i="1"/>
  <c r="J132" i="1"/>
  <c r="I132" i="1"/>
  <c r="G132" i="1"/>
  <c r="F132" i="1"/>
  <c r="C132" i="1"/>
  <c r="K131" i="1"/>
  <c r="J131" i="1"/>
  <c r="I131" i="1"/>
  <c r="H131" i="1"/>
  <c r="G131" i="1"/>
  <c r="F131" i="1"/>
  <c r="E131" i="1"/>
  <c r="C131" i="1"/>
  <c r="K130" i="1"/>
  <c r="J130" i="1"/>
  <c r="I130" i="1"/>
  <c r="H130" i="1"/>
  <c r="G130" i="1"/>
  <c r="F130" i="1"/>
  <c r="E130" i="1"/>
  <c r="C130" i="1"/>
  <c r="K129" i="1"/>
  <c r="J129" i="1"/>
  <c r="I129" i="1"/>
  <c r="H129" i="1"/>
  <c r="G129" i="1"/>
  <c r="F129" i="1"/>
  <c r="C129" i="1"/>
  <c r="J127" i="1"/>
  <c r="H127" i="1"/>
  <c r="F127" i="1"/>
  <c r="K126" i="1"/>
  <c r="J126" i="1"/>
  <c r="I126" i="1"/>
  <c r="H126" i="1"/>
  <c r="G126" i="1"/>
  <c r="F126" i="1"/>
  <c r="C126" i="1"/>
  <c r="J124" i="1"/>
  <c r="H124" i="1"/>
  <c r="F124" i="1"/>
  <c r="K123" i="1"/>
  <c r="J123" i="1"/>
  <c r="I123" i="1"/>
  <c r="H123" i="1"/>
  <c r="G123" i="1"/>
  <c r="F123" i="1"/>
  <c r="C123" i="1"/>
  <c r="K122" i="1"/>
  <c r="J122" i="1"/>
  <c r="I122" i="1"/>
  <c r="H122" i="1"/>
  <c r="G122" i="1"/>
  <c r="F122" i="1"/>
  <c r="C122" i="1"/>
  <c r="K121" i="1"/>
  <c r="J121" i="1"/>
  <c r="I121" i="1"/>
  <c r="H121" i="1"/>
  <c r="G121" i="1"/>
  <c r="F121" i="1"/>
  <c r="E121" i="1"/>
  <c r="C121" i="1"/>
  <c r="K120" i="1"/>
  <c r="J120" i="1"/>
  <c r="I120" i="1"/>
  <c r="H120" i="1"/>
  <c r="G120" i="1"/>
  <c r="F120" i="1"/>
  <c r="C120" i="1"/>
  <c r="K119" i="1"/>
  <c r="J119" i="1"/>
  <c r="I119" i="1"/>
  <c r="H119" i="1"/>
  <c r="G119" i="1"/>
  <c r="F119" i="1"/>
  <c r="C119" i="1"/>
  <c r="K117" i="1"/>
  <c r="J117" i="1"/>
  <c r="I117" i="1"/>
  <c r="G117" i="1"/>
  <c r="C117" i="1"/>
  <c r="K116" i="1"/>
  <c r="J116" i="1"/>
  <c r="I116" i="1"/>
  <c r="H116" i="1"/>
  <c r="G116" i="1"/>
  <c r="F116" i="1"/>
  <c r="C116" i="1"/>
  <c r="P92" i="1"/>
  <c r="O92" i="1"/>
  <c r="N92" i="1"/>
  <c r="L92" i="1"/>
  <c r="K92" i="1"/>
  <c r="J92" i="1"/>
  <c r="H92" i="1"/>
  <c r="G92" i="1"/>
  <c r="F92" i="1"/>
  <c r="D92" i="1"/>
  <c r="C92" i="1"/>
  <c r="Q91" i="1"/>
  <c r="N91" i="1"/>
  <c r="M91" i="1"/>
  <c r="K91" i="1"/>
  <c r="J91" i="1"/>
  <c r="G91" i="1"/>
  <c r="F91" i="1"/>
  <c r="D91" i="1"/>
  <c r="C91" i="1"/>
  <c r="Q84" i="1"/>
  <c r="P84" i="1"/>
  <c r="O84" i="1"/>
  <c r="N84" i="1"/>
  <c r="M84" i="1"/>
  <c r="L84" i="1"/>
  <c r="K84" i="1"/>
  <c r="H84" i="1"/>
  <c r="G84" i="1"/>
  <c r="F84" i="1"/>
  <c r="D84" i="1"/>
  <c r="Q83" i="1"/>
  <c r="P83" i="1"/>
  <c r="O83" i="1"/>
  <c r="N83" i="1"/>
  <c r="M83" i="1"/>
  <c r="L83" i="1"/>
  <c r="K83" i="1"/>
  <c r="J83" i="1"/>
  <c r="H83" i="1"/>
  <c r="G83" i="1"/>
  <c r="F83" i="1"/>
  <c r="D83" i="1"/>
  <c r="C83" i="1"/>
  <c r="Q82" i="1"/>
  <c r="P82" i="1"/>
  <c r="O82" i="1"/>
  <c r="N82" i="1"/>
  <c r="M82" i="1"/>
  <c r="L82" i="1"/>
  <c r="K82" i="1"/>
  <c r="J82" i="1"/>
  <c r="H82" i="1"/>
  <c r="G82" i="1"/>
  <c r="F82" i="1"/>
  <c r="D82" i="1"/>
  <c r="C82" i="1"/>
  <c r="Q81" i="1"/>
  <c r="P81" i="1"/>
  <c r="O81" i="1"/>
  <c r="N81" i="1"/>
  <c r="M81" i="1"/>
  <c r="L81" i="1"/>
  <c r="K81" i="1"/>
  <c r="J81" i="1"/>
  <c r="H81" i="1"/>
  <c r="G81" i="1"/>
  <c r="F81" i="1"/>
  <c r="D81" i="1"/>
  <c r="C81" i="1"/>
  <c r="Q80" i="1"/>
  <c r="P80" i="1"/>
  <c r="O80" i="1"/>
  <c r="N80" i="1"/>
  <c r="M80" i="1"/>
  <c r="L80" i="1"/>
  <c r="K80" i="1"/>
  <c r="H80" i="1"/>
  <c r="G80" i="1"/>
  <c r="F80" i="1"/>
  <c r="D80" i="1"/>
  <c r="C80" i="1"/>
  <c r="Q79" i="1"/>
  <c r="P79" i="1"/>
  <c r="O79" i="1"/>
  <c r="N79" i="1"/>
  <c r="M79" i="1"/>
  <c r="L79" i="1"/>
  <c r="K79" i="1"/>
  <c r="J79" i="1"/>
  <c r="H79" i="1"/>
  <c r="G79" i="1"/>
  <c r="F79" i="1"/>
  <c r="D79" i="1"/>
  <c r="Q78" i="1"/>
  <c r="P78" i="1"/>
  <c r="O78" i="1"/>
  <c r="N78" i="1"/>
  <c r="M78" i="1"/>
  <c r="L78" i="1"/>
  <c r="K78" i="1"/>
  <c r="J78" i="1"/>
  <c r="H78" i="1"/>
  <c r="G78" i="1"/>
  <c r="F78" i="1"/>
  <c r="D78" i="1"/>
  <c r="C78" i="1"/>
  <c r="Q77" i="1"/>
  <c r="P77" i="1"/>
  <c r="O77" i="1"/>
  <c r="N77" i="1"/>
  <c r="M77" i="1"/>
  <c r="L77" i="1"/>
  <c r="K77" i="1"/>
  <c r="J77" i="1"/>
  <c r="H77" i="1"/>
  <c r="G77" i="1"/>
  <c r="D77" i="1"/>
  <c r="Q76" i="1"/>
  <c r="P76" i="1"/>
  <c r="O76" i="1"/>
  <c r="N76" i="1"/>
  <c r="M76" i="1"/>
  <c r="L76" i="1"/>
  <c r="K76" i="1"/>
  <c r="H76" i="1"/>
  <c r="G76" i="1"/>
  <c r="D76" i="1"/>
  <c r="Q75" i="1"/>
  <c r="P75" i="1"/>
  <c r="O75" i="1"/>
  <c r="N75" i="1"/>
  <c r="M75" i="1"/>
  <c r="L75" i="1"/>
  <c r="K75" i="1"/>
  <c r="J75" i="1"/>
  <c r="H75" i="1"/>
  <c r="G75" i="1"/>
  <c r="F75" i="1"/>
  <c r="D75" i="1"/>
  <c r="C75" i="1"/>
  <c r="Q74" i="1"/>
  <c r="P74" i="1"/>
  <c r="O74" i="1"/>
  <c r="N74" i="1"/>
  <c r="M74" i="1"/>
  <c r="L74" i="1"/>
  <c r="K74" i="1"/>
  <c r="J74" i="1"/>
  <c r="H74" i="1"/>
  <c r="G74" i="1"/>
  <c r="F74" i="1"/>
  <c r="D74" i="1"/>
  <c r="C74" i="1"/>
  <c r="Q73" i="1"/>
  <c r="P73" i="1"/>
  <c r="O73" i="1"/>
  <c r="N73" i="1"/>
  <c r="M73" i="1"/>
  <c r="L73" i="1"/>
  <c r="K73" i="1"/>
  <c r="J73" i="1"/>
  <c r="H73" i="1"/>
  <c r="G73" i="1"/>
  <c r="F73" i="1"/>
  <c r="D73" i="1"/>
  <c r="C73" i="1"/>
  <c r="Q72" i="1"/>
  <c r="P72" i="1"/>
  <c r="O72" i="1"/>
  <c r="N72" i="1"/>
  <c r="M72" i="1"/>
  <c r="L72" i="1"/>
  <c r="K72" i="1"/>
  <c r="H72" i="1"/>
  <c r="G72" i="1"/>
  <c r="F72" i="1"/>
  <c r="D72" i="1"/>
  <c r="C72" i="1"/>
  <c r="Q71" i="1"/>
  <c r="P71" i="1"/>
  <c r="O71" i="1"/>
  <c r="N71" i="1"/>
  <c r="M71" i="1"/>
  <c r="L71" i="1"/>
  <c r="K71" i="1"/>
  <c r="J71" i="1"/>
  <c r="H71" i="1"/>
  <c r="G71" i="1"/>
  <c r="F71" i="1"/>
  <c r="D71" i="1"/>
  <c r="C71" i="1"/>
  <c r="Q70" i="1"/>
  <c r="P70" i="1"/>
  <c r="O70" i="1"/>
  <c r="N70" i="1"/>
  <c r="M70" i="1"/>
  <c r="L70" i="1"/>
  <c r="K70" i="1"/>
  <c r="J70" i="1"/>
  <c r="H70" i="1"/>
  <c r="G70" i="1"/>
  <c r="F70" i="1"/>
  <c r="D70" i="1"/>
  <c r="C70" i="1"/>
  <c r="Q69" i="1"/>
  <c r="P69" i="1"/>
  <c r="O69" i="1"/>
  <c r="N69" i="1"/>
  <c r="M69" i="1"/>
  <c r="L69" i="1"/>
  <c r="K69" i="1"/>
  <c r="J69" i="1"/>
  <c r="H69" i="1"/>
  <c r="G69" i="1"/>
  <c r="D69" i="1"/>
  <c r="C69" i="1"/>
  <c r="Q68" i="1"/>
  <c r="P68" i="1"/>
  <c r="O68" i="1"/>
  <c r="N68" i="1"/>
  <c r="M68" i="1"/>
  <c r="L68" i="1"/>
  <c r="K68" i="1"/>
  <c r="H68" i="1"/>
  <c r="G68" i="1"/>
  <c r="D68" i="1"/>
  <c r="C68" i="1"/>
  <c r="J62" i="1"/>
  <c r="I62" i="1"/>
  <c r="H62" i="1"/>
  <c r="D62" i="1"/>
  <c r="C62" i="1"/>
  <c r="J61" i="1"/>
  <c r="I61" i="1"/>
  <c r="H61" i="1"/>
  <c r="D61" i="1"/>
  <c r="C61" i="1"/>
  <c r="J60" i="1"/>
  <c r="I60" i="1"/>
  <c r="H60" i="1"/>
  <c r="D60" i="1"/>
  <c r="C60" i="1"/>
  <c r="J59" i="1"/>
  <c r="I59" i="1"/>
  <c r="H59" i="1"/>
  <c r="D59" i="1"/>
  <c r="C59" i="1"/>
  <c r="J58" i="1"/>
  <c r="I58" i="1"/>
  <c r="H58" i="1"/>
  <c r="D58" i="1"/>
  <c r="C58" i="1"/>
  <c r="J57" i="1"/>
  <c r="I57" i="1"/>
  <c r="H57" i="1"/>
  <c r="C57" i="1"/>
  <c r="J53" i="1"/>
  <c r="I53" i="1"/>
  <c r="H53" i="1"/>
  <c r="G53" i="1"/>
  <c r="F53" i="1"/>
  <c r="E53" i="1"/>
  <c r="D53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C47" i="1"/>
  <c r="J46" i="1"/>
  <c r="I46" i="1"/>
  <c r="H46" i="1"/>
  <c r="G46" i="1"/>
  <c r="F46" i="1"/>
  <c r="E46" i="1"/>
  <c r="C46" i="1"/>
  <c r="J45" i="1"/>
  <c r="H45" i="1"/>
  <c r="G45" i="1"/>
  <c r="F45" i="1"/>
  <c r="E45" i="1"/>
  <c r="D45" i="1"/>
  <c r="C45" i="1"/>
  <c r="J43" i="1"/>
  <c r="I43" i="1"/>
  <c r="H43" i="1"/>
  <c r="G43" i="1"/>
  <c r="F43" i="1"/>
  <c r="E43" i="1"/>
  <c r="D43" i="1"/>
  <c r="C43" i="1"/>
  <c r="J41" i="1"/>
  <c r="I41" i="1"/>
  <c r="H41" i="1"/>
  <c r="G41" i="1"/>
  <c r="F41" i="1"/>
  <c r="E41" i="1"/>
  <c r="D41" i="1"/>
  <c r="C41" i="1"/>
  <c r="G40" i="1"/>
  <c r="D40" i="1"/>
  <c r="C40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D31" i="1"/>
  <c r="C31" i="1"/>
  <c r="J30" i="1"/>
  <c r="I30" i="1"/>
  <c r="H30" i="1"/>
  <c r="G30" i="1"/>
  <c r="F30" i="1"/>
  <c r="E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H26" i="1"/>
  <c r="G26" i="1"/>
  <c r="F26" i="1"/>
  <c r="E26" i="1"/>
  <c r="D26" i="1"/>
  <c r="C26" i="1"/>
  <c r="J24" i="1"/>
  <c r="I24" i="1"/>
  <c r="H24" i="1"/>
  <c r="G24" i="1"/>
  <c r="F24" i="1"/>
  <c r="E24" i="1"/>
  <c r="D24" i="1"/>
  <c r="J23" i="1"/>
  <c r="I23" i="1"/>
  <c r="H23" i="1"/>
  <c r="G23" i="1"/>
  <c r="F23" i="1"/>
  <c r="D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F19" i="1"/>
  <c r="E19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C15" i="1"/>
  <c r="J14" i="1"/>
  <c r="I14" i="1"/>
  <c r="G14" i="1"/>
  <c r="F14" i="1"/>
  <c r="E14" i="1"/>
  <c r="C14" i="1"/>
  <c r="J13" i="1"/>
  <c r="I13" i="1"/>
  <c r="H13" i="1"/>
  <c r="G13" i="1"/>
  <c r="F13" i="1"/>
  <c r="D13" i="1"/>
  <c r="C13" i="1"/>
  <c r="E146" i="6" l="1"/>
  <c r="G137" i="5"/>
  <c r="E93" i="6"/>
  <c r="L93" i="1"/>
  <c r="X146" i="6"/>
  <c r="Y25" i="6"/>
  <c r="I137" i="5"/>
  <c r="H137" i="6"/>
  <c r="F12" i="1"/>
  <c r="X44" i="6"/>
  <c r="I93" i="6"/>
  <c r="D49" i="5"/>
  <c r="F18" i="1"/>
  <c r="I137" i="6"/>
  <c r="Y18" i="6"/>
  <c r="Y85" i="6"/>
  <c r="X18" i="6"/>
  <c r="H49" i="6"/>
  <c r="K61" i="1"/>
  <c r="I49" i="6"/>
  <c r="C19" i="1"/>
  <c r="X32" i="1"/>
  <c r="Y29" i="1"/>
  <c r="Y32" i="1"/>
  <c r="X41" i="1"/>
  <c r="Y83" i="1"/>
  <c r="Y15" i="1"/>
  <c r="X20" i="1"/>
  <c r="I92" i="1"/>
  <c r="Y44" i="6"/>
  <c r="Y39" i="6"/>
  <c r="Y75" i="1"/>
  <c r="L121" i="1"/>
  <c r="X131" i="1"/>
  <c r="L91" i="1"/>
  <c r="P93" i="1"/>
  <c r="I40" i="1"/>
  <c r="I25" i="1"/>
  <c r="L119" i="1"/>
  <c r="Y130" i="1"/>
  <c r="J133" i="1"/>
  <c r="Y25" i="5"/>
  <c r="D18" i="1"/>
  <c r="D19" i="1"/>
  <c r="H18" i="1"/>
  <c r="H19" i="1"/>
  <c r="D22" i="1"/>
  <c r="X22" i="1" s="1"/>
  <c r="D30" i="1"/>
  <c r="X30" i="1" s="1"/>
  <c r="F39" i="1"/>
  <c r="F40" i="1"/>
  <c r="J39" i="1"/>
  <c r="J40" i="1"/>
  <c r="D46" i="1"/>
  <c r="K46" i="1" s="1"/>
  <c r="D47" i="1"/>
  <c r="X47" i="1" s="1"/>
  <c r="D57" i="1"/>
  <c r="X57" i="1" s="1"/>
  <c r="E69" i="1"/>
  <c r="F69" i="1"/>
  <c r="E77" i="1"/>
  <c r="F77" i="1"/>
  <c r="C79" i="1"/>
  <c r="Y79" i="1" s="1"/>
  <c r="O93" i="1"/>
  <c r="O91" i="1"/>
  <c r="M93" i="1"/>
  <c r="M92" i="1"/>
  <c r="Q93" i="1"/>
  <c r="Q92" i="1"/>
  <c r="E116" i="1"/>
  <c r="L116" i="1" s="1"/>
  <c r="F118" i="1"/>
  <c r="F117" i="1"/>
  <c r="C125" i="1"/>
  <c r="C124" i="1"/>
  <c r="I125" i="1"/>
  <c r="I124" i="1"/>
  <c r="H133" i="1"/>
  <c r="H132" i="1"/>
  <c r="Y132" i="1" s="1"/>
  <c r="C146" i="1"/>
  <c r="C140" i="1"/>
  <c r="E140" i="1" s="1"/>
  <c r="L118" i="5"/>
  <c r="L128" i="5"/>
  <c r="X44" i="5"/>
  <c r="K58" i="1"/>
  <c r="Y22" i="1"/>
  <c r="Y21" i="1"/>
  <c r="Y27" i="1"/>
  <c r="Y30" i="1"/>
  <c r="G128" i="1"/>
  <c r="G127" i="1"/>
  <c r="K128" i="1"/>
  <c r="K127" i="1"/>
  <c r="K18" i="5"/>
  <c r="C18" i="1"/>
  <c r="Y71" i="1"/>
  <c r="H39" i="1"/>
  <c r="H40" i="1"/>
  <c r="J68" i="1"/>
  <c r="I72" i="1"/>
  <c r="J72" i="1"/>
  <c r="I76" i="1"/>
  <c r="J76" i="1"/>
  <c r="C77" i="1"/>
  <c r="Y77" i="1" s="1"/>
  <c r="I80" i="1"/>
  <c r="J80" i="1"/>
  <c r="I84" i="1"/>
  <c r="J84" i="1"/>
  <c r="H93" i="1"/>
  <c r="H91" i="1"/>
  <c r="H118" i="1"/>
  <c r="H117" i="1"/>
  <c r="J118" i="1"/>
  <c r="Y122" i="1"/>
  <c r="G125" i="1"/>
  <c r="G124" i="1"/>
  <c r="K125" i="1"/>
  <c r="K124" i="1"/>
  <c r="Y48" i="1"/>
  <c r="D14" i="1"/>
  <c r="K14" i="1" s="1"/>
  <c r="H14" i="1"/>
  <c r="C128" i="1"/>
  <c r="C127" i="1"/>
  <c r="I128" i="1"/>
  <c r="I127" i="1"/>
  <c r="E145" i="1"/>
  <c r="L125" i="6"/>
  <c r="Y125" i="6"/>
  <c r="I12" i="5"/>
  <c r="Y85" i="5"/>
  <c r="F49" i="6"/>
  <c r="Y49" i="6" s="1"/>
  <c r="I44" i="1"/>
  <c r="E93" i="5"/>
  <c r="G93" i="1"/>
  <c r="C137" i="5"/>
  <c r="G49" i="5"/>
  <c r="X39" i="5"/>
  <c r="K137" i="5"/>
  <c r="K137" i="6"/>
  <c r="E123" i="1"/>
  <c r="X123" i="1" s="1"/>
  <c r="P91" i="1"/>
  <c r="I45" i="1"/>
  <c r="C16" i="1"/>
  <c r="Y16" i="1" s="1"/>
  <c r="E126" i="1"/>
  <c r="L126" i="1" s="1"/>
  <c r="C84" i="1"/>
  <c r="Y84" i="1" s="1"/>
  <c r="I49" i="5"/>
  <c r="I39" i="1"/>
  <c r="E23" i="1"/>
  <c r="Y23" i="1" s="1"/>
  <c r="I85" i="5"/>
  <c r="I68" i="1"/>
  <c r="F49" i="5"/>
  <c r="E68" i="1"/>
  <c r="E72" i="1"/>
  <c r="E76" i="1"/>
  <c r="E80" i="1"/>
  <c r="D131" i="1"/>
  <c r="H137" i="5"/>
  <c r="E85" i="5"/>
  <c r="J137" i="5"/>
  <c r="Y93" i="5"/>
  <c r="K39" i="5"/>
  <c r="E39" i="1"/>
  <c r="C137" i="6"/>
  <c r="C53" i="1"/>
  <c r="Y53" i="1" s="1"/>
  <c r="J49" i="5"/>
  <c r="G19" i="1"/>
  <c r="Y93" i="6"/>
  <c r="C76" i="1"/>
  <c r="Y76" i="1" s="1"/>
  <c r="E31" i="1"/>
  <c r="Y31" i="1" s="1"/>
  <c r="I26" i="1"/>
  <c r="C24" i="1"/>
  <c r="K24" i="1" s="1"/>
  <c r="G18" i="1"/>
  <c r="I93" i="5"/>
  <c r="E13" i="1"/>
  <c r="K13" i="1" s="1"/>
  <c r="E40" i="1"/>
  <c r="F76" i="1"/>
  <c r="F68" i="1"/>
  <c r="K166" i="1"/>
  <c r="X12" i="6"/>
  <c r="I85" i="6"/>
  <c r="L118" i="6"/>
  <c r="Y118" i="6"/>
  <c r="G12" i="6"/>
  <c r="K12" i="6" s="1"/>
  <c r="L136" i="6"/>
  <c r="Y136" i="6"/>
  <c r="K18" i="6"/>
  <c r="L128" i="6"/>
  <c r="E85" i="6"/>
  <c r="X94" i="6" s="1"/>
  <c r="L133" i="6"/>
  <c r="Y133" i="6"/>
  <c r="X25" i="6"/>
  <c r="K25" i="6"/>
  <c r="J137" i="6"/>
  <c r="G137" i="6"/>
  <c r="Y135" i="6"/>
  <c r="F137" i="6"/>
  <c r="L135" i="6"/>
  <c r="X39" i="6"/>
  <c r="D49" i="6"/>
  <c r="K39" i="6"/>
  <c r="Y133" i="5"/>
  <c r="L133" i="5"/>
  <c r="C49" i="5"/>
  <c r="Y128" i="5"/>
  <c r="Y118" i="5"/>
  <c r="Y18" i="5"/>
  <c r="X18" i="5"/>
  <c r="E146" i="5"/>
  <c r="X146" i="5"/>
  <c r="E12" i="5"/>
  <c r="Y44" i="5"/>
  <c r="X25" i="5"/>
  <c r="K25" i="5"/>
  <c r="L136" i="5"/>
  <c r="Y136" i="5"/>
  <c r="Y125" i="5"/>
  <c r="L125" i="5"/>
  <c r="C12" i="5"/>
  <c r="C12" i="1" s="1"/>
  <c r="F137" i="5"/>
  <c r="L135" i="5"/>
  <c r="Y135" i="5"/>
  <c r="E49" i="5"/>
  <c r="Y39" i="5"/>
  <c r="H25" i="1"/>
  <c r="M85" i="1"/>
  <c r="Q85" i="1"/>
  <c r="I70" i="1"/>
  <c r="I73" i="1"/>
  <c r="E75" i="1"/>
  <c r="I78" i="1"/>
  <c r="I81" i="1"/>
  <c r="E84" i="1"/>
  <c r="J136" i="1"/>
  <c r="D126" i="1"/>
  <c r="K15" i="1"/>
  <c r="K17" i="1"/>
  <c r="K34" i="1"/>
  <c r="Y68" i="1"/>
  <c r="Y72" i="1"/>
  <c r="Y80" i="1"/>
  <c r="L129" i="1"/>
  <c r="X145" i="1"/>
  <c r="C39" i="1"/>
  <c r="J85" i="1"/>
  <c r="N85" i="1"/>
  <c r="E73" i="1"/>
  <c r="E81" i="1"/>
  <c r="I135" i="1"/>
  <c r="X58" i="1"/>
  <c r="X61" i="1"/>
  <c r="F25" i="1"/>
  <c r="J25" i="1"/>
  <c r="C85" i="1"/>
  <c r="G85" i="1"/>
  <c r="K85" i="1"/>
  <c r="I69" i="1"/>
  <c r="E71" i="1"/>
  <c r="I74" i="1"/>
  <c r="I77" i="1"/>
  <c r="E79" i="1"/>
  <c r="I82" i="1"/>
  <c r="D123" i="1"/>
  <c r="Y28" i="1"/>
  <c r="X45" i="1"/>
  <c r="E83" i="1"/>
  <c r="F93" i="1"/>
  <c r="J93" i="1"/>
  <c r="N93" i="1"/>
  <c r="C93" i="1"/>
  <c r="D121" i="1"/>
  <c r="X28" i="1"/>
  <c r="K33" i="1"/>
  <c r="X43" i="1"/>
  <c r="K60" i="1"/>
  <c r="X60" i="1"/>
  <c r="K62" i="1"/>
  <c r="X62" i="1"/>
  <c r="Y70" i="1"/>
  <c r="Y74" i="1"/>
  <c r="Y78" i="1"/>
  <c r="Y82" i="1"/>
  <c r="Y116" i="1"/>
  <c r="Y119" i="1"/>
  <c r="G25" i="1"/>
  <c r="C44" i="1"/>
  <c r="G44" i="1"/>
  <c r="F85" i="1"/>
  <c r="H85" i="1"/>
  <c r="L85" i="1"/>
  <c r="P85" i="1"/>
  <c r="E70" i="1"/>
  <c r="I71" i="1"/>
  <c r="E74" i="1"/>
  <c r="E78" i="1"/>
  <c r="I79" i="1"/>
  <c r="E82" i="1"/>
  <c r="I83" i="1"/>
  <c r="E91" i="1"/>
  <c r="K93" i="1"/>
  <c r="G135" i="1"/>
  <c r="K135" i="1"/>
  <c r="H136" i="1"/>
  <c r="Y14" i="1"/>
  <c r="K27" i="1"/>
  <c r="K29" i="1"/>
  <c r="K43" i="1"/>
  <c r="Y47" i="1"/>
  <c r="X48" i="1"/>
  <c r="Y73" i="1"/>
  <c r="Y81" i="1"/>
  <c r="X121" i="1"/>
  <c r="Y129" i="1"/>
  <c r="Y131" i="1"/>
  <c r="X141" i="1"/>
  <c r="Y17" i="1"/>
  <c r="K21" i="1"/>
  <c r="X26" i="1"/>
  <c r="Y33" i="1"/>
  <c r="X34" i="1"/>
  <c r="Y43" i="1"/>
  <c r="Y46" i="1"/>
  <c r="E144" i="1"/>
  <c r="X144" i="1"/>
  <c r="X13" i="1"/>
  <c r="X21" i="1"/>
  <c r="Y26" i="1"/>
  <c r="X27" i="1"/>
  <c r="X29" i="1"/>
  <c r="Y34" i="1"/>
  <c r="X40" i="1"/>
  <c r="K45" i="1"/>
  <c r="Y69" i="1"/>
  <c r="Y123" i="1"/>
  <c r="X142" i="1"/>
  <c r="E142" i="1"/>
  <c r="X167" i="1"/>
  <c r="K167" i="1"/>
  <c r="L130" i="1"/>
  <c r="X130" i="1"/>
  <c r="X15" i="1"/>
  <c r="X17" i="1"/>
  <c r="Y20" i="1"/>
  <c r="X23" i="1"/>
  <c r="K26" i="1"/>
  <c r="X31" i="1"/>
  <c r="X33" i="1"/>
  <c r="K41" i="1"/>
  <c r="Y41" i="1"/>
  <c r="Y45" i="1"/>
  <c r="Y91" i="1"/>
  <c r="Y120" i="1"/>
  <c r="L120" i="1"/>
  <c r="L134" i="1"/>
  <c r="K20" i="1"/>
  <c r="K28" i="1"/>
  <c r="K32" i="1"/>
  <c r="K48" i="1"/>
  <c r="Y92" i="1"/>
  <c r="X98" i="1"/>
  <c r="G98" i="1"/>
  <c r="Y121" i="1"/>
  <c r="L122" i="1"/>
  <c r="Y126" i="1"/>
  <c r="L131" i="1"/>
  <c r="E141" i="1"/>
  <c r="K168" i="1"/>
  <c r="D25" i="1"/>
  <c r="C25" i="1"/>
  <c r="E44" i="1"/>
  <c r="D39" i="1"/>
  <c r="C136" i="1"/>
  <c r="C118" i="1"/>
  <c r="I118" i="1"/>
  <c r="F125" i="1"/>
  <c r="J125" i="1"/>
  <c r="F128" i="1"/>
  <c r="J128" i="1"/>
  <c r="D130" i="1"/>
  <c r="G133" i="1"/>
  <c r="K133" i="1"/>
  <c r="D146" i="1"/>
  <c r="K118" i="1"/>
  <c r="C135" i="1"/>
  <c r="F44" i="1"/>
  <c r="H44" i="1"/>
  <c r="D116" i="1"/>
  <c r="H125" i="1"/>
  <c r="H128" i="1"/>
  <c r="C133" i="1"/>
  <c r="I133" i="1"/>
  <c r="F136" i="1"/>
  <c r="D85" i="1"/>
  <c r="D93" i="1"/>
  <c r="F135" i="1"/>
  <c r="X19" i="1" l="1"/>
  <c r="X24" i="1"/>
  <c r="Y124" i="1"/>
  <c r="K23" i="1"/>
  <c r="X116" i="1"/>
  <c r="G49" i="1"/>
  <c r="L124" i="1"/>
  <c r="L117" i="1"/>
  <c r="K31" i="1"/>
  <c r="Y94" i="5"/>
  <c r="K40" i="1"/>
  <c r="K137" i="1"/>
  <c r="L132" i="1"/>
  <c r="K47" i="1"/>
  <c r="K30" i="1"/>
  <c r="J137" i="1"/>
  <c r="Y24" i="1"/>
  <c r="X126" i="1"/>
  <c r="K19" i="1"/>
  <c r="X46" i="1"/>
  <c r="H137" i="1"/>
  <c r="K22" i="1"/>
  <c r="Y19" i="1"/>
  <c r="E18" i="1"/>
  <c r="K18" i="1" s="1"/>
  <c r="Y40" i="1"/>
  <c r="K57" i="1"/>
  <c r="X53" i="1"/>
  <c r="X140" i="1"/>
  <c r="Y127" i="1"/>
  <c r="L123" i="1"/>
  <c r="Y117" i="1"/>
  <c r="E93" i="1"/>
  <c r="J49" i="1"/>
  <c r="G137" i="1"/>
  <c r="G12" i="1"/>
  <c r="L127" i="1"/>
  <c r="Y12" i="6"/>
  <c r="L128" i="1"/>
  <c r="H135" i="1"/>
  <c r="Y135" i="1" s="1"/>
  <c r="I137" i="1"/>
  <c r="Y128" i="1"/>
  <c r="H49" i="1"/>
  <c r="Y93" i="1"/>
  <c r="Y49" i="5"/>
  <c r="K49" i="5"/>
  <c r="G136" i="1"/>
  <c r="L136" i="1" s="1"/>
  <c r="O85" i="1"/>
  <c r="F108" i="1" s="1"/>
  <c r="I12" i="1"/>
  <c r="K16" i="1"/>
  <c r="X14" i="1"/>
  <c r="K53" i="1"/>
  <c r="Y13" i="1"/>
  <c r="J12" i="1"/>
  <c r="J18" i="1"/>
  <c r="G39" i="1"/>
  <c r="Y39" i="1" s="1"/>
  <c r="I85" i="1"/>
  <c r="I94" i="5"/>
  <c r="I75" i="1"/>
  <c r="K136" i="1"/>
  <c r="F133" i="1"/>
  <c r="L133" i="1" s="1"/>
  <c r="H12" i="1"/>
  <c r="G118" i="1"/>
  <c r="L118" i="1" s="1"/>
  <c r="I91" i="1"/>
  <c r="D44" i="1"/>
  <c r="X44" i="1" s="1"/>
  <c r="I49" i="1"/>
  <c r="F49" i="1"/>
  <c r="E49" i="1"/>
  <c r="E25" i="1"/>
  <c r="Y25" i="1" s="1"/>
  <c r="D12" i="1"/>
  <c r="X16" i="1"/>
  <c r="I93" i="1"/>
  <c r="X94" i="5"/>
  <c r="J135" i="1"/>
  <c r="I136" i="1"/>
  <c r="E92" i="1"/>
  <c r="J44" i="1"/>
  <c r="I18" i="1"/>
  <c r="Y137" i="6"/>
  <c r="L137" i="6"/>
  <c r="K49" i="6"/>
  <c r="X49" i="6"/>
  <c r="Y94" i="6"/>
  <c r="I94" i="6"/>
  <c r="K12" i="5"/>
  <c r="X12" i="5"/>
  <c r="X49" i="5"/>
  <c r="Y12" i="5"/>
  <c r="Y137" i="5"/>
  <c r="L137" i="5"/>
  <c r="Y85" i="1"/>
  <c r="C137" i="1"/>
  <c r="E12" i="1"/>
  <c r="Y125" i="1"/>
  <c r="E146" i="1"/>
  <c r="X146" i="1"/>
  <c r="X25" i="1"/>
  <c r="X39" i="1"/>
  <c r="X18" i="1"/>
  <c r="Y44" i="1"/>
  <c r="L125" i="1"/>
  <c r="D49" i="1"/>
  <c r="F137" i="1"/>
  <c r="Y18" i="1" l="1"/>
  <c r="L135" i="1"/>
  <c r="E85" i="1"/>
  <c r="X94" i="1" s="1"/>
  <c r="Y136" i="1"/>
  <c r="X12" i="1"/>
  <c r="Y118" i="1"/>
  <c r="K25" i="1"/>
  <c r="K39" i="1"/>
  <c r="L137" i="1"/>
  <c r="Y12" i="1"/>
  <c r="K12" i="1"/>
  <c r="Y137" i="1"/>
  <c r="Y133" i="1"/>
  <c r="C49" i="1"/>
  <c r="Y49" i="1" s="1"/>
  <c r="Y94" i="1"/>
  <c r="K49" i="1" l="1"/>
  <c r="I94" i="1"/>
  <c r="X49" i="1"/>
</calcChain>
</file>

<file path=xl/sharedStrings.xml><?xml version="1.0" encoding="utf-8"?>
<sst xmlns="http://schemas.openxmlformats.org/spreadsheetml/2006/main" count="5109" uniqueCount="273">
  <si>
    <t>SERVICIO DE SALUD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</si>
  <si>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</si>
  <si>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</si>
  <si>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</si>
  <si>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</si>
  <si>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</si>
  <si>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</si>
  <si>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</si>
  <si>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</si>
  <si>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</si>
  <si>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</si>
  <si>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</si>
  <si>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</si>
  <si>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</si>
  <si>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</si>
  <si>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</si>
  <si>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</si>
  <si>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</si>
  <si>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</si>
  <si>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</si>
  <si>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</si>
  <si>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</si>
  <si>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</si>
  <si>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</si>
  <si>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</si>
  <si>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</si>
  <si>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</si>
  <si>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</si>
  <si>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</si>
  <si>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</si>
  <si>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</si>
  <si>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</si>
  <si>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</si>
  <si>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</si>
  <si>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</si>
  <si>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</si>
  <si>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</si>
  <si>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</si>
  <si>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</si>
  <si>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</si>
  <si>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</si>
  <si>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</si>
  <si>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</si>
  <si>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</si>
  <si>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</si>
  <si>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</si>
  <si>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</si>
  <si>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</si>
  <si>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</si>
  <si>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</si>
  <si>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</si>
  <si>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</si>
  <si>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</si>
  <si>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</si>
  <si>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</si>
  <si>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</si>
  <si>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</si>
  <si>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</si>
  <si>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</si>
  <si>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</si>
  <si>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</si>
  <si>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</si>
  <si>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</si>
  <si>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</si>
  <si>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</si>
  <si>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</si>
  <si>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</si>
  <si>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</si>
  <si>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</si>
  <si>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</si>
  <si>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</si>
  <si>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</si>
  <si>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</si>
  <si>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</si>
  <si>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</si>
  <si>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</si>
  <si>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</si>
  <si>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</si>
  <si>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</si>
  <si>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</si>
  <si>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</si>
  <si>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</si>
  <si>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</si>
  <si>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</si>
  <si>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</si>
  <si>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</si>
  <si>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</si>
  <si>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</si>
  <si>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</si>
  <si>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</si>
  <si>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</si>
  <si>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</si>
  <si>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</si>
  <si>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</si>
  <si>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</si>
  <si>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</si>
  <si>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</si>
  <si>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</si>
  <si>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</si>
  <si>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</si>
  <si>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</si>
  <si>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</si>
  <si>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</si>
  <si>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</si>
  <si>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</si>
  <si>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</si>
  <si>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</si>
  <si>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</si>
  <si>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</si>
  <si>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</si>
  <si>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</si>
  <si>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</si>
  <si>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</si>
  <si>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</si>
  <si>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</si>
  <si>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</si>
  <si>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</si>
  <si>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</si>
  <si>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</si>
  <si>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</si>
  <si>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</si>
  <si>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</si>
  <si>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</si>
  <si>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 xml:space="preserve">SECCIÓN F.1: INTERVENCIONES QUIRÚRGICAS POR TIPO DE INTERVENCIÓN </t>
  </si>
  <si>
    <t>TIPO DE INTERVENCIÓN</t>
  </si>
  <si>
    <t>A 
BENE-
FICIARIOS</t>
  </si>
  <si>
    <t>&lt; 15 AÑOS</t>
  </si>
  <si>
    <t>15 Y + AÑOS</t>
  </si>
  <si>
    <t xml:space="preserve">ELECTIVAS MAYORES
NO AMBULATORIAS </t>
  </si>
  <si>
    <t>CON MÉDICOS EN HORARIO NORMAL</t>
  </si>
  <si>
    <t>CON MÉDICOS A HONORARIOS U OTRA MODALIDAD</t>
  </si>
  <si>
    <t xml:space="preserve">ELECTIVAS MAYORES
AMBULATORIAS 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</si>
  <si>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</si>
  <si>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</si>
  <si>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</si>
  <si>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</si>
  <si>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</si>
  <si>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</si>
  <si>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/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</si>
  <si>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</si>
  <si>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</si>
  <si>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</si>
  <si>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</si>
  <si>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</si>
  <si>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</si>
  <si>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</si>
  <si>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</si>
  <si>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</si>
  <si>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</si>
  <si>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</si>
  <si>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</si>
  <si>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</si>
  <si>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</si>
  <si>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</si>
  <si>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</si>
  <si>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</si>
  <si>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</si>
  <si>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</si>
  <si>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</si>
  <si>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</si>
  <si>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</si>
  <si>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</si>
  <si>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</si>
  <si>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</si>
  <si>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</si>
  <si>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</si>
  <si>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</si>
  <si>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</si>
  <si>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</si>
  <si>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</si>
  <si>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</si>
  <si>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</si>
  <si>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</si>
  <si>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</si>
  <si>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</si>
  <si>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</si>
  <si>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</si>
  <si>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RECETAS DESPACHADAS CON OPORTUNIDAD  (Entegado el mismo día)</t>
  </si>
  <si>
    <t>TIPO DE PACIENTE</t>
  </si>
  <si>
    <t>DESPACHO TOTAL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</si>
  <si>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</si>
  <si>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</si>
  <si>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</si>
  <si>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</si>
  <si>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</si>
  <si>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</si>
  <si>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</si>
  <si>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SAPU/SAR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</si>
  <si>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</si>
  <si>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</si>
  <si>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</si>
  <si>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</si>
  <si>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</si>
  <si>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</si>
  <si>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</si>
  <si>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</si>
  <si>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</si>
  <si>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</si>
  <si>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</si>
  <si>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</si>
  <si>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</si>
  <si>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</si>
  <si>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</si>
  <si>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</si>
  <si>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</si>
  <si>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</si>
  <si>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PÁRVULO/DIFERENCIAL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</si>
  <si>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</si>
  <si>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</si>
  <si>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</si>
  <si>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</si>
  <si>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</si>
  <si>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</si>
  <si>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</si>
  <si>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</si>
  <si>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</si>
  <si>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</si>
  <si>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</si>
  <si>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</si>
  <si>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</si>
  <si>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</si>
  <si>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</si>
  <si>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</si>
  <si>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</si>
  <si>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</si>
  <si>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</si>
  <si>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</si>
  <si>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</si>
  <si>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</si>
  <si>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</si>
  <si>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</si>
  <si>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</si>
  <si>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</si>
  <si>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</si>
  <si>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50 a 54 años</t>
  </si>
  <si>
    <t>55 a 59 años</t>
  </si>
  <si>
    <t>60 a 64 años</t>
  </si>
  <si>
    <t>65 a 69 años</t>
  </si>
  <si>
    <t>70 años y más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</si>
  <si>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</si>
  <si>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</si>
  <si>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</si>
  <si>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</si>
  <si>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</si>
  <si>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</si>
  <si>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</si>
  <si>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</si>
  <si>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</si>
  <si>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</si>
  <si>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</si>
  <si>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</si>
  <si>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</si>
  <si>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</si>
  <si>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</si>
  <si>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</si>
  <si>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</si>
  <si>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</si>
  <si>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</si>
  <si>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</si>
  <si>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</si>
  <si>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</si>
  <si>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</si>
  <si>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</si>
  <si>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</si>
  <si>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</si>
  <si>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</si>
  <si>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</si>
  <si>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</si>
  <si>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</si>
  <si>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SECCIÓN R:EXAMENES DE TAMIZAJE POINT OF CARE (SAR)</t>
  </si>
  <si>
    <t>TAMIZAJE</t>
  </si>
  <si>
    <t>Cartridge para Troponina</t>
  </si>
  <si>
    <t>Cartridge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</si>
</sst>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#,##0_ ;\-#,##0\ 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8"/>
      <color indexed="10"/>
      <name val="Verdana"/>
      <family val="2"/>
    </font>
    <font>
      <sz val="10"/>
      <name val="Bookman Old Style"/>
      <family val="1"/>
    </font>
    <font>
      <sz val="9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color indexed="10"/>
      <name val="Arial"/>
      <family val="2"/>
    </font>
    <font>
      <b/>
      <sz val="9"/>
      <color indexed="10"/>
      <name val="Verdana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Book Antiqua"/>
      <family val="1"/>
    </font>
    <font>
      <sz val="7"/>
      <color indexed="10"/>
      <name val="Verdana"/>
      <family val="2"/>
    </font>
    <font>
      <sz val="7"/>
      <name val="Verdana"/>
      <family val="2"/>
    </font>
    <font>
      <b/>
      <sz val="10"/>
      <color indexed="10"/>
      <name val="Verdana"/>
      <family val="2"/>
    </font>
    <font>
      <sz val="10"/>
      <name val="Comic Sans MS"/>
      <family val="4"/>
    </font>
    <font>
      <sz val="9"/>
      <color rgb="FFFF0000"/>
      <name val="Verdana"/>
      <family val="2"/>
    </font>
    <font>
      <sz val="12"/>
      <name val="Verdana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3" fillId="0" borderId="0"/>
    <xf numFmtId="0" fontId="10" fillId="0" borderId="0"/>
    <xf numFmtId="44" fontId="10" fillId="0" borderId="0" applyFont="0" applyFill="0" applyBorder="0" applyAlignment="0" applyProtection="0"/>
    <xf numFmtId="0" fontId="17" fillId="0" borderId="0" applyFont="0" applyBorder="0" applyAlignment="0" applyProtection="0"/>
    <xf numFmtId="0" fontId="3" fillId="0" borderId="0"/>
    <xf numFmtId="0" fontId="18" fillId="0" borderId="0"/>
    <xf numFmtId="43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0" fontId="22" fillId="0" borderId="0"/>
    <xf numFmtId="0" fontId="1" fillId="8" borderId="15" applyBorder="0">
      <protection locked="0"/>
    </xf>
    <xf numFmtId="0" fontId="1" fillId="0" borderId="0"/>
    <xf numFmtId="0" fontId="1" fillId="0" borderId="0"/>
    <xf numFmtId="0" fontId="25" fillId="0" borderId="0"/>
    <xf numFmtId="0" fontId="1" fillId="8" borderId="15" applyBorder="0">
      <protection locked="0"/>
    </xf>
    <xf numFmtId="0" fontId="3" fillId="0" borderId="0"/>
  </cellStyleXfs>
  <cellXfs count="664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2" fillId="0" borderId="0" xfId="2" applyNumberFormat="1" applyFont="1" applyFill="1" applyAlignment="1" applyProtection="1"/>
    <xf numFmtId="0" fontId="2" fillId="2" borderId="0" xfId="2" applyNumberFormat="1" applyFont="1" applyFill="1" applyAlignment="1" applyProtection="1"/>
    <xf numFmtId="0" fontId="4" fillId="0" borderId="0" xfId="2" applyNumberFormat="1" applyFont="1" applyFill="1" applyAlignment="1" applyProtection="1"/>
    <xf numFmtId="0" fontId="4" fillId="2" borderId="0" xfId="2" applyNumberFormat="1" applyFont="1" applyFill="1" applyAlignment="1" applyProtection="1"/>
    <xf numFmtId="0" fontId="2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/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10" xfId="2" applyNumberFormat="1" applyFont="1" applyFill="1" applyBorder="1" applyAlignment="1" applyProtection="1">
      <alignment horizontal="center" vertical="center" wrapText="1"/>
    </xf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Alignment="1" applyProtection="1"/>
    <xf numFmtId="0" fontId="4" fillId="0" borderId="13" xfId="2" applyNumberFormat="1" applyFont="1" applyFill="1" applyBorder="1" applyAlignment="1" applyProtection="1"/>
    <xf numFmtId="0" fontId="4" fillId="0" borderId="14" xfId="2" applyNumberFormat="1" applyFont="1" applyFill="1" applyBorder="1" applyAlignment="1" applyProtection="1"/>
    <xf numFmtId="1" fontId="9" fillId="0" borderId="0" xfId="2" applyNumberFormat="1" applyFont="1" applyFill="1" applyAlignment="1" applyProtection="1"/>
    <xf numFmtId="41" fontId="4" fillId="0" borderId="0" xfId="3" applyNumberFormat="1" applyFont="1"/>
    <xf numFmtId="0" fontId="4" fillId="3" borderId="0" xfId="3" applyFont="1" applyFill="1" applyProtection="1"/>
    <xf numFmtId="0" fontId="4" fillId="3" borderId="0" xfId="2" applyNumberFormat="1" applyFont="1" applyFill="1" applyAlignment="1" applyProtection="1"/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/>
    <xf numFmtId="0" fontId="4" fillId="0" borderId="0" xfId="3" applyFont="1"/>
    <xf numFmtId="0" fontId="4" fillId="0" borderId="21" xfId="2" applyNumberFormat="1" applyFont="1" applyFill="1" applyBorder="1" applyAlignment="1" applyProtection="1">
      <alignment horizontal="center" vertical="center" wrapText="1"/>
    </xf>
    <xf numFmtId="0" fontId="4" fillId="0" borderId="22" xfId="2" applyNumberFormat="1" applyFont="1" applyFill="1" applyBorder="1" applyAlignment="1" applyProtection="1"/>
    <xf numFmtId="0" fontId="4" fillId="0" borderId="26" xfId="2" applyNumberFormat="1" applyFont="1" applyFill="1" applyBorder="1" applyAlignment="1" applyProtection="1">
      <alignment horizontal="center" vertical="center" wrapText="1"/>
    </xf>
    <xf numFmtId="0" fontId="4" fillId="0" borderId="27" xfId="2" applyNumberFormat="1" applyFont="1" applyFill="1" applyBorder="1" applyAlignment="1" applyProtection="1"/>
    <xf numFmtId="0" fontId="4" fillId="0" borderId="31" xfId="2" applyNumberFormat="1" applyFont="1" applyFill="1" applyBorder="1" applyAlignment="1" applyProtection="1"/>
    <xf numFmtId="0" fontId="4" fillId="0" borderId="37" xfId="2" applyNumberFormat="1" applyFont="1" applyFill="1" applyBorder="1" applyAlignment="1" applyProtection="1"/>
    <xf numFmtId="0" fontId="4" fillId="0" borderId="39" xfId="2" applyNumberFormat="1" applyFont="1" applyFill="1" applyBorder="1" applyAlignment="1" applyProtection="1"/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wrapText="1"/>
    </xf>
    <xf numFmtId="0" fontId="4" fillId="0" borderId="15" xfId="2" applyNumberFormat="1" applyFont="1" applyFill="1" applyBorder="1" applyAlignment="1" applyProtection="1">
      <alignment wrapText="1"/>
    </xf>
    <xf numFmtId="0" fontId="4" fillId="0" borderId="0" xfId="2" applyNumberFormat="1" applyFont="1" applyFill="1" applyAlignment="1" applyProtection="1">
      <alignment vertical="center"/>
    </xf>
    <xf numFmtId="0" fontId="4" fillId="2" borderId="0" xfId="2" applyNumberFormat="1" applyFont="1" applyFill="1" applyAlignment="1" applyProtection="1">
      <alignment vertical="center"/>
    </xf>
    <xf numFmtId="0" fontId="4" fillId="0" borderId="40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0" fontId="4" fillId="0" borderId="32" xfId="2" applyNumberFormat="1" applyFont="1" applyFill="1" applyBorder="1" applyAlignment="1" applyProtection="1">
      <alignment horizontal="center" vertical="center" wrapText="1"/>
    </xf>
    <xf numFmtId="0" fontId="4" fillId="0" borderId="33" xfId="2" applyNumberFormat="1" applyFont="1" applyFill="1" applyBorder="1" applyAlignment="1" applyProtection="1"/>
    <xf numFmtId="0" fontId="4" fillId="0" borderId="22" xfId="2" applyNumberFormat="1" applyFont="1" applyFill="1" applyBorder="1" applyAlignment="1" applyProtection="1">
      <alignment vertical="center"/>
    </xf>
    <xf numFmtId="0" fontId="4" fillId="0" borderId="47" xfId="2" applyNumberFormat="1" applyFont="1" applyFill="1" applyBorder="1" applyAlignment="1" applyProtection="1"/>
    <xf numFmtId="0" fontId="4" fillId="0" borderId="52" xfId="2" applyNumberFormat="1" applyFont="1" applyFill="1" applyBorder="1" applyAlignment="1" applyProtection="1"/>
    <xf numFmtId="0" fontId="11" fillId="0" borderId="0" xfId="2" applyNumberFormat="1" applyFont="1" applyFill="1" applyAlignment="1" applyProtection="1"/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16" xfId="2" applyNumberFormat="1" applyFont="1" applyFill="1" applyBorder="1" applyAlignment="1" applyProtection="1">
      <alignment horizontal="center" vertical="center" wrapText="1"/>
    </xf>
    <xf numFmtId="0" fontId="2" fillId="4" borderId="42" xfId="2" applyNumberFormat="1" applyFont="1" applyFill="1" applyBorder="1" applyAlignment="1" applyProtection="1">
      <alignment vertical="center"/>
    </xf>
    <xf numFmtId="0" fontId="2" fillId="4" borderId="57" xfId="2" applyNumberFormat="1" applyFont="1" applyFill="1" applyBorder="1" applyAlignment="1" applyProtection="1">
      <alignment vertical="center"/>
    </xf>
    <xf numFmtId="164" fontId="4" fillId="4" borderId="38" xfId="2" applyNumberFormat="1" applyFont="1" applyFill="1" applyBorder="1" applyAlignment="1" applyProtection="1">
      <alignment horizontal="right" vertical="center"/>
    </xf>
    <xf numFmtId="164" fontId="4" fillId="4" borderId="56" xfId="2" applyNumberFormat="1" applyFont="1" applyFill="1" applyBorder="1" applyAlignment="1" applyProtection="1">
      <alignment horizontal="right"/>
    </xf>
    <xf numFmtId="164" fontId="4" fillId="4" borderId="57" xfId="2" applyNumberFormat="1" applyFont="1" applyFill="1" applyBorder="1" applyAlignment="1" applyProtection="1">
      <alignment horizontal="right" vertical="center"/>
    </xf>
    <xf numFmtId="164" fontId="4" fillId="4" borderId="43" xfId="2" applyNumberFormat="1" applyFont="1" applyFill="1" applyBorder="1" applyAlignment="1" applyProtection="1">
      <alignment horizontal="right"/>
    </xf>
    <xf numFmtId="164" fontId="4" fillId="4" borderId="38" xfId="2" applyNumberFormat="1" applyFont="1" applyFill="1" applyBorder="1" applyAlignment="1" applyProtection="1">
      <alignment horizontal="center" vertical="center"/>
    </xf>
    <xf numFmtId="164" fontId="4" fillId="4" borderId="15" xfId="2" applyNumberFormat="1" applyFont="1" applyFill="1" applyBorder="1" applyAlignment="1" applyProtection="1">
      <alignment horizontal="center" vertical="center"/>
    </xf>
    <xf numFmtId="1" fontId="7" fillId="0" borderId="0" xfId="2" applyNumberFormat="1" applyFont="1" applyFill="1" applyAlignment="1" applyProtection="1"/>
    <xf numFmtId="0" fontId="2" fillId="0" borderId="18" xfId="2" applyNumberFormat="1" applyFont="1" applyFill="1" applyBorder="1" applyAlignment="1" applyProtection="1">
      <alignment vertical="center"/>
    </xf>
    <xf numFmtId="0" fontId="2" fillId="0" borderId="45" xfId="2" applyNumberFormat="1" applyFont="1" applyFill="1" applyBorder="1" applyAlignment="1" applyProtection="1">
      <alignment vertical="center"/>
    </xf>
    <xf numFmtId="0" fontId="2" fillId="0" borderId="9" xfId="2" applyNumberFormat="1" applyFont="1" applyFill="1" applyBorder="1" applyAlignment="1" applyProtection="1">
      <alignment vertical="center"/>
    </xf>
    <xf numFmtId="0" fontId="2" fillId="0" borderId="60" xfId="2" applyNumberFormat="1" applyFont="1" applyFill="1" applyBorder="1" applyAlignment="1" applyProtection="1">
      <alignment vertical="center"/>
    </xf>
    <xf numFmtId="0" fontId="2" fillId="5" borderId="3" xfId="2" applyNumberFormat="1" applyFont="1" applyFill="1" applyBorder="1" applyAlignment="1" applyProtection="1"/>
    <xf numFmtId="0" fontId="2" fillId="5" borderId="4" xfId="2" quotePrefix="1" applyNumberFormat="1" applyFont="1" applyFill="1" applyBorder="1" applyAlignment="1" applyProtection="1"/>
    <xf numFmtId="0" fontId="6" fillId="0" borderId="0" xfId="2" quotePrefix="1" applyNumberFormat="1" applyFont="1" applyFill="1" applyAlignment="1" applyProtection="1">
      <alignment horizontal="left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61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49" xfId="2" applyNumberFormat="1" applyFont="1" applyFill="1" applyBorder="1" applyAlignment="1" applyProtection="1">
      <alignment horizontal="left"/>
    </xf>
    <xf numFmtId="0" fontId="4" fillId="0" borderId="65" xfId="2" quotePrefix="1" applyNumberFormat="1" applyFont="1" applyFill="1" applyBorder="1" applyAlignment="1" applyProtection="1">
      <alignment horizontal="left"/>
    </xf>
    <xf numFmtId="0" fontId="4" fillId="0" borderId="37" xfId="2" applyNumberFormat="1" applyFont="1" applyFill="1" applyBorder="1" applyAlignment="1" applyProtection="1">
      <alignment horizontal="left"/>
    </xf>
    <xf numFmtId="0" fontId="4" fillId="0" borderId="63" xfId="2" quotePrefix="1" applyNumberFormat="1" applyFont="1" applyFill="1" applyBorder="1" applyAlignment="1" applyProtection="1">
      <alignment horizontal="left"/>
    </xf>
    <xf numFmtId="0" fontId="4" fillId="0" borderId="62" xfId="2" applyNumberFormat="1" applyFont="1" applyFill="1" applyBorder="1" applyAlignment="1" applyProtection="1">
      <alignment horizontal="left"/>
    </xf>
    <xf numFmtId="0" fontId="4" fillId="0" borderId="52" xfId="2" quotePrefix="1" applyNumberFormat="1" applyFont="1" applyFill="1" applyBorder="1" applyAlignment="1" applyProtection="1">
      <alignment horizontal="left"/>
    </xf>
    <xf numFmtId="0" fontId="4" fillId="0" borderId="53" xfId="2" quotePrefix="1" applyNumberFormat="1" applyFont="1" applyFill="1" applyBorder="1" applyAlignment="1" applyProtection="1">
      <alignment horizontal="left"/>
    </xf>
    <xf numFmtId="0" fontId="4" fillId="0" borderId="67" xfId="2" quotePrefix="1" applyNumberFormat="1" applyFont="1" applyFill="1" applyBorder="1" applyAlignment="1" applyProtection="1">
      <alignment horizontal="left"/>
    </xf>
    <xf numFmtId="0" fontId="4" fillId="0" borderId="23" xfId="2" applyNumberFormat="1" applyFont="1" applyFill="1" applyBorder="1" applyAlignment="1" applyProtection="1">
      <alignment horizontal="left"/>
    </xf>
    <xf numFmtId="0" fontId="4" fillId="0" borderId="68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>
      <alignment horizontal="left"/>
    </xf>
    <xf numFmtId="0" fontId="4" fillId="0" borderId="69" xfId="2" quotePrefix="1" applyNumberFormat="1" applyFont="1" applyFill="1" applyBorder="1" applyAlignment="1" applyProtection="1">
      <alignment horizontal="left"/>
    </xf>
    <xf numFmtId="0" fontId="6" fillId="0" borderId="0" xfId="2" applyNumberFormat="1" applyFont="1" applyFill="1" applyBorder="1" applyAlignment="1" applyProtection="1"/>
    <xf numFmtId="0" fontId="4" fillId="0" borderId="0" xfId="2" quotePrefix="1" applyNumberFormat="1" applyFont="1" applyFill="1" applyBorder="1" applyAlignment="1" applyProtection="1">
      <alignment horizontal="left"/>
    </xf>
    <xf numFmtId="0" fontId="4" fillId="0" borderId="0" xfId="3" applyFont="1" applyFill="1" applyProtection="1"/>
    <xf numFmtId="0" fontId="4" fillId="0" borderId="0" xfId="4" applyNumberFormat="1" applyFont="1" applyFill="1" applyAlignment="1" applyProtection="1"/>
    <xf numFmtId="0" fontId="4" fillId="0" borderId="17" xfId="2" quotePrefix="1" applyNumberFormat="1" applyFont="1" applyFill="1" applyBorder="1" applyAlignment="1" applyProtection="1">
      <alignment horizontal="center" vertical="center" wrapText="1"/>
    </xf>
    <xf numFmtId="0" fontId="4" fillId="0" borderId="42" xfId="2" applyNumberFormat="1" applyFont="1" applyFill="1" applyBorder="1" applyAlignment="1" applyProtection="1">
      <alignment horizontal="center" vertical="center" wrapText="1"/>
    </xf>
    <xf numFmtId="0" fontId="4" fillId="0" borderId="43" xfId="2" quotePrefix="1" applyNumberFormat="1" applyFont="1" applyFill="1" applyBorder="1" applyAlignment="1" applyProtection="1">
      <alignment horizontal="center" vertical="center" wrapText="1"/>
    </xf>
    <xf numFmtId="0" fontId="4" fillId="0" borderId="44" xfId="2" quotePrefix="1" applyNumberFormat="1" applyFont="1" applyFill="1" applyBorder="1" applyAlignment="1" applyProtection="1">
      <alignment horizontal="center" vertical="center" wrapText="1"/>
    </xf>
    <xf numFmtId="0" fontId="4" fillId="0" borderId="49" xfId="2" applyNumberFormat="1" applyFont="1" applyFill="1" applyBorder="1" applyAlignment="1" applyProtection="1">
      <alignment horizontal="center"/>
    </xf>
    <xf numFmtId="0" fontId="4" fillId="0" borderId="50" xfId="2" applyNumberFormat="1" applyFont="1" applyFill="1" applyBorder="1" applyAlignment="1" applyProtection="1">
      <alignment horizontal="left"/>
    </xf>
    <xf numFmtId="0" fontId="14" fillId="0" borderId="0" xfId="0" applyFont="1"/>
    <xf numFmtId="1" fontId="15" fillId="0" borderId="0" xfId="2" applyNumberFormat="1" applyFont="1" applyFill="1" applyAlignment="1" applyProtection="1"/>
    <xf numFmtId="0" fontId="4" fillId="0" borderId="23" xfId="2" applyNumberFormat="1" applyFont="1" applyFill="1" applyBorder="1" applyAlignment="1" applyProtection="1">
      <alignment horizontal="center"/>
    </xf>
    <xf numFmtId="0" fontId="4" fillId="0" borderId="24" xfId="2" applyNumberFormat="1" applyFont="1" applyFill="1" applyBorder="1" applyAlignment="1" applyProtection="1">
      <alignment horizontal="left"/>
    </xf>
    <xf numFmtId="0" fontId="4" fillId="0" borderId="53" xfId="2" applyNumberFormat="1" applyFont="1" applyFill="1" applyBorder="1" applyAlignment="1" applyProtection="1">
      <alignment horizontal="center" vertical="center"/>
    </xf>
    <xf numFmtId="0" fontId="4" fillId="0" borderId="53" xfId="2" applyNumberFormat="1" applyFont="1" applyFill="1" applyBorder="1" applyAlignment="1" applyProtection="1">
      <alignment horizontal="center"/>
    </xf>
    <xf numFmtId="0" fontId="4" fillId="0" borderId="54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2" fillId="0" borderId="0" xfId="2" applyNumberFormat="1" applyFont="1" applyFill="1" applyBorder="1" applyAlignment="1" applyProtection="1"/>
    <xf numFmtId="0" fontId="4" fillId="0" borderId="0" xfId="3" applyFont="1" applyFill="1" applyBorder="1" applyProtection="1"/>
    <xf numFmtId="0" fontId="6" fillId="0" borderId="0" xfId="2" applyNumberFormat="1" applyFont="1" applyFill="1" applyBorder="1" applyAlignment="1" applyProtection="1">
      <alignment horizontal="left"/>
    </xf>
    <xf numFmtId="0" fontId="9" fillId="0" borderId="0" xfId="2" applyNumberFormat="1" applyFont="1" applyFill="1" applyAlignment="1" applyProtection="1">
      <alignment vertical="center"/>
    </xf>
    <xf numFmtId="0" fontId="4" fillId="6" borderId="0" xfId="3" applyFont="1" applyFill="1" applyProtection="1">
      <protection locked="0"/>
    </xf>
    <xf numFmtId="0" fontId="4" fillId="6" borderId="0" xfId="2" applyNumberFormat="1" applyFont="1" applyFill="1" applyAlignment="1" applyProtection="1">
      <protection locked="0"/>
    </xf>
    <xf numFmtId="0" fontId="4" fillId="0" borderId="13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4" fillId="0" borderId="0" xfId="3" applyFont="1" applyFill="1" applyProtection="1">
      <protection locked="0"/>
    </xf>
    <xf numFmtId="0" fontId="2" fillId="0" borderId="0" xfId="2" applyNumberFormat="1" applyFont="1" applyFill="1" applyAlignment="1" applyProtection="1">
      <protection locked="0"/>
    </xf>
    <xf numFmtId="0" fontId="4" fillId="0" borderId="34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Alignment="1" applyProtection="1"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7" fillId="2" borderId="0" xfId="2" applyNumberFormat="1" applyFont="1" applyFill="1" applyAlignment="1" applyProtection="1"/>
    <xf numFmtId="0" fontId="8" fillId="0" borderId="0" xfId="2" applyNumberFormat="1" applyFont="1" applyFill="1" applyAlignment="1" applyProtection="1"/>
    <xf numFmtId="0" fontId="4" fillId="0" borderId="0" xfId="3" applyFont="1" applyFill="1"/>
    <xf numFmtId="0" fontId="6" fillId="0" borderId="0" xfId="2" quotePrefix="1" applyNumberFormat="1" applyFont="1" applyFill="1" applyBorder="1" applyAlignment="1" applyProtection="1">
      <alignment horizontal="left"/>
    </xf>
    <xf numFmtId="0" fontId="4" fillId="0" borderId="13" xfId="2" applyNumberFormat="1" applyFont="1" applyFill="1" applyBorder="1" applyAlignment="1" applyProtection="1">
      <alignment horizontal="center" vertical="center"/>
    </xf>
    <xf numFmtId="0" fontId="4" fillId="0" borderId="17" xfId="2" applyNumberFormat="1" applyFont="1" applyFill="1" applyBorder="1" applyAlignment="1" applyProtection="1">
      <alignment horizontal="center" vertical="center"/>
    </xf>
    <xf numFmtId="0" fontId="4" fillId="0" borderId="12" xfId="2" applyNumberFormat="1" applyFont="1" applyFill="1" applyBorder="1" applyAlignment="1" applyProtection="1">
      <alignment vertical="center"/>
    </xf>
    <xf numFmtId="0" fontId="4" fillId="6" borderId="0" xfId="3" applyFont="1" applyFill="1" applyProtection="1"/>
    <xf numFmtId="0" fontId="4" fillId="6" borderId="0" xfId="2" applyNumberFormat="1" applyFont="1" applyFill="1" applyAlignment="1" applyProtection="1"/>
    <xf numFmtId="0" fontId="4" fillId="0" borderId="26" xfId="2" applyNumberFormat="1" applyFont="1" applyFill="1" applyBorder="1" applyAlignment="1" applyProtection="1">
      <alignment vertical="center"/>
    </xf>
    <xf numFmtId="0" fontId="4" fillId="0" borderId="15" xfId="2" applyNumberFormat="1" applyFont="1" applyFill="1" applyBorder="1" applyAlignment="1" applyProtection="1">
      <alignment vertical="center"/>
    </xf>
    <xf numFmtId="0" fontId="4" fillId="0" borderId="13" xfId="2" applyNumberFormat="1" applyFont="1" applyFill="1" applyBorder="1" applyAlignment="1" applyProtection="1">
      <alignment horizontal="left" vertical="center"/>
    </xf>
    <xf numFmtId="0" fontId="2" fillId="0" borderId="56" xfId="2" applyNumberFormat="1" applyFont="1" applyFill="1" applyBorder="1" applyAlignment="1" applyProtection="1">
      <alignment vertical="center"/>
    </xf>
    <xf numFmtId="0" fontId="4" fillId="0" borderId="9" xfId="2" applyNumberFormat="1" applyFont="1" applyFill="1" applyBorder="1" applyAlignment="1" applyProtection="1">
      <alignment horizontal="lef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4" fillId="0" borderId="42" xfId="2" applyNumberFormat="1" applyFont="1" applyFill="1" applyBorder="1" applyAlignment="1" applyProtection="1">
      <alignment horizontal="left" vertical="center"/>
    </xf>
    <xf numFmtId="0" fontId="2" fillId="0" borderId="8" xfId="2" applyNumberFormat="1" applyFont="1" applyFill="1" applyBorder="1" applyAlignment="1" applyProtection="1">
      <alignment vertical="center"/>
    </xf>
    <xf numFmtId="0" fontId="4" fillId="0" borderId="6" xfId="2" applyNumberFormat="1" applyFont="1" applyFill="1" applyBorder="1" applyAlignment="1" applyProtection="1">
      <alignment vertical="center"/>
    </xf>
    <xf numFmtId="0" fontId="4" fillId="0" borderId="48" xfId="2" applyNumberFormat="1" applyFont="1" applyFill="1" applyBorder="1" applyAlignment="1" applyProtection="1">
      <alignment vertical="center"/>
    </xf>
    <xf numFmtId="0" fontId="2" fillId="0" borderId="4" xfId="2" applyNumberFormat="1" applyFont="1" applyFill="1" applyBorder="1" applyAlignment="1" applyProtection="1">
      <alignment vertical="center"/>
    </xf>
    <xf numFmtId="0" fontId="2" fillId="0" borderId="32" xfId="2" applyNumberFormat="1" applyFont="1" applyFill="1" applyBorder="1" applyAlignment="1" applyProtection="1">
      <alignment vertical="center"/>
    </xf>
    <xf numFmtId="0" fontId="2" fillId="0" borderId="21" xfId="2" applyNumberFormat="1" applyFont="1" applyFill="1" applyBorder="1" applyAlignment="1" applyProtection="1">
      <alignment vertical="center"/>
    </xf>
    <xf numFmtId="0" fontId="2" fillId="0" borderId="26" xfId="2" applyNumberFormat="1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/>
    <xf numFmtId="164" fontId="4" fillId="0" borderId="0" xfId="2" applyNumberFormat="1" applyFont="1" applyFill="1" applyAlignment="1" applyProtection="1"/>
    <xf numFmtId="164" fontId="4" fillId="0" borderId="3" xfId="2" applyNumberFormat="1" applyFont="1" applyFill="1" applyBorder="1" applyAlignment="1" applyProtection="1">
      <alignment horizontal="center" vertical="center"/>
    </xf>
    <xf numFmtId="0" fontId="4" fillId="0" borderId="15" xfId="5" applyNumberFormat="1" applyFont="1" applyFill="1" applyBorder="1" applyAlignment="1" applyProtection="1">
      <alignment horizontal="center" vertical="center" wrapText="1"/>
    </xf>
    <xf numFmtId="164" fontId="8" fillId="0" borderId="0" xfId="2" applyNumberFormat="1" applyFont="1" applyFill="1" applyBorder="1" applyAlignment="1" applyProtection="1"/>
    <xf numFmtId="0" fontId="4" fillId="0" borderId="7" xfId="2" applyNumberFormat="1" applyFont="1" applyFill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horizontal="center"/>
    </xf>
    <xf numFmtId="0" fontId="4" fillId="0" borderId="68" xfId="2" applyNumberFormat="1" applyFont="1" applyFill="1" applyBorder="1" applyAlignment="1" applyProtection="1">
      <alignment horizontal="left"/>
    </xf>
    <xf numFmtId="0" fontId="4" fillId="0" borderId="53" xfId="2" applyNumberFormat="1" applyFont="1" applyFill="1" applyBorder="1" applyAlignment="1" applyProtection="1">
      <alignment horizontal="left"/>
    </xf>
    <xf numFmtId="0" fontId="4" fillId="0" borderId="67" xfId="2" applyNumberFormat="1" applyFont="1" applyFill="1" applyBorder="1" applyAlignment="1" applyProtection="1">
      <alignment horizontal="left"/>
    </xf>
    <xf numFmtId="0" fontId="2" fillId="0" borderId="13" xfId="2" applyNumberFormat="1" applyFont="1" applyFill="1" applyBorder="1" applyAlignment="1" applyProtection="1">
      <alignment horizontal="left"/>
    </xf>
    <xf numFmtId="0" fontId="2" fillId="0" borderId="14" xfId="2" applyNumberFormat="1" applyFont="1" applyFill="1" applyBorder="1" applyAlignment="1" applyProtection="1">
      <alignment horizontal="left"/>
    </xf>
    <xf numFmtId="0" fontId="4" fillId="0" borderId="0" xfId="6" applyNumberFormat="1" applyFont="1" applyFill="1" applyAlignment="1" applyProtection="1"/>
    <xf numFmtId="0" fontId="4" fillId="0" borderId="1" xfId="2" applyNumberFormat="1" applyFont="1" applyFill="1" applyBorder="1" applyAlignment="1" applyProtection="1"/>
    <xf numFmtId="0" fontId="4" fillId="0" borderId="2" xfId="2" applyNumberFormat="1" applyFont="1" applyFill="1" applyBorder="1" applyAlignment="1" applyProtection="1"/>
    <xf numFmtId="0" fontId="13" fillId="0" borderId="0" xfId="0" applyFont="1" applyFill="1"/>
    <xf numFmtId="0" fontId="4" fillId="0" borderId="40" xfId="2" applyNumberFormat="1" applyFont="1" applyFill="1" applyBorder="1" applyAlignment="1" applyProtection="1">
      <alignment vertical="center" wrapText="1"/>
    </xf>
    <xf numFmtId="0" fontId="4" fillId="0" borderId="56" xfId="2" applyNumberFormat="1" applyFont="1" applyFill="1" applyBorder="1" applyAlignment="1" applyProtection="1">
      <alignment vertical="center" wrapText="1"/>
    </xf>
    <xf numFmtId="0" fontId="4" fillId="6" borderId="0" xfId="6" applyNumberFormat="1" applyFont="1" applyFill="1" applyAlignment="1" applyProtection="1">
      <alignment wrapText="1"/>
    </xf>
    <xf numFmtId="0" fontId="4" fillId="2" borderId="0" xfId="6" applyNumberFormat="1" applyFont="1" applyFill="1" applyAlignment="1" applyProtection="1"/>
    <xf numFmtId="0" fontId="7" fillId="0" borderId="0" xfId="2" applyNumberFormat="1" applyFont="1" applyFill="1" applyAlignment="1" applyProtection="1">
      <protection hidden="1"/>
    </xf>
    <xf numFmtId="0" fontId="13" fillId="5" borderId="0" xfId="0" applyFont="1" applyFill="1"/>
    <xf numFmtId="0" fontId="4" fillId="5" borderId="0" xfId="2" applyNumberFormat="1" applyFont="1" applyFill="1" applyAlignment="1" applyProtection="1"/>
    <xf numFmtId="0" fontId="4" fillId="5" borderId="0" xfId="2" applyNumberFormat="1" applyFont="1" applyFill="1" applyAlignment="1" applyProtection="1">
      <protection locked="0"/>
    </xf>
    <xf numFmtId="0" fontId="4" fillId="5" borderId="0" xfId="6" applyNumberFormat="1" applyFont="1" applyFill="1" applyAlignment="1" applyProtection="1"/>
    <xf numFmtId="1" fontId="8" fillId="7" borderId="59" xfId="8" applyNumberFormat="1" applyFont="1" applyFill="1" applyBorder="1" applyAlignment="1" applyProtection="1">
      <protection locked="0"/>
    </xf>
    <xf numFmtId="0" fontId="9" fillId="0" borderId="0" xfId="2" applyNumberFormat="1" applyFont="1" applyFill="1" applyAlignment="1" applyProtection="1"/>
    <xf numFmtId="0" fontId="19" fillId="0" borderId="0" xfId="2" applyNumberFormat="1" applyFont="1" applyFill="1" applyAlignment="1" applyProtection="1"/>
    <xf numFmtId="0" fontId="20" fillId="0" borderId="0" xfId="2" applyNumberFormat="1" applyFont="1" applyFill="1" applyAlignment="1" applyProtection="1"/>
    <xf numFmtId="0" fontId="4" fillId="0" borderId="0" xfId="6" applyNumberFormat="1" applyFont="1" applyFill="1" applyAlignment="1" applyProtection="1">
      <alignment wrapText="1"/>
    </xf>
    <xf numFmtId="0" fontId="4" fillId="5" borderId="0" xfId="6" applyNumberFormat="1" applyFont="1" applyFill="1" applyAlignment="1" applyProtection="1">
      <alignment wrapText="1"/>
    </xf>
    <xf numFmtId="0" fontId="6" fillId="0" borderId="5" xfId="2" quotePrefix="1" applyNumberFormat="1" applyFont="1" applyFill="1" applyBorder="1" applyAlignment="1" applyProtection="1"/>
    <xf numFmtId="0" fontId="21" fillId="0" borderId="5" xfId="2" quotePrefix="1" applyNumberFormat="1" applyFont="1" applyFill="1" applyBorder="1" applyAlignment="1" applyProtection="1"/>
    <xf numFmtId="0" fontId="4" fillId="0" borderId="32" xfId="2" applyNumberFormat="1" applyFont="1" applyFill="1" applyBorder="1" applyAlignment="1" applyProtection="1">
      <alignment vertical="center" wrapText="1"/>
    </xf>
    <xf numFmtId="0" fontId="4" fillId="0" borderId="26" xfId="2" applyNumberFormat="1" applyFont="1" applyFill="1" applyBorder="1" applyAlignment="1" applyProtection="1">
      <alignment vertical="center" wrapText="1"/>
    </xf>
    <xf numFmtId="0" fontId="4" fillId="0" borderId="9" xfId="9" applyNumberFormat="1" applyFont="1" applyFill="1" applyBorder="1" applyAlignment="1" applyProtection="1">
      <alignment horizontal="center" vertical="center" wrapText="1"/>
    </xf>
    <xf numFmtId="0" fontId="4" fillId="0" borderId="10" xfId="9" applyNumberFormat="1" applyFont="1" applyFill="1" applyBorder="1" applyAlignment="1" applyProtection="1">
      <alignment horizontal="center" vertical="center" wrapText="1"/>
    </xf>
    <xf numFmtId="0" fontId="4" fillId="0" borderId="16" xfId="6" applyNumberFormat="1" applyFont="1" applyFill="1" applyBorder="1" applyAlignment="1" applyProtection="1">
      <alignment horizontal="center" vertical="center" wrapText="1"/>
    </xf>
    <xf numFmtId="0" fontId="4" fillId="0" borderId="17" xfId="6" applyNumberFormat="1" applyFont="1" applyFill="1" applyBorder="1" applyAlignment="1" applyProtection="1">
      <alignment horizontal="center" vertical="center" wrapText="1"/>
    </xf>
    <xf numFmtId="164" fontId="8" fillId="0" borderId="1" xfId="10" applyNumberFormat="1" applyFont="1" applyFill="1" applyBorder="1" applyAlignment="1" applyProtection="1">
      <alignment horizontal="right"/>
    </xf>
    <xf numFmtId="41" fontId="8" fillId="7" borderId="34" xfId="10" applyFont="1" applyFill="1" applyBorder="1" applyAlignment="1" applyProtection="1">
      <protection locked="0"/>
    </xf>
    <xf numFmtId="41" fontId="8" fillId="7" borderId="35" xfId="10" applyFont="1" applyFill="1" applyBorder="1" applyAlignment="1" applyProtection="1">
      <protection locked="0"/>
    </xf>
    <xf numFmtId="41" fontId="8" fillId="7" borderId="36" xfId="10" applyFont="1" applyFill="1" applyBorder="1" applyAlignment="1" applyProtection="1">
      <protection locked="0"/>
    </xf>
    <xf numFmtId="41" fontId="8" fillId="7" borderId="11" xfId="10" applyFont="1" applyFill="1" applyBorder="1" applyAlignment="1" applyProtection="1">
      <protection locked="0"/>
    </xf>
    <xf numFmtId="164" fontId="8" fillId="0" borderId="21" xfId="10" applyNumberFormat="1" applyFont="1" applyFill="1" applyBorder="1" applyAlignment="1" applyProtection="1">
      <alignment horizontal="right"/>
    </xf>
    <xf numFmtId="41" fontId="8" fillId="7" borderId="53" xfId="10" applyFont="1" applyFill="1" applyBorder="1" applyAlignment="1" applyProtection="1">
      <protection locked="0"/>
    </xf>
    <xf numFmtId="41" fontId="8" fillId="7" borderId="54" xfId="10" applyFont="1" applyFill="1" applyBorder="1" applyAlignment="1" applyProtection="1">
      <protection locked="0"/>
    </xf>
    <xf numFmtId="41" fontId="8" fillId="7" borderId="55" xfId="10" applyFont="1" applyFill="1" applyBorder="1" applyAlignment="1" applyProtection="1">
      <protection locked="0"/>
    </xf>
    <xf numFmtId="41" fontId="8" fillId="7" borderId="25" xfId="10" applyFont="1" applyFill="1" applyBorder="1" applyAlignment="1" applyProtection="1">
      <protection locked="0"/>
    </xf>
    <xf numFmtId="164" fontId="8" fillId="0" borderId="38" xfId="10" applyNumberFormat="1" applyFont="1" applyFill="1" applyBorder="1" applyAlignment="1" applyProtection="1">
      <alignment horizontal="right"/>
    </xf>
    <xf numFmtId="164" fontId="8" fillId="8" borderId="28" xfId="10" applyNumberFormat="1" applyFont="1" applyFill="1" applyBorder="1" applyAlignment="1" applyProtection="1">
      <alignment horizontal="right"/>
      <protection locked="0"/>
    </xf>
    <xf numFmtId="164" fontId="8" fillId="8" borderId="29" xfId="10" applyNumberFormat="1" applyFont="1" applyFill="1" applyBorder="1" applyAlignment="1" applyProtection="1">
      <alignment horizontal="right"/>
      <protection locked="0"/>
    </xf>
    <xf numFmtId="41" fontId="8" fillId="4" borderId="29" xfId="10" applyFont="1" applyFill="1" applyBorder="1" applyAlignment="1" applyProtection="1"/>
    <xf numFmtId="41" fontId="8" fillId="4" borderId="30" xfId="10" applyFont="1" applyFill="1" applyBorder="1" applyAlignment="1" applyProtection="1"/>
    <xf numFmtId="41" fontId="8" fillId="7" borderId="44" xfId="10" applyFont="1" applyFill="1" applyBorder="1" applyAlignment="1" applyProtection="1">
      <protection locked="0"/>
    </xf>
    <xf numFmtId="0" fontId="4" fillId="0" borderId="73" xfId="2" applyNumberFormat="1" applyFont="1" applyFill="1" applyBorder="1" applyAlignment="1" applyProtection="1">
      <alignment horizontal="center" vertical="center"/>
    </xf>
    <xf numFmtId="0" fontId="4" fillId="0" borderId="43" xfId="2" applyNumberFormat="1" applyFont="1" applyFill="1" applyBorder="1" applyAlignment="1" applyProtection="1">
      <alignment horizontal="center" vertical="center"/>
    </xf>
    <xf numFmtId="0" fontId="4" fillId="0" borderId="44" xfId="2" applyNumberFormat="1" applyFont="1" applyFill="1" applyBorder="1" applyAlignment="1" applyProtection="1">
      <alignment horizontal="center" vertical="center"/>
    </xf>
    <xf numFmtId="0" fontId="9" fillId="0" borderId="0" xfId="11" applyNumberFormat="1" applyFont="1" applyFill="1" applyAlignment="1" applyProtection="1"/>
    <xf numFmtId="0" fontId="13" fillId="0" borderId="0" xfId="11" applyNumberFormat="1" applyFont="1" applyFill="1" applyAlignment="1" applyProtection="1"/>
    <xf numFmtId="0" fontId="4" fillId="0" borderId="0" xfId="2" applyNumberFormat="1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/>
    <xf numFmtId="0" fontId="4" fillId="0" borderId="6" xfId="5" applyNumberFormat="1" applyFont="1" applyFill="1" applyBorder="1" applyAlignment="1" applyProtection="1">
      <alignment horizontal="center" vertical="center" wrapText="1"/>
    </xf>
    <xf numFmtId="164" fontId="8" fillId="7" borderId="12" xfId="12" applyNumberFormat="1" applyFont="1" applyFill="1" applyBorder="1" applyAlignment="1" applyProtection="1">
      <protection locked="0"/>
    </xf>
    <xf numFmtId="164" fontId="8" fillId="7" borderId="8" xfId="12" applyNumberFormat="1" applyFont="1" applyFill="1" applyBorder="1" applyAlignment="1" applyProtection="1">
      <protection locked="0"/>
    </xf>
    <xf numFmtId="0" fontId="4" fillId="0" borderId="21" xfId="5" applyNumberFormat="1" applyFont="1" applyFill="1" applyBorder="1" applyAlignment="1" applyProtection="1">
      <alignment horizontal="center" vertical="center" wrapText="1"/>
    </xf>
    <xf numFmtId="164" fontId="8" fillId="7" borderId="21" xfId="12" applyNumberFormat="1" applyFont="1" applyFill="1" applyBorder="1" applyAlignment="1" applyProtection="1">
      <protection locked="0"/>
    </xf>
    <xf numFmtId="164" fontId="8" fillId="7" borderId="63" xfId="12" applyNumberFormat="1" applyFont="1" applyFill="1" applyBorder="1" applyAlignment="1" applyProtection="1">
      <protection locked="0"/>
    </xf>
    <xf numFmtId="0" fontId="4" fillId="0" borderId="38" xfId="5" applyNumberFormat="1" applyFont="1" applyFill="1" applyBorder="1" applyAlignment="1" applyProtection="1">
      <alignment horizontal="center" vertical="center" wrapText="1"/>
    </xf>
    <xf numFmtId="164" fontId="8" fillId="7" borderId="26" xfId="12" applyNumberFormat="1" applyFont="1" applyFill="1" applyBorder="1" applyAlignment="1" applyProtection="1">
      <protection locked="0"/>
    </xf>
    <xf numFmtId="164" fontId="8" fillId="7" borderId="59" xfId="12" applyNumberFormat="1" applyFont="1" applyFill="1" applyBorder="1" applyAlignment="1" applyProtection="1">
      <protection locked="0"/>
    </xf>
    <xf numFmtId="0" fontId="6" fillId="0" borderId="0" xfId="13" applyNumberFormat="1" applyFont="1" applyFill="1" applyAlignment="1" applyProtection="1"/>
    <xf numFmtId="0" fontId="4" fillId="0" borderId="0" xfId="13" applyNumberFormat="1" applyFont="1" applyFill="1" applyAlignment="1" applyProtection="1">
      <alignment horizontal="center"/>
    </xf>
    <xf numFmtId="0" fontId="4" fillId="0" borderId="0" xfId="13" applyNumberFormat="1" applyFont="1" applyFill="1" applyAlignment="1" applyProtection="1"/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32" xfId="2" applyNumberFormat="1" applyFont="1" applyFill="1" applyBorder="1" applyAlignment="1" applyProtection="1">
      <alignment wrapText="1"/>
    </xf>
    <xf numFmtId="164" fontId="8" fillId="0" borderId="32" xfId="2" applyNumberFormat="1" applyFont="1" applyFill="1" applyBorder="1" applyAlignment="1" applyProtection="1"/>
    <xf numFmtId="164" fontId="8" fillId="7" borderId="58" xfId="12" applyNumberFormat="1" applyFont="1" applyFill="1" applyBorder="1" applyAlignment="1" applyProtection="1">
      <protection locked="0"/>
    </xf>
    <xf numFmtId="164" fontId="4" fillId="0" borderId="26" xfId="2" applyNumberFormat="1" applyFont="1" applyFill="1" applyBorder="1" applyAlignment="1" applyProtection="1">
      <alignment wrapText="1"/>
    </xf>
    <xf numFmtId="164" fontId="8" fillId="0" borderId="26" xfId="2" applyNumberFormat="1" applyFont="1" applyFill="1" applyBorder="1" applyAlignment="1" applyProtection="1"/>
    <xf numFmtId="164" fontId="8" fillId="0" borderId="59" xfId="2" applyNumberFormat="1" applyFont="1" applyFill="1" applyBorder="1" applyAlignment="1" applyProtection="1"/>
    <xf numFmtId="164" fontId="4" fillId="0" borderId="48" xfId="2" applyNumberFormat="1" applyFont="1" applyFill="1" applyBorder="1" applyAlignment="1" applyProtection="1">
      <alignment horizontal="left" wrapText="1"/>
    </xf>
    <xf numFmtId="164" fontId="8" fillId="0" borderId="48" xfId="2" applyNumberFormat="1" applyFont="1" applyFill="1" applyBorder="1" applyAlignment="1" applyProtection="1"/>
    <xf numFmtId="164" fontId="8" fillId="7" borderId="66" xfId="12" applyNumberFormat="1" applyFont="1" applyFill="1" applyBorder="1" applyAlignment="1" applyProtection="1">
      <protection locked="0"/>
    </xf>
    <xf numFmtId="164" fontId="4" fillId="0" borderId="21" xfId="2" applyNumberFormat="1" applyFont="1" applyFill="1" applyBorder="1" applyAlignment="1" applyProtection="1">
      <alignment horizontal="left" wrapText="1"/>
    </xf>
    <xf numFmtId="164" fontId="8" fillId="0" borderId="21" xfId="2" applyNumberFormat="1" applyFont="1" applyFill="1" applyBorder="1" applyAlignment="1" applyProtection="1"/>
    <xf numFmtId="164" fontId="4" fillId="0" borderId="26" xfId="2" applyNumberFormat="1" applyFont="1" applyFill="1" applyBorder="1" applyAlignment="1" applyProtection="1">
      <alignment horizontal="left" wrapText="1"/>
    </xf>
    <xf numFmtId="164" fontId="4" fillId="0" borderId="6" xfId="2" applyNumberFormat="1" applyFont="1" applyFill="1" applyBorder="1" applyAlignment="1" applyProtection="1">
      <alignment wrapText="1"/>
    </xf>
    <xf numFmtId="164" fontId="8" fillId="0" borderId="6" xfId="2" applyNumberFormat="1" applyFont="1" applyFill="1" applyBorder="1" applyAlignment="1" applyProtection="1"/>
    <xf numFmtId="164" fontId="8" fillId="7" borderId="6" xfId="12" applyNumberFormat="1" applyFont="1" applyFill="1" applyBorder="1" applyAlignment="1" applyProtection="1">
      <protection locked="0"/>
    </xf>
    <xf numFmtId="164" fontId="8" fillId="7" borderId="2" xfId="12" applyNumberFormat="1" applyFont="1" applyFill="1" applyBorder="1" applyAlignment="1" applyProtection="1">
      <protection locked="0"/>
    </xf>
    <xf numFmtId="164" fontId="8" fillId="7" borderId="32" xfId="12" applyNumberFormat="1" applyFont="1" applyFill="1" applyBorder="1" applyAlignment="1" applyProtection="1">
      <protection locked="0"/>
    </xf>
    <xf numFmtId="164" fontId="4" fillId="0" borderId="46" xfId="2" applyNumberFormat="1" applyFont="1" applyFill="1" applyBorder="1" applyAlignment="1" applyProtection="1">
      <alignment wrapText="1"/>
    </xf>
    <xf numFmtId="164" fontId="8" fillId="0" borderId="46" xfId="2" applyNumberFormat="1" applyFont="1" applyFill="1" applyBorder="1" applyAlignment="1" applyProtection="1"/>
    <xf numFmtId="164" fontId="8" fillId="7" borderId="46" xfId="12" applyNumberFormat="1" applyFont="1" applyFill="1" applyBorder="1" applyAlignment="1" applyProtection="1">
      <protection locked="0"/>
    </xf>
    <xf numFmtId="164" fontId="8" fillId="7" borderId="64" xfId="12" applyNumberFormat="1" applyFont="1" applyFill="1" applyBorder="1" applyAlignment="1" applyProtection="1">
      <protection locked="0"/>
    </xf>
    <xf numFmtId="164" fontId="4" fillId="0" borderId="15" xfId="2" applyNumberFormat="1" applyFont="1" applyFill="1" applyBorder="1" applyAlignment="1" applyProtection="1">
      <alignment wrapText="1"/>
    </xf>
    <xf numFmtId="164" fontId="8" fillId="0" borderId="15" xfId="2" applyNumberFormat="1" applyFont="1" applyFill="1" applyBorder="1" applyAlignment="1" applyProtection="1"/>
    <xf numFmtId="164" fontId="8" fillId="7" borderId="15" xfId="12" applyNumberFormat="1" applyFont="1" applyFill="1" applyBorder="1" applyAlignment="1" applyProtection="1">
      <protection locked="0"/>
    </xf>
    <xf numFmtId="164" fontId="8" fillId="7" borderId="4" xfId="12" applyNumberFormat="1" applyFont="1" applyFill="1" applyBorder="1" applyAlignment="1" applyProtection="1">
      <protection locked="0"/>
    </xf>
    <xf numFmtId="0" fontId="4" fillId="0" borderId="0" xfId="6" applyNumberFormat="1" applyFont="1" applyFill="1" applyAlignment="1" applyProtection="1">
      <protection locked="0"/>
    </xf>
    <xf numFmtId="164" fontId="8" fillId="4" borderId="1" xfId="2" applyNumberFormat="1" applyFont="1" applyFill="1" applyBorder="1" applyAlignment="1" applyProtection="1"/>
    <xf numFmtId="164" fontId="8" fillId="4" borderId="61" xfId="2" applyNumberFormat="1" applyFont="1" applyFill="1" applyBorder="1" applyAlignment="1" applyProtection="1"/>
    <xf numFmtId="164" fontId="8" fillId="4" borderId="2" xfId="2" applyNumberFormat="1" applyFont="1" applyFill="1" applyBorder="1" applyAlignment="1" applyProtection="1"/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164" fontId="8" fillId="4" borderId="7" xfId="2" applyNumberFormat="1" applyFont="1" applyFill="1" applyBorder="1" applyAlignment="1" applyProtection="1"/>
    <xf numFmtId="164" fontId="8" fillId="4" borderId="0" xfId="2" applyNumberFormat="1" applyFont="1" applyFill="1" applyBorder="1" applyAlignment="1" applyProtection="1"/>
    <xf numFmtId="164" fontId="8" fillId="4" borderId="8" xfId="2" applyNumberFormat="1" applyFont="1" applyFill="1" applyBorder="1" applyAlignment="1" applyProtection="1"/>
    <xf numFmtId="0" fontId="23" fillId="0" borderId="0" xfId="2" applyNumberFormat="1" applyFont="1" applyFill="1" applyAlignment="1" applyProtection="1">
      <protection hidden="1"/>
    </xf>
    <xf numFmtId="0" fontId="1" fillId="0" borderId="0" xfId="0" applyFont="1" applyProtection="1"/>
    <xf numFmtId="0" fontId="4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164" fontId="8" fillId="7" borderId="38" xfId="12" applyNumberFormat="1" applyFont="1" applyFill="1" applyBorder="1" applyAlignment="1" applyProtection="1">
      <protection locked="0"/>
    </xf>
    <xf numFmtId="164" fontId="8" fillId="4" borderId="40" xfId="2" applyNumberFormat="1" applyFont="1" applyFill="1" applyBorder="1" applyAlignment="1" applyProtection="1"/>
    <xf numFmtId="164" fontId="8" fillId="4" borderId="41" xfId="2" applyNumberFormat="1" applyFont="1" applyFill="1" applyBorder="1" applyAlignment="1" applyProtection="1"/>
    <xf numFmtId="164" fontId="8" fillId="4" borderId="56" xfId="2" applyNumberFormat="1" applyFont="1" applyFill="1" applyBorder="1" applyAlignment="1" applyProtection="1"/>
    <xf numFmtId="0" fontId="4" fillId="6" borderId="0" xfId="6" applyNumberFormat="1" applyFont="1" applyFill="1" applyAlignment="1" applyProtection="1"/>
    <xf numFmtId="0" fontId="6" fillId="0" borderId="0" xfId="14" applyNumberFormat="1" applyFont="1" applyFill="1" applyAlignment="1" applyProtection="1"/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13" fillId="0" borderId="0" xfId="0" applyFont="1" applyProtection="1"/>
    <xf numFmtId="0" fontId="24" fillId="0" borderId="0" xfId="0" applyFont="1" applyProtection="1"/>
    <xf numFmtId="0" fontId="13" fillId="0" borderId="0" xfId="0" applyFont="1" applyFill="1" applyProtection="1"/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3" borderId="0" xfId="0" applyFont="1" applyFill="1" applyProtection="1">
      <protection hidden="1"/>
    </xf>
    <xf numFmtId="164" fontId="4" fillId="0" borderId="32" xfId="2" applyNumberFormat="1" applyFont="1" applyFill="1" applyBorder="1" applyAlignment="1" applyProtection="1">
      <alignment wrapText="1"/>
    </xf>
    <xf numFmtId="1" fontId="8" fillId="7" borderId="32" xfId="16" applyNumberFormat="1" applyFont="1" applyFill="1" applyBorder="1" applyAlignment="1" applyProtection="1">
      <protection locked="0"/>
    </xf>
    <xf numFmtId="0" fontId="9" fillId="0" borderId="0" xfId="0" applyFont="1"/>
    <xf numFmtId="1" fontId="8" fillId="7" borderId="21" xfId="16" applyNumberFormat="1" applyFont="1" applyFill="1" applyBorder="1" applyAlignment="1" applyProtection="1">
      <protection locked="0"/>
    </xf>
    <xf numFmtId="164" fontId="4" fillId="0" borderId="26" xfId="2" applyNumberFormat="1" applyFont="1" applyFill="1" applyBorder="1" applyAlignment="1" applyProtection="1">
      <alignment wrapText="1"/>
    </xf>
    <xf numFmtId="1" fontId="8" fillId="7" borderId="26" xfId="16" applyNumberFormat="1" applyFont="1" applyFill="1" applyBorder="1" applyAlignment="1" applyProtection="1">
      <protection locked="0"/>
    </xf>
    <xf numFmtId="0" fontId="6" fillId="0" borderId="0" xfId="17" applyNumberFormat="1" applyFont="1" applyFill="1" applyBorder="1" applyAlignment="1" applyProtection="1">
      <alignment horizontal="left"/>
    </xf>
    <xf numFmtId="0" fontId="6" fillId="0" borderId="0" xfId="17" applyNumberFormat="1" applyFont="1" applyFill="1" applyBorder="1" applyAlignment="1" applyProtection="1"/>
    <xf numFmtId="0" fontId="4" fillId="0" borderId="31" xfId="17" applyNumberFormat="1" applyFont="1" applyFill="1" applyBorder="1" applyAlignment="1" applyProtection="1">
      <alignment vertical="center" wrapText="1"/>
    </xf>
    <xf numFmtId="0" fontId="4" fillId="0" borderId="58" xfId="17" applyNumberFormat="1" applyFont="1" applyFill="1" applyBorder="1" applyAlignment="1" applyProtection="1">
      <alignment vertical="center" wrapText="1"/>
    </xf>
    <xf numFmtId="0" fontId="9" fillId="0" borderId="0" xfId="17" applyNumberFormat="1" applyFont="1" applyFill="1" applyBorder="1" applyAlignment="1" applyProtection="1"/>
    <xf numFmtId="0" fontId="4" fillId="0" borderId="37" xfId="17" applyNumberFormat="1" applyFont="1" applyFill="1" applyBorder="1" applyAlignment="1" applyProtection="1">
      <alignment vertical="center" wrapText="1"/>
    </xf>
    <xf numFmtId="0" fontId="4" fillId="0" borderId="63" xfId="17" applyNumberFormat="1" applyFont="1" applyFill="1" applyBorder="1" applyAlignment="1" applyProtection="1">
      <alignment vertical="center" wrapText="1"/>
    </xf>
    <xf numFmtId="0" fontId="4" fillId="0" borderId="39" xfId="17" applyNumberFormat="1" applyFont="1" applyFill="1" applyBorder="1" applyAlignment="1" applyProtection="1">
      <alignment vertical="center" wrapText="1"/>
    </xf>
    <xf numFmtId="0" fontId="4" fillId="0" borderId="59" xfId="17" applyNumberFormat="1" applyFont="1" applyFill="1" applyBorder="1" applyAlignment="1" applyProtection="1">
      <alignment vertical="center" wrapText="1"/>
    </xf>
    <xf numFmtId="164" fontId="13" fillId="0" borderId="0" xfId="12" applyNumberFormat="1" applyFont="1" applyFill="1" applyBorder="1" applyAlignment="1" applyProtection="1">
      <protection locked="0"/>
    </xf>
    <xf numFmtId="164" fontId="8" fillId="0" borderId="15" xfId="10" applyNumberFormat="1" applyFont="1" applyFill="1" applyBorder="1" applyAlignment="1" applyProtection="1">
      <alignment horizontal="right"/>
    </xf>
    <xf numFmtId="164" fontId="8" fillId="0" borderId="5" xfId="10" applyNumberFormat="1" applyFont="1" applyFill="1" applyBorder="1" applyAlignment="1" applyProtection="1">
      <alignment horizontal="right"/>
    </xf>
    <xf numFmtId="164" fontId="8" fillId="0" borderId="13" xfId="10" applyNumberFormat="1" applyFont="1" applyFill="1" applyBorder="1" applyAlignment="1" applyProtection="1">
      <alignment horizontal="right"/>
    </xf>
    <xf numFmtId="164" fontId="8" fillId="0" borderId="16" xfId="10" applyNumberFormat="1" applyFont="1" applyFill="1" applyBorder="1" applyAlignment="1" applyProtection="1">
      <alignment horizontal="right"/>
    </xf>
    <xf numFmtId="164" fontId="8" fillId="0" borderId="17" xfId="10" applyNumberFormat="1" applyFont="1" applyFill="1" applyBorder="1" applyAlignment="1" applyProtection="1">
      <alignment horizontal="right"/>
    </xf>
    <xf numFmtId="164" fontId="8" fillId="0" borderId="15" xfId="10" quotePrefix="1" applyNumberFormat="1" applyFont="1" applyFill="1" applyBorder="1" applyAlignment="1" applyProtection="1">
      <alignment horizontal="right"/>
    </xf>
    <xf numFmtId="164" fontId="8" fillId="0" borderId="12" xfId="10" applyNumberFormat="1" applyFont="1" applyFill="1" applyBorder="1" applyAlignment="1" applyProtection="1">
      <alignment horizontal="right"/>
    </xf>
    <xf numFmtId="164" fontId="8" fillId="0" borderId="0" xfId="10" applyNumberFormat="1" applyFont="1" applyFill="1" applyBorder="1" applyAlignment="1" applyProtection="1">
      <alignment horizontal="right"/>
    </xf>
    <xf numFmtId="164" fontId="8" fillId="0" borderId="18" xfId="10" applyNumberFormat="1" applyFont="1" applyFill="1" applyBorder="1" applyAlignment="1" applyProtection="1">
      <alignment horizontal="right"/>
    </xf>
    <xf numFmtId="164" fontId="8" fillId="0" borderId="19" xfId="10" applyNumberFormat="1" applyFont="1" applyFill="1" applyBorder="1" applyAlignment="1" applyProtection="1">
      <alignment horizontal="right"/>
    </xf>
    <xf numFmtId="164" fontId="8" fillId="0" borderId="20" xfId="10" applyNumberFormat="1" applyFont="1" applyFill="1" applyBorder="1" applyAlignment="1" applyProtection="1">
      <alignment horizontal="right"/>
    </xf>
    <xf numFmtId="164" fontId="8" fillId="0" borderId="12" xfId="10" quotePrefix="1" applyNumberFormat="1" applyFont="1" applyFill="1" applyBorder="1" applyAlignment="1" applyProtection="1">
      <alignment horizontal="right"/>
    </xf>
    <xf numFmtId="164" fontId="8" fillId="0" borderId="22" xfId="10" applyNumberFormat="1" applyFont="1" applyFill="1" applyBorder="1" applyAlignment="1" applyProtection="1">
      <alignment horizontal="right"/>
    </xf>
    <xf numFmtId="164" fontId="8" fillId="0" borderId="23" xfId="10" applyNumberFormat="1" applyFont="1" applyFill="1" applyBorder="1" applyAlignment="1" applyProtection="1">
      <alignment horizontal="right"/>
    </xf>
    <xf numFmtId="164" fontId="8" fillId="0" borderId="24" xfId="10" applyNumberFormat="1" applyFont="1" applyFill="1" applyBorder="1" applyAlignment="1" applyProtection="1">
      <alignment horizontal="right"/>
    </xf>
    <xf numFmtId="164" fontId="8" fillId="0" borderId="25" xfId="10" applyNumberFormat="1" applyFont="1" applyFill="1" applyBorder="1" applyAlignment="1" applyProtection="1">
      <alignment horizontal="right"/>
    </xf>
    <xf numFmtId="164" fontId="8" fillId="0" borderId="21" xfId="10" quotePrefix="1" applyNumberFormat="1" applyFont="1" applyFill="1" applyBorder="1" applyAlignment="1" applyProtection="1">
      <alignment horizontal="right"/>
    </xf>
    <xf numFmtId="164" fontId="8" fillId="0" borderId="26" xfId="10" applyNumberFormat="1" applyFont="1" applyFill="1" applyBorder="1" applyAlignment="1" applyProtection="1">
      <alignment horizontal="right"/>
    </xf>
    <xf numFmtId="164" fontId="8" fillId="0" borderId="27" xfId="10" applyNumberFormat="1" applyFont="1" applyFill="1" applyBorder="1" applyAlignment="1" applyProtection="1">
      <alignment horizontal="right"/>
    </xf>
    <xf numFmtId="164" fontId="8" fillId="0" borderId="28" xfId="10" applyNumberFormat="1" applyFont="1" applyFill="1" applyBorder="1" applyAlignment="1" applyProtection="1">
      <alignment horizontal="right"/>
    </xf>
    <xf numFmtId="164" fontId="8" fillId="0" borderId="29" xfId="10" applyNumberFormat="1" applyFont="1" applyFill="1" applyBorder="1" applyAlignment="1" applyProtection="1">
      <alignment horizontal="right"/>
    </xf>
    <xf numFmtId="164" fontId="8" fillId="0" borderId="30" xfId="10" applyNumberFormat="1" applyFont="1" applyFill="1" applyBorder="1" applyAlignment="1" applyProtection="1">
      <alignment horizontal="right"/>
    </xf>
    <xf numFmtId="164" fontId="8" fillId="0" borderId="26" xfId="10" quotePrefix="1" applyNumberFormat="1" applyFont="1" applyFill="1" applyBorder="1" applyAlignment="1" applyProtection="1">
      <alignment horizontal="right"/>
    </xf>
    <xf numFmtId="164" fontId="8" fillId="0" borderId="32" xfId="10" applyNumberFormat="1" applyFont="1" applyFill="1" applyBorder="1" applyAlignment="1" applyProtection="1">
      <alignment horizontal="right"/>
    </xf>
    <xf numFmtId="164" fontId="8" fillId="0" borderId="33" xfId="10" applyNumberFormat="1" applyFont="1" applyFill="1" applyBorder="1" applyAlignment="1" applyProtection="1">
      <alignment horizontal="right"/>
    </xf>
    <xf numFmtId="164" fontId="8" fillId="0" borderId="34" xfId="10" applyNumberFormat="1" applyFont="1" applyFill="1" applyBorder="1" applyAlignment="1" applyProtection="1">
      <alignment horizontal="right"/>
    </xf>
    <xf numFmtId="164" fontId="8" fillId="0" borderId="35" xfId="10" applyNumberFormat="1" applyFont="1" applyFill="1" applyBorder="1" applyAlignment="1" applyProtection="1">
      <alignment horizontal="right"/>
    </xf>
    <xf numFmtId="164" fontId="8" fillId="0" borderId="36" xfId="10" applyNumberFormat="1" applyFont="1" applyFill="1" applyBorder="1" applyAlignment="1" applyProtection="1">
      <alignment horizontal="right"/>
    </xf>
    <xf numFmtId="164" fontId="8" fillId="0" borderId="32" xfId="10" quotePrefix="1" applyNumberFormat="1" applyFont="1" applyFill="1" applyBorder="1" applyAlignment="1" applyProtection="1">
      <alignment horizontal="right"/>
    </xf>
    <xf numFmtId="164" fontId="8" fillId="0" borderId="15" xfId="10" applyNumberFormat="1" applyFont="1" applyFill="1" applyBorder="1" applyAlignment="1" applyProtection="1">
      <alignment horizontal="right" vertical="center"/>
    </xf>
    <xf numFmtId="164" fontId="8" fillId="0" borderId="5" xfId="10" applyNumberFormat="1" applyFont="1" applyFill="1" applyBorder="1" applyAlignment="1" applyProtection="1">
      <alignment horizontal="right" vertical="center"/>
    </xf>
    <xf numFmtId="164" fontId="8" fillId="0" borderId="13" xfId="10" applyNumberFormat="1" applyFont="1" applyFill="1" applyBorder="1" applyAlignment="1" applyProtection="1">
      <alignment horizontal="right" vertical="center"/>
    </xf>
    <xf numFmtId="164" fontId="8" fillId="0" borderId="16" xfId="10" applyNumberFormat="1" applyFont="1" applyFill="1" applyBorder="1" applyAlignment="1" applyProtection="1">
      <alignment horizontal="right" vertical="center"/>
    </xf>
    <xf numFmtId="164" fontId="8" fillId="0" borderId="17" xfId="10" applyNumberFormat="1" applyFont="1" applyFill="1" applyBorder="1" applyAlignment="1" applyProtection="1">
      <alignment horizontal="right" vertical="center"/>
    </xf>
    <xf numFmtId="164" fontId="8" fillId="0" borderId="41" xfId="10" applyNumberFormat="1" applyFont="1" applyFill="1" applyBorder="1" applyAlignment="1" applyProtection="1">
      <alignment horizontal="right"/>
    </xf>
    <xf numFmtId="164" fontId="8" fillId="0" borderId="42" xfId="10" applyNumberFormat="1" applyFont="1" applyFill="1" applyBorder="1" applyAlignment="1" applyProtection="1">
      <alignment horizontal="right"/>
    </xf>
    <xf numFmtId="164" fontId="8" fillId="0" borderId="43" xfId="10" applyNumberFormat="1" applyFont="1" applyFill="1" applyBorder="1" applyAlignment="1" applyProtection="1">
      <alignment horizontal="right"/>
    </xf>
    <xf numFmtId="164" fontId="8" fillId="0" borderId="44" xfId="10" applyNumberFormat="1" applyFont="1" applyFill="1" applyBorder="1" applyAlignment="1" applyProtection="1">
      <alignment horizontal="right"/>
    </xf>
    <xf numFmtId="164" fontId="8" fillId="0" borderId="38" xfId="10" quotePrefix="1" applyNumberFormat="1" applyFont="1" applyFill="1" applyBorder="1" applyAlignment="1" applyProtection="1">
      <alignment horizontal="right"/>
    </xf>
    <xf numFmtId="164" fontId="8" fillId="0" borderId="22" xfId="10" applyNumberFormat="1" applyFont="1" applyFill="1" applyBorder="1" applyAlignment="1" applyProtection="1">
      <alignment horizontal="right" vertical="center"/>
    </xf>
    <xf numFmtId="164" fontId="8" fillId="0" borderId="23" xfId="10" applyNumberFormat="1" applyFont="1" applyFill="1" applyBorder="1" applyAlignment="1" applyProtection="1">
      <alignment horizontal="right" vertical="center"/>
    </xf>
    <xf numFmtId="164" fontId="8" fillId="0" borderId="24" xfId="10" applyNumberFormat="1" applyFont="1" applyFill="1" applyBorder="1" applyAlignment="1" applyProtection="1">
      <alignment horizontal="right" vertical="center"/>
    </xf>
    <xf numFmtId="164" fontId="8" fillId="0" borderId="25" xfId="10" applyNumberFormat="1" applyFont="1" applyFill="1" applyBorder="1" applyAlignment="1" applyProtection="1">
      <alignment horizontal="right" vertical="center"/>
    </xf>
    <xf numFmtId="164" fontId="8" fillId="0" borderId="48" xfId="10" applyNumberFormat="1" applyFont="1" applyFill="1" applyBorder="1" applyAlignment="1" applyProtection="1">
      <alignment horizontal="right"/>
    </xf>
    <xf numFmtId="164" fontId="8" fillId="0" borderId="47" xfId="10" applyNumberFormat="1" applyFont="1" applyFill="1" applyBorder="1" applyAlignment="1" applyProtection="1">
      <alignment horizontal="right"/>
    </xf>
    <xf numFmtId="164" fontId="8" fillId="0" borderId="49" xfId="10" applyNumberFormat="1" applyFont="1" applyFill="1" applyBorder="1" applyAlignment="1" applyProtection="1">
      <alignment horizontal="right"/>
    </xf>
    <xf numFmtId="164" fontId="8" fillId="0" borderId="50" xfId="10" applyNumberFormat="1" applyFont="1" applyFill="1" applyBorder="1" applyAlignment="1" applyProtection="1">
      <alignment horizontal="right"/>
    </xf>
    <xf numFmtId="164" fontId="8" fillId="0" borderId="51" xfId="10" applyNumberFormat="1" applyFont="1" applyFill="1" applyBorder="1" applyAlignment="1" applyProtection="1">
      <alignment horizontal="right"/>
    </xf>
    <xf numFmtId="164" fontId="8" fillId="0" borderId="48" xfId="10" quotePrefix="1" applyNumberFormat="1" applyFont="1" applyFill="1" applyBorder="1" applyAlignment="1" applyProtection="1">
      <alignment horizontal="right"/>
    </xf>
    <xf numFmtId="164" fontId="8" fillId="0" borderId="46" xfId="10" applyNumberFormat="1" applyFont="1" applyFill="1" applyBorder="1" applyAlignment="1" applyProtection="1">
      <alignment horizontal="right"/>
    </xf>
    <xf numFmtId="164" fontId="8" fillId="0" borderId="52" xfId="10" applyNumberFormat="1" applyFont="1" applyFill="1" applyBorder="1" applyAlignment="1" applyProtection="1">
      <alignment horizontal="right"/>
    </xf>
    <xf numFmtId="164" fontId="8" fillId="0" borderId="53" xfId="10" applyNumberFormat="1" applyFont="1" applyFill="1" applyBorder="1" applyAlignment="1" applyProtection="1">
      <alignment horizontal="right"/>
    </xf>
    <xf numFmtId="164" fontId="8" fillId="0" borderId="54" xfId="10" applyNumberFormat="1" applyFont="1" applyFill="1" applyBorder="1" applyAlignment="1" applyProtection="1">
      <alignment horizontal="right"/>
    </xf>
    <xf numFmtId="164" fontId="8" fillId="0" borderId="55" xfId="10" applyNumberFormat="1" applyFont="1" applyFill="1" applyBorder="1" applyAlignment="1" applyProtection="1">
      <alignment horizontal="right"/>
    </xf>
    <xf numFmtId="164" fontId="8" fillId="0" borderId="46" xfId="10" quotePrefix="1" applyNumberFormat="1" applyFont="1" applyFill="1" applyBorder="1" applyAlignment="1" applyProtection="1">
      <alignment horizontal="right"/>
    </xf>
    <xf numFmtId="164" fontId="8" fillId="0" borderId="12" xfId="10" applyNumberFormat="1" applyFont="1" applyFill="1" applyBorder="1" applyAlignment="1" applyProtection="1">
      <alignment horizontal="right" vertical="center"/>
    </xf>
    <xf numFmtId="164" fontId="8" fillId="0" borderId="8" xfId="10" applyNumberFormat="1" applyFont="1" applyFill="1" applyBorder="1" applyAlignment="1" applyProtection="1">
      <alignment horizontal="right" vertical="center"/>
    </xf>
    <xf numFmtId="164" fontId="8" fillId="0" borderId="0" xfId="10" applyNumberFormat="1" applyFont="1" applyFill="1" applyBorder="1" applyAlignment="1" applyProtection="1">
      <alignment horizontal="right" vertical="center"/>
    </xf>
    <xf numFmtId="164" fontId="8" fillId="0" borderId="10" xfId="10" applyNumberFormat="1" applyFont="1" applyFill="1" applyBorder="1" applyAlignment="1" applyProtection="1">
      <alignment horizontal="right" vertical="center"/>
    </xf>
    <xf numFmtId="164" fontId="8" fillId="0" borderId="12" xfId="10" quotePrefix="1" applyNumberFormat="1" applyFont="1" applyFill="1" applyBorder="1" applyAlignment="1" applyProtection="1">
      <alignment horizontal="center"/>
    </xf>
    <xf numFmtId="164" fontId="8" fillId="0" borderId="58" xfId="10" applyNumberFormat="1" applyFont="1" applyFill="1" applyBorder="1" applyAlignment="1" applyProtection="1">
      <alignment horizontal="right"/>
    </xf>
    <xf numFmtId="164" fontId="8" fillId="0" borderId="32" xfId="10" applyNumberFormat="1" applyFont="1" applyFill="1" applyBorder="1" applyAlignment="1" applyProtection="1">
      <alignment horizontal="center"/>
    </xf>
    <xf numFmtId="164" fontId="8" fillId="0" borderId="59" xfId="10" applyNumberFormat="1" applyFont="1" applyFill="1" applyBorder="1" applyAlignment="1" applyProtection="1">
      <alignment horizontal="right"/>
    </xf>
    <xf numFmtId="164" fontId="8" fillId="0" borderId="26" xfId="10" applyNumberFormat="1" applyFont="1" applyFill="1" applyBorder="1" applyAlignment="1" applyProtection="1">
      <alignment horizontal="center"/>
    </xf>
    <xf numFmtId="164" fontId="8" fillId="4" borderId="6" xfId="10" applyNumberFormat="1" applyFont="1" applyFill="1" applyBorder="1" applyAlignment="1" applyProtection="1">
      <alignment horizontal="right"/>
    </xf>
    <xf numFmtId="164" fontId="8" fillId="4" borderId="2" xfId="10" applyNumberFormat="1" applyFont="1" applyFill="1" applyBorder="1" applyAlignment="1" applyProtection="1">
      <alignment horizontal="right"/>
    </xf>
    <xf numFmtId="164" fontId="8" fillId="4" borderId="61" xfId="10" applyNumberFormat="1" applyFont="1" applyFill="1" applyBorder="1" applyAlignment="1" applyProtection="1">
      <alignment horizontal="right"/>
    </xf>
    <xf numFmtId="164" fontId="8" fillId="4" borderId="10" xfId="10" applyNumberFormat="1" applyFont="1" applyFill="1" applyBorder="1" applyAlignment="1" applyProtection="1">
      <alignment horizontal="right"/>
    </xf>
    <xf numFmtId="164" fontId="8" fillId="4" borderId="6" xfId="10" applyNumberFormat="1" applyFont="1" applyFill="1" applyBorder="1" applyAlignment="1" applyProtection="1">
      <alignment horizontal="center"/>
    </xf>
    <xf numFmtId="164" fontId="8" fillId="0" borderId="4" xfId="10" applyNumberFormat="1" applyFont="1" applyFill="1" applyBorder="1" applyAlignment="1" applyProtection="1">
      <alignment horizontal="right"/>
    </xf>
    <xf numFmtId="164" fontId="8" fillId="0" borderId="15" xfId="10" applyNumberFormat="1" applyFont="1" applyFill="1" applyBorder="1" applyAlignment="1" applyProtection="1">
      <alignment horizontal="center"/>
    </xf>
    <xf numFmtId="164" fontId="8" fillId="5" borderId="6" xfId="10" applyNumberFormat="1" applyFont="1" applyFill="1" applyBorder="1" applyAlignment="1" applyProtection="1">
      <alignment horizontal="right"/>
    </xf>
    <xf numFmtId="164" fontId="8" fillId="5" borderId="2" xfId="10" applyNumberFormat="1" applyFont="1" applyFill="1" applyBorder="1" applyAlignment="1" applyProtection="1">
      <alignment horizontal="right"/>
    </xf>
    <xf numFmtId="164" fontId="8" fillId="5" borderId="61" xfId="10" applyNumberFormat="1" applyFont="1" applyFill="1" applyBorder="1" applyAlignment="1" applyProtection="1">
      <alignment horizontal="right"/>
    </xf>
    <xf numFmtId="164" fontId="8" fillId="5" borderId="10" xfId="10" applyNumberFormat="1" applyFont="1" applyFill="1" applyBorder="1" applyAlignment="1" applyProtection="1">
      <alignment horizontal="right"/>
    </xf>
    <xf numFmtId="164" fontId="8" fillId="5" borderId="6" xfId="10" applyNumberFormat="1" applyFont="1" applyFill="1" applyBorder="1" applyAlignment="1" applyProtection="1">
      <alignment horizontal="center"/>
    </xf>
    <xf numFmtId="164" fontId="8" fillId="0" borderId="63" xfId="10" applyNumberFormat="1" applyFont="1" applyFill="1" applyBorder="1" applyAlignment="1" applyProtection="1">
      <alignment horizontal="right"/>
    </xf>
    <xf numFmtId="164" fontId="8" fillId="0" borderId="21" xfId="10" applyNumberFormat="1" applyFont="1" applyFill="1" applyBorder="1" applyAlignment="1" applyProtection="1">
      <alignment horizontal="center"/>
    </xf>
    <xf numFmtId="164" fontId="8" fillId="0" borderId="64" xfId="10" applyNumberFormat="1" applyFont="1" applyFill="1" applyBorder="1" applyAlignment="1" applyProtection="1">
      <alignment horizontal="right"/>
    </xf>
    <xf numFmtId="164" fontId="8" fillId="0" borderId="46" xfId="10" applyNumberFormat="1" applyFont="1" applyFill="1" applyBorder="1" applyAlignment="1" applyProtection="1">
      <alignment horizontal="center"/>
    </xf>
    <xf numFmtId="164" fontId="12" fillId="0" borderId="15" xfId="10" applyNumberFormat="1" applyFont="1" applyFill="1" applyBorder="1" applyAlignment="1" applyProtection="1">
      <alignment horizontal="right"/>
    </xf>
    <xf numFmtId="164" fontId="12" fillId="0" borderId="4" xfId="10" applyNumberFormat="1" applyFont="1" applyFill="1" applyBorder="1" applyAlignment="1" applyProtection="1">
      <alignment horizontal="right"/>
    </xf>
    <xf numFmtId="164" fontId="12" fillId="0" borderId="5" xfId="10" applyNumberFormat="1" applyFont="1" applyFill="1" applyBorder="1" applyAlignment="1" applyProtection="1">
      <alignment horizontal="right"/>
    </xf>
    <xf numFmtId="164" fontId="12" fillId="0" borderId="16" xfId="10" applyNumberFormat="1" applyFont="1" applyFill="1" applyBorder="1" applyAlignment="1" applyProtection="1">
      <alignment horizontal="right"/>
    </xf>
    <xf numFmtId="164" fontId="12" fillId="0" borderId="15" xfId="10" applyNumberFormat="1" applyFont="1" applyFill="1" applyBorder="1" applyAlignment="1" applyProtection="1">
      <alignment horizontal="center"/>
    </xf>
    <xf numFmtId="164" fontId="8" fillId="0" borderId="38" xfId="10" applyNumberFormat="1" applyFont="1" applyFill="1" applyBorder="1" applyAlignment="1" applyProtection="1">
      <alignment horizontal="right" vertical="center"/>
    </xf>
    <xf numFmtId="164" fontId="8" fillId="0" borderId="56" xfId="10" applyNumberFormat="1" applyFont="1" applyFill="1" applyBorder="1" applyAlignment="1" applyProtection="1">
      <alignment horizontal="right"/>
    </xf>
    <xf numFmtId="164" fontId="8" fillId="0" borderId="57" xfId="10" applyNumberFormat="1" applyFont="1" applyFill="1" applyBorder="1" applyAlignment="1" applyProtection="1">
      <alignment horizontal="right"/>
    </xf>
    <xf numFmtId="164" fontId="8" fillId="0" borderId="38" xfId="10" quotePrefix="1" applyNumberFormat="1" applyFont="1" applyFill="1" applyBorder="1" applyAlignment="1" applyProtection="1">
      <alignment horizontal="center" vertical="center"/>
    </xf>
    <xf numFmtId="164" fontId="8" fillId="0" borderId="15" xfId="10" quotePrefix="1" applyNumberFormat="1" applyFont="1" applyFill="1" applyBorder="1" applyAlignment="1" applyProtection="1">
      <alignment horizontal="center" vertical="center"/>
    </xf>
    <xf numFmtId="164" fontId="8" fillId="4" borderId="9" xfId="10" applyNumberFormat="1" applyFont="1" applyFill="1" applyBorder="1" applyAlignment="1" applyProtection="1">
      <alignment horizontal="right"/>
    </xf>
    <xf numFmtId="164" fontId="8" fillId="4" borderId="11" xfId="10" applyNumberFormat="1" applyFont="1" applyFill="1" applyBorder="1" applyAlignment="1" applyProtection="1">
      <alignment horizontal="right"/>
    </xf>
    <xf numFmtId="164" fontId="8" fillId="0" borderId="66" xfId="10" quotePrefix="1" applyNumberFormat="1" applyFont="1" applyFill="1" applyBorder="1" applyAlignment="1" applyProtection="1">
      <alignment horizontal="center"/>
    </xf>
    <xf numFmtId="164" fontId="8" fillId="0" borderId="6" xfId="10" quotePrefix="1" applyNumberFormat="1" applyFont="1" applyFill="1" applyBorder="1" applyAlignment="1" applyProtection="1">
      <alignment horizontal="center"/>
    </xf>
    <xf numFmtId="164" fontId="8" fillId="0" borderId="48" xfId="10" quotePrefix="1" applyNumberFormat="1" applyFont="1" applyFill="1" applyBorder="1" applyAlignment="1" applyProtection="1">
      <alignment horizontal="center"/>
    </xf>
    <xf numFmtId="164" fontId="8" fillId="4" borderId="23" xfId="10" applyNumberFormat="1" applyFont="1" applyFill="1" applyBorder="1" applyAlignment="1" applyProtection="1"/>
    <xf numFmtId="164" fontId="8" fillId="4" borderId="24" xfId="10" applyNumberFormat="1" applyFont="1" applyFill="1" applyBorder="1" applyAlignment="1" applyProtection="1"/>
    <xf numFmtId="164" fontId="8" fillId="4" borderId="25" xfId="10" applyNumberFormat="1" applyFont="1" applyFill="1" applyBorder="1" applyAlignment="1" applyProtection="1"/>
    <xf numFmtId="164" fontId="8" fillId="0" borderId="63" xfId="10" quotePrefix="1" applyNumberFormat="1" applyFont="1" applyFill="1" applyBorder="1" applyAlignment="1" applyProtection="1">
      <alignment horizontal="center"/>
    </xf>
    <xf numFmtId="164" fontId="8" fillId="0" borderId="21" xfId="10" quotePrefix="1" applyNumberFormat="1" applyFont="1" applyFill="1" applyBorder="1" applyAlignment="1" applyProtection="1">
      <alignment horizontal="center"/>
    </xf>
    <xf numFmtId="164" fontId="8" fillId="0" borderId="64" xfId="10" quotePrefix="1" applyNumberFormat="1" applyFont="1" applyFill="1" applyBorder="1" applyAlignment="1" applyProtection="1">
      <alignment horizontal="center"/>
    </xf>
    <xf numFmtId="164" fontId="8" fillId="0" borderId="46" xfId="10" quotePrefix="1" applyNumberFormat="1" applyFont="1" applyFill="1" applyBorder="1" applyAlignment="1" applyProtection="1">
      <alignment horizontal="center"/>
    </xf>
    <xf numFmtId="164" fontId="8" fillId="4" borderId="18" xfId="10" applyNumberFormat="1" applyFont="1" applyFill="1" applyBorder="1" applyAlignment="1" applyProtection="1"/>
    <xf numFmtId="164" fontId="8" fillId="4" borderId="19" xfId="10" applyNumberFormat="1" applyFont="1" applyFill="1" applyBorder="1" applyAlignment="1" applyProtection="1"/>
    <xf numFmtId="164" fontId="8" fillId="4" borderId="20" xfId="10" applyNumberFormat="1" applyFont="1" applyFill="1" applyBorder="1" applyAlignment="1" applyProtection="1"/>
    <xf numFmtId="164" fontId="8" fillId="4" borderId="42" xfId="10" applyNumberFormat="1" applyFont="1" applyFill="1" applyBorder="1" applyAlignment="1" applyProtection="1"/>
    <xf numFmtId="164" fontId="8" fillId="4" borderId="43" xfId="10" applyNumberFormat="1" applyFont="1" applyFill="1" applyBorder="1" applyAlignment="1" applyProtection="1"/>
    <xf numFmtId="164" fontId="8" fillId="4" borderId="44" xfId="10" applyNumberFormat="1" applyFont="1" applyFill="1" applyBorder="1" applyAlignment="1" applyProtection="1"/>
    <xf numFmtId="164" fontId="8" fillId="0" borderId="59" xfId="10" quotePrefix="1" applyNumberFormat="1" applyFont="1" applyFill="1" applyBorder="1" applyAlignment="1" applyProtection="1">
      <alignment horizontal="center"/>
    </xf>
    <xf numFmtId="164" fontId="8" fillId="0" borderId="26" xfId="10" quotePrefix="1" applyNumberFormat="1" applyFont="1" applyFill="1" applyBorder="1" applyAlignment="1" applyProtection="1">
      <alignment horizontal="center"/>
    </xf>
    <xf numFmtId="41" fontId="13" fillId="0" borderId="0" xfId="10" applyFont="1" applyFill="1" applyAlignment="1" applyProtection="1"/>
    <xf numFmtId="164" fontId="8" fillId="0" borderId="0" xfId="10" applyNumberFormat="1" applyFont="1" applyFill="1" applyBorder="1" applyAlignment="1" applyProtection="1"/>
    <xf numFmtId="164" fontId="8" fillId="0" borderId="0" xfId="10" quotePrefix="1" applyNumberFormat="1" applyFont="1" applyFill="1" applyBorder="1" applyAlignment="1" applyProtection="1">
      <alignment horizontal="center"/>
    </xf>
    <xf numFmtId="164" fontId="8" fillId="0" borderId="71" xfId="10" applyNumberFormat="1" applyFont="1" applyFill="1" applyBorder="1" applyAlignment="1" applyProtection="1">
      <alignment horizontal="right"/>
    </xf>
    <xf numFmtId="164" fontId="8" fillId="6" borderId="49" xfId="10" applyNumberFormat="1" applyFont="1" applyFill="1" applyBorder="1" applyAlignment="1" applyProtection="1">
      <alignment horizontal="right"/>
    </xf>
    <xf numFmtId="164" fontId="8" fillId="6" borderId="50" xfId="10" applyNumberFormat="1" applyFont="1" applyFill="1" applyBorder="1" applyAlignment="1" applyProtection="1">
      <alignment horizontal="right"/>
    </xf>
    <xf numFmtId="164" fontId="8" fillId="0" borderId="37" xfId="10" applyNumberFormat="1" applyFont="1" applyFill="1" applyBorder="1" applyAlignment="1" applyProtection="1">
      <alignment horizontal="right"/>
    </xf>
    <xf numFmtId="164" fontId="8" fillId="6" borderId="24" xfId="10" applyNumberFormat="1" applyFont="1" applyFill="1" applyBorder="1" applyAlignment="1" applyProtection="1">
      <alignment horizontal="right"/>
    </xf>
    <xf numFmtId="164" fontId="8" fillId="6" borderId="23" xfId="10" applyNumberFormat="1" applyFont="1" applyFill="1" applyBorder="1" applyAlignment="1" applyProtection="1">
      <alignment horizontal="right"/>
    </xf>
    <xf numFmtId="164" fontId="8" fillId="0" borderId="62" xfId="10" applyNumberFormat="1" applyFont="1" applyFill="1" applyBorder="1" applyAlignment="1" applyProtection="1">
      <alignment horizontal="right"/>
    </xf>
    <xf numFmtId="164" fontId="8" fillId="6" borderId="53" xfId="10" applyNumberFormat="1" applyFont="1" applyFill="1" applyBorder="1" applyAlignment="1" applyProtection="1">
      <alignment horizontal="right"/>
    </xf>
    <xf numFmtId="164" fontId="8" fillId="6" borderId="54" xfId="10" applyNumberFormat="1" applyFont="1" applyFill="1" applyBorder="1" applyAlignment="1" applyProtection="1">
      <alignment horizontal="right"/>
    </xf>
    <xf numFmtId="164" fontId="8" fillId="0" borderId="3" xfId="10" applyNumberFormat="1" applyFont="1" applyFill="1" applyBorder="1" applyAlignment="1" applyProtection="1">
      <alignment horizontal="right"/>
    </xf>
    <xf numFmtId="164" fontId="8" fillId="0" borderId="17" xfId="10" applyNumberFormat="1" applyFont="1" applyFill="1" applyBorder="1" applyAlignment="1" applyProtection="1"/>
    <xf numFmtId="164" fontId="8" fillId="0" borderId="16" xfId="10" applyNumberFormat="1" applyFont="1" applyFill="1" applyBorder="1" applyAlignment="1" applyProtection="1"/>
    <xf numFmtId="164" fontId="8" fillId="6" borderId="13" xfId="10" applyNumberFormat="1" applyFont="1" applyFill="1" applyBorder="1" applyAlignment="1" applyProtection="1">
      <alignment horizontal="right"/>
    </xf>
    <xf numFmtId="164" fontId="8" fillId="6" borderId="16" xfId="10" applyNumberFormat="1" applyFont="1" applyFill="1" applyBorder="1" applyAlignment="1" applyProtection="1"/>
    <xf numFmtId="164" fontId="8" fillId="0" borderId="15" xfId="10" applyNumberFormat="1" applyFont="1" applyFill="1" applyBorder="1" applyAlignment="1" applyProtection="1"/>
    <xf numFmtId="165" fontId="8" fillId="5" borderId="32" xfId="10" applyNumberFormat="1" applyFont="1" applyFill="1" applyBorder="1" applyAlignment="1" applyProtection="1">
      <alignment horizontal="right"/>
    </xf>
    <xf numFmtId="41" fontId="8" fillId="7" borderId="58" xfId="10" applyFont="1" applyFill="1" applyBorder="1" applyAlignment="1" applyProtection="1">
      <alignment horizontal="right"/>
      <protection locked="0"/>
    </xf>
    <xf numFmtId="41" fontId="8" fillId="7" borderId="34" xfId="10" applyFont="1" applyFill="1" applyBorder="1" applyAlignment="1" applyProtection="1">
      <alignment horizontal="right"/>
      <protection locked="0"/>
    </xf>
    <xf numFmtId="41" fontId="8" fillId="7" borderId="36" xfId="10" applyFont="1" applyFill="1" applyBorder="1" applyAlignment="1" applyProtection="1">
      <alignment horizontal="right"/>
      <protection locked="0"/>
    </xf>
    <xf numFmtId="165" fontId="8" fillId="5" borderId="26" xfId="10" applyNumberFormat="1" applyFont="1" applyFill="1" applyBorder="1" applyAlignment="1" applyProtection="1">
      <alignment horizontal="right"/>
    </xf>
    <xf numFmtId="41" fontId="8" fillId="7" borderId="59" xfId="10" applyFont="1" applyFill="1" applyBorder="1" applyAlignment="1" applyProtection="1">
      <alignment horizontal="right"/>
      <protection locked="0"/>
    </xf>
    <xf numFmtId="41" fontId="8" fillId="7" borderId="28" xfId="10" applyFont="1" applyFill="1" applyBorder="1" applyAlignment="1" applyProtection="1">
      <alignment horizontal="right"/>
      <protection locked="0"/>
    </xf>
    <xf numFmtId="41" fontId="8" fillId="7" borderId="30" xfId="10" applyFont="1" applyFill="1" applyBorder="1" applyAlignment="1" applyProtection="1">
      <alignment horizontal="right"/>
      <protection locked="0"/>
    </xf>
    <xf numFmtId="165" fontId="8" fillId="5" borderId="48" xfId="10" applyNumberFormat="1" applyFont="1" applyFill="1" applyBorder="1" applyAlignment="1" applyProtection="1">
      <alignment horizontal="right"/>
    </xf>
    <xf numFmtId="41" fontId="8" fillId="7" borderId="66" xfId="10" applyFont="1" applyFill="1" applyBorder="1" applyAlignment="1" applyProtection="1">
      <alignment horizontal="right"/>
      <protection locked="0"/>
    </xf>
    <xf numFmtId="41" fontId="8" fillId="7" borderId="49" xfId="10" applyFont="1" applyFill="1" applyBorder="1" applyAlignment="1" applyProtection="1">
      <alignment horizontal="right"/>
      <protection locked="0"/>
    </xf>
    <xf numFmtId="41" fontId="8" fillId="7" borderId="51" xfId="10" applyFont="1" applyFill="1" applyBorder="1" applyAlignment="1" applyProtection="1">
      <alignment horizontal="right"/>
      <protection locked="0"/>
    </xf>
    <xf numFmtId="41" fontId="8" fillId="7" borderId="39" xfId="10" applyFont="1" applyFill="1" applyBorder="1" applyAlignment="1" applyProtection="1">
      <alignment horizontal="right"/>
      <protection locked="0"/>
    </xf>
    <xf numFmtId="41" fontId="8" fillId="7" borderId="15" xfId="10" applyFont="1" applyFill="1" applyBorder="1" applyAlignment="1" applyProtection="1">
      <alignment horizontal="right"/>
      <protection locked="0"/>
    </xf>
    <xf numFmtId="164" fontId="8" fillId="4" borderId="13" xfId="10" applyNumberFormat="1" applyFont="1" applyFill="1" applyBorder="1" applyAlignment="1" applyProtection="1">
      <alignment horizontal="right"/>
    </xf>
    <xf numFmtId="164" fontId="8" fillId="4" borderId="17" xfId="10" applyNumberFormat="1" applyFont="1" applyFill="1" applyBorder="1" applyAlignment="1" applyProtection="1">
      <alignment horizontal="right"/>
    </xf>
    <xf numFmtId="41" fontId="9" fillId="0" borderId="7" xfId="10" applyFont="1" applyFill="1" applyBorder="1" applyAlignment="1" applyProtection="1">
      <alignment horizontal="right"/>
      <protection locked="0"/>
    </xf>
    <xf numFmtId="41" fontId="13" fillId="0" borderId="0" xfId="10" applyFont="1" applyFill="1" applyBorder="1" applyAlignment="1" applyProtection="1">
      <alignment horizontal="right"/>
      <protection locked="0"/>
    </xf>
    <xf numFmtId="165" fontId="8" fillId="5" borderId="12" xfId="10" applyNumberFormat="1" applyFont="1" applyFill="1" applyBorder="1" applyAlignment="1" applyProtection="1">
      <alignment horizontal="right"/>
    </xf>
    <xf numFmtId="41" fontId="8" fillId="7" borderId="18" xfId="10" applyFont="1" applyFill="1" applyBorder="1" applyAlignment="1" applyProtection="1">
      <alignment horizontal="right"/>
      <protection locked="0"/>
    </xf>
    <xf numFmtId="41" fontId="8" fillId="7" borderId="20" xfId="10" applyFont="1" applyFill="1" applyBorder="1" applyAlignment="1" applyProtection="1">
      <alignment horizontal="right"/>
      <protection locked="0"/>
    </xf>
    <xf numFmtId="164" fontId="8" fillId="7" borderId="32" xfId="10" applyNumberFormat="1" applyFont="1" applyFill="1" applyBorder="1" applyAlignment="1" applyProtection="1">
      <alignment horizontal="right"/>
      <protection locked="0"/>
    </xf>
    <xf numFmtId="164" fontId="8" fillId="7" borderId="58" xfId="10" applyNumberFormat="1" applyFont="1" applyFill="1" applyBorder="1" applyAlignment="1" applyProtection="1">
      <alignment horizontal="right"/>
      <protection locked="0"/>
    </xf>
    <xf numFmtId="164" fontId="8" fillId="7" borderId="26" xfId="10" applyNumberFormat="1" applyFont="1" applyFill="1" applyBorder="1" applyAlignment="1" applyProtection="1">
      <alignment horizontal="right"/>
      <protection locked="0"/>
    </xf>
    <xf numFmtId="164" fontId="8" fillId="7" borderId="59" xfId="10" applyNumberFormat="1" applyFont="1" applyFill="1" applyBorder="1" applyAlignment="1" applyProtection="1">
      <alignment horizontal="right"/>
      <protection locked="0"/>
    </xf>
    <xf numFmtId="164" fontId="8" fillId="0" borderId="18" xfId="10" applyNumberFormat="1" applyFont="1" applyFill="1" applyBorder="1" applyAlignment="1" applyProtection="1">
      <alignment horizontal="right" vertical="center"/>
    </xf>
    <xf numFmtId="164" fontId="8" fillId="0" borderId="20" xfId="10" applyNumberFormat="1" applyFont="1" applyFill="1" applyBorder="1" applyAlignment="1" applyProtection="1">
      <alignment horizontal="right" vertical="center"/>
    </xf>
    <xf numFmtId="164" fontId="8" fillId="0" borderId="19" xfId="10" applyNumberFormat="1" applyFont="1" applyFill="1" applyBorder="1" applyAlignment="1" applyProtection="1">
      <alignment horizontal="right" vertical="center"/>
    </xf>
    <xf numFmtId="164" fontId="8" fillId="0" borderId="6" xfId="10" applyNumberFormat="1" applyFont="1" applyFill="1" applyBorder="1" applyAlignment="1" applyProtection="1">
      <alignment horizontal="right" vertical="center"/>
    </xf>
    <xf numFmtId="164" fontId="8" fillId="4" borderId="53" xfId="10" applyNumberFormat="1" applyFont="1" applyFill="1" applyBorder="1" applyAlignment="1" applyProtection="1">
      <alignment horizontal="right"/>
    </xf>
    <xf numFmtId="164" fontId="8" fillId="4" borderId="55" xfId="10" applyNumberFormat="1" applyFont="1" applyFill="1" applyBorder="1" applyAlignment="1" applyProtection="1">
      <alignment horizontal="right"/>
    </xf>
    <xf numFmtId="164" fontId="8" fillId="0" borderId="40" xfId="10" applyNumberFormat="1" applyFont="1" applyFill="1" applyBorder="1" applyAlignment="1" applyProtection="1">
      <alignment horizontal="right"/>
    </xf>
    <xf numFmtId="164" fontId="8" fillId="0" borderId="66" xfId="10" applyNumberFormat="1" applyFont="1" applyFill="1" applyBorder="1" applyAlignment="1" applyProtection="1">
      <alignment horizontal="right"/>
    </xf>
    <xf numFmtId="164" fontId="8" fillId="4" borderId="42" xfId="10" applyNumberFormat="1" applyFont="1" applyFill="1" applyBorder="1" applyAlignment="1" applyProtection="1">
      <alignment horizontal="right"/>
    </xf>
    <xf numFmtId="164" fontId="8" fillId="4" borderId="44" xfId="10" applyNumberFormat="1" applyFont="1" applyFill="1" applyBorder="1" applyAlignment="1" applyProtection="1">
      <alignment horizontal="right"/>
    </xf>
    <xf numFmtId="164" fontId="8" fillId="0" borderId="7" xfId="10" applyNumberFormat="1" applyFont="1" applyFill="1" applyBorder="1" applyAlignment="1" applyProtection="1">
      <alignment horizontal="right"/>
    </xf>
    <xf numFmtId="164" fontId="8" fillId="4" borderId="18" xfId="10" applyNumberFormat="1" applyFont="1" applyFill="1" applyBorder="1" applyAlignment="1" applyProtection="1">
      <alignment horizontal="right"/>
    </xf>
    <xf numFmtId="164" fontId="8" fillId="0" borderId="8" xfId="10" applyNumberFormat="1" applyFont="1" applyFill="1" applyBorder="1" applyAlignment="1" applyProtection="1">
      <alignment horizontal="right"/>
    </xf>
    <xf numFmtId="164" fontId="8" fillId="0" borderId="39" xfId="10" applyNumberFormat="1" applyFont="1" applyFill="1" applyBorder="1" applyAlignment="1" applyProtection="1">
      <alignment horizontal="right"/>
    </xf>
    <xf numFmtId="164" fontId="8" fillId="0" borderId="31" xfId="10" applyNumberFormat="1" applyFont="1" applyFill="1" applyBorder="1" applyAlignment="1" applyProtection="1">
      <alignment horizontal="right"/>
    </xf>
    <xf numFmtId="164" fontId="8" fillId="0" borderId="7" xfId="10" applyNumberFormat="1" applyFont="1" applyFill="1" applyBorder="1" applyAlignment="1" applyProtection="1">
      <alignment horizontal="right" vertical="center"/>
    </xf>
    <xf numFmtId="166" fontId="4" fillId="0" borderId="0" xfId="8" applyNumberFormat="1" applyFont="1" applyFill="1" applyAlignment="1" applyProtection="1"/>
    <xf numFmtId="41" fontId="8" fillId="7" borderId="62" xfId="10" applyFont="1" applyFill="1" applyBorder="1" applyAlignment="1" applyProtection="1">
      <protection locked="0"/>
    </xf>
    <xf numFmtId="41" fontId="8" fillId="7" borderId="46" xfId="10" applyFont="1" applyFill="1" applyBorder="1" applyAlignment="1" applyProtection="1">
      <protection locked="0"/>
    </xf>
    <xf numFmtId="164" fontId="8" fillId="0" borderId="21" xfId="10" applyNumberFormat="1" applyFont="1" applyFill="1" applyBorder="1" applyAlignment="1" applyProtection="1"/>
    <xf numFmtId="166" fontId="4" fillId="0" borderId="13" xfId="8" applyNumberFormat="1" applyFont="1" applyBorder="1" applyAlignment="1">
      <alignment horizontal="center" vertical="center" wrapText="1"/>
    </xf>
    <xf numFmtId="166" fontId="4" fillId="0" borderId="17" xfId="8" applyNumberFormat="1" applyFont="1" applyFill="1" applyBorder="1" applyAlignment="1" applyProtection="1">
      <alignment horizontal="center" vertical="center" wrapText="1"/>
    </xf>
    <xf numFmtId="166" fontId="4" fillId="0" borderId="13" xfId="8" applyNumberFormat="1" applyFont="1" applyFill="1" applyBorder="1" applyAlignment="1" applyProtection="1">
      <alignment horizontal="center" vertical="center" wrapText="1"/>
    </xf>
    <xf numFmtId="164" fontId="13" fillId="0" borderId="0" xfId="10" applyNumberFormat="1" applyFont="1" applyFill="1" applyBorder="1" applyAlignment="1" applyProtection="1">
      <alignment horizontal="right"/>
    </xf>
    <xf numFmtId="166" fontId="4" fillId="0" borderId="15" xfId="8" applyNumberFormat="1" applyFont="1" applyFill="1" applyBorder="1" applyAlignment="1" applyProtection="1">
      <alignment horizontal="center" vertical="center"/>
    </xf>
    <xf numFmtId="41" fontId="8" fillId="7" borderId="32" xfId="10" applyFont="1" applyFill="1" applyBorder="1" applyAlignment="1" applyProtection="1">
      <protection locked="0"/>
    </xf>
    <xf numFmtId="164" fontId="9" fillId="0" borderId="0" xfId="10" applyNumberFormat="1" applyFont="1" applyFill="1" applyBorder="1" applyAlignment="1" applyProtection="1">
      <alignment horizontal="right"/>
    </xf>
    <xf numFmtId="41" fontId="8" fillId="7" borderId="26" xfId="10" applyFont="1" applyFill="1" applyBorder="1" applyAlignment="1" applyProtection="1">
      <protection locked="0"/>
    </xf>
    <xf numFmtId="41" fontId="8" fillId="7" borderId="38" xfId="10" applyFont="1" applyFill="1" applyBorder="1" applyAlignment="1" applyProtection="1">
      <protection locked="0"/>
    </xf>
    <xf numFmtId="41" fontId="8" fillId="7" borderId="0" xfId="10" applyFont="1" applyFill="1" applyBorder="1" applyAlignment="1" applyProtection="1">
      <protection locked="0"/>
    </xf>
    <xf numFmtId="41" fontId="8" fillId="7" borderId="18" xfId="10" applyFont="1" applyFill="1" applyBorder="1" applyAlignment="1" applyProtection="1">
      <protection locked="0"/>
    </xf>
    <xf numFmtId="41" fontId="8" fillId="7" borderId="19" xfId="10" applyFont="1" applyFill="1" applyBorder="1" applyAlignment="1" applyProtection="1">
      <protection locked="0"/>
    </xf>
    <xf numFmtId="41" fontId="8" fillId="7" borderId="20" xfId="10" applyFont="1" applyFill="1" applyBorder="1" applyAlignment="1" applyProtection="1">
      <protection locked="0"/>
    </xf>
    <xf numFmtId="41" fontId="8" fillId="7" borderId="48" xfId="10" applyFont="1" applyFill="1" applyBorder="1" applyAlignment="1" applyProtection="1">
      <protection locked="0"/>
    </xf>
    <xf numFmtId="41" fontId="8" fillId="7" borderId="22" xfId="10" applyFont="1" applyFill="1" applyBorder="1" applyAlignment="1" applyProtection="1">
      <protection locked="0"/>
    </xf>
    <xf numFmtId="41" fontId="8" fillId="7" borderId="23" xfId="10" applyFont="1" applyFill="1" applyBorder="1" applyAlignment="1" applyProtection="1">
      <protection locked="0"/>
    </xf>
    <xf numFmtId="41" fontId="8" fillId="7" borderId="24" xfId="10" applyFont="1" applyFill="1" applyBorder="1" applyAlignment="1" applyProtection="1">
      <protection locked="0"/>
    </xf>
    <xf numFmtId="41" fontId="8" fillId="7" borderId="21" xfId="10" applyFont="1" applyFill="1" applyBorder="1" applyAlignment="1" applyProtection="1">
      <protection locked="0"/>
    </xf>
    <xf numFmtId="41" fontId="8" fillId="7" borderId="41" xfId="10" applyFont="1" applyFill="1" applyBorder="1" applyAlignment="1" applyProtection="1">
      <protection locked="0"/>
    </xf>
    <xf numFmtId="41" fontId="8" fillId="7" borderId="42" xfId="10" applyFont="1" applyFill="1" applyBorder="1" applyAlignment="1" applyProtection="1">
      <protection locked="0"/>
    </xf>
    <xf numFmtId="41" fontId="8" fillId="7" borderId="43" xfId="10" applyFont="1" applyFill="1" applyBorder="1" applyAlignment="1" applyProtection="1">
      <protection locked="0"/>
    </xf>
    <xf numFmtId="41" fontId="13" fillId="0" borderId="0" xfId="10" applyFont="1" applyFill="1" applyBorder="1" applyAlignment="1" applyProtection="1">
      <protection locked="0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37" xfId="15" applyFont="1" applyBorder="1" applyAlignment="1"/>
    <xf numFmtId="0" fontId="4" fillId="0" borderId="63" xfId="15" applyFont="1" applyBorder="1" applyAlignment="1"/>
    <xf numFmtId="0" fontId="4" fillId="0" borderId="39" xfId="15" applyFont="1" applyBorder="1" applyAlignment="1"/>
    <xf numFmtId="0" fontId="4" fillId="0" borderId="59" xfId="15" applyFont="1" applyBorder="1" applyAlignment="1"/>
    <xf numFmtId="164" fontId="4" fillId="0" borderId="21" xfId="2" applyNumberFormat="1" applyFont="1" applyFill="1" applyBorder="1" applyAlignment="1" applyProtection="1">
      <alignment wrapText="1"/>
    </xf>
    <xf numFmtId="0" fontId="13" fillId="0" borderId="21" xfId="15" applyFont="1" applyBorder="1" applyAlignment="1">
      <alignment wrapText="1"/>
    </xf>
    <xf numFmtId="164" fontId="4" fillId="0" borderId="26" xfId="2" applyNumberFormat="1" applyFont="1" applyFill="1" applyBorder="1" applyAlignment="1" applyProtection="1">
      <alignment wrapText="1"/>
    </xf>
    <xf numFmtId="0" fontId="13" fillId="0" borderId="26" xfId="15" applyFont="1" applyBorder="1" applyAlignment="1">
      <alignment wrapText="1"/>
    </xf>
    <xf numFmtId="0" fontId="4" fillId="0" borderId="1" xfId="17" applyNumberFormat="1" applyFont="1" applyFill="1" applyBorder="1" applyAlignment="1" applyProtection="1">
      <alignment horizontal="center" vertical="center" wrapText="1"/>
    </xf>
    <xf numFmtId="0" fontId="4" fillId="0" borderId="2" xfId="17" applyNumberFormat="1" applyFont="1" applyFill="1" applyBorder="1" applyAlignment="1" applyProtection="1">
      <alignment horizontal="center" vertical="center" wrapText="1"/>
    </xf>
    <xf numFmtId="0" fontId="4" fillId="0" borderId="40" xfId="17" applyNumberFormat="1" applyFont="1" applyFill="1" applyBorder="1" applyAlignment="1" applyProtection="1">
      <alignment horizontal="center" vertical="center" wrapText="1"/>
    </xf>
    <xf numFmtId="0" fontId="4" fillId="0" borderId="56" xfId="17" applyNumberFormat="1" applyFont="1" applyFill="1" applyBorder="1" applyAlignment="1" applyProtection="1">
      <alignment horizontal="center" vertical="center" wrapText="1"/>
    </xf>
    <xf numFmtId="0" fontId="4" fillId="0" borderId="6" xfId="17" applyNumberFormat="1" applyFont="1" applyFill="1" applyBorder="1" applyAlignment="1" applyProtection="1">
      <alignment horizontal="center" vertical="center" wrapText="1"/>
    </xf>
    <xf numFmtId="0" fontId="4" fillId="0" borderId="38" xfId="17" applyNumberFormat="1" applyFont="1" applyFill="1" applyBorder="1" applyAlignment="1" applyProtection="1">
      <alignment horizontal="center" vertical="center" wrapText="1"/>
    </xf>
    <xf numFmtId="164" fontId="4" fillId="0" borderId="12" xfId="2" applyNumberFormat="1" applyFont="1" applyFill="1" applyBorder="1" applyAlignment="1" applyProtection="1">
      <alignment vertical="center" wrapText="1"/>
    </xf>
    <xf numFmtId="164" fontId="4" fillId="0" borderId="6" xfId="2" applyNumberFormat="1" applyFont="1" applyFill="1" applyBorder="1" applyAlignment="1" applyProtection="1">
      <alignment vertical="center" wrapText="1"/>
    </xf>
    <xf numFmtId="164" fontId="4" fillId="0" borderId="38" xfId="2" applyNumberFormat="1" applyFont="1" applyFill="1" applyBorder="1" applyAlignment="1" applyProtection="1">
      <alignment vertical="center" wrapText="1"/>
    </xf>
    <xf numFmtId="164" fontId="4" fillId="0" borderId="15" xfId="2" applyNumberFormat="1" applyFont="1" applyFill="1" applyBorder="1" applyAlignment="1" applyProtection="1">
      <alignment vertical="center" wrapText="1"/>
    </xf>
    <xf numFmtId="0" fontId="13" fillId="0" borderId="15" xfId="0" applyFont="1" applyBorder="1" applyAlignment="1">
      <alignment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164" fontId="4" fillId="0" borderId="32" xfId="2" applyNumberFormat="1" applyFont="1" applyFill="1" applyBorder="1" applyAlignment="1" applyProtection="1">
      <alignment wrapText="1"/>
    </xf>
    <xf numFmtId="0" fontId="13" fillId="0" borderId="32" xfId="15" applyFont="1" applyBorder="1" applyAlignment="1">
      <alignment wrapText="1"/>
    </xf>
    <xf numFmtId="0" fontId="4" fillId="0" borderId="37" xfId="2" applyNumberFormat="1" applyFont="1" applyFill="1" applyBorder="1" applyAlignment="1" applyProtection="1">
      <alignment horizontal="center"/>
    </xf>
    <xf numFmtId="0" fontId="4" fillId="0" borderId="63" xfId="2" applyNumberFormat="1" applyFont="1" applyFill="1" applyBorder="1" applyAlignment="1" applyProtection="1">
      <alignment horizontal="center"/>
    </xf>
    <xf numFmtId="0" fontId="4" fillId="0" borderId="40" xfId="2" applyNumberFormat="1" applyFont="1" applyFill="1" applyBorder="1" applyAlignment="1" applyProtection="1">
      <alignment horizontal="center"/>
    </xf>
    <xf numFmtId="0" fontId="4" fillId="0" borderId="56" xfId="2" applyNumberFormat="1" applyFont="1" applyFill="1" applyBorder="1" applyAlignment="1" applyProtection="1">
      <alignment horizontal="center"/>
    </xf>
    <xf numFmtId="0" fontId="4" fillId="0" borderId="3" xfId="5" applyNumberFormat="1" applyFont="1" applyFill="1" applyBorder="1" applyAlignment="1" applyProtection="1">
      <alignment horizontal="center" vertical="center"/>
    </xf>
    <xf numFmtId="0" fontId="4" fillId="0" borderId="4" xfId="5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40" xfId="7" applyFont="1" applyBorder="1" applyAlignment="1" applyProtection="1">
      <alignment horizontal="left" vertical="center" wrapText="1"/>
    </xf>
    <xf numFmtId="0" fontId="4" fillId="0" borderId="56" xfId="7" applyFont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40" xfId="2" applyNumberFormat="1" applyFont="1" applyFill="1" applyBorder="1" applyAlignment="1" applyProtection="1">
      <alignment horizontal="center" vertical="center" wrapText="1"/>
    </xf>
    <xf numFmtId="0" fontId="4" fillId="0" borderId="56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38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/>
    </xf>
    <xf numFmtId="0" fontId="4" fillId="0" borderId="8" xfId="2" applyNumberFormat="1" applyFont="1" applyFill="1" applyBorder="1" applyAlignment="1" applyProtection="1">
      <alignment horizontal="center"/>
    </xf>
    <xf numFmtId="0" fontId="4" fillId="0" borderId="3" xfId="2" quotePrefix="1" applyNumberFormat="1" applyFont="1" applyFill="1" applyBorder="1" applyAlignment="1" applyProtection="1">
      <alignment horizontal="center" vertical="center" wrapText="1"/>
    </xf>
    <xf numFmtId="0" fontId="4" fillId="0" borderId="5" xfId="2" quotePrefix="1" applyNumberFormat="1" applyFont="1" applyFill="1" applyBorder="1" applyAlignment="1" applyProtection="1">
      <alignment horizontal="center" vertical="center" wrapText="1"/>
    </xf>
    <xf numFmtId="0" fontId="4" fillId="0" borderId="4" xfId="2" quotePrefix="1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37" xfId="7" applyFont="1" applyBorder="1" applyAlignment="1" applyProtection="1">
      <alignment horizontal="left" vertical="center" wrapText="1"/>
    </xf>
    <xf numFmtId="0" fontId="4" fillId="0" borderId="63" xfId="7" applyFont="1" applyBorder="1" applyAlignment="1" applyProtection="1">
      <alignment horizontal="left" vertical="center" wrapText="1"/>
    </xf>
    <xf numFmtId="0" fontId="4" fillId="0" borderId="28" xfId="7" applyFont="1" applyBorder="1" applyAlignment="1" applyProtection="1">
      <alignment horizontal="left" vertical="center" wrapText="1"/>
    </xf>
    <xf numFmtId="0" fontId="4" fillId="0" borderId="30" xfId="7" applyFont="1" applyBorder="1" applyAlignment="1" applyProtection="1">
      <alignment horizontal="left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vertical="center" wrapText="1"/>
    </xf>
    <xf numFmtId="0" fontId="4" fillId="0" borderId="4" xfId="2" applyNumberFormat="1" applyFont="1" applyFill="1" applyBorder="1" applyAlignment="1" applyProtection="1">
      <alignment vertical="center" wrapText="1"/>
    </xf>
    <xf numFmtId="166" fontId="4" fillId="0" borderId="1" xfId="8" applyNumberFormat="1" applyFont="1" applyFill="1" applyBorder="1" applyAlignment="1" applyProtection="1">
      <alignment horizontal="center" vertical="center"/>
    </xf>
    <xf numFmtId="166" fontId="4" fillId="0" borderId="2" xfId="8" applyNumberFormat="1" applyFont="1" applyFill="1" applyBorder="1" applyAlignment="1" applyProtection="1">
      <alignment horizontal="center" vertical="center"/>
    </xf>
    <xf numFmtId="166" fontId="4" fillId="0" borderId="40" xfId="8" applyNumberFormat="1" applyFont="1" applyFill="1" applyBorder="1" applyAlignment="1" applyProtection="1">
      <alignment horizontal="center" vertical="center"/>
    </xf>
    <xf numFmtId="166" fontId="4" fillId="0" borderId="56" xfId="8" applyNumberFormat="1" applyFont="1" applyFill="1" applyBorder="1" applyAlignment="1" applyProtection="1">
      <alignment horizontal="center" vertical="center"/>
    </xf>
    <xf numFmtId="166" fontId="4" fillId="0" borderId="6" xfId="8" applyNumberFormat="1" applyFont="1" applyFill="1" applyBorder="1" applyAlignment="1" applyProtection="1">
      <alignment horizontal="center" vertical="top" wrapText="1"/>
    </xf>
    <xf numFmtId="166" fontId="4" fillId="0" borderId="12" xfId="8" applyNumberFormat="1" applyFont="1" applyFill="1" applyBorder="1" applyAlignment="1" applyProtection="1">
      <alignment horizontal="center" vertical="top" wrapText="1"/>
    </xf>
    <xf numFmtId="166" fontId="4" fillId="0" borderId="38" xfId="8" applyNumberFormat="1" applyFont="1" applyFill="1" applyBorder="1" applyAlignment="1" applyProtection="1">
      <alignment horizontal="center" vertical="top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31" xfId="2" applyNumberFormat="1" applyFont="1" applyFill="1" applyBorder="1" applyAlignment="1" applyProtection="1">
      <alignment horizontal="left" vertical="center" wrapText="1"/>
    </xf>
    <xf numFmtId="0" fontId="4" fillId="0" borderId="58" xfId="2" applyNumberFormat="1" applyFont="1" applyFill="1" applyBorder="1" applyAlignment="1" applyProtection="1">
      <alignment horizontal="left" vertical="center" wrapText="1"/>
    </xf>
    <xf numFmtId="0" fontId="4" fillId="0" borderId="62" xfId="2" applyNumberFormat="1" applyFont="1" applyFill="1" applyBorder="1" applyAlignment="1" applyProtection="1">
      <alignment horizontal="left" vertical="center" wrapText="1"/>
    </xf>
    <xf numFmtId="0" fontId="4" fillId="0" borderId="64" xfId="2" applyNumberFormat="1" applyFont="1" applyFill="1" applyBorder="1" applyAlignment="1" applyProtection="1">
      <alignment horizontal="left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/>
    </xf>
    <xf numFmtId="0" fontId="4" fillId="0" borderId="12" xfId="2" applyNumberFormat="1" applyFont="1" applyFill="1" applyBorder="1" applyAlignment="1" applyProtection="1">
      <alignment horizontal="center" vertical="center"/>
    </xf>
    <xf numFmtId="0" fontId="4" fillId="0" borderId="38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0" fontId="2" fillId="0" borderId="40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center" vertical="center"/>
    </xf>
    <xf numFmtId="0" fontId="6" fillId="0" borderId="41" xfId="2" quotePrefix="1" applyNumberFormat="1" applyFont="1" applyFill="1" applyBorder="1" applyAlignment="1" applyProtection="1">
      <alignment horizontal="left"/>
    </xf>
    <xf numFmtId="0" fontId="4" fillId="0" borderId="7" xfId="2" applyNumberFormat="1" applyFont="1" applyFill="1" applyBorder="1" applyAlignment="1" applyProtection="1">
      <alignment horizontal="center" vertical="center"/>
    </xf>
    <xf numFmtId="0" fontId="4" fillId="0" borderId="40" xfId="2" applyNumberFormat="1" applyFont="1" applyFill="1" applyBorder="1" applyAlignment="1" applyProtection="1">
      <alignment horizontal="center" vertical="center"/>
    </xf>
    <xf numFmtId="0" fontId="4" fillId="0" borderId="72" xfId="2" applyNumberFormat="1" applyFont="1" applyFill="1" applyBorder="1" applyAlignment="1" applyProtection="1">
      <alignment horizontal="left" vertical="center"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6" fillId="0" borderId="5" xfId="2" applyNumberFormat="1" applyFont="1" applyFill="1" applyBorder="1" applyAlignment="1" applyProtection="1">
      <alignment horizontal="left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31" xfId="2" applyNumberFormat="1" applyFont="1" applyFill="1" applyBorder="1" applyAlignment="1" applyProtection="1">
      <alignment horizontal="left"/>
    </xf>
    <xf numFmtId="0" fontId="4" fillId="0" borderId="58" xfId="2" applyNumberFormat="1" applyFont="1" applyFill="1" applyBorder="1" applyAlignment="1" applyProtection="1">
      <alignment horizontal="left"/>
    </xf>
    <xf numFmtId="0" fontId="4" fillId="0" borderId="39" xfId="2" applyNumberFormat="1" applyFont="1" applyFill="1" applyBorder="1" applyAlignment="1" applyProtection="1">
      <alignment horizontal="left"/>
    </xf>
    <xf numFmtId="0" fontId="4" fillId="0" borderId="59" xfId="2" applyNumberFormat="1" applyFont="1" applyFill="1" applyBorder="1" applyAlignment="1" applyProtection="1">
      <alignment horizontal="left"/>
    </xf>
    <xf numFmtId="0" fontId="4" fillId="0" borderId="31" xfId="2" applyNumberFormat="1" applyFont="1" applyFill="1" applyBorder="1" applyAlignment="1" applyProtection="1">
      <alignment horizontal="left" vertical="center"/>
    </xf>
    <xf numFmtId="0" fontId="4" fillId="0" borderId="58" xfId="2" applyNumberFormat="1" applyFont="1" applyFill="1" applyBorder="1" applyAlignment="1" applyProtection="1">
      <alignment horizontal="left" vertical="center"/>
    </xf>
    <xf numFmtId="0" fontId="4" fillId="0" borderId="40" xfId="2" applyNumberFormat="1" applyFont="1" applyFill="1" applyBorder="1" applyAlignment="1" applyProtection="1">
      <alignment horizontal="left" vertical="center"/>
    </xf>
    <xf numFmtId="0" fontId="4" fillId="0" borderId="56" xfId="2" applyNumberFormat="1" applyFont="1" applyFill="1" applyBorder="1" applyAlignment="1" applyProtection="1">
      <alignment horizontal="left" vertical="center"/>
    </xf>
    <xf numFmtId="0" fontId="4" fillId="0" borderId="6" xfId="2" applyNumberFormat="1" applyFont="1" applyFill="1" applyBorder="1" applyAlignment="1" applyProtection="1">
      <alignment horizontal="left" vertical="center"/>
    </xf>
    <xf numFmtId="0" fontId="4" fillId="0" borderId="38" xfId="2" applyNumberFormat="1" applyFont="1" applyFill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wrapText="1"/>
    </xf>
    <xf numFmtId="0" fontId="16" fillId="0" borderId="0" xfId="0" applyFont="1" applyAlignment="1" applyProtection="1">
      <alignment horizontal="left" wrapText="1"/>
    </xf>
    <xf numFmtId="0" fontId="6" fillId="0" borderId="41" xfId="2" applyNumberFormat="1" applyFont="1" applyFill="1" applyBorder="1" applyAlignment="1" applyProtection="1">
      <alignment horizontal="left" wrapText="1"/>
    </xf>
    <xf numFmtId="0" fontId="4" fillId="0" borderId="6" xfId="2" applyNumberFormat="1" applyFont="1" applyFill="1" applyBorder="1" applyAlignment="1" applyProtection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left"/>
    </xf>
    <xf numFmtId="0" fontId="4" fillId="0" borderId="5" xfId="2" applyNumberFormat="1" applyFont="1" applyFill="1" applyBorder="1" applyAlignment="1" applyProtection="1">
      <alignment horizontal="center" vertical="center"/>
    </xf>
    <xf numFmtId="0" fontId="4" fillId="0" borderId="34" xfId="2" applyNumberFormat="1" applyFont="1" applyFill="1" applyBorder="1" applyAlignment="1" applyProtection="1">
      <alignment horizontal="center" vertical="center" wrapText="1"/>
    </xf>
    <xf numFmtId="0" fontId="4" fillId="0" borderId="70" xfId="2" applyNumberFormat="1" applyFont="1" applyFill="1" applyBorder="1" applyAlignment="1" applyProtection="1">
      <alignment horizontal="center" vertical="center" wrapText="1"/>
    </xf>
    <xf numFmtId="0" fontId="4" fillId="0" borderId="23" xfId="2" applyNumberFormat="1" applyFont="1" applyFill="1" applyBorder="1" applyAlignment="1" applyProtection="1">
      <alignment horizontal="center" vertical="center"/>
    </xf>
    <xf numFmtId="0" fontId="4" fillId="0" borderId="68" xfId="2" applyNumberFormat="1" applyFont="1" applyFill="1" applyBorder="1" applyAlignment="1" applyProtection="1">
      <alignment horizontal="center" vertical="center"/>
    </xf>
    <xf numFmtId="0" fontId="4" fillId="0" borderId="28" xfId="2" applyNumberFormat="1" applyFont="1" applyFill="1" applyBorder="1" applyAlignment="1" applyProtection="1">
      <alignment horizontal="center" vertical="center"/>
    </xf>
    <xf numFmtId="0" fontId="4" fillId="0" borderId="69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/>
    </xf>
    <xf numFmtId="0" fontId="4" fillId="0" borderId="56" xfId="2" applyNumberFormat="1" applyFont="1" applyFill="1" applyBorder="1" applyAlignment="1" applyProtection="1">
      <alignment horizontal="center" vertical="center"/>
    </xf>
    <xf numFmtId="0" fontId="4" fillId="0" borderId="3" xfId="4" quotePrefix="1" applyNumberFormat="1" applyFont="1" applyFill="1" applyBorder="1" applyAlignment="1" applyProtection="1">
      <alignment horizontal="center" vertical="center"/>
    </xf>
    <xf numFmtId="0" fontId="4" fillId="0" borderId="5" xfId="4" quotePrefix="1" applyNumberFormat="1" applyFont="1" applyFill="1" applyBorder="1" applyAlignment="1" applyProtection="1">
      <alignment horizontal="center" vertical="center"/>
    </xf>
    <xf numFmtId="0" fontId="4" fillId="0" borderId="4" xfId="4" quotePrefix="1" applyNumberFormat="1" applyFont="1" applyFill="1" applyBorder="1" applyAlignment="1" applyProtection="1">
      <alignment horizontal="center" vertical="center"/>
    </xf>
    <xf numFmtId="0" fontId="4" fillId="0" borderId="33" xfId="2" applyNumberFormat="1" applyFont="1" applyFill="1" applyBorder="1" applyAlignment="1" applyProtection="1">
      <alignment horizontal="left" vertical="center"/>
    </xf>
    <xf numFmtId="0" fontId="4" fillId="0" borderId="62" xfId="2" applyNumberFormat="1" applyFont="1" applyFill="1" applyBorder="1" applyAlignment="1" applyProtection="1">
      <alignment horizontal="left" vertical="center"/>
    </xf>
    <xf numFmtId="0" fontId="4" fillId="0" borderId="52" xfId="2" applyNumberFormat="1" applyFont="1" applyFill="1" applyBorder="1" applyAlignment="1" applyProtection="1">
      <alignment horizontal="left" vertical="center"/>
    </xf>
    <xf numFmtId="0" fontId="2" fillId="0" borderId="3" xfId="2" applyNumberFormat="1" applyFont="1" applyFill="1" applyBorder="1" applyAlignment="1" applyProtection="1">
      <alignment horizontal="left" vertical="center"/>
    </xf>
    <xf numFmtId="0" fontId="2" fillId="0" borderId="5" xfId="2" applyNumberFormat="1" applyFont="1" applyFill="1" applyBorder="1" applyAlignment="1" applyProtection="1">
      <alignment horizontal="left" vertical="center"/>
    </xf>
    <xf numFmtId="0" fontId="4" fillId="0" borderId="39" xfId="2" applyNumberFormat="1" applyFont="1" applyFill="1" applyBorder="1" applyAlignment="1" applyProtection="1">
      <alignment horizontal="left" vertical="center"/>
    </xf>
    <xf numFmtId="0" fontId="4" fillId="0" borderId="27" xfId="2" applyNumberFormat="1" applyFont="1" applyFill="1" applyBorder="1" applyAlignment="1" applyProtection="1">
      <alignment horizontal="left" vertical="center"/>
    </xf>
    <xf numFmtId="0" fontId="4" fillId="0" borderId="3" xfId="2" applyNumberFormat="1" applyFont="1" applyFill="1" applyBorder="1" applyAlignment="1" applyProtection="1">
      <alignment horizontal="left" vertical="center"/>
    </xf>
    <xf numFmtId="0" fontId="4" fillId="0" borderId="5" xfId="2" applyNumberFormat="1" applyFont="1" applyFill="1" applyBorder="1" applyAlignment="1" applyProtection="1">
      <alignment horizontal="left" vertical="center"/>
    </xf>
    <xf numFmtId="0" fontId="4" fillId="0" borderId="12" xfId="2" quotePrefix="1" applyNumberFormat="1" applyFont="1" applyFill="1" applyBorder="1" applyAlignment="1" applyProtection="1">
      <alignment horizontal="center" vertical="center" wrapText="1"/>
    </xf>
    <xf numFmtId="0" fontId="4" fillId="0" borderId="38" xfId="2" quotePrefix="1" applyNumberFormat="1" applyFont="1" applyFill="1" applyBorder="1" applyAlignment="1" applyProtection="1">
      <alignment horizontal="center" vertical="center" wrapText="1"/>
    </xf>
    <xf numFmtId="0" fontId="4" fillId="0" borderId="46" xfId="2" applyNumberFormat="1" applyFont="1" applyFill="1" applyBorder="1" applyAlignment="1" applyProtection="1">
      <alignment horizontal="center" vertical="center" wrapText="1"/>
    </xf>
    <xf numFmtId="0" fontId="4" fillId="0" borderId="48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</cellXfs>
  <cellStyles count="18">
    <cellStyle name="Escribir" xfId="12"/>
    <cellStyle name="Escribir_SBM-09V1.1" xfId="16"/>
    <cellStyle name="Millares [0] 2" xfId="10"/>
    <cellStyle name="Millares 2" xfId="8"/>
    <cellStyle name="Moneda_REM17-17A" xfId="4"/>
    <cellStyle name="Normal" xfId="0" builtinId="0"/>
    <cellStyle name="Normal_APS" xfId="13"/>
    <cellStyle name="Normal_APS_SBM-09V1.1" xfId="14"/>
    <cellStyle name="Normal_REM 02-2002" xfId="9"/>
    <cellStyle name="Normal_REM 05-2002" xfId="17"/>
    <cellStyle name="Normal_REM 08-2002" xfId="5"/>
    <cellStyle name="Normal_REM 17-2002" xfId="2"/>
    <cellStyle name="Normal_REM 18-2002" xfId="6"/>
    <cellStyle name="Normal_REM 21-2002" xfId="11"/>
    <cellStyle name="Normal_REM17-17A" xfId="3"/>
    <cellStyle name="Normal_REM18A-18" xfId="7"/>
    <cellStyle name="Normal_RMC_0" xfId="1"/>
    <cellStyle name="Normal_SBM-09V1.1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BS-15_V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BS-15_V1.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BS-15_V1.0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BS-15_V1.1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BS-15_V1.1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%20SBS-15_V1.1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BS06%20JUNIO%20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BS07%20JULIO%20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BS08%20AGOSTO%20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BS09%20SEPTIEMBRE%20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BS10%20OCTUBRE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BS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DICIEMBRE%20CON%20REM%2009%202015/116108BS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/>
      <sheetData sheetId="3">
        <row r="83">
          <cell r="C83">
            <v>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471</v>
          </cell>
          <cell r="D48">
            <v>471</v>
          </cell>
        </row>
        <row r="50">
          <cell r="C50">
            <v>59</v>
          </cell>
          <cell r="D50">
            <v>59</v>
          </cell>
        </row>
        <row r="51">
          <cell r="C51">
            <v>115</v>
          </cell>
          <cell r="D51">
            <v>114</v>
          </cell>
        </row>
        <row r="83">
          <cell r="C83">
            <v>25386</v>
          </cell>
          <cell r="D83">
            <v>24913</v>
          </cell>
          <cell r="N83">
            <v>10730</v>
          </cell>
          <cell r="O83">
            <v>6033</v>
          </cell>
          <cell r="P83">
            <v>8623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24361</v>
          </cell>
          <cell r="D174">
            <v>24182</v>
          </cell>
          <cell r="N174">
            <v>9856</v>
          </cell>
          <cell r="O174">
            <v>7593</v>
          </cell>
          <cell r="P174">
            <v>6912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926</v>
          </cell>
          <cell r="D243">
            <v>916</v>
          </cell>
          <cell r="N243">
            <v>89</v>
          </cell>
          <cell r="O243">
            <v>829</v>
          </cell>
          <cell r="P243">
            <v>8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1456</v>
          </cell>
          <cell r="D295">
            <v>1436</v>
          </cell>
          <cell r="N295">
            <v>1043</v>
          </cell>
          <cell r="O295">
            <v>349</v>
          </cell>
          <cell r="P295">
            <v>64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4510</v>
          </cell>
          <cell r="D362">
            <v>4501</v>
          </cell>
          <cell r="N362">
            <v>1399</v>
          </cell>
          <cell r="O362">
            <v>2976</v>
          </cell>
          <cell r="P362">
            <v>135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33</v>
          </cell>
          <cell r="D405">
            <v>33</v>
          </cell>
          <cell r="O405">
            <v>33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761</v>
          </cell>
          <cell r="D428">
            <v>761</v>
          </cell>
          <cell r="N428">
            <v>298</v>
          </cell>
          <cell r="O428">
            <v>459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22</v>
          </cell>
          <cell r="D446">
            <v>22</v>
          </cell>
          <cell r="O446">
            <v>22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69</v>
          </cell>
          <cell r="D456">
            <v>68</v>
          </cell>
          <cell r="N456">
            <v>39</v>
          </cell>
          <cell r="O456">
            <v>28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3103</v>
          </cell>
          <cell r="D500">
            <v>3096</v>
          </cell>
          <cell r="N500">
            <v>439</v>
          </cell>
          <cell r="O500">
            <v>1769</v>
          </cell>
          <cell r="P500">
            <v>895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2655</v>
          </cell>
          <cell r="D535">
            <v>2587</v>
          </cell>
          <cell r="N535">
            <v>254</v>
          </cell>
          <cell r="O535">
            <v>604</v>
          </cell>
          <cell r="P535">
            <v>1797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775</v>
          </cell>
          <cell r="D615">
            <v>767</v>
          </cell>
          <cell r="N615">
            <v>149</v>
          </cell>
          <cell r="O615">
            <v>302</v>
          </cell>
          <cell r="P615">
            <v>324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873</v>
          </cell>
          <cell r="D633">
            <v>863</v>
          </cell>
          <cell r="N633">
            <v>382</v>
          </cell>
          <cell r="O633">
            <v>361</v>
          </cell>
          <cell r="P633">
            <v>130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200</v>
          </cell>
          <cell r="D634">
            <v>200</v>
          </cell>
          <cell r="O634">
            <v>200</v>
          </cell>
        </row>
        <row r="635">
          <cell r="C635">
            <v>179</v>
          </cell>
          <cell r="D635">
            <v>179</v>
          </cell>
          <cell r="N635">
            <v>71</v>
          </cell>
          <cell r="O635">
            <v>13</v>
          </cell>
          <cell r="P635">
            <v>95</v>
          </cell>
        </row>
        <row r="636">
          <cell r="C636">
            <v>25</v>
          </cell>
          <cell r="D636">
            <v>25</v>
          </cell>
          <cell r="O636">
            <v>25</v>
          </cell>
        </row>
        <row r="637">
          <cell r="C637">
            <v>208</v>
          </cell>
          <cell r="D637">
            <v>208</v>
          </cell>
          <cell r="N637">
            <v>174</v>
          </cell>
          <cell r="O637">
            <v>34</v>
          </cell>
        </row>
        <row r="638">
          <cell r="C638">
            <v>120</v>
          </cell>
          <cell r="D638">
            <v>110</v>
          </cell>
          <cell r="N638">
            <v>112</v>
          </cell>
          <cell r="O638">
            <v>8</v>
          </cell>
        </row>
        <row r="641">
          <cell r="C641">
            <v>18</v>
          </cell>
          <cell r="D641">
            <v>18</v>
          </cell>
          <cell r="N641">
            <v>2</v>
          </cell>
          <cell r="O641">
            <v>15</v>
          </cell>
          <cell r="P641">
            <v>1</v>
          </cell>
        </row>
        <row r="642">
          <cell r="C642">
            <v>13</v>
          </cell>
          <cell r="D642">
            <v>13</v>
          </cell>
          <cell r="O642">
            <v>13</v>
          </cell>
        </row>
        <row r="643">
          <cell r="C643">
            <v>7</v>
          </cell>
          <cell r="D643">
            <v>7</v>
          </cell>
          <cell r="N643">
            <v>7</v>
          </cell>
        </row>
        <row r="644">
          <cell r="C644">
            <v>42</v>
          </cell>
          <cell r="D644">
            <v>42</v>
          </cell>
          <cell r="O644">
            <v>42</v>
          </cell>
        </row>
        <row r="646">
          <cell r="C646">
            <v>4</v>
          </cell>
          <cell r="D646">
            <v>4</v>
          </cell>
          <cell r="O646">
            <v>1</v>
          </cell>
          <cell r="P646">
            <v>3</v>
          </cell>
        </row>
        <row r="647">
          <cell r="C647">
            <v>4</v>
          </cell>
          <cell r="D647">
            <v>4</v>
          </cell>
          <cell r="N647">
            <v>2</v>
          </cell>
          <cell r="O647">
            <v>2</v>
          </cell>
        </row>
        <row r="648">
          <cell r="C648">
            <v>12</v>
          </cell>
          <cell r="D648">
            <v>12</v>
          </cell>
          <cell r="N648">
            <v>4</v>
          </cell>
          <cell r="P648">
            <v>8</v>
          </cell>
        </row>
        <row r="649">
          <cell r="C649">
            <v>31</v>
          </cell>
          <cell r="D649">
            <v>31</v>
          </cell>
          <cell r="N649">
            <v>9</v>
          </cell>
          <cell r="P649">
            <v>22</v>
          </cell>
        </row>
        <row r="650">
          <cell r="C650">
            <v>1</v>
          </cell>
          <cell r="D650">
            <v>1</v>
          </cell>
          <cell r="P650">
            <v>1</v>
          </cell>
        </row>
        <row r="652">
          <cell r="C652">
            <v>1</v>
          </cell>
          <cell r="D652">
            <v>1</v>
          </cell>
          <cell r="N652">
            <v>1</v>
          </cell>
        </row>
        <row r="653">
          <cell r="C653">
            <v>8</v>
          </cell>
          <cell r="D653">
            <v>8</v>
          </cell>
          <cell r="O653">
            <v>8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9</v>
          </cell>
          <cell r="D804">
            <v>9</v>
          </cell>
          <cell r="N804">
            <v>0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1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198</v>
          </cell>
          <cell r="D882">
            <v>194</v>
          </cell>
          <cell r="E882">
            <v>4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107</v>
          </cell>
          <cell r="R882">
            <v>0</v>
          </cell>
          <cell r="S882">
            <v>0</v>
          </cell>
          <cell r="T882">
            <v>0</v>
          </cell>
          <cell r="AB882">
            <v>84</v>
          </cell>
        </row>
        <row r="961">
          <cell r="C961">
            <v>36</v>
          </cell>
          <cell r="D961">
            <v>26</v>
          </cell>
          <cell r="E961">
            <v>10</v>
          </cell>
          <cell r="F961">
            <v>5</v>
          </cell>
          <cell r="G961">
            <v>0</v>
          </cell>
          <cell r="H961">
            <v>5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10</v>
          </cell>
        </row>
        <row r="1037">
          <cell r="C1037">
            <v>12</v>
          </cell>
          <cell r="D1037">
            <v>7</v>
          </cell>
          <cell r="E1037">
            <v>5</v>
          </cell>
          <cell r="F1037">
            <v>1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4</v>
          </cell>
        </row>
        <row r="1098">
          <cell r="C1098">
            <v>66</v>
          </cell>
          <cell r="D1098">
            <v>66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62</v>
          </cell>
        </row>
        <row r="1166">
          <cell r="C1166">
            <v>131</v>
          </cell>
          <cell r="D1166">
            <v>125</v>
          </cell>
          <cell r="E1166">
            <v>6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130</v>
          </cell>
        </row>
        <row r="1196">
          <cell r="C1196">
            <v>701</v>
          </cell>
          <cell r="D1196">
            <v>700</v>
          </cell>
          <cell r="N1196">
            <v>132</v>
          </cell>
          <cell r="O1196">
            <v>360</v>
          </cell>
          <cell r="P1196">
            <v>209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6</v>
          </cell>
          <cell r="D1221">
            <v>3</v>
          </cell>
          <cell r="E1221">
            <v>3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3</v>
          </cell>
        </row>
        <row r="1287">
          <cell r="C1287">
            <v>6</v>
          </cell>
          <cell r="D1287">
            <v>6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6</v>
          </cell>
        </row>
        <row r="1353">
          <cell r="C1353">
            <v>75</v>
          </cell>
          <cell r="D1353">
            <v>74</v>
          </cell>
          <cell r="N1353">
            <v>12</v>
          </cell>
          <cell r="O1353">
            <v>63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187</v>
          </cell>
          <cell r="D1357">
            <v>156</v>
          </cell>
          <cell r="E1357">
            <v>31</v>
          </cell>
          <cell r="F1357">
            <v>14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6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1</v>
          </cell>
        </row>
        <row r="1489">
          <cell r="C1489">
            <v>80</v>
          </cell>
          <cell r="D1489">
            <v>42</v>
          </cell>
          <cell r="E1489">
            <v>38</v>
          </cell>
          <cell r="F1489">
            <v>2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1</v>
          </cell>
        </row>
        <row r="1574">
          <cell r="C1574">
            <v>1607</v>
          </cell>
          <cell r="D1574">
            <v>1463</v>
          </cell>
          <cell r="N1574">
            <v>1470</v>
          </cell>
          <cell r="O1574">
            <v>137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6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44</v>
          </cell>
          <cell r="D1597">
            <v>31</v>
          </cell>
          <cell r="E1597">
            <v>13</v>
          </cell>
          <cell r="F1597">
            <v>2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23</v>
          </cell>
          <cell r="D1633">
            <v>22</v>
          </cell>
          <cell r="E1633">
            <v>1</v>
          </cell>
          <cell r="F1633">
            <v>2</v>
          </cell>
        </row>
        <row r="1634">
          <cell r="C1634">
            <v>135</v>
          </cell>
          <cell r="D1634">
            <v>48</v>
          </cell>
          <cell r="E1634">
            <v>87</v>
          </cell>
        </row>
        <row r="1635">
          <cell r="E1635">
            <v>0</v>
          </cell>
        </row>
        <row r="1639">
          <cell r="C1639">
            <v>44</v>
          </cell>
          <cell r="D1639">
            <v>33</v>
          </cell>
          <cell r="E1639">
            <v>11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C1640">
            <v>1</v>
          </cell>
          <cell r="D1640">
            <v>1</v>
          </cell>
          <cell r="E1640">
            <v>0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2</v>
          </cell>
          <cell r="D1650">
            <v>2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F1676">
            <v>1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1</v>
          </cell>
          <cell r="E1723">
            <v>2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D1737">
            <v>1</v>
          </cell>
          <cell r="E1737">
            <v>0</v>
          </cell>
          <cell r="AB1737">
            <v>1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E1746">
            <v>1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4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C1834">
            <v>2</v>
          </cell>
          <cell r="D1834">
            <v>2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7</v>
          </cell>
          <cell r="D1837">
            <v>7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13</v>
          </cell>
          <cell r="D1845">
            <v>13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36</v>
          </cell>
          <cell r="D1849">
            <v>32</v>
          </cell>
          <cell r="N1849">
            <v>12</v>
          </cell>
          <cell r="P1849">
            <v>24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57</v>
          </cell>
          <cell r="D1861">
            <v>49</v>
          </cell>
        </row>
        <row r="1890">
          <cell r="C1890">
            <v>1</v>
          </cell>
          <cell r="D1890">
            <v>1</v>
          </cell>
          <cell r="E1890">
            <v>0</v>
          </cell>
          <cell r="AB1890">
            <v>1</v>
          </cell>
        </row>
        <row r="1914">
          <cell r="C1914">
            <v>95</v>
          </cell>
          <cell r="D1914">
            <v>95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90</v>
          </cell>
        </row>
        <row r="1935">
          <cell r="C1935">
            <v>1</v>
          </cell>
          <cell r="D1935">
            <v>1</v>
          </cell>
          <cell r="E1935">
            <v>0</v>
          </cell>
          <cell r="AB1935">
            <v>1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7</v>
          </cell>
          <cell r="D44">
            <v>7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1101</v>
          </cell>
          <cell r="D80">
            <v>12</v>
          </cell>
          <cell r="E80">
            <v>1049</v>
          </cell>
          <cell r="F80">
            <v>40</v>
          </cell>
          <cell r="G80">
            <v>0</v>
          </cell>
          <cell r="H80">
            <v>0</v>
          </cell>
        </row>
        <row r="122">
          <cell r="C122">
            <v>314</v>
          </cell>
          <cell r="D122">
            <v>1</v>
          </cell>
          <cell r="E122">
            <v>303</v>
          </cell>
          <cell r="F122">
            <v>10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5938</v>
          </cell>
          <cell r="D181">
            <v>5597</v>
          </cell>
          <cell r="E181">
            <v>23</v>
          </cell>
          <cell r="F181">
            <v>318</v>
          </cell>
          <cell r="G181">
            <v>0</v>
          </cell>
          <cell r="H181">
            <v>0</v>
          </cell>
        </row>
        <row r="252">
          <cell r="C252">
            <v>184</v>
          </cell>
          <cell r="D252">
            <v>139</v>
          </cell>
          <cell r="E252">
            <v>34</v>
          </cell>
          <cell r="F252">
            <v>11</v>
          </cell>
          <cell r="G252">
            <v>0</v>
          </cell>
          <cell r="H252">
            <v>0</v>
          </cell>
        </row>
        <row r="292">
          <cell r="C292">
            <v>131</v>
          </cell>
          <cell r="D292">
            <v>40</v>
          </cell>
          <cell r="E292">
            <v>24</v>
          </cell>
          <cell r="F292">
            <v>67</v>
          </cell>
          <cell r="G292">
            <v>0</v>
          </cell>
          <cell r="H292">
            <v>0</v>
          </cell>
        </row>
        <row r="315">
          <cell r="C315">
            <v>119</v>
          </cell>
          <cell r="D315">
            <v>30</v>
          </cell>
          <cell r="E315">
            <v>89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7708</v>
          </cell>
          <cell r="D341">
            <v>5722</v>
          </cell>
          <cell r="E341">
            <v>1678</v>
          </cell>
          <cell r="F341">
            <v>308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32</v>
          </cell>
        </row>
        <row r="174">
          <cell r="C174">
            <v>17</v>
          </cell>
        </row>
        <row r="243">
          <cell r="C243">
            <v>54</v>
          </cell>
        </row>
        <row r="289">
          <cell r="C289">
            <v>0</v>
          </cell>
        </row>
        <row r="295">
          <cell r="C295">
            <v>85</v>
          </cell>
        </row>
        <row r="362">
          <cell r="C362">
            <v>2</v>
          </cell>
        </row>
        <row r="405">
          <cell r="C405">
            <v>0</v>
          </cell>
        </row>
        <row r="428">
          <cell r="C428">
            <v>6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4</v>
          </cell>
        </row>
        <row r="1037">
          <cell r="C1037">
            <v>2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1</v>
          </cell>
        </row>
        <row r="1353">
          <cell r="C1353">
            <v>0</v>
          </cell>
        </row>
        <row r="1357">
          <cell r="C1357">
            <v>17</v>
          </cell>
        </row>
        <row r="1441">
          <cell r="C1441">
            <v>0</v>
          </cell>
        </row>
        <row r="1489">
          <cell r="C1489">
            <v>9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7</v>
          </cell>
        </row>
        <row r="1634">
          <cell r="C1634">
            <v>81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394</v>
          </cell>
          <cell r="D48">
            <v>394</v>
          </cell>
        </row>
        <row r="50">
          <cell r="C50">
            <v>59</v>
          </cell>
          <cell r="D50">
            <v>59</v>
          </cell>
        </row>
        <row r="51">
          <cell r="C51">
            <v>109</v>
          </cell>
          <cell r="D51">
            <v>105</v>
          </cell>
        </row>
        <row r="83">
          <cell r="C83">
            <v>23296</v>
          </cell>
          <cell r="D83">
            <v>22681</v>
          </cell>
          <cell r="N83">
            <v>10893</v>
          </cell>
          <cell r="O83">
            <v>5458</v>
          </cell>
          <cell r="P83">
            <v>6945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23076</v>
          </cell>
          <cell r="D174">
            <v>22735</v>
          </cell>
          <cell r="N174">
            <v>9970</v>
          </cell>
          <cell r="O174">
            <v>6868</v>
          </cell>
          <cell r="P174">
            <v>6238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803</v>
          </cell>
          <cell r="D243">
            <v>801</v>
          </cell>
          <cell r="N243">
            <v>93</v>
          </cell>
          <cell r="O243">
            <v>697</v>
          </cell>
          <cell r="P243">
            <v>13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1516</v>
          </cell>
          <cell r="D295">
            <v>1483</v>
          </cell>
          <cell r="N295">
            <v>1094</v>
          </cell>
          <cell r="O295">
            <v>351</v>
          </cell>
          <cell r="P295">
            <v>71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3403</v>
          </cell>
          <cell r="D362">
            <v>3392</v>
          </cell>
          <cell r="N362">
            <v>959</v>
          </cell>
          <cell r="O362">
            <v>2333</v>
          </cell>
          <cell r="P362">
            <v>111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29</v>
          </cell>
          <cell r="D405">
            <v>29</v>
          </cell>
          <cell r="N405">
            <v>2</v>
          </cell>
          <cell r="O405">
            <v>27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597</v>
          </cell>
          <cell r="D428">
            <v>595</v>
          </cell>
          <cell r="N428">
            <v>151</v>
          </cell>
          <cell r="O428">
            <v>445</v>
          </cell>
          <cell r="P428">
            <v>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9</v>
          </cell>
          <cell r="D446">
            <v>9</v>
          </cell>
          <cell r="O446">
            <v>9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71</v>
          </cell>
          <cell r="D456">
            <v>71</v>
          </cell>
          <cell r="N456">
            <v>35</v>
          </cell>
          <cell r="O456">
            <v>34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2729</v>
          </cell>
          <cell r="D500">
            <v>2716</v>
          </cell>
          <cell r="N500">
            <v>430</v>
          </cell>
          <cell r="O500">
            <v>1621</v>
          </cell>
          <cell r="P500">
            <v>678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2437</v>
          </cell>
          <cell r="D535">
            <v>2373</v>
          </cell>
          <cell r="N535">
            <v>243</v>
          </cell>
          <cell r="O535">
            <v>541</v>
          </cell>
          <cell r="P535">
            <v>1653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735</v>
          </cell>
          <cell r="D615">
            <v>724</v>
          </cell>
          <cell r="N615">
            <v>162</v>
          </cell>
          <cell r="O615">
            <v>282</v>
          </cell>
          <cell r="P615">
            <v>291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873</v>
          </cell>
          <cell r="D633">
            <v>865</v>
          </cell>
          <cell r="N633">
            <v>100</v>
          </cell>
          <cell r="O633">
            <v>693</v>
          </cell>
          <cell r="P633">
            <v>80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203</v>
          </cell>
          <cell r="D634">
            <v>203</v>
          </cell>
          <cell r="O634">
            <v>203</v>
          </cell>
        </row>
        <row r="635">
          <cell r="C635">
            <v>146</v>
          </cell>
          <cell r="D635">
            <v>146</v>
          </cell>
          <cell r="N635">
            <v>70</v>
          </cell>
          <cell r="O635">
            <v>28</v>
          </cell>
          <cell r="P635">
            <v>48</v>
          </cell>
        </row>
        <row r="636">
          <cell r="C636">
            <v>8</v>
          </cell>
          <cell r="D636">
            <v>8</v>
          </cell>
          <cell r="N636">
            <v>4</v>
          </cell>
          <cell r="O636">
            <v>3</v>
          </cell>
          <cell r="P636">
            <v>1</v>
          </cell>
        </row>
        <row r="637">
          <cell r="C637">
            <v>291</v>
          </cell>
          <cell r="D637">
            <v>291</v>
          </cell>
          <cell r="O637">
            <v>291</v>
          </cell>
        </row>
        <row r="638">
          <cell r="C638">
            <v>124</v>
          </cell>
          <cell r="D638">
            <v>116</v>
          </cell>
          <cell r="N638">
            <v>6</v>
          </cell>
          <cell r="O638">
            <v>118</v>
          </cell>
        </row>
        <row r="641">
          <cell r="C641">
            <v>19</v>
          </cell>
          <cell r="D641">
            <v>19</v>
          </cell>
          <cell r="N641">
            <v>3</v>
          </cell>
          <cell r="O641">
            <v>16</v>
          </cell>
        </row>
        <row r="642">
          <cell r="C642">
            <v>14</v>
          </cell>
          <cell r="D642">
            <v>14</v>
          </cell>
          <cell r="O642">
            <v>14</v>
          </cell>
        </row>
        <row r="644">
          <cell r="C644">
            <v>8</v>
          </cell>
          <cell r="D644">
            <v>8</v>
          </cell>
          <cell r="O644">
            <v>8</v>
          </cell>
        </row>
        <row r="646">
          <cell r="C646">
            <v>6</v>
          </cell>
          <cell r="D646">
            <v>6</v>
          </cell>
          <cell r="N646">
            <v>3</v>
          </cell>
          <cell r="O646">
            <v>1</v>
          </cell>
          <cell r="P646">
            <v>2</v>
          </cell>
        </row>
        <row r="647">
          <cell r="C647">
            <v>1</v>
          </cell>
          <cell r="D647">
            <v>1</v>
          </cell>
          <cell r="N647">
            <v>1</v>
          </cell>
        </row>
        <row r="648">
          <cell r="C648">
            <v>25</v>
          </cell>
          <cell r="D648">
            <v>25</v>
          </cell>
          <cell r="N648">
            <v>7</v>
          </cell>
          <cell r="O648">
            <v>8</v>
          </cell>
          <cell r="P648">
            <v>10</v>
          </cell>
        </row>
        <row r="649">
          <cell r="C649">
            <v>26</v>
          </cell>
          <cell r="D649">
            <v>26</v>
          </cell>
          <cell r="N649">
            <v>5</v>
          </cell>
          <cell r="O649">
            <v>2</v>
          </cell>
          <cell r="P649">
            <v>19</v>
          </cell>
        </row>
        <row r="650">
          <cell r="C650">
            <v>1</v>
          </cell>
          <cell r="D650">
            <v>1</v>
          </cell>
          <cell r="N650">
            <v>1</v>
          </cell>
        </row>
        <row r="653">
          <cell r="C653">
            <v>1</v>
          </cell>
          <cell r="D653">
            <v>1</v>
          </cell>
          <cell r="O653">
            <v>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7</v>
          </cell>
          <cell r="D804">
            <v>7</v>
          </cell>
          <cell r="N804">
            <v>2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106</v>
          </cell>
          <cell r="D882">
            <v>105</v>
          </cell>
          <cell r="E882">
            <v>1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32</v>
          </cell>
          <cell r="R882">
            <v>0</v>
          </cell>
          <cell r="S882">
            <v>0</v>
          </cell>
          <cell r="T882">
            <v>0</v>
          </cell>
          <cell r="AB882">
            <v>71</v>
          </cell>
        </row>
        <row r="961">
          <cell r="C961">
            <v>30</v>
          </cell>
          <cell r="D961">
            <v>20</v>
          </cell>
          <cell r="E961">
            <v>10</v>
          </cell>
          <cell r="F961">
            <v>1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7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4</v>
          </cell>
          <cell r="D1037">
            <v>2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49</v>
          </cell>
          <cell r="D1098">
            <v>48</v>
          </cell>
          <cell r="E1098">
            <v>1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46</v>
          </cell>
        </row>
        <row r="1166">
          <cell r="C1166">
            <v>110</v>
          </cell>
          <cell r="D1166">
            <v>100</v>
          </cell>
          <cell r="E1166">
            <v>10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110</v>
          </cell>
        </row>
        <row r="1196">
          <cell r="C1196">
            <v>663</v>
          </cell>
          <cell r="D1196">
            <v>663</v>
          </cell>
          <cell r="N1196">
            <v>156</v>
          </cell>
          <cell r="O1196">
            <v>356</v>
          </cell>
          <cell r="P1196">
            <v>151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3</v>
          </cell>
          <cell r="D1221">
            <v>1</v>
          </cell>
          <cell r="E1221">
            <v>2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2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80</v>
          </cell>
          <cell r="D1353">
            <v>78</v>
          </cell>
          <cell r="N1353">
            <v>5</v>
          </cell>
          <cell r="O1353">
            <v>75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164</v>
          </cell>
          <cell r="D1357">
            <v>136</v>
          </cell>
          <cell r="E1357">
            <v>28</v>
          </cell>
          <cell r="F1357">
            <v>16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8</v>
          </cell>
          <cell r="D1441">
            <v>3</v>
          </cell>
          <cell r="E1441">
            <v>5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23</v>
          </cell>
          <cell r="D1489">
            <v>14</v>
          </cell>
          <cell r="E1489">
            <v>9</v>
          </cell>
          <cell r="F1489">
            <v>4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1724</v>
          </cell>
          <cell r="D1574">
            <v>1609</v>
          </cell>
          <cell r="N1574">
            <v>1604</v>
          </cell>
          <cell r="O1574">
            <v>120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</v>
          </cell>
          <cell r="D1592">
            <v>1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34</v>
          </cell>
          <cell r="D1597">
            <v>22</v>
          </cell>
          <cell r="E1597">
            <v>12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28</v>
          </cell>
          <cell r="D1633">
            <v>24</v>
          </cell>
          <cell r="E1633">
            <v>4</v>
          </cell>
        </row>
        <row r="1634">
          <cell r="C1634">
            <v>133</v>
          </cell>
          <cell r="D1634">
            <v>52</v>
          </cell>
          <cell r="E1634">
            <v>81</v>
          </cell>
        </row>
        <row r="1635">
          <cell r="E1635">
            <v>0</v>
          </cell>
        </row>
        <row r="1639">
          <cell r="C1639">
            <v>43</v>
          </cell>
          <cell r="D1639">
            <v>36</v>
          </cell>
          <cell r="E1639">
            <v>7</v>
          </cell>
          <cell r="F1639">
            <v>2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1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2</v>
          </cell>
          <cell r="D1650">
            <v>2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C1674">
            <v>1</v>
          </cell>
          <cell r="D1674">
            <v>1</v>
          </cell>
          <cell r="E1674">
            <v>0</v>
          </cell>
          <cell r="AB1674">
            <v>1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C1686">
            <v>1</v>
          </cell>
          <cell r="D1686">
            <v>1</v>
          </cell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4</v>
          </cell>
          <cell r="D1711">
            <v>4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1</v>
          </cell>
          <cell r="D1736">
            <v>1</v>
          </cell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  <cell r="F1784">
            <v>1</v>
          </cell>
        </row>
        <row r="1785">
          <cell r="E1785">
            <v>0</v>
          </cell>
        </row>
        <row r="1786">
          <cell r="C1786">
            <v>3</v>
          </cell>
          <cell r="D1786">
            <v>2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  <cell r="H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1</v>
          </cell>
          <cell r="E1801">
            <v>1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1</v>
          </cell>
          <cell r="E1821">
            <v>2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2</v>
          </cell>
          <cell r="D1834">
            <v>2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40</v>
          </cell>
          <cell r="D1849">
            <v>37</v>
          </cell>
          <cell r="N1849">
            <v>14</v>
          </cell>
          <cell r="P1849">
            <v>26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47</v>
          </cell>
          <cell r="D1861">
            <v>42</v>
          </cell>
        </row>
        <row r="1890">
          <cell r="C1890">
            <v>5</v>
          </cell>
          <cell r="D1890">
            <v>5</v>
          </cell>
          <cell r="E1890">
            <v>0</v>
          </cell>
          <cell r="AB1890">
            <v>5</v>
          </cell>
        </row>
        <row r="1914">
          <cell r="C1914">
            <v>58</v>
          </cell>
          <cell r="D1914">
            <v>58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46</v>
          </cell>
        </row>
        <row r="1935">
          <cell r="C1935">
            <v>4</v>
          </cell>
          <cell r="D1935">
            <v>4</v>
          </cell>
          <cell r="E1935">
            <v>0</v>
          </cell>
          <cell r="AB1935">
            <v>4</v>
          </cell>
        </row>
        <row r="1936">
          <cell r="C1936">
            <v>5</v>
          </cell>
          <cell r="D1936">
            <v>5</v>
          </cell>
          <cell r="E1936">
            <v>0</v>
          </cell>
          <cell r="AB1936">
            <v>5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994</v>
          </cell>
          <cell r="D80">
            <v>2</v>
          </cell>
          <cell r="E80">
            <v>966</v>
          </cell>
          <cell r="F80">
            <v>26</v>
          </cell>
          <cell r="G80">
            <v>0</v>
          </cell>
          <cell r="H80">
            <v>0</v>
          </cell>
        </row>
        <row r="122">
          <cell r="C122">
            <v>571</v>
          </cell>
          <cell r="D122">
            <v>1</v>
          </cell>
          <cell r="E122">
            <v>561</v>
          </cell>
          <cell r="F122">
            <v>9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4851</v>
          </cell>
          <cell r="D181">
            <v>4679</v>
          </cell>
          <cell r="E181">
            <v>26</v>
          </cell>
          <cell r="F181">
            <v>146</v>
          </cell>
          <cell r="G181">
            <v>0</v>
          </cell>
          <cell r="H181">
            <v>0</v>
          </cell>
        </row>
        <row r="252">
          <cell r="C252">
            <v>1151</v>
          </cell>
          <cell r="D252">
            <v>1111</v>
          </cell>
          <cell r="E252">
            <v>31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257</v>
          </cell>
          <cell r="D292">
            <v>179</v>
          </cell>
          <cell r="E292">
            <v>20</v>
          </cell>
          <cell r="F292">
            <v>58</v>
          </cell>
          <cell r="G292">
            <v>0</v>
          </cell>
          <cell r="H292">
            <v>0</v>
          </cell>
        </row>
        <row r="315">
          <cell r="C315">
            <v>95</v>
          </cell>
          <cell r="D315">
            <v>0</v>
          </cell>
          <cell r="E315">
            <v>72</v>
          </cell>
          <cell r="F315">
            <v>23</v>
          </cell>
          <cell r="G315">
            <v>0</v>
          </cell>
          <cell r="H315">
            <v>0</v>
          </cell>
        </row>
        <row r="341">
          <cell r="C341">
            <v>7518</v>
          </cell>
          <cell r="D341">
            <v>5587</v>
          </cell>
          <cell r="E341">
            <v>1709</v>
          </cell>
          <cell r="F341">
            <v>222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77</v>
          </cell>
        </row>
        <row r="174">
          <cell r="C174">
            <v>9</v>
          </cell>
        </row>
        <row r="243">
          <cell r="C243">
            <v>39</v>
          </cell>
        </row>
        <row r="289">
          <cell r="C289">
            <v>0</v>
          </cell>
        </row>
        <row r="295">
          <cell r="C295">
            <v>71</v>
          </cell>
        </row>
        <row r="362">
          <cell r="C362">
            <v>4</v>
          </cell>
        </row>
        <row r="405">
          <cell r="C405">
            <v>0</v>
          </cell>
        </row>
        <row r="428">
          <cell r="C428">
            <v>8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1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9</v>
          </cell>
        </row>
        <row r="1634">
          <cell r="C1634">
            <v>76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364</v>
          </cell>
          <cell r="D48">
            <v>364</v>
          </cell>
        </row>
        <row r="50">
          <cell r="C50">
            <v>59</v>
          </cell>
          <cell r="D50">
            <v>59</v>
          </cell>
        </row>
        <row r="51">
          <cell r="C51">
            <v>107</v>
          </cell>
          <cell r="D51">
            <v>103</v>
          </cell>
        </row>
        <row r="83">
          <cell r="C83">
            <v>28087</v>
          </cell>
          <cell r="D83">
            <v>27427</v>
          </cell>
          <cell r="N83">
            <v>12191</v>
          </cell>
          <cell r="O83">
            <v>6689</v>
          </cell>
          <cell r="P83">
            <v>9207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28105</v>
          </cell>
          <cell r="D174">
            <v>27503</v>
          </cell>
          <cell r="N174">
            <v>11255</v>
          </cell>
          <cell r="O174">
            <v>9353</v>
          </cell>
          <cell r="P174">
            <v>7497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1051</v>
          </cell>
          <cell r="D243">
            <v>1035</v>
          </cell>
          <cell r="N243">
            <v>113</v>
          </cell>
          <cell r="O243">
            <v>929</v>
          </cell>
          <cell r="P243">
            <v>9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1761</v>
          </cell>
          <cell r="D295">
            <v>1708</v>
          </cell>
          <cell r="N295">
            <v>1281</v>
          </cell>
          <cell r="O295">
            <v>413</v>
          </cell>
          <cell r="P295">
            <v>67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4843</v>
          </cell>
          <cell r="D362">
            <v>4799</v>
          </cell>
          <cell r="N362">
            <v>1495</v>
          </cell>
          <cell r="O362">
            <v>3232</v>
          </cell>
          <cell r="P362">
            <v>116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42</v>
          </cell>
          <cell r="D405">
            <v>41</v>
          </cell>
          <cell r="N405">
            <v>4</v>
          </cell>
          <cell r="O405">
            <v>38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763</v>
          </cell>
          <cell r="D428">
            <v>753</v>
          </cell>
          <cell r="N428">
            <v>285</v>
          </cell>
          <cell r="O428">
            <v>470</v>
          </cell>
          <cell r="P428">
            <v>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22</v>
          </cell>
          <cell r="D446">
            <v>22</v>
          </cell>
          <cell r="O446">
            <v>22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72</v>
          </cell>
          <cell r="D456">
            <v>71</v>
          </cell>
          <cell r="N456">
            <v>30</v>
          </cell>
          <cell r="O456">
            <v>42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3193</v>
          </cell>
          <cell r="D500">
            <v>3168</v>
          </cell>
          <cell r="N500">
            <v>441</v>
          </cell>
          <cell r="O500">
            <v>1921</v>
          </cell>
          <cell r="P500">
            <v>831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2934</v>
          </cell>
          <cell r="D535">
            <v>2894</v>
          </cell>
          <cell r="N535">
            <v>279</v>
          </cell>
          <cell r="O535">
            <v>749</v>
          </cell>
          <cell r="P535">
            <v>1906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8</v>
          </cell>
          <cell r="D590">
            <v>8</v>
          </cell>
          <cell r="O590">
            <v>8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862</v>
          </cell>
          <cell r="D615">
            <v>848</v>
          </cell>
          <cell r="N615">
            <v>180</v>
          </cell>
          <cell r="O615">
            <v>377</v>
          </cell>
          <cell r="P615">
            <v>305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1162</v>
          </cell>
          <cell r="D633">
            <v>1141</v>
          </cell>
          <cell r="N633">
            <v>587</v>
          </cell>
          <cell r="O633">
            <v>449</v>
          </cell>
          <cell r="P633">
            <v>126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236</v>
          </cell>
          <cell r="D634">
            <v>236</v>
          </cell>
          <cell r="O634">
            <v>236</v>
          </cell>
        </row>
        <row r="635">
          <cell r="C635">
            <v>229</v>
          </cell>
          <cell r="D635">
            <v>229</v>
          </cell>
          <cell r="N635">
            <v>111</v>
          </cell>
          <cell r="O635">
            <v>32</v>
          </cell>
          <cell r="P635">
            <v>86</v>
          </cell>
        </row>
        <row r="636">
          <cell r="C636">
            <v>22</v>
          </cell>
          <cell r="D636">
            <v>21</v>
          </cell>
          <cell r="O636">
            <v>21</v>
          </cell>
          <cell r="P636">
            <v>1</v>
          </cell>
        </row>
        <row r="637">
          <cell r="C637">
            <v>370</v>
          </cell>
          <cell r="D637">
            <v>370</v>
          </cell>
          <cell r="N637">
            <v>318</v>
          </cell>
          <cell r="O637">
            <v>52</v>
          </cell>
        </row>
        <row r="638">
          <cell r="C638">
            <v>134</v>
          </cell>
          <cell r="D638">
            <v>116</v>
          </cell>
          <cell r="N638">
            <v>131</v>
          </cell>
          <cell r="O638">
            <v>3</v>
          </cell>
        </row>
        <row r="641">
          <cell r="C641">
            <v>18</v>
          </cell>
          <cell r="D641">
            <v>18</v>
          </cell>
          <cell r="N641">
            <v>1</v>
          </cell>
          <cell r="O641">
            <v>17</v>
          </cell>
        </row>
        <row r="642">
          <cell r="C642">
            <v>18</v>
          </cell>
          <cell r="D642">
            <v>18</v>
          </cell>
          <cell r="O642">
            <v>18</v>
          </cell>
        </row>
        <row r="643">
          <cell r="C643">
            <v>5</v>
          </cell>
          <cell r="D643">
            <v>5</v>
          </cell>
          <cell r="N643">
            <v>4</v>
          </cell>
          <cell r="O643">
            <v>1</v>
          </cell>
        </row>
        <row r="644">
          <cell r="C644">
            <v>42</v>
          </cell>
          <cell r="D644">
            <v>40</v>
          </cell>
          <cell r="O644">
            <v>42</v>
          </cell>
        </row>
        <row r="646">
          <cell r="C646">
            <v>8</v>
          </cell>
          <cell r="D646">
            <v>8</v>
          </cell>
          <cell r="N646">
            <v>2</v>
          </cell>
          <cell r="O646">
            <v>2</v>
          </cell>
          <cell r="P646">
            <v>4</v>
          </cell>
        </row>
        <row r="647">
          <cell r="C647">
            <v>4</v>
          </cell>
          <cell r="D647">
            <v>4</v>
          </cell>
          <cell r="O647">
            <v>4</v>
          </cell>
        </row>
        <row r="648">
          <cell r="C648">
            <v>35</v>
          </cell>
          <cell r="D648">
            <v>35</v>
          </cell>
          <cell r="N648">
            <v>9</v>
          </cell>
          <cell r="O648">
            <v>19</v>
          </cell>
          <cell r="P648">
            <v>7</v>
          </cell>
        </row>
        <row r="649">
          <cell r="C649">
            <v>35</v>
          </cell>
          <cell r="D649">
            <v>35</v>
          </cell>
          <cell r="N649">
            <v>9</v>
          </cell>
          <cell r="O649">
            <v>1</v>
          </cell>
          <cell r="P649">
            <v>25</v>
          </cell>
        </row>
        <row r="650">
          <cell r="C650">
            <v>3</v>
          </cell>
          <cell r="D650">
            <v>3</v>
          </cell>
          <cell r="N650">
            <v>1</v>
          </cell>
          <cell r="P650">
            <v>2</v>
          </cell>
        </row>
        <row r="652">
          <cell r="C652">
            <v>2</v>
          </cell>
          <cell r="D652">
            <v>2</v>
          </cell>
          <cell r="N652">
            <v>1</v>
          </cell>
          <cell r="P652">
            <v>1</v>
          </cell>
        </row>
        <row r="653">
          <cell r="C653">
            <v>1</v>
          </cell>
          <cell r="D653">
            <v>1</v>
          </cell>
          <cell r="O653">
            <v>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4</v>
          </cell>
          <cell r="O804">
            <v>4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0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256</v>
          </cell>
          <cell r="D882">
            <v>255</v>
          </cell>
          <cell r="E882">
            <v>1</v>
          </cell>
          <cell r="F882">
            <v>1</v>
          </cell>
          <cell r="G882">
            <v>0</v>
          </cell>
          <cell r="H882">
            <v>0</v>
          </cell>
          <cell r="I882">
            <v>0</v>
          </cell>
          <cell r="Q882">
            <v>166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34</v>
          </cell>
          <cell r="D961">
            <v>29</v>
          </cell>
          <cell r="E961">
            <v>5</v>
          </cell>
          <cell r="F961">
            <v>3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5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62</v>
          </cell>
          <cell r="D1098">
            <v>60</v>
          </cell>
          <cell r="E1098">
            <v>2</v>
          </cell>
          <cell r="F1098">
            <v>1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58</v>
          </cell>
        </row>
        <row r="1166">
          <cell r="C1166">
            <v>126</v>
          </cell>
          <cell r="D1166">
            <v>106</v>
          </cell>
          <cell r="E1166">
            <v>20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126</v>
          </cell>
        </row>
        <row r="1196">
          <cell r="C1196">
            <v>883</v>
          </cell>
          <cell r="D1196">
            <v>882</v>
          </cell>
          <cell r="N1196">
            <v>149</v>
          </cell>
          <cell r="O1196">
            <v>519</v>
          </cell>
          <cell r="P1196">
            <v>215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12</v>
          </cell>
          <cell r="D1221">
            <v>10</v>
          </cell>
          <cell r="E1221">
            <v>2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67</v>
          </cell>
          <cell r="D1353">
            <v>65</v>
          </cell>
          <cell r="N1353">
            <v>10</v>
          </cell>
          <cell r="O1353">
            <v>57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207</v>
          </cell>
          <cell r="D1357">
            <v>170</v>
          </cell>
          <cell r="E1357">
            <v>37</v>
          </cell>
          <cell r="F1357">
            <v>10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10</v>
          </cell>
          <cell r="D1441">
            <v>6</v>
          </cell>
          <cell r="E1441">
            <v>4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66</v>
          </cell>
          <cell r="D1489">
            <v>39</v>
          </cell>
          <cell r="E1489">
            <v>27</v>
          </cell>
          <cell r="F1489">
            <v>3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1903</v>
          </cell>
          <cell r="D1574">
            <v>1752</v>
          </cell>
          <cell r="N1574">
            <v>1747</v>
          </cell>
          <cell r="O1574">
            <v>156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10</v>
          </cell>
          <cell r="D1592">
            <v>9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54</v>
          </cell>
          <cell r="D1597">
            <v>40</v>
          </cell>
          <cell r="E1597">
            <v>14</v>
          </cell>
          <cell r="F1597">
            <v>3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31</v>
          </cell>
          <cell r="D1633">
            <v>28</v>
          </cell>
          <cell r="E1633">
            <v>3</v>
          </cell>
          <cell r="F1633">
            <v>1</v>
          </cell>
        </row>
        <row r="1634">
          <cell r="C1634">
            <v>118</v>
          </cell>
          <cell r="D1634">
            <v>38</v>
          </cell>
          <cell r="E1634">
            <v>80</v>
          </cell>
        </row>
        <row r="1635">
          <cell r="C1635">
            <v>1</v>
          </cell>
          <cell r="D1635">
            <v>1</v>
          </cell>
          <cell r="E1635">
            <v>0</v>
          </cell>
        </row>
        <row r="1639">
          <cell r="C1639">
            <v>58</v>
          </cell>
          <cell r="D1639">
            <v>42</v>
          </cell>
          <cell r="E1639">
            <v>16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6</v>
          </cell>
          <cell r="D1649">
            <v>6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1</v>
          </cell>
          <cell r="D1655">
            <v>1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4</v>
          </cell>
          <cell r="E1665">
            <v>4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F1726">
            <v>1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E1737">
            <v>1</v>
          </cell>
          <cell r="F1737">
            <v>1</v>
          </cell>
          <cell r="AB1737">
            <v>1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2</v>
          </cell>
          <cell r="D1796">
            <v>1</v>
          </cell>
          <cell r="E1796">
            <v>1</v>
          </cell>
        </row>
        <row r="1797">
          <cell r="C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E1803">
            <v>1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8</v>
          </cell>
          <cell r="D1821">
            <v>5</v>
          </cell>
          <cell r="E1821">
            <v>3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D1831">
            <v>1</v>
          </cell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1</v>
          </cell>
          <cell r="D1837">
            <v>1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40</v>
          </cell>
          <cell r="D1849">
            <v>37</v>
          </cell>
          <cell r="N1849">
            <v>23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56</v>
          </cell>
          <cell r="D1861">
            <v>51</v>
          </cell>
        </row>
        <row r="1890">
          <cell r="C1890">
            <v>1</v>
          </cell>
          <cell r="D1890">
            <v>1</v>
          </cell>
          <cell r="E1890">
            <v>0</v>
          </cell>
          <cell r="AB1890">
            <v>1</v>
          </cell>
        </row>
        <row r="1914">
          <cell r="C1914">
            <v>69</v>
          </cell>
          <cell r="D1914">
            <v>69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64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1256</v>
          </cell>
          <cell r="D80">
            <v>77</v>
          </cell>
          <cell r="E80">
            <v>1149</v>
          </cell>
          <cell r="F80">
            <v>30</v>
          </cell>
          <cell r="G80">
            <v>0</v>
          </cell>
          <cell r="H80">
            <v>0</v>
          </cell>
        </row>
        <row r="122">
          <cell r="C122">
            <v>482</v>
          </cell>
          <cell r="D122">
            <v>7</v>
          </cell>
          <cell r="E122">
            <v>460</v>
          </cell>
          <cell r="F122">
            <v>15</v>
          </cell>
          <cell r="G122">
            <v>0</v>
          </cell>
          <cell r="H122">
            <v>0</v>
          </cell>
        </row>
        <row r="164">
          <cell r="C164">
            <v>76</v>
          </cell>
          <cell r="D164">
            <v>76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6861</v>
          </cell>
          <cell r="D181">
            <v>6421</v>
          </cell>
          <cell r="E181">
            <v>23</v>
          </cell>
          <cell r="F181">
            <v>417</v>
          </cell>
          <cell r="G181">
            <v>0</v>
          </cell>
          <cell r="H181">
            <v>0</v>
          </cell>
        </row>
        <row r="252">
          <cell r="C252">
            <v>215</v>
          </cell>
          <cell r="D252">
            <v>175</v>
          </cell>
          <cell r="E252">
            <v>31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137</v>
          </cell>
          <cell r="D292">
            <v>54</v>
          </cell>
          <cell r="E292">
            <v>37</v>
          </cell>
          <cell r="F292">
            <v>46</v>
          </cell>
          <cell r="G292">
            <v>0</v>
          </cell>
          <cell r="H292">
            <v>0</v>
          </cell>
        </row>
        <row r="315">
          <cell r="C315">
            <v>113</v>
          </cell>
          <cell r="D315">
            <v>5</v>
          </cell>
          <cell r="E315">
            <v>108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8235</v>
          </cell>
          <cell r="D341">
            <v>6199</v>
          </cell>
          <cell r="E341">
            <v>1763</v>
          </cell>
          <cell r="F341">
            <v>273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38</v>
          </cell>
        </row>
        <row r="174">
          <cell r="C174">
            <v>15</v>
          </cell>
        </row>
        <row r="243">
          <cell r="C243">
            <v>34</v>
          </cell>
        </row>
        <row r="289">
          <cell r="C289">
            <v>0</v>
          </cell>
        </row>
        <row r="295">
          <cell r="C295">
            <v>50</v>
          </cell>
        </row>
        <row r="362">
          <cell r="C362">
            <v>7</v>
          </cell>
        </row>
        <row r="405">
          <cell r="C405">
            <v>0</v>
          </cell>
        </row>
        <row r="428">
          <cell r="C428">
            <v>6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439</v>
          </cell>
          <cell r="D48">
            <v>439</v>
          </cell>
        </row>
        <row r="50">
          <cell r="C50">
            <v>60</v>
          </cell>
          <cell r="D50">
            <v>60</v>
          </cell>
        </row>
        <row r="51">
          <cell r="C51">
            <v>102</v>
          </cell>
          <cell r="D51">
            <v>98</v>
          </cell>
        </row>
        <row r="83">
          <cell r="C83">
            <v>27323</v>
          </cell>
          <cell r="D83">
            <v>26934</v>
          </cell>
          <cell r="N83">
            <v>11880</v>
          </cell>
          <cell r="O83">
            <v>6756</v>
          </cell>
          <cell r="P83">
            <v>8687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29871</v>
          </cell>
          <cell r="D174">
            <v>29533</v>
          </cell>
          <cell r="N174">
            <v>11498</v>
          </cell>
          <cell r="O174">
            <v>10836</v>
          </cell>
          <cell r="P174">
            <v>7537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788</v>
          </cell>
          <cell r="D243">
            <v>781</v>
          </cell>
          <cell r="N243">
            <v>119</v>
          </cell>
          <cell r="O243">
            <v>658</v>
          </cell>
          <cell r="P243">
            <v>11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1599</v>
          </cell>
          <cell r="D295">
            <v>1575</v>
          </cell>
          <cell r="N295">
            <v>1165</v>
          </cell>
          <cell r="O295">
            <v>365</v>
          </cell>
          <cell r="P295">
            <v>69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4896</v>
          </cell>
          <cell r="D362">
            <v>4873</v>
          </cell>
          <cell r="N362">
            <v>1520</v>
          </cell>
          <cell r="O362">
            <v>3203</v>
          </cell>
          <cell r="P362">
            <v>173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54</v>
          </cell>
          <cell r="D405">
            <v>54</v>
          </cell>
          <cell r="N405">
            <v>4</v>
          </cell>
          <cell r="O405">
            <v>50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905</v>
          </cell>
          <cell r="D428">
            <v>903</v>
          </cell>
          <cell r="N428">
            <v>360</v>
          </cell>
          <cell r="O428">
            <v>542</v>
          </cell>
          <cell r="P428">
            <v>3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10</v>
          </cell>
          <cell r="D446">
            <v>10</v>
          </cell>
          <cell r="O446">
            <v>10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100</v>
          </cell>
          <cell r="D456">
            <v>96</v>
          </cell>
          <cell r="N456">
            <v>46</v>
          </cell>
          <cell r="O456">
            <v>50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3005</v>
          </cell>
          <cell r="D500">
            <v>2993</v>
          </cell>
          <cell r="N500">
            <v>378</v>
          </cell>
          <cell r="O500">
            <v>1834</v>
          </cell>
          <cell r="P500">
            <v>793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3053</v>
          </cell>
          <cell r="D535">
            <v>3007</v>
          </cell>
          <cell r="N535">
            <v>319</v>
          </cell>
          <cell r="O535">
            <v>783</v>
          </cell>
          <cell r="P535">
            <v>1951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8</v>
          </cell>
          <cell r="D590">
            <v>8</v>
          </cell>
          <cell r="O590">
            <v>8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606</v>
          </cell>
          <cell r="D615">
            <v>597</v>
          </cell>
          <cell r="N615">
            <v>124</v>
          </cell>
          <cell r="O615">
            <v>196</v>
          </cell>
          <cell r="P615">
            <v>286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948</v>
          </cell>
          <cell r="D633">
            <v>931</v>
          </cell>
          <cell r="N633">
            <v>462</v>
          </cell>
          <cell r="O633">
            <v>411</v>
          </cell>
          <cell r="P633">
            <v>75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416</v>
          </cell>
          <cell r="D634">
            <v>416</v>
          </cell>
          <cell r="N634">
            <v>115</v>
          </cell>
          <cell r="O634">
            <v>244</v>
          </cell>
          <cell r="P634">
            <v>57</v>
          </cell>
        </row>
        <row r="635">
          <cell r="C635">
            <v>9</v>
          </cell>
          <cell r="D635">
            <v>9</v>
          </cell>
          <cell r="N635">
            <v>2</v>
          </cell>
          <cell r="O635">
            <v>7</v>
          </cell>
        </row>
        <row r="636">
          <cell r="C636">
            <v>20</v>
          </cell>
          <cell r="D636">
            <v>17</v>
          </cell>
          <cell r="O636">
            <v>20</v>
          </cell>
        </row>
        <row r="637">
          <cell r="C637">
            <v>265</v>
          </cell>
          <cell r="D637">
            <v>265</v>
          </cell>
          <cell r="N637">
            <v>216</v>
          </cell>
          <cell r="O637">
            <v>49</v>
          </cell>
        </row>
        <row r="638">
          <cell r="C638">
            <v>94</v>
          </cell>
          <cell r="D638">
            <v>83</v>
          </cell>
          <cell r="N638">
            <v>93</v>
          </cell>
          <cell r="O638">
            <v>1</v>
          </cell>
        </row>
        <row r="641">
          <cell r="C641">
            <v>16</v>
          </cell>
          <cell r="D641">
            <v>16</v>
          </cell>
          <cell r="N641">
            <v>8</v>
          </cell>
          <cell r="O641">
            <v>8</v>
          </cell>
        </row>
        <row r="642">
          <cell r="C642">
            <v>4</v>
          </cell>
          <cell r="D642">
            <v>4</v>
          </cell>
          <cell r="O642">
            <v>4</v>
          </cell>
        </row>
        <row r="643">
          <cell r="C643">
            <v>7</v>
          </cell>
          <cell r="D643">
            <v>7</v>
          </cell>
          <cell r="N643">
            <v>7</v>
          </cell>
        </row>
        <row r="644">
          <cell r="C644">
            <v>36</v>
          </cell>
          <cell r="D644">
            <v>33</v>
          </cell>
          <cell r="O644">
            <v>36</v>
          </cell>
        </row>
        <row r="646">
          <cell r="C646">
            <v>11</v>
          </cell>
          <cell r="D646">
            <v>11</v>
          </cell>
          <cell r="N646">
            <v>3</v>
          </cell>
          <cell r="O646">
            <v>4</v>
          </cell>
          <cell r="P646">
            <v>4</v>
          </cell>
        </row>
        <row r="647">
          <cell r="C647">
            <v>6</v>
          </cell>
          <cell r="D647">
            <v>6</v>
          </cell>
          <cell r="O647">
            <v>6</v>
          </cell>
        </row>
        <row r="648">
          <cell r="C648">
            <v>40</v>
          </cell>
          <cell r="D648">
            <v>40</v>
          </cell>
          <cell r="N648">
            <v>8</v>
          </cell>
          <cell r="O648">
            <v>29</v>
          </cell>
          <cell r="P648">
            <v>3</v>
          </cell>
        </row>
        <row r="649">
          <cell r="C649">
            <v>20</v>
          </cell>
          <cell r="D649">
            <v>20</v>
          </cell>
          <cell r="N649">
            <v>8</v>
          </cell>
          <cell r="O649">
            <v>1</v>
          </cell>
          <cell r="P649">
            <v>11</v>
          </cell>
        </row>
        <row r="650">
          <cell r="C650">
            <v>2</v>
          </cell>
          <cell r="D650">
            <v>2</v>
          </cell>
          <cell r="N650">
            <v>2</v>
          </cell>
        </row>
        <row r="653">
          <cell r="C653">
            <v>2</v>
          </cell>
          <cell r="D653">
            <v>2</v>
          </cell>
          <cell r="O653">
            <v>2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0</v>
          </cell>
          <cell r="O804">
            <v>16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142</v>
          </cell>
          <cell r="D882">
            <v>136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42</v>
          </cell>
          <cell r="R882">
            <v>0</v>
          </cell>
          <cell r="S882">
            <v>0</v>
          </cell>
          <cell r="T882">
            <v>0</v>
          </cell>
          <cell r="AB882">
            <v>76</v>
          </cell>
        </row>
        <row r="961">
          <cell r="C961">
            <v>49</v>
          </cell>
          <cell r="D961">
            <v>31</v>
          </cell>
          <cell r="E961">
            <v>18</v>
          </cell>
          <cell r="F961">
            <v>1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10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1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70</v>
          </cell>
          <cell r="D1098">
            <v>67</v>
          </cell>
          <cell r="E1098">
            <v>3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64</v>
          </cell>
        </row>
        <row r="1166">
          <cell r="C1166">
            <v>139</v>
          </cell>
          <cell r="D1166">
            <v>115</v>
          </cell>
          <cell r="E1166">
            <v>24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139</v>
          </cell>
        </row>
        <row r="1196">
          <cell r="C1196">
            <v>804</v>
          </cell>
          <cell r="D1196">
            <v>802</v>
          </cell>
          <cell r="N1196">
            <v>38</v>
          </cell>
          <cell r="O1196">
            <v>549</v>
          </cell>
          <cell r="P1196">
            <v>217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79</v>
          </cell>
          <cell r="D1353">
            <v>73</v>
          </cell>
          <cell r="N1353">
            <v>15</v>
          </cell>
          <cell r="O1353">
            <v>64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165</v>
          </cell>
          <cell r="D1357">
            <v>145</v>
          </cell>
          <cell r="E1357">
            <v>20</v>
          </cell>
          <cell r="F1357">
            <v>19</v>
          </cell>
          <cell r="G1357">
            <v>0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9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75</v>
          </cell>
          <cell r="D1489">
            <v>33</v>
          </cell>
          <cell r="E1489">
            <v>42</v>
          </cell>
          <cell r="F1489">
            <v>1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1497</v>
          </cell>
          <cell r="D1574">
            <v>1364</v>
          </cell>
          <cell r="N1574">
            <v>1311</v>
          </cell>
          <cell r="O1574">
            <v>186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11</v>
          </cell>
          <cell r="D1592">
            <v>10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70</v>
          </cell>
          <cell r="D1597">
            <v>42</v>
          </cell>
          <cell r="E1597">
            <v>28</v>
          </cell>
          <cell r="F1597">
            <v>4</v>
          </cell>
          <cell r="G1597">
            <v>0</v>
          </cell>
          <cell r="H1597">
            <v>3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34</v>
          </cell>
          <cell r="D1633">
            <v>31</v>
          </cell>
          <cell r="E1633">
            <v>3</v>
          </cell>
          <cell r="F1633">
            <v>1</v>
          </cell>
        </row>
        <row r="1634">
          <cell r="C1634">
            <v>110</v>
          </cell>
          <cell r="D1634">
            <v>36</v>
          </cell>
          <cell r="E1634">
            <v>74</v>
          </cell>
        </row>
        <row r="1635">
          <cell r="E1635">
            <v>0</v>
          </cell>
        </row>
        <row r="1639">
          <cell r="C1639">
            <v>62</v>
          </cell>
          <cell r="D1639">
            <v>50</v>
          </cell>
          <cell r="E1639">
            <v>12</v>
          </cell>
          <cell r="F1639">
            <v>2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6</v>
          </cell>
          <cell r="D1649">
            <v>5</v>
          </cell>
          <cell r="E1649">
            <v>1</v>
          </cell>
        </row>
        <row r="1650">
          <cell r="C1650">
            <v>6</v>
          </cell>
          <cell r="D1650">
            <v>5</v>
          </cell>
          <cell r="E1650">
            <v>1</v>
          </cell>
          <cell r="F1650">
            <v>1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C1680">
            <v>3</v>
          </cell>
          <cell r="D1680">
            <v>3</v>
          </cell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2</v>
          </cell>
          <cell r="D1683">
            <v>2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4</v>
          </cell>
          <cell r="D1693">
            <v>3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4</v>
          </cell>
          <cell r="D1711">
            <v>4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C1728">
            <v>2</v>
          </cell>
          <cell r="D1728">
            <v>2</v>
          </cell>
          <cell r="E1728">
            <v>0</v>
          </cell>
          <cell r="AB1728">
            <v>2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E1803">
            <v>1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8</v>
          </cell>
          <cell r="E1821">
            <v>2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2</v>
          </cell>
          <cell r="D1834">
            <v>1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1</v>
          </cell>
          <cell r="D1837">
            <v>1</v>
          </cell>
          <cell r="E1837">
            <v>0</v>
          </cell>
          <cell r="H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5</v>
          </cell>
          <cell r="D1845">
            <v>5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42</v>
          </cell>
          <cell r="D1849">
            <v>39</v>
          </cell>
          <cell r="N1849">
            <v>24</v>
          </cell>
          <cell r="P1849">
            <v>18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41</v>
          </cell>
          <cell r="D1861">
            <v>36</v>
          </cell>
        </row>
        <row r="1890">
          <cell r="C1890">
            <v>9</v>
          </cell>
          <cell r="D1890">
            <v>9</v>
          </cell>
          <cell r="E1890">
            <v>0</v>
          </cell>
          <cell r="AB1890">
            <v>9</v>
          </cell>
        </row>
        <row r="1914">
          <cell r="C1914">
            <v>72</v>
          </cell>
          <cell r="D1914">
            <v>72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68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1145</v>
          </cell>
          <cell r="D80">
            <v>0</v>
          </cell>
          <cell r="E80">
            <v>1106</v>
          </cell>
          <cell r="F80">
            <v>39</v>
          </cell>
          <cell r="G80">
            <v>0</v>
          </cell>
          <cell r="H80">
            <v>0</v>
          </cell>
        </row>
        <row r="122">
          <cell r="C122">
            <v>414</v>
          </cell>
          <cell r="D122">
            <v>28</v>
          </cell>
          <cell r="E122">
            <v>380</v>
          </cell>
          <cell r="F122">
            <v>6</v>
          </cell>
          <cell r="G122">
            <v>0</v>
          </cell>
          <cell r="H122">
            <v>0</v>
          </cell>
        </row>
        <row r="164">
          <cell r="C164">
            <v>56</v>
          </cell>
          <cell r="D164">
            <v>56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7005</v>
          </cell>
          <cell r="D181">
            <v>6581</v>
          </cell>
          <cell r="E181">
            <v>51</v>
          </cell>
          <cell r="F181">
            <v>373</v>
          </cell>
          <cell r="G181">
            <v>0</v>
          </cell>
          <cell r="H181">
            <v>0</v>
          </cell>
        </row>
        <row r="252">
          <cell r="C252">
            <v>201</v>
          </cell>
          <cell r="D252">
            <v>159</v>
          </cell>
          <cell r="E252">
            <v>33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119</v>
          </cell>
          <cell r="D292">
            <v>55</v>
          </cell>
          <cell r="E292">
            <v>23</v>
          </cell>
          <cell r="F292">
            <v>41</v>
          </cell>
          <cell r="G292">
            <v>0</v>
          </cell>
          <cell r="H292">
            <v>0</v>
          </cell>
        </row>
        <row r="315">
          <cell r="C315">
            <v>96</v>
          </cell>
          <cell r="D315">
            <v>4</v>
          </cell>
          <cell r="E315">
            <v>92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8391</v>
          </cell>
          <cell r="D341">
            <v>5947</v>
          </cell>
          <cell r="E341">
            <v>2081</v>
          </cell>
          <cell r="F341">
            <v>363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61</v>
          </cell>
        </row>
        <row r="174">
          <cell r="C174">
            <v>8</v>
          </cell>
        </row>
        <row r="243">
          <cell r="C243">
            <v>39</v>
          </cell>
        </row>
        <row r="289">
          <cell r="C289">
            <v>0</v>
          </cell>
        </row>
        <row r="295">
          <cell r="C295">
            <v>108</v>
          </cell>
        </row>
        <row r="362">
          <cell r="C362">
            <v>3</v>
          </cell>
        </row>
        <row r="405">
          <cell r="C405">
            <v>0</v>
          </cell>
        </row>
        <row r="428">
          <cell r="C428">
            <v>9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337</v>
          </cell>
          <cell r="D48">
            <v>337</v>
          </cell>
        </row>
        <row r="50">
          <cell r="C50">
            <v>60</v>
          </cell>
          <cell r="D50">
            <v>60</v>
          </cell>
        </row>
        <row r="51">
          <cell r="C51">
            <v>100</v>
          </cell>
          <cell r="D51">
            <v>97</v>
          </cell>
        </row>
        <row r="83">
          <cell r="C83">
            <v>26935</v>
          </cell>
          <cell r="D83">
            <v>26396</v>
          </cell>
          <cell r="N83">
            <v>12311</v>
          </cell>
          <cell r="O83">
            <v>6216</v>
          </cell>
          <cell r="P83">
            <v>8408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31370</v>
          </cell>
          <cell r="D174">
            <v>30988</v>
          </cell>
          <cell r="N174">
            <v>13138</v>
          </cell>
          <cell r="O174">
            <v>9613</v>
          </cell>
          <cell r="P174">
            <v>8619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955</v>
          </cell>
          <cell r="D243">
            <v>947</v>
          </cell>
          <cell r="N243">
            <v>126</v>
          </cell>
          <cell r="O243">
            <v>824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1729</v>
          </cell>
          <cell r="D295">
            <v>1695</v>
          </cell>
          <cell r="N295">
            <v>1304</v>
          </cell>
          <cell r="O295">
            <v>335</v>
          </cell>
          <cell r="P295">
            <v>90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4203</v>
          </cell>
          <cell r="D362">
            <v>4169</v>
          </cell>
          <cell r="N362">
            <v>1447</v>
          </cell>
          <cell r="O362">
            <v>2651</v>
          </cell>
          <cell r="P362">
            <v>105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44</v>
          </cell>
          <cell r="D405">
            <v>44</v>
          </cell>
          <cell r="N405">
            <v>2</v>
          </cell>
          <cell r="O405">
            <v>42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904</v>
          </cell>
          <cell r="D428">
            <v>902</v>
          </cell>
          <cell r="N428">
            <v>416</v>
          </cell>
          <cell r="O428">
            <v>484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8</v>
          </cell>
          <cell r="D446">
            <v>8</v>
          </cell>
          <cell r="O446">
            <v>8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63</v>
          </cell>
          <cell r="D456">
            <v>62</v>
          </cell>
          <cell r="N456">
            <v>28</v>
          </cell>
          <cell r="O456">
            <v>33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2767</v>
          </cell>
          <cell r="D500">
            <v>2749</v>
          </cell>
          <cell r="N500">
            <v>431</v>
          </cell>
          <cell r="O500">
            <v>1621</v>
          </cell>
          <cell r="P500">
            <v>715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2837</v>
          </cell>
          <cell r="D535">
            <v>2798</v>
          </cell>
          <cell r="N535">
            <v>293</v>
          </cell>
          <cell r="O535">
            <v>663</v>
          </cell>
          <cell r="P535">
            <v>1881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N590">
            <v>1</v>
          </cell>
          <cell r="O590">
            <v>5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850</v>
          </cell>
          <cell r="D615">
            <v>841</v>
          </cell>
          <cell r="N615">
            <v>198</v>
          </cell>
          <cell r="O615">
            <v>313</v>
          </cell>
          <cell r="P615">
            <v>339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916</v>
          </cell>
          <cell r="D633">
            <v>905</v>
          </cell>
          <cell r="N633">
            <v>444</v>
          </cell>
          <cell r="O633">
            <v>385</v>
          </cell>
          <cell r="P633">
            <v>87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153</v>
          </cell>
          <cell r="D634">
            <v>153</v>
          </cell>
          <cell r="O634">
            <v>153</v>
          </cell>
        </row>
        <row r="635">
          <cell r="C635">
            <v>182</v>
          </cell>
          <cell r="D635">
            <v>182</v>
          </cell>
          <cell r="N635">
            <v>92</v>
          </cell>
          <cell r="O635">
            <v>27</v>
          </cell>
          <cell r="P635">
            <v>63</v>
          </cell>
        </row>
        <row r="636">
          <cell r="C636">
            <v>22</v>
          </cell>
          <cell r="D636">
            <v>22</v>
          </cell>
          <cell r="N636">
            <v>1</v>
          </cell>
          <cell r="O636">
            <v>20</v>
          </cell>
          <cell r="P636">
            <v>1</v>
          </cell>
        </row>
        <row r="637">
          <cell r="C637">
            <v>257</v>
          </cell>
          <cell r="D637">
            <v>257</v>
          </cell>
          <cell r="N637">
            <v>225</v>
          </cell>
          <cell r="O637">
            <v>32</v>
          </cell>
        </row>
        <row r="638">
          <cell r="C638">
            <v>98</v>
          </cell>
          <cell r="D638">
            <v>87</v>
          </cell>
          <cell r="N638">
            <v>91</v>
          </cell>
          <cell r="O638">
            <v>7</v>
          </cell>
        </row>
        <row r="641">
          <cell r="C641">
            <v>33</v>
          </cell>
          <cell r="D641">
            <v>33</v>
          </cell>
          <cell r="N641">
            <v>5</v>
          </cell>
          <cell r="O641">
            <v>28</v>
          </cell>
        </row>
        <row r="642">
          <cell r="C642">
            <v>16</v>
          </cell>
          <cell r="D642">
            <v>16</v>
          </cell>
          <cell r="O642">
            <v>16</v>
          </cell>
        </row>
        <row r="643">
          <cell r="C643">
            <v>9</v>
          </cell>
          <cell r="D643">
            <v>9</v>
          </cell>
          <cell r="N643">
            <v>7</v>
          </cell>
          <cell r="O643">
            <v>2</v>
          </cell>
        </row>
        <row r="644">
          <cell r="C644">
            <v>39</v>
          </cell>
          <cell r="D644">
            <v>39</v>
          </cell>
          <cell r="O644">
            <v>39</v>
          </cell>
        </row>
        <row r="646">
          <cell r="C646">
            <v>16</v>
          </cell>
          <cell r="D646">
            <v>16</v>
          </cell>
          <cell r="N646">
            <v>4</v>
          </cell>
          <cell r="O646">
            <v>8</v>
          </cell>
          <cell r="P646">
            <v>4</v>
          </cell>
        </row>
        <row r="647">
          <cell r="C647">
            <v>8</v>
          </cell>
          <cell r="D647">
            <v>8</v>
          </cell>
          <cell r="O647">
            <v>8</v>
          </cell>
        </row>
        <row r="648">
          <cell r="C648">
            <v>39</v>
          </cell>
          <cell r="D648">
            <v>39</v>
          </cell>
          <cell r="N648">
            <v>6</v>
          </cell>
          <cell r="O648">
            <v>30</v>
          </cell>
          <cell r="P648">
            <v>3</v>
          </cell>
        </row>
        <row r="649">
          <cell r="C649">
            <v>34</v>
          </cell>
          <cell r="D649">
            <v>34</v>
          </cell>
          <cell r="N649">
            <v>12</v>
          </cell>
          <cell r="O649">
            <v>7</v>
          </cell>
          <cell r="P649">
            <v>15</v>
          </cell>
        </row>
        <row r="650">
          <cell r="C650">
            <v>3</v>
          </cell>
          <cell r="D650">
            <v>3</v>
          </cell>
          <cell r="N650">
            <v>1</v>
          </cell>
          <cell r="O650">
            <v>1</v>
          </cell>
          <cell r="P650">
            <v>1</v>
          </cell>
        </row>
        <row r="653">
          <cell r="C653">
            <v>7</v>
          </cell>
          <cell r="D653">
            <v>7</v>
          </cell>
          <cell r="O653">
            <v>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5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1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193</v>
          </cell>
          <cell r="D882">
            <v>186</v>
          </cell>
          <cell r="E882">
            <v>7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105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24</v>
          </cell>
          <cell r="D961">
            <v>15</v>
          </cell>
          <cell r="E961">
            <v>9</v>
          </cell>
          <cell r="F961">
            <v>2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6</v>
          </cell>
        </row>
        <row r="1037">
          <cell r="C1037">
            <v>5</v>
          </cell>
          <cell r="D1037">
            <v>4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66</v>
          </cell>
          <cell r="D1098">
            <v>61</v>
          </cell>
          <cell r="E1098">
            <v>5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56</v>
          </cell>
        </row>
        <row r="1166">
          <cell r="C1166">
            <v>122</v>
          </cell>
          <cell r="D1166">
            <v>102</v>
          </cell>
          <cell r="E1166">
            <v>20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122</v>
          </cell>
        </row>
        <row r="1196">
          <cell r="C1196">
            <v>926</v>
          </cell>
          <cell r="D1196">
            <v>926</v>
          </cell>
          <cell r="N1196">
            <v>223</v>
          </cell>
          <cell r="O1196">
            <v>439</v>
          </cell>
          <cell r="P1196">
            <v>264</v>
          </cell>
          <cell r="Q1196">
            <v>157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5</v>
          </cell>
          <cell r="D1287">
            <v>5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83</v>
          </cell>
          <cell r="D1353">
            <v>74</v>
          </cell>
          <cell r="N1353">
            <v>9</v>
          </cell>
          <cell r="O1353">
            <v>74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161</v>
          </cell>
          <cell r="D1357">
            <v>138</v>
          </cell>
          <cell r="E1357">
            <v>23</v>
          </cell>
          <cell r="F1357">
            <v>15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15</v>
          </cell>
          <cell r="D1441">
            <v>11</v>
          </cell>
          <cell r="E1441">
            <v>4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66</v>
          </cell>
          <cell r="D1489">
            <v>37</v>
          </cell>
          <cell r="E1489">
            <v>29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1251</v>
          </cell>
          <cell r="D1574">
            <v>1176</v>
          </cell>
          <cell r="N1574">
            <v>1052</v>
          </cell>
          <cell r="O1574">
            <v>199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11</v>
          </cell>
          <cell r="D1592">
            <v>8</v>
          </cell>
          <cell r="E1592">
            <v>3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59</v>
          </cell>
          <cell r="D1597">
            <v>36</v>
          </cell>
          <cell r="E1597">
            <v>23</v>
          </cell>
          <cell r="F1597">
            <v>3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39</v>
          </cell>
          <cell r="D1633">
            <v>35</v>
          </cell>
          <cell r="E1633">
            <v>4</v>
          </cell>
        </row>
        <row r="1634">
          <cell r="C1634">
            <v>114</v>
          </cell>
          <cell r="D1634">
            <v>39</v>
          </cell>
          <cell r="E1634">
            <v>75</v>
          </cell>
        </row>
        <row r="1635">
          <cell r="E1635">
            <v>0</v>
          </cell>
        </row>
        <row r="1639">
          <cell r="C1639">
            <v>49</v>
          </cell>
          <cell r="D1639">
            <v>40</v>
          </cell>
          <cell r="E1639">
            <v>9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4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D1642">
            <v>1</v>
          </cell>
          <cell r="E1642">
            <v>0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2</v>
          </cell>
          <cell r="D1650">
            <v>2</v>
          </cell>
          <cell r="E1650">
            <v>0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  <cell r="F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C1808">
            <v>1</v>
          </cell>
          <cell r="D1808">
            <v>1</v>
          </cell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5</v>
          </cell>
          <cell r="E1821">
            <v>0</v>
          </cell>
        </row>
        <row r="1822">
          <cell r="E1822">
            <v>0</v>
          </cell>
        </row>
        <row r="1823">
          <cell r="C1823">
            <v>5</v>
          </cell>
          <cell r="D1823">
            <v>3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C1836">
            <v>1</v>
          </cell>
          <cell r="E1836">
            <v>1</v>
          </cell>
        </row>
        <row r="1837">
          <cell r="C1837">
            <v>2</v>
          </cell>
          <cell r="D1837">
            <v>2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13</v>
          </cell>
          <cell r="D1845">
            <v>11</v>
          </cell>
          <cell r="E1845">
            <v>2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42</v>
          </cell>
          <cell r="D1849">
            <v>42</v>
          </cell>
          <cell r="N1849">
            <v>10</v>
          </cell>
          <cell r="P1849">
            <v>32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51</v>
          </cell>
          <cell r="D1861">
            <v>46</v>
          </cell>
        </row>
        <row r="1890">
          <cell r="C1890">
            <v>12</v>
          </cell>
          <cell r="D1890">
            <v>12</v>
          </cell>
          <cell r="E1890">
            <v>0</v>
          </cell>
          <cell r="AB1890">
            <v>12</v>
          </cell>
        </row>
        <row r="1914">
          <cell r="C1914">
            <v>60</v>
          </cell>
          <cell r="D1914">
            <v>60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58</v>
          </cell>
        </row>
        <row r="1935">
          <cell r="C1935">
            <v>19</v>
          </cell>
          <cell r="D1935">
            <v>19</v>
          </cell>
          <cell r="E1935">
            <v>0</v>
          </cell>
          <cell r="AB1935">
            <v>19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1215</v>
          </cell>
          <cell r="D80">
            <v>0</v>
          </cell>
          <cell r="E80">
            <v>1177</v>
          </cell>
          <cell r="F80">
            <v>38</v>
          </cell>
          <cell r="G80">
            <v>0</v>
          </cell>
          <cell r="H80">
            <v>0</v>
          </cell>
        </row>
        <row r="122">
          <cell r="C122">
            <v>360</v>
          </cell>
          <cell r="D122">
            <v>0</v>
          </cell>
          <cell r="E122">
            <v>349</v>
          </cell>
          <cell r="F122">
            <v>11</v>
          </cell>
          <cell r="G122">
            <v>0</v>
          </cell>
          <cell r="H122">
            <v>0</v>
          </cell>
        </row>
        <row r="164">
          <cell r="C164">
            <v>73</v>
          </cell>
          <cell r="D164">
            <v>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7835</v>
          </cell>
          <cell r="D181">
            <v>7259</v>
          </cell>
          <cell r="E181">
            <v>19</v>
          </cell>
          <cell r="F181">
            <v>557</v>
          </cell>
          <cell r="G181">
            <v>0</v>
          </cell>
          <cell r="H181">
            <v>0</v>
          </cell>
        </row>
        <row r="252">
          <cell r="C252">
            <v>245</v>
          </cell>
          <cell r="D252">
            <v>210</v>
          </cell>
          <cell r="E252">
            <v>32</v>
          </cell>
          <cell r="F252">
            <v>3</v>
          </cell>
          <cell r="G252">
            <v>0</v>
          </cell>
          <cell r="H252">
            <v>0</v>
          </cell>
        </row>
        <row r="292">
          <cell r="C292">
            <v>249</v>
          </cell>
          <cell r="D292">
            <v>179</v>
          </cell>
          <cell r="E292">
            <v>26</v>
          </cell>
          <cell r="F292">
            <v>44</v>
          </cell>
          <cell r="G292">
            <v>0</v>
          </cell>
          <cell r="H292">
            <v>0</v>
          </cell>
        </row>
        <row r="315">
          <cell r="C315">
            <v>95</v>
          </cell>
          <cell r="D315">
            <v>5</v>
          </cell>
          <cell r="E315">
            <v>90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8360</v>
          </cell>
          <cell r="D341">
            <v>6023</v>
          </cell>
          <cell r="E341">
            <v>1923</v>
          </cell>
          <cell r="F341">
            <v>414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38</v>
          </cell>
        </row>
        <row r="174">
          <cell r="C174">
            <v>16</v>
          </cell>
        </row>
        <row r="243">
          <cell r="C243">
            <v>30</v>
          </cell>
        </row>
        <row r="289">
          <cell r="C289">
            <v>0</v>
          </cell>
        </row>
        <row r="295">
          <cell r="C295">
            <v>63</v>
          </cell>
        </row>
        <row r="362">
          <cell r="C362">
            <v>2</v>
          </cell>
        </row>
        <row r="405">
          <cell r="C405">
            <v>0</v>
          </cell>
        </row>
        <row r="428">
          <cell r="C428">
            <v>4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2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385</v>
          </cell>
          <cell r="D48">
            <v>385</v>
          </cell>
        </row>
        <row r="50">
          <cell r="C50">
            <v>66</v>
          </cell>
          <cell r="D50">
            <v>66</v>
          </cell>
        </row>
        <row r="51">
          <cell r="C51">
            <v>106</v>
          </cell>
          <cell r="D51">
            <v>103</v>
          </cell>
        </row>
        <row r="83">
          <cell r="C83">
            <v>24319</v>
          </cell>
          <cell r="D83">
            <v>23860</v>
          </cell>
          <cell r="N83">
            <v>10890</v>
          </cell>
          <cell r="O83">
            <v>5652</v>
          </cell>
          <cell r="P83">
            <v>7777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28184</v>
          </cell>
          <cell r="D174">
            <v>27737</v>
          </cell>
          <cell r="N174">
            <v>11544</v>
          </cell>
          <cell r="O174">
            <v>9031</v>
          </cell>
          <cell r="P174">
            <v>7609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1023</v>
          </cell>
          <cell r="D243">
            <v>1014</v>
          </cell>
          <cell r="N243">
            <v>84</v>
          </cell>
          <cell r="O243">
            <v>931</v>
          </cell>
          <cell r="P243">
            <v>8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1737</v>
          </cell>
          <cell r="D295">
            <v>1702</v>
          </cell>
          <cell r="N295">
            <v>1268</v>
          </cell>
          <cell r="O295">
            <v>393</v>
          </cell>
          <cell r="P295">
            <v>76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4708</v>
          </cell>
          <cell r="D362">
            <v>4671</v>
          </cell>
          <cell r="N362">
            <v>1503</v>
          </cell>
          <cell r="O362">
            <v>3118</v>
          </cell>
          <cell r="P362">
            <v>87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51</v>
          </cell>
          <cell r="D405">
            <v>51</v>
          </cell>
          <cell r="N405">
            <v>2</v>
          </cell>
          <cell r="O405">
            <v>49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1151</v>
          </cell>
          <cell r="D428">
            <v>1143</v>
          </cell>
          <cell r="N428">
            <v>449</v>
          </cell>
          <cell r="O428">
            <v>700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63</v>
          </cell>
          <cell r="D456">
            <v>63</v>
          </cell>
          <cell r="N456">
            <v>30</v>
          </cell>
          <cell r="O456">
            <v>32</v>
          </cell>
          <cell r="P456">
            <v>1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2706</v>
          </cell>
          <cell r="D500">
            <v>2684</v>
          </cell>
          <cell r="N500">
            <v>367</v>
          </cell>
          <cell r="O500">
            <v>1698</v>
          </cell>
          <cell r="P500">
            <v>641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2717</v>
          </cell>
          <cell r="D535">
            <v>2663</v>
          </cell>
          <cell r="N535">
            <v>291</v>
          </cell>
          <cell r="O535">
            <v>728</v>
          </cell>
          <cell r="P535">
            <v>1698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8</v>
          </cell>
          <cell r="D590">
            <v>8</v>
          </cell>
          <cell r="O590">
            <v>8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825</v>
          </cell>
          <cell r="D615">
            <v>817</v>
          </cell>
          <cell r="N615">
            <v>175</v>
          </cell>
          <cell r="O615">
            <v>330</v>
          </cell>
          <cell r="P615">
            <v>320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1028</v>
          </cell>
          <cell r="D633">
            <v>1006</v>
          </cell>
          <cell r="N633">
            <v>573</v>
          </cell>
          <cell r="O633">
            <v>372</v>
          </cell>
          <cell r="P633">
            <v>83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175</v>
          </cell>
          <cell r="D634">
            <v>175</v>
          </cell>
          <cell r="O634">
            <v>175</v>
          </cell>
        </row>
        <row r="635">
          <cell r="C635">
            <v>181</v>
          </cell>
          <cell r="D635">
            <v>181</v>
          </cell>
          <cell r="N635">
            <v>95</v>
          </cell>
          <cell r="O635">
            <v>27</v>
          </cell>
          <cell r="P635">
            <v>59</v>
          </cell>
        </row>
        <row r="636">
          <cell r="C636">
            <v>16</v>
          </cell>
          <cell r="D636">
            <v>14</v>
          </cell>
          <cell r="O636">
            <v>16</v>
          </cell>
        </row>
        <row r="637">
          <cell r="C637">
            <v>359</v>
          </cell>
          <cell r="D637">
            <v>359</v>
          </cell>
          <cell r="N637">
            <v>320</v>
          </cell>
          <cell r="O637">
            <v>39</v>
          </cell>
        </row>
        <row r="638">
          <cell r="C638">
            <v>136</v>
          </cell>
          <cell r="D638">
            <v>116</v>
          </cell>
          <cell r="N638">
            <v>133</v>
          </cell>
          <cell r="O638">
            <v>2</v>
          </cell>
          <cell r="P638">
            <v>1</v>
          </cell>
        </row>
        <row r="641">
          <cell r="C641">
            <v>14</v>
          </cell>
          <cell r="D641">
            <v>14</v>
          </cell>
          <cell r="N641">
            <v>3</v>
          </cell>
          <cell r="O641">
            <v>9</v>
          </cell>
          <cell r="P641">
            <v>2</v>
          </cell>
        </row>
        <row r="642">
          <cell r="C642">
            <v>9</v>
          </cell>
          <cell r="D642">
            <v>9</v>
          </cell>
          <cell r="O642">
            <v>9</v>
          </cell>
        </row>
        <row r="643">
          <cell r="C643">
            <v>7</v>
          </cell>
          <cell r="D643">
            <v>7</v>
          </cell>
          <cell r="N643">
            <v>6</v>
          </cell>
          <cell r="O643">
            <v>1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9</v>
          </cell>
          <cell r="D646">
            <v>9</v>
          </cell>
          <cell r="O646">
            <v>6</v>
          </cell>
          <cell r="P646">
            <v>3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5</v>
          </cell>
        </row>
        <row r="648">
          <cell r="C648">
            <v>29</v>
          </cell>
          <cell r="D648">
            <v>29</v>
          </cell>
          <cell r="N648">
            <v>11</v>
          </cell>
          <cell r="O648">
            <v>15</v>
          </cell>
          <cell r="P648">
            <v>3</v>
          </cell>
        </row>
        <row r="649">
          <cell r="C649">
            <v>17</v>
          </cell>
          <cell r="D649">
            <v>17</v>
          </cell>
          <cell r="N649">
            <v>1</v>
          </cell>
          <cell r="O649">
            <v>1</v>
          </cell>
          <cell r="P649">
            <v>15</v>
          </cell>
        </row>
        <row r="650">
          <cell r="C650">
            <v>4</v>
          </cell>
          <cell r="D650">
            <v>4</v>
          </cell>
          <cell r="N650">
            <v>3</v>
          </cell>
          <cell r="O650">
            <v>1</v>
          </cell>
        </row>
        <row r="653">
          <cell r="C653">
            <v>31</v>
          </cell>
          <cell r="D653">
            <v>31</v>
          </cell>
          <cell r="O653">
            <v>31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0</v>
          </cell>
          <cell r="O804">
            <v>16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5</v>
          </cell>
          <cell r="D811">
            <v>3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207</v>
          </cell>
          <cell r="D882">
            <v>199</v>
          </cell>
          <cell r="E882">
            <v>8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106</v>
          </cell>
          <cell r="R882">
            <v>0</v>
          </cell>
          <cell r="S882">
            <v>0</v>
          </cell>
          <cell r="T882">
            <v>0</v>
          </cell>
          <cell r="AB882">
            <v>98</v>
          </cell>
        </row>
        <row r="961">
          <cell r="C961">
            <v>42</v>
          </cell>
          <cell r="D961">
            <v>28</v>
          </cell>
          <cell r="E961">
            <v>14</v>
          </cell>
          <cell r="F961">
            <v>2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66</v>
          </cell>
          <cell r="D1098">
            <v>62</v>
          </cell>
          <cell r="E1098">
            <v>4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45</v>
          </cell>
        </row>
        <row r="1166">
          <cell r="C1166">
            <v>100</v>
          </cell>
          <cell r="D1166">
            <v>90</v>
          </cell>
          <cell r="E1166">
            <v>10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100</v>
          </cell>
        </row>
        <row r="1196">
          <cell r="C1196">
            <v>761</v>
          </cell>
          <cell r="D1196">
            <v>760</v>
          </cell>
          <cell r="N1196">
            <v>54</v>
          </cell>
          <cell r="O1196">
            <v>493</v>
          </cell>
          <cell r="P1196">
            <v>214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49</v>
          </cell>
          <cell r="D1353">
            <v>43</v>
          </cell>
          <cell r="N1353">
            <v>8</v>
          </cell>
          <cell r="O1353">
            <v>41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203</v>
          </cell>
          <cell r="D1357">
            <v>160</v>
          </cell>
          <cell r="E1357">
            <v>43</v>
          </cell>
          <cell r="F1357">
            <v>8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8</v>
          </cell>
          <cell r="D1441">
            <v>7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69</v>
          </cell>
          <cell r="D1489">
            <v>39</v>
          </cell>
          <cell r="E1489">
            <v>30</v>
          </cell>
          <cell r="F1489">
            <v>3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1310</v>
          </cell>
          <cell r="D1574">
            <v>1162</v>
          </cell>
          <cell r="N1574">
            <v>1137</v>
          </cell>
          <cell r="O1574">
            <v>173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9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51</v>
          </cell>
          <cell r="D1597">
            <v>34</v>
          </cell>
          <cell r="E1597">
            <v>17</v>
          </cell>
          <cell r="F1597">
            <v>3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19</v>
          </cell>
          <cell r="D1633">
            <v>18</v>
          </cell>
          <cell r="E1633">
            <v>1</v>
          </cell>
        </row>
        <row r="1634">
          <cell r="C1634">
            <v>113</v>
          </cell>
          <cell r="D1634">
            <v>43</v>
          </cell>
          <cell r="E1634">
            <v>70</v>
          </cell>
        </row>
        <row r="1635">
          <cell r="E1635">
            <v>0</v>
          </cell>
        </row>
        <row r="1639">
          <cell r="C1639">
            <v>57</v>
          </cell>
          <cell r="D1639">
            <v>46</v>
          </cell>
          <cell r="E1639">
            <v>11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C1654">
            <v>2</v>
          </cell>
          <cell r="D1654">
            <v>2</v>
          </cell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F1674">
            <v>1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C1699">
            <v>1</v>
          </cell>
          <cell r="D1699">
            <v>1</v>
          </cell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1</v>
          </cell>
          <cell r="E1737">
            <v>1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  <cell r="F1745">
            <v>1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2</v>
          </cell>
          <cell r="E1772">
            <v>2</v>
          </cell>
        </row>
        <row r="1773">
          <cell r="C1773">
            <v>6</v>
          </cell>
          <cell r="D1773">
            <v>6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C1794">
            <v>1</v>
          </cell>
          <cell r="D1794">
            <v>1</v>
          </cell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4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3</v>
          </cell>
          <cell r="D1837">
            <v>3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5</v>
          </cell>
          <cell r="E1845">
            <v>2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29</v>
          </cell>
          <cell r="D1849">
            <v>29</v>
          </cell>
          <cell r="N1849">
            <v>11</v>
          </cell>
          <cell r="P1849">
            <v>18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68</v>
          </cell>
          <cell r="D1861">
            <v>54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81</v>
          </cell>
          <cell r="D1914">
            <v>80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79</v>
          </cell>
        </row>
        <row r="1935">
          <cell r="C1935">
            <v>17</v>
          </cell>
          <cell r="D1935">
            <v>17</v>
          </cell>
          <cell r="E1935">
            <v>0</v>
          </cell>
          <cell r="AB1935">
            <v>17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1136</v>
          </cell>
          <cell r="D80">
            <v>0</v>
          </cell>
          <cell r="E80">
            <v>1091</v>
          </cell>
          <cell r="F80">
            <v>45</v>
          </cell>
          <cell r="G80">
            <v>0</v>
          </cell>
          <cell r="H80">
            <v>0</v>
          </cell>
        </row>
        <row r="122">
          <cell r="C122">
            <v>504</v>
          </cell>
          <cell r="D122">
            <v>0</v>
          </cell>
          <cell r="E122">
            <v>489</v>
          </cell>
          <cell r="F122">
            <v>15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418</v>
          </cell>
          <cell r="D181">
            <v>3</v>
          </cell>
          <cell r="E181">
            <v>34</v>
          </cell>
          <cell r="F181">
            <v>381</v>
          </cell>
          <cell r="G181">
            <v>0</v>
          </cell>
          <cell r="H181">
            <v>0</v>
          </cell>
        </row>
        <row r="252">
          <cell r="C252">
            <v>53</v>
          </cell>
          <cell r="D252">
            <v>7</v>
          </cell>
          <cell r="E252">
            <v>41</v>
          </cell>
          <cell r="F252">
            <v>5</v>
          </cell>
          <cell r="G252">
            <v>0</v>
          </cell>
          <cell r="H252">
            <v>0</v>
          </cell>
        </row>
        <row r="292">
          <cell r="C292">
            <v>181</v>
          </cell>
          <cell r="D292">
            <v>126</v>
          </cell>
          <cell r="E292">
            <v>22</v>
          </cell>
          <cell r="F292">
            <v>33</v>
          </cell>
          <cell r="G292">
            <v>0</v>
          </cell>
          <cell r="H292">
            <v>0</v>
          </cell>
        </row>
        <row r="315">
          <cell r="C315">
            <v>81</v>
          </cell>
          <cell r="D315">
            <v>0</v>
          </cell>
          <cell r="E315">
            <v>81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5855</v>
          </cell>
          <cell r="D341">
            <v>3390</v>
          </cell>
          <cell r="E341">
            <v>1957</v>
          </cell>
          <cell r="F341">
            <v>508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30</v>
          </cell>
        </row>
        <row r="174">
          <cell r="C174">
            <v>11</v>
          </cell>
        </row>
        <row r="243">
          <cell r="C243">
            <v>60</v>
          </cell>
        </row>
        <row r="289">
          <cell r="C289">
            <v>0</v>
          </cell>
        </row>
        <row r="295">
          <cell r="C295">
            <v>120</v>
          </cell>
        </row>
        <row r="362">
          <cell r="C362">
            <v>3</v>
          </cell>
        </row>
        <row r="405">
          <cell r="C405">
            <v>0</v>
          </cell>
        </row>
        <row r="428">
          <cell r="C428">
            <v>12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2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451</v>
          </cell>
          <cell r="D48">
            <v>451</v>
          </cell>
        </row>
        <row r="50">
          <cell r="C50">
            <v>66</v>
          </cell>
          <cell r="D50">
            <v>66</v>
          </cell>
        </row>
        <row r="51">
          <cell r="C51">
            <v>112</v>
          </cell>
          <cell r="D51">
            <v>108</v>
          </cell>
        </row>
        <row r="83">
          <cell r="C83">
            <v>23987</v>
          </cell>
          <cell r="D83">
            <v>23596</v>
          </cell>
          <cell r="N83">
            <v>10268</v>
          </cell>
          <cell r="O83">
            <v>5219</v>
          </cell>
          <cell r="P83">
            <v>8500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28025</v>
          </cell>
          <cell r="D174">
            <v>27543</v>
          </cell>
          <cell r="N174">
            <v>10673</v>
          </cell>
          <cell r="O174">
            <v>9409</v>
          </cell>
          <cell r="P174">
            <v>7943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1037</v>
          </cell>
          <cell r="D243">
            <v>1018</v>
          </cell>
          <cell r="N243">
            <v>119</v>
          </cell>
          <cell r="O243">
            <v>911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1523</v>
          </cell>
          <cell r="D295">
            <v>1456</v>
          </cell>
          <cell r="N295">
            <v>1096</v>
          </cell>
          <cell r="O295">
            <v>328</v>
          </cell>
          <cell r="P295">
            <v>99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4444</v>
          </cell>
          <cell r="D362">
            <v>4425</v>
          </cell>
          <cell r="N362">
            <v>1052</v>
          </cell>
          <cell r="O362">
            <v>3284</v>
          </cell>
          <cell r="P362">
            <v>108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54</v>
          </cell>
          <cell r="D405">
            <v>54</v>
          </cell>
          <cell r="N405">
            <v>5</v>
          </cell>
          <cell r="O405">
            <v>49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1240</v>
          </cell>
          <cell r="D428">
            <v>1198</v>
          </cell>
          <cell r="N428">
            <v>396</v>
          </cell>
          <cell r="O428">
            <v>835</v>
          </cell>
          <cell r="P428">
            <v>9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86</v>
          </cell>
          <cell r="D456">
            <v>86</v>
          </cell>
          <cell r="N456">
            <v>31</v>
          </cell>
          <cell r="O456">
            <v>53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2783</v>
          </cell>
          <cell r="D500">
            <v>2757</v>
          </cell>
          <cell r="N500">
            <v>425</v>
          </cell>
          <cell r="O500">
            <v>1729</v>
          </cell>
          <cell r="P500">
            <v>629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2589</v>
          </cell>
          <cell r="D535">
            <v>2544</v>
          </cell>
          <cell r="N535">
            <v>283</v>
          </cell>
          <cell r="O535">
            <v>654</v>
          </cell>
          <cell r="P535">
            <v>1652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N590">
            <v>0</v>
          </cell>
          <cell r="O590">
            <v>3</v>
          </cell>
          <cell r="P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926</v>
          </cell>
          <cell r="D615">
            <v>917</v>
          </cell>
          <cell r="N615">
            <v>196</v>
          </cell>
          <cell r="O615">
            <v>347</v>
          </cell>
          <cell r="P615">
            <v>383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1084</v>
          </cell>
          <cell r="D633">
            <v>1069</v>
          </cell>
          <cell r="N633">
            <v>604</v>
          </cell>
          <cell r="O633">
            <v>423</v>
          </cell>
          <cell r="P633">
            <v>57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257</v>
          </cell>
          <cell r="D634">
            <v>257</v>
          </cell>
          <cell r="O634">
            <v>257</v>
          </cell>
        </row>
        <row r="635">
          <cell r="C635">
            <v>147</v>
          </cell>
          <cell r="D635">
            <v>147</v>
          </cell>
          <cell r="N635">
            <v>83</v>
          </cell>
          <cell r="O635">
            <v>22</v>
          </cell>
          <cell r="P635">
            <v>42</v>
          </cell>
        </row>
        <row r="636">
          <cell r="C636">
            <v>23</v>
          </cell>
          <cell r="D636">
            <v>20</v>
          </cell>
          <cell r="O636">
            <v>22</v>
          </cell>
          <cell r="P636">
            <v>1</v>
          </cell>
        </row>
        <row r="637">
          <cell r="C637">
            <v>310</v>
          </cell>
          <cell r="D637">
            <v>310</v>
          </cell>
          <cell r="N637">
            <v>310</v>
          </cell>
        </row>
        <row r="638">
          <cell r="C638">
            <v>194</v>
          </cell>
          <cell r="D638">
            <v>185</v>
          </cell>
          <cell r="N638">
            <v>189</v>
          </cell>
          <cell r="O638">
            <v>5</v>
          </cell>
        </row>
        <row r="639">
          <cell r="C639">
            <v>36</v>
          </cell>
          <cell r="D639">
            <v>36</v>
          </cell>
          <cell r="O639">
            <v>36</v>
          </cell>
        </row>
        <row r="641">
          <cell r="C641">
            <v>8</v>
          </cell>
          <cell r="D641">
            <v>8</v>
          </cell>
          <cell r="O641">
            <v>7</v>
          </cell>
          <cell r="P641">
            <v>1</v>
          </cell>
        </row>
        <row r="642">
          <cell r="C642">
            <v>5</v>
          </cell>
          <cell r="D642">
            <v>5</v>
          </cell>
          <cell r="O642">
            <v>5</v>
          </cell>
        </row>
        <row r="643">
          <cell r="C643">
            <v>8</v>
          </cell>
          <cell r="D643">
            <v>8</v>
          </cell>
          <cell r="N643">
            <v>4</v>
          </cell>
          <cell r="O643">
            <v>4</v>
          </cell>
        </row>
        <row r="644">
          <cell r="C644">
            <v>38</v>
          </cell>
          <cell r="D644">
            <v>35</v>
          </cell>
          <cell r="O644">
            <v>38</v>
          </cell>
        </row>
        <row r="646">
          <cell r="C646">
            <v>10</v>
          </cell>
          <cell r="D646">
            <v>10</v>
          </cell>
          <cell r="N646">
            <v>6</v>
          </cell>
          <cell r="O646">
            <v>4</v>
          </cell>
        </row>
        <row r="647">
          <cell r="C647">
            <v>1</v>
          </cell>
          <cell r="D647">
            <v>1</v>
          </cell>
          <cell r="N647">
            <v>1</v>
          </cell>
        </row>
        <row r="648">
          <cell r="C648">
            <v>16</v>
          </cell>
          <cell r="D648">
            <v>16</v>
          </cell>
          <cell r="N648">
            <v>7</v>
          </cell>
          <cell r="O648">
            <v>8</v>
          </cell>
          <cell r="P648">
            <v>1</v>
          </cell>
        </row>
        <row r="649">
          <cell r="C649">
            <v>20</v>
          </cell>
          <cell r="D649">
            <v>20</v>
          </cell>
          <cell r="N649">
            <v>3</v>
          </cell>
          <cell r="O649">
            <v>5</v>
          </cell>
          <cell r="P649">
            <v>12</v>
          </cell>
        </row>
        <row r="650">
          <cell r="C650">
            <v>1</v>
          </cell>
          <cell r="D650">
            <v>1</v>
          </cell>
          <cell r="N650">
            <v>1</v>
          </cell>
        </row>
        <row r="653">
          <cell r="C653">
            <v>10</v>
          </cell>
          <cell r="D653">
            <v>10</v>
          </cell>
          <cell r="O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5</v>
          </cell>
          <cell r="D804">
            <v>5</v>
          </cell>
          <cell r="N804">
            <v>4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1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97</v>
          </cell>
          <cell r="D882">
            <v>85</v>
          </cell>
          <cell r="E882">
            <v>12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88</v>
          </cell>
        </row>
        <row r="961">
          <cell r="C961">
            <v>25</v>
          </cell>
          <cell r="D961">
            <v>13</v>
          </cell>
          <cell r="E961">
            <v>12</v>
          </cell>
          <cell r="F961">
            <v>1</v>
          </cell>
          <cell r="G961">
            <v>1</v>
          </cell>
          <cell r="H961">
            <v>4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9</v>
          </cell>
          <cell r="D1037">
            <v>6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75</v>
          </cell>
          <cell r="D1098">
            <v>74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66</v>
          </cell>
        </row>
        <row r="1166">
          <cell r="C1166">
            <v>113</v>
          </cell>
          <cell r="D1166">
            <v>101</v>
          </cell>
          <cell r="E1166">
            <v>12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113</v>
          </cell>
        </row>
        <row r="1196">
          <cell r="C1196">
            <v>901</v>
          </cell>
          <cell r="D1196">
            <v>894</v>
          </cell>
          <cell r="N1196">
            <v>198</v>
          </cell>
          <cell r="O1196">
            <v>414</v>
          </cell>
          <cell r="P1196">
            <v>289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100</v>
          </cell>
          <cell r="D1353">
            <v>92</v>
          </cell>
          <cell r="N1353">
            <v>1</v>
          </cell>
          <cell r="O1353">
            <v>99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172</v>
          </cell>
          <cell r="D1357">
            <v>143</v>
          </cell>
          <cell r="E1357">
            <v>29</v>
          </cell>
          <cell r="F1357">
            <v>15</v>
          </cell>
          <cell r="G1357">
            <v>1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11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61</v>
          </cell>
          <cell r="D1489">
            <v>37</v>
          </cell>
          <cell r="E1489">
            <v>24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1123</v>
          </cell>
          <cell r="D1574">
            <v>1048</v>
          </cell>
          <cell r="N1574">
            <v>988</v>
          </cell>
          <cell r="O1574">
            <v>135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10</v>
          </cell>
          <cell r="D1592">
            <v>10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64</v>
          </cell>
          <cell r="D1597">
            <v>39</v>
          </cell>
          <cell r="E1597">
            <v>25</v>
          </cell>
          <cell r="F1597">
            <v>3</v>
          </cell>
          <cell r="G1597">
            <v>1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33</v>
          </cell>
          <cell r="D1633">
            <v>28</v>
          </cell>
          <cell r="E1633">
            <v>5</v>
          </cell>
          <cell r="F1633">
            <v>1</v>
          </cell>
        </row>
        <row r="1634">
          <cell r="C1634">
            <v>110</v>
          </cell>
          <cell r="D1634">
            <v>41</v>
          </cell>
          <cell r="E1634">
            <v>69</v>
          </cell>
        </row>
        <row r="1635">
          <cell r="E1635">
            <v>0</v>
          </cell>
        </row>
        <row r="1639">
          <cell r="C1639">
            <v>53</v>
          </cell>
          <cell r="D1639">
            <v>43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C1650">
            <v>5</v>
          </cell>
          <cell r="D1650">
            <v>5</v>
          </cell>
          <cell r="E1650">
            <v>0</v>
          </cell>
        </row>
        <row r="1651">
          <cell r="C1651">
            <v>1</v>
          </cell>
          <cell r="E1651">
            <v>1</v>
          </cell>
        </row>
        <row r="1652">
          <cell r="E1652">
            <v>0</v>
          </cell>
        </row>
        <row r="1653">
          <cell r="C1653">
            <v>2</v>
          </cell>
          <cell r="D1653">
            <v>2</v>
          </cell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2</v>
          </cell>
          <cell r="E1665">
            <v>2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C1668">
            <v>1</v>
          </cell>
          <cell r="E1668">
            <v>1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C1701">
            <v>1</v>
          </cell>
          <cell r="E1701">
            <v>1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C1710">
            <v>1</v>
          </cell>
          <cell r="D1710">
            <v>1</v>
          </cell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3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C1747">
            <v>1</v>
          </cell>
          <cell r="D1747">
            <v>1</v>
          </cell>
          <cell r="E1747">
            <v>0</v>
          </cell>
          <cell r="AB1747">
            <v>1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4</v>
          </cell>
          <cell r="D1773">
            <v>4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4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</v>
          </cell>
          <cell r="D1821">
            <v>1</v>
          </cell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7</v>
          </cell>
          <cell r="D1837">
            <v>7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6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27</v>
          </cell>
          <cell r="D1849">
            <v>27</v>
          </cell>
          <cell r="N1849">
            <v>8</v>
          </cell>
          <cell r="O1849">
            <v>2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38</v>
          </cell>
          <cell r="D1861">
            <v>30</v>
          </cell>
        </row>
        <row r="1890">
          <cell r="C1890">
            <v>10</v>
          </cell>
          <cell r="D1890">
            <v>10</v>
          </cell>
          <cell r="E1890">
            <v>0</v>
          </cell>
          <cell r="AB1890">
            <v>10</v>
          </cell>
        </row>
        <row r="1914">
          <cell r="C1914">
            <v>49</v>
          </cell>
          <cell r="D1914">
            <v>46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47</v>
          </cell>
        </row>
        <row r="1935">
          <cell r="C1935">
            <v>11</v>
          </cell>
          <cell r="D1935">
            <v>11</v>
          </cell>
          <cell r="E1935">
            <v>0</v>
          </cell>
          <cell r="AB1935">
            <v>11</v>
          </cell>
        </row>
        <row r="1936">
          <cell r="C1936">
            <v>5</v>
          </cell>
          <cell r="D1936">
            <v>5</v>
          </cell>
          <cell r="E1936">
            <v>0</v>
          </cell>
          <cell r="AB1936">
            <v>5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834</v>
          </cell>
          <cell r="D80">
            <v>0</v>
          </cell>
          <cell r="E80">
            <v>787</v>
          </cell>
          <cell r="F80">
            <v>47</v>
          </cell>
          <cell r="G80">
            <v>0</v>
          </cell>
          <cell r="H80">
            <v>0</v>
          </cell>
        </row>
        <row r="122">
          <cell r="C122">
            <v>1053</v>
          </cell>
          <cell r="D122">
            <v>737</v>
          </cell>
          <cell r="E122">
            <v>307</v>
          </cell>
          <cell r="F122">
            <v>9</v>
          </cell>
          <cell r="G122">
            <v>0</v>
          </cell>
          <cell r="H122">
            <v>0</v>
          </cell>
        </row>
        <row r="164">
          <cell r="C164">
            <v>49</v>
          </cell>
          <cell r="D164">
            <v>49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9963</v>
          </cell>
          <cell r="D181">
            <v>9271</v>
          </cell>
          <cell r="E181">
            <v>207</v>
          </cell>
          <cell r="F181">
            <v>485</v>
          </cell>
          <cell r="G181">
            <v>0</v>
          </cell>
          <cell r="H181">
            <v>0</v>
          </cell>
        </row>
        <row r="252">
          <cell r="C252">
            <v>132</v>
          </cell>
          <cell r="D252">
            <v>85</v>
          </cell>
          <cell r="E252">
            <v>47</v>
          </cell>
          <cell r="F252">
            <v>0</v>
          </cell>
          <cell r="G252">
            <v>0</v>
          </cell>
          <cell r="H252">
            <v>0</v>
          </cell>
        </row>
        <row r="292">
          <cell r="C292">
            <v>103</v>
          </cell>
          <cell r="D292">
            <v>43</v>
          </cell>
          <cell r="E292">
            <v>22</v>
          </cell>
          <cell r="F292">
            <v>38</v>
          </cell>
          <cell r="G292">
            <v>0</v>
          </cell>
          <cell r="H292">
            <v>0</v>
          </cell>
        </row>
        <row r="315">
          <cell r="C315">
            <v>86</v>
          </cell>
          <cell r="D315">
            <v>12</v>
          </cell>
          <cell r="E315">
            <v>74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8585</v>
          </cell>
          <cell r="D341">
            <v>6221</v>
          </cell>
          <cell r="E341">
            <v>1870</v>
          </cell>
          <cell r="F341">
            <v>494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64</v>
          </cell>
        </row>
        <row r="174">
          <cell r="C174">
            <v>12</v>
          </cell>
        </row>
        <row r="243">
          <cell r="C243">
            <v>71</v>
          </cell>
        </row>
        <row r="289">
          <cell r="C289">
            <v>0</v>
          </cell>
        </row>
        <row r="295">
          <cell r="C295">
            <v>120</v>
          </cell>
        </row>
        <row r="362">
          <cell r="C362">
            <v>8</v>
          </cell>
        </row>
        <row r="405">
          <cell r="C405">
            <v>0</v>
          </cell>
        </row>
        <row r="428">
          <cell r="C428">
            <v>10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481</v>
          </cell>
          <cell r="D48">
            <v>481</v>
          </cell>
        </row>
        <row r="50">
          <cell r="C50">
            <v>67</v>
          </cell>
          <cell r="D50">
            <v>67</v>
          </cell>
        </row>
        <row r="51">
          <cell r="C51">
            <v>110</v>
          </cell>
          <cell r="D51">
            <v>106</v>
          </cell>
        </row>
        <row r="83">
          <cell r="C83">
            <v>26388</v>
          </cell>
          <cell r="D83">
            <v>25788</v>
          </cell>
          <cell r="N83">
            <v>11118</v>
          </cell>
          <cell r="O83">
            <v>5913</v>
          </cell>
          <cell r="P83">
            <v>9357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28633</v>
          </cell>
          <cell r="D174">
            <v>28131</v>
          </cell>
          <cell r="N174">
            <v>10890</v>
          </cell>
          <cell r="O174">
            <v>9448</v>
          </cell>
          <cell r="P174">
            <v>8295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1121</v>
          </cell>
          <cell r="D243">
            <v>1110</v>
          </cell>
          <cell r="N243">
            <v>102</v>
          </cell>
          <cell r="O243">
            <v>1010</v>
          </cell>
          <cell r="P243">
            <v>9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1710</v>
          </cell>
          <cell r="D295">
            <v>1666</v>
          </cell>
          <cell r="N295">
            <v>1245</v>
          </cell>
          <cell r="O295">
            <v>355</v>
          </cell>
          <cell r="P295">
            <v>110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5222</v>
          </cell>
          <cell r="D362">
            <v>5186</v>
          </cell>
          <cell r="N362">
            <v>1245</v>
          </cell>
          <cell r="O362">
            <v>3868</v>
          </cell>
          <cell r="P362">
            <v>109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63</v>
          </cell>
          <cell r="D405">
            <v>63</v>
          </cell>
          <cell r="N405">
            <v>1</v>
          </cell>
          <cell r="O405">
            <v>62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2139</v>
          </cell>
          <cell r="D428">
            <v>2091</v>
          </cell>
          <cell r="N428">
            <v>808</v>
          </cell>
          <cell r="O428">
            <v>1321</v>
          </cell>
          <cell r="P428">
            <v>10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78</v>
          </cell>
          <cell r="D456">
            <v>76</v>
          </cell>
          <cell r="N456">
            <v>36</v>
          </cell>
          <cell r="O456">
            <v>38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2882</v>
          </cell>
          <cell r="D500">
            <v>2861</v>
          </cell>
          <cell r="N500">
            <v>375</v>
          </cell>
          <cell r="O500">
            <v>1785</v>
          </cell>
          <cell r="P500">
            <v>722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3092</v>
          </cell>
          <cell r="D535">
            <v>3055</v>
          </cell>
          <cell r="N535">
            <v>271</v>
          </cell>
          <cell r="O535">
            <v>733</v>
          </cell>
          <cell r="P535">
            <v>2088</v>
          </cell>
          <cell r="Q535">
            <v>3</v>
          </cell>
          <cell r="R535">
            <v>0</v>
          </cell>
          <cell r="T535">
            <v>0</v>
          </cell>
        </row>
        <row r="590">
          <cell r="C590">
            <v>10</v>
          </cell>
          <cell r="D590">
            <v>10</v>
          </cell>
          <cell r="N590">
            <v>1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749</v>
          </cell>
          <cell r="D615">
            <v>745</v>
          </cell>
          <cell r="N615">
            <v>138</v>
          </cell>
          <cell r="O615">
            <v>286</v>
          </cell>
          <cell r="P615">
            <v>325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1205</v>
          </cell>
          <cell r="D633">
            <v>1182</v>
          </cell>
          <cell r="N633">
            <v>806</v>
          </cell>
          <cell r="O633">
            <v>315</v>
          </cell>
          <cell r="P633">
            <v>84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105</v>
          </cell>
          <cell r="D634">
            <v>105</v>
          </cell>
          <cell r="O634">
            <v>105</v>
          </cell>
        </row>
        <row r="635">
          <cell r="C635">
            <v>199</v>
          </cell>
          <cell r="D635">
            <v>199</v>
          </cell>
          <cell r="N635">
            <v>92</v>
          </cell>
          <cell r="O635">
            <v>51</v>
          </cell>
          <cell r="P635">
            <v>56</v>
          </cell>
        </row>
        <row r="636">
          <cell r="C636">
            <v>19</v>
          </cell>
          <cell r="D636">
            <v>19</v>
          </cell>
          <cell r="N636">
            <v>1</v>
          </cell>
          <cell r="O636">
            <v>18</v>
          </cell>
        </row>
        <row r="637">
          <cell r="C637">
            <v>394</v>
          </cell>
          <cell r="D637">
            <v>386</v>
          </cell>
          <cell r="N637">
            <v>370</v>
          </cell>
          <cell r="O637">
            <v>24</v>
          </cell>
        </row>
        <row r="638">
          <cell r="C638">
            <v>322</v>
          </cell>
          <cell r="D638">
            <v>307</v>
          </cell>
          <cell r="N638">
            <v>321</v>
          </cell>
          <cell r="O638">
            <v>1</v>
          </cell>
        </row>
        <row r="641">
          <cell r="C641">
            <v>24</v>
          </cell>
          <cell r="D641">
            <v>24</v>
          </cell>
          <cell r="N641">
            <v>8</v>
          </cell>
          <cell r="O641">
            <v>15</v>
          </cell>
          <cell r="P641">
            <v>1</v>
          </cell>
        </row>
        <row r="642">
          <cell r="C642">
            <v>10</v>
          </cell>
          <cell r="D642">
            <v>10</v>
          </cell>
          <cell r="O642">
            <v>10</v>
          </cell>
        </row>
        <row r="643">
          <cell r="C643">
            <v>8</v>
          </cell>
          <cell r="D643">
            <v>8</v>
          </cell>
          <cell r="N643">
            <v>2</v>
          </cell>
          <cell r="O643">
            <v>6</v>
          </cell>
        </row>
        <row r="644">
          <cell r="C644">
            <v>23</v>
          </cell>
          <cell r="D644">
            <v>23</v>
          </cell>
          <cell r="O644">
            <v>23</v>
          </cell>
        </row>
        <row r="646">
          <cell r="C646">
            <v>15</v>
          </cell>
          <cell r="D646">
            <v>15</v>
          </cell>
          <cell r="N646">
            <v>1</v>
          </cell>
          <cell r="O646">
            <v>10</v>
          </cell>
          <cell r="P646">
            <v>4</v>
          </cell>
        </row>
        <row r="647">
          <cell r="C647">
            <v>9</v>
          </cell>
          <cell r="D647">
            <v>9</v>
          </cell>
          <cell r="N647">
            <v>1</v>
          </cell>
          <cell r="O647">
            <v>8</v>
          </cell>
        </row>
        <row r="648">
          <cell r="C648">
            <v>40</v>
          </cell>
          <cell r="D648">
            <v>40</v>
          </cell>
          <cell r="N648">
            <v>5</v>
          </cell>
          <cell r="O648">
            <v>30</v>
          </cell>
          <cell r="P648">
            <v>5</v>
          </cell>
        </row>
        <row r="649">
          <cell r="C649">
            <v>26</v>
          </cell>
          <cell r="D649">
            <v>26</v>
          </cell>
          <cell r="N649">
            <v>5</v>
          </cell>
          <cell r="O649">
            <v>3</v>
          </cell>
          <cell r="P649">
            <v>18</v>
          </cell>
        </row>
        <row r="653">
          <cell r="C653">
            <v>11</v>
          </cell>
          <cell r="D653">
            <v>11</v>
          </cell>
          <cell r="O653">
            <v>11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15</v>
          </cell>
          <cell r="D804">
            <v>15</v>
          </cell>
          <cell r="N804">
            <v>1</v>
          </cell>
          <cell r="O804">
            <v>14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98</v>
          </cell>
          <cell r="D882">
            <v>94</v>
          </cell>
          <cell r="E882">
            <v>4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71</v>
          </cell>
        </row>
        <row r="961">
          <cell r="C961">
            <v>31</v>
          </cell>
          <cell r="D961">
            <v>16</v>
          </cell>
          <cell r="E961">
            <v>15</v>
          </cell>
          <cell r="F961">
            <v>1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5</v>
          </cell>
        </row>
        <row r="1098">
          <cell r="C1098">
            <v>60</v>
          </cell>
          <cell r="D1098">
            <v>59</v>
          </cell>
          <cell r="E1098">
            <v>1</v>
          </cell>
          <cell r="F1098">
            <v>2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55</v>
          </cell>
        </row>
        <row r="1166">
          <cell r="C1166">
            <v>105</v>
          </cell>
          <cell r="D1166">
            <v>89</v>
          </cell>
          <cell r="E1166">
            <v>16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105</v>
          </cell>
        </row>
        <row r="1196">
          <cell r="C1196">
            <v>708</v>
          </cell>
          <cell r="D1196">
            <v>701</v>
          </cell>
          <cell r="N1196">
            <v>34</v>
          </cell>
          <cell r="O1196">
            <v>468</v>
          </cell>
          <cell r="P1196">
            <v>206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3</v>
          </cell>
          <cell r="D1221">
            <v>1</v>
          </cell>
          <cell r="E1221">
            <v>2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7</v>
          </cell>
          <cell r="D1287">
            <v>7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6</v>
          </cell>
        </row>
        <row r="1353">
          <cell r="C1353">
            <v>99</v>
          </cell>
          <cell r="D1353">
            <v>98</v>
          </cell>
          <cell r="N1353">
            <v>15</v>
          </cell>
          <cell r="O1353">
            <v>84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180</v>
          </cell>
          <cell r="D1357">
            <v>145</v>
          </cell>
          <cell r="E1357">
            <v>35</v>
          </cell>
          <cell r="F1357">
            <v>12</v>
          </cell>
          <cell r="G1357">
            <v>3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9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58</v>
          </cell>
          <cell r="D1489">
            <v>29</v>
          </cell>
          <cell r="E1489">
            <v>29</v>
          </cell>
          <cell r="F1489">
            <v>0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1012</v>
          </cell>
          <cell r="D1574">
            <v>898</v>
          </cell>
          <cell r="N1574">
            <v>815</v>
          </cell>
          <cell r="O1574">
            <v>190</v>
          </cell>
          <cell r="P1574">
            <v>7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6</v>
          </cell>
          <cell r="D1592">
            <v>6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72</v>
          </cell>
          <cell r="D1597">
            <v>43</v>
          </cell>
          <cell r="E1597">
            <v>29</v>
          </cell>
          <cell r="F1597">
            <v>3</v>
          </cell>
          <cell r="G1597">
            <v>1</v>
          </cell>
          <cell r="H1597">
            <v>3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23</v>
          </cell>
          <cell r="D1633">
            <v>22</v>
          </cell>
          <cell r="E1633">
            <v>1</v>
          </cell>
        </row>
        <row r="1634">
          <cell r="C1634">
            <v>99</v>
          </cell>
          <cell r="D1634">
            <v>38</v>
          </cell>
          <cell r="E1634">
            <v>61</v>
          </cell>
        </row>
        <row r="1635">
          <cell r="E1635">
            <v>0</v>
          </cell>
        </row>
        <row r="1639">
          <cell r="C1639">
            <v>55</v>
          </cell>
          <cell r="D1639">
            <v>38</v>
          </cell>
          <cell r="E1639">
            <v>17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3</v>
          </cell>
          <cell r="D1642">
            <v>1</v>
          </cell>
          <cell r="E1642">
            <v>2</v>
          </cell>
          <cell r="AB1642">
            <v>3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F1644">
            <v>1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2</v>
          </cell>
          <cell r="D1650">
            <v>2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  <cell r="F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4</v>
          </cell>
          <cell r="D1723">
            <v>3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C1730">
            <v>1</v>
          </cell>
          <cell r="D1730">
            <v>1</v>
          </cell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2</v>
          </cell>
          <cell r="E1772">
            <v>2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E1801">
            <v>4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9</v>
          </cell>
          <cell r="D1821">
            <v>8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C1825">
            <v>1</v>
          </cell>
          <cell r="E1825">
            <v>1</v>
          </cell>
        </row>
        <row r="1826">
          <cell r="E1826">
            <v>0</v>
          </cell>
        </row>
        <row r="1827">
          <cell r="C1827">
            <v>1</v>
          </cell>
          <cell r="E1827">
            <v>1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D1833">
            <v>1</v>
          </cell>
          <cell r="E1833">
            <v>1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4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25</v>
          </cell>
          <cell r="D1849">
            <v>25</v>
          </cell>
          <cell r="N1849">
            <v>6</v>
          </cell>
          <cell r="P1849">
            <v>19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46</v>
          </cell>
          <cell r="D1861">
            <v>36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77</v>
          </cell>
          <cell r="D1914">
            <v>73</v>
          </cell>
          <cell r="E1914">
            <v>4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68</v>
          </cell>
        </row>
        <row r="1935">
          <cell r="C1935">
            <v>20</v>
          </cell>
          <cell r="D1935">
            <v>20</v>
          </cell>
          <cell r="E1935">
            <v>0</v>
          </cell>
          <cell r="AB1935">
            <v>20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1054</v>
          </cell>
          <cell r="D80">
            <v>0</v>
          </cell>
          <cell r="E80">
            <v>1009</v>
          </cell>
          <cell r="F80">
            <v>45</v>
          </cell>
          <cell r="G80">
            <v>0</v>
          </cell>
          <cell r="H80">
            <v>0</v>
          </cell>
        </row>
        <row r="122">
          <cell r="C122">
            <v>903</v>
          </cell>
          <cell r="D122">
            <v>629</v>
          </cell>
          <cell r="E122">
            <v>261</v>
          </cell>
          <cell r="F122">
            <v>13</v>
          </cell>
          <cell r="G122">
            <v>0</v>
          </cell>
          <cell r="H122">
            <v>0</v>
          </cell>
        </row>
        <row r="164">
          <cell r="C164">
            <v>62</v>
          </cell>
          <cell r="D164">
            <v>62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11783</v>
          </cell>
          <cell r="D181">
            <v>10667</v>
          </cell>
          <cell r="E181">
            <v>235</v>
          </cell>
          <cell r="F181">
            <v>881</v>
          </cell>
          <cell r="G181">
            <v>0</v>
          </cell>
          <cell r="H181">
            <v>0</v>
          </cell>
        </row>
        <row r="252">
          <cell r="C252">
            <v>231</v>
          </cell>
          <cell r="D252">
            <v>162</v>
          </cell>
          <cell r="E252">
            <v>55</v>
          </cell>
          <cell r="F252">
            <v>14</v>
          </cell>
          <cell r="G252">
            <v>0</v>
          </cell>
          <cell r="H252">
            <v>0</v>
          </cell>
        </row>
        <row r="292">
          <cell r="C292">
            <v>148</v>
          </cell>
          <cell r="D292">
            <v>86</v>
          </cell>
          <cell r="E292">
            <v>22</v>
          </cell>
          <cell r="F292">
            <v>40</v>
          </cell>
          <cell r="G292">
            <v>0</v>
          </cell>
          <cell r="H292">
            <v>0</v>
          </cell>
        </row>
        <row r="315">
          <cell r="C315">
            <v>85</v>
          </cell>
          <cell r="D315">
            <v>11</v>
          </cell>
          <cell r="E315">
            <v>74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8628</v>
          </cell>
          <cell r="D341">
            <v>6122</v>
          </cell>
          <cell r="E341">
            <v>2028</v>
          </cell>
          <cell r="F341">
            <v>478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64</v>
          </cell>
        </row>
        <row r="174">
          <cell r="C174">
            <v>8</v>
          </cell>
        </row>
        <row r="243">
          <cell r="C243">
            <v>68</v>
          </cell>
        </row>
        <row r="289">
          <cell r="C289">
            <v>0</v>
          </cell>
        </row>
        <row r="295">
          <cell r="C295">
            <v>108</v>
          </cell>
        </row>
        <row r="362">
          <cell r="C362">
            <v>4</v>
          </cell>
        </row>
        <row r="405">
          <cell r="C405">
            <v>0</v>
          </cell>
        </row>
        <row r="428">
          <cell r="C428">
            <v>7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7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389</v>
          </cell>
          <cell r="D48">
            <v>389</v>
          </cell>
        </row>
        <row r="50">
          <cell r="C50">
            <v>67</v>
          </cell>
          <cell r="D50">
            <v>67</v>
          </cell>
        </row>
        <row r="51">
          <cell r="C51">
            <v>176</v>
          </cell>
          <cell r="D51">
            <v>173</v>
          </cell>
        </row>
        <row r="83">
          <cell r="C83">
            <v>26824</v>
          </cell>
          <cell r="D83">
            <v>26260</v>
          </cell>
          <cell r="N83">
            <v>12162</v>
          </cell>
          <cell r="O83">
            <v>4829</v>
          </cell>
          <cell r="P83">
            <v>9833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28783</v>
          </cell>
          <cell r="D174">
            <v>28280</v>
          </cell>
          <cell r="N174">
            <v>12119</v>
          </cell>
          <cell r="O174">
            <v>7999</v>
          </cell>
          <cell r="P174">
            <v>8665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1058</v>
          </cell>
          <cell r="D243">
            <v>1043</v>
          </cell>
          <cell r="N243">
            <v>106</v>
          </cell>
          <cell r="O243">
            <v>945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1793</v>
          </cell>
          <cell r="D295">
            <v>1744</v>
          </cell>
          <cell r="N295">
            <v>1408</v>
          </cell>
          <cell r="O295">
            <v>307</v>
          </cell>
          <cell r="P295">
            <v>78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4627</v>
          </cell>
          <cell r="D362">
            <v>4587</v>
          </cell>
          <cell r="N362">
            <v>1366</v>
          </cell>
          <cell r="O362">
            <v>3170</v>
          </cell>
          <cell r="P362">
            <v>91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51</v>
          </cell>
          <cell r="D405">
            <v>51</v>
          </cell>
          <cell r="N405">
            <v>2</v>
          </cell>
          <cell r="O405">
            <v>49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1639</v>
          </cell>
          <cell r="D428">
            <v>1630</v>
          </cell>
          <cell r="N428">
            <v>833</v>
          </cell>
          <cell r="O428">
            <v>804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42</v>
          </cell>
          <cell r="D456">
            <v>42</v>
          </cell>
          <cell r="N456">
            <v>20</v>
          </cell>
          <cell r="O456">
            <v>22</v>
          </cell>
          <cell r="P456">
            <v>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2900</v>
          </cell>
          <cell r="D500">
            <v>2885</v>
          </cell>
          <cell r="N500">
            <v>360</v>
          </cell>
          <cell r="O500">
            <v>1840</v>
          </cell>
          <cell r="P500">
            <v>700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3063</v>
          </cell>
          <cell r="D535">
            <v>3028</v>
          </cell>
          <cell r="N535">
            <v>316</v>
          </cell>
          <cell r="O535">
            <v>822</v>
          </cell>
          <cell r="P535">
            <v>1925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O590">
            <v>6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868</v>
          </cell>
          <cell r="D615">
            <v>856</v>
          </cell>
          <cell r="N615">
            <v>227</v>
          </cell>
          <cell r="O615">
            <v>295</v>
          </cell>
          <cell r="P615">
            <v>346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623</v>
          </cell>
          <cell r="D633">
            <v>623</v>
          </cell>
          <cell r="N633">
            <v>108</v>
          </cell>
          <cell r="O633">
            <v>435</v>
          </cell>
          <cell r="P633">
            <v>80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118</v>
          </cell>
          <cell r="D634">
            <v>118</v>
          </cell>
          <cell r="O634">
            <v>118</v>
          </cell>
        </row>
        <row r="635">
          <cell r="C635">
            <v>176</v>
          </cell>
          <cell r="D635">
            <v>176</v>
          </cell>
          <cell r="N635">
            <v>85</v>
          </cell>
          <cell r="O635">
            <v>37</v>
          </cell>
          <cell r="P635">
            <v>54</v>
          </cell>
        </row>
        <row r="636">
          <cell r="C636">
            <v>15</v>
          </cell>
          <cell r="D636">
            <v>15</v>
          </cell>
          <cell r="N636">
            <v>1</v>
          </cell>
          <cell r="O636">
            <v>14</v>
          </cell>
        </row>
        <row r="637">
          <cell r="C637">
            <v>147</v>
          </cell>
          <cell r="D637">
            <v>147</v>
          </cell>
          <cell r="N637">
            <v>1</v>
          </cell>
          <cell r="O637">
            <v>145</v>
          </cell>
          <cell r="P637">
            <v>1</v>
          </cell>
        </row>
        <row r="638">
          <cell r="C638">
            <v>27</v>
          </cell>
          <cell r="D638">
            <v>27</v>
          </cell>
          <cell r="O638">
            <v>27</v>
          </cell>
        </row>
        <row r="640">
          <cell r="C640">
            <v>1</v>
          </cell>
          <cell r="D640">
            <v>1</v>
          </cell>
          <cell r="O640">
            <v>1</v>
          </cell>
        </row>
        <row r="641">
          <cell r="C641">
            <v>21</v>
          </cell>
          <cell r="D641">
            <v>21</v>
          </cell>
          <cell r="N641">
            <v>4</v>
          </cell>
          <cell r="O641">
            <v>16</v>
          </cell>
          <cell r="P641">
            <v>1</v>
          </cell>
        </row>
        <row r="642">
          <cell r="C642">
            <v>10</v>
          </cell>
          <cell r="D642">
            <v>10</v>
          </cell>
          <cell r="O642">
            <v>10</v>
          </cell>
        </row>
        <row r="643">
          <cell r="C643">
            <v>11</v>
          </cell>
          <cell r="D643">
            <v>11</v>
          </cell>
          <cell r="N643">
            <v>4</v>
          </cell>
          <cell r="O643">
            <v>7</v>
          </cell>
        </row>
        <row r="644">
          <cell r="C644">
            <v>24</v>
          </cell>
          <cell r="D644">
            <v>24</v>
          </cell>
          <cell r="O644">
            <v>24</v>
          </cell>
        </row>
        <row r="646">
          <cell r="C646">
            <v>8</v>
          </cell>
          <cell r="D646">
            <v>8</v>
          </cell>
          <cell r="N646">
            <v>1</v>
          </cell>
          <cell r="O646">
            <v>2</v>
          </cell>
          <cell r="P646">
            <v>5</v>
          </cell>
        </row>
        <row r="647">
          <cell r="C647">
            <v>5</v>
          </cell>
          <cell r="D647">
            <v>5</v>
          </cell>
          <cell r="O647">
            <v>5</v>
          </cell>
        </row>
        <row r="648">
          <cell r="C648">
            <v>26</v>
          </cell>
          <cell r="D648">
            <v>26</v>
          </cell>
          <cell r="N648">
            <v>6</v>
          </cell>
          <cell r="O648">
            <v>17</v>
          </cell>
          <cell r="P648">
            <v>3</v>
          </cell>
        </row>
        <row r="649">
          <cell r="C649">
            <v>24</v>
          </cell>
          <cell r="D649">
            <v>24</v>
          </cell>
          <cell r="N649">
            <v>6</v>
          </cell>
          <cell r="O649">
            <v>2</v>
          </cell>
          <cell r="P649">
            <v>16</v>
          </cell>
        </row>
        <row r="653">
          <cell r="C653">
            <v>10</v>
          </cell>
          <cell r="D653">
            <v>10</v>
          </cell>
          <cell r="O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18</v>
          </cell>
          <cell r="D804">
            <v>18</v>
          </cell>
          <cell r="N804">
            <v>0</v>
          </cell>
          <cell r="O804">
            <v>18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2</v>
          </cell>
          <cell r="D811">
            <v>2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132</v>
          </cell>
          <cell r="D882">
            <v>124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103</v>
          </cell>
        </row>
        <row r="961">
          <cell r="C961">
            <v>23</v>
          </cell>
          <cell r="D961">
            <v>15</v>
          </cell>
          <cell r="E961">
            <v>8</v>
          </cell>
          <cell r="F961">
            <v>1</v>
          </cell>
          <cell r="G961">
            <v>1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5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4</v>
          </cell>
        </row>
        <row r="1098">
          <cell r="C1098">
            <v>35</v>
          </cell>
          <cell r="D1098">
            <v>35</v>
          </cell>
          <cell r="E1098">
            <v>0</v>
          </cell>
          <cell r="F1098">
            <v>3</v>
          </cell>
          <cell r="G1098">
            <v>2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30</v>
          </cell>
        </row>
        <row r="1166">
          <cell r="C1166">
            <v>85</v>
          </cell>
          <cell r="D1166">
            <v>71</v>
          </cell>
          <cell r="E1166">
            <v>14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85</v>
          </cell>
        </row>
        <row r="1196">
          <cell r="C1196">
            <v>803</v>
          </cell>
          <cell r="D1196">
            <v>795</v>
          </cell>
          <cell r="N1196">
            <v>230</v>
          </cell>
          <cell r="O1196">
            <v>390</v>
          </cell>
          <cell r="P1196">
            <v>183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3</v>
          </cell>
          <cell r="D1221">
            <v>3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82</v>
          </cell>
          <cell r="D1353">
            <v>76</v>
          </cell>
          <cell r="N1353">
            <v>20</v>
          </cell>
          <cell r="O1353">
            <v>62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172</v>
          </cell>
          <cell r="D1357">
            <v>134</v>
          </cell>
          <cell r="E1357">
            <v>38</v>
          </cell>
          <cell r="F1357">
            <v>10</v>
          </cell>
          <cell r="G1357">
            <v>1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13</v>
          </cell>
          <cell r="D1441">
            <v>11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37</v>
          </cell>
          <cell r="D1489">
            <v>22</v>
          </cell>
          <cell r="E1489">
            <v>15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1364</v>
          </cell>
          <cell r="D1574">
            <v>1299</v>
          </cell>
          <cell r="N1574">
            <v>1241</v>
          </cell>
          <cell r="O1574">
            <v>122</v>
          </cell>
          <cell r="P1574">
            <v>1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9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57</v>
          </cell>
          <cell r="D1597">
            <v>41</v>
          </cell>
          <cell r="E1597">
            <v>16</v>
          </cell>
          <cell r="F1597">
            <v>1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20</v>
          </cell>
          <cell r="D1633">
            <v>18</v>
          </cell>
          <cell r="E1633">
            <v>2</v>
          </cell>
        </row>
        <row r="1634">
          <cell r="C1634">
            <v>112</v>
          </cell>
          <cell r="D1634">
            <v>37</v>
          </cell>
          <cell r="E1634">
            <v>75</v>
          </cell>
        </row>
        <row r="1635">
          <cell r="E1635">
            <v>0</v>
          </cell>
        </row>
        <row r="1639">
          <cell r="C1639">
            <v>56</v>
          </cell>
          <cell r="D1639">
            <v>50</v>
          </cell>
          <cell r="E1639">
            <v>6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10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D1642">
            <v>1</v>
          </cell>
          <cell r="E1642">
            <v>0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C1644">
            <v>1</v>
          </cell>
          <cell r="E1644">
            <v>1</v>
          </cell>
          <cell r="AB1644">
            <v>1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C1652">
            <v>5</v>
          </cell>
          <cell r="D1652">
            <v>5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C1672">
            <v>1</v>
          </cell>
          <cell r="D1672">
            <v>1</v>
          </cell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3</v>
          </cell>
          <cell r="D1676">
            <v>3</v>
          </cell>
          <cell r="E1676">
            <v>0</v>
          </cell>
          <cell r="AB1676">
            <v>3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3</v>
          </cell>
          <cell r="D1683">
            <v>3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4</v>
          </cell>
          <cell r="D1723">
            <v>4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4</v>
          </cell>
          <cell r="D1737">
            <v>4</v>
          </cell>
          <cell r="E1737">
            <v>0</v>
          </cell>
          <cell r="AB1737">
            <v>4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E1745">
            <v>1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D1801">
            <v>1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5</v>
          </cell>
          <cell r="D1809">
            <v>5</v>
          </cell>
          <cell r="E1809">
            <v>0</v>
          </cell>
          <cell r="F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1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4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6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23</v>
          </cell>
          <cell r="D1849">
            <v>22</v>
          </cell>
          <cell r="N1849">
            <v>6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48</v>
          </cell>
          <cell r="D1861">
            <v>45</v>
          </cell>
        </row>
        <row r="1890">
          <cell r="C1890">
            <v>9</v>
          </cell>
          <cell r="D1890">
            <v>9</v>
          </cell>
          <cell r="E1890">
            <v>0</v>
          </cell>
          <cell r="AB1890">
            <v>9</v>
          </cell>
        </row>
        <row r="1914">
          <cell r="C1914">
            <v>87</v>
          </cell>
          <cell r="D1914">
            <v>84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77</v>
          </cell>
        </row>
        <row r="1935">
          <cell r="C1935">
            <v>19</v>
          </cell>
          <cell r="D1935">
            <v>19</v>
          </cell>
          <cell r="E1935">
            <v>0</v>
          </cell>
          <cell r="AB1935">
            <v>19</v>
          </cell>
        </row>
        <row r="1936">
          <cell r="C1936">
            <v>6</v>
          </cell>
          <cell r="D1936">
            <v>6</v>
          </cell>
          <cell r="E1936">
            <v>0</v>
          </cell>
          <cell r="AB1936">
            <v>6</v>
          </cell>
        </row>
      </sheetData>
      <sheetData sheetId="4">
        <row r="44">
          <cell r="C44">
            <v>1</v>
          </cell>
          <cell r="D44">
            <v>0</v>
          </cell>
          <cell r="E44">
            <v>0</v>
          </cell>
          <cell r="F44">
            <v>1</v>
          </cell>
          <cell r="G44">
            <v>0</v>
          </cell>
          <cell r="H44">
            <v>0</v>
          </cell>
        </row>
        <row r="80">
          <cell r="C80">
            <v>926</v>
          </cell>
          <cell r="D80">
            <v>0</v>
          </cell>
          <cell r="E80">
            <v>882</v>
          </cell>
          <cell r="F80">
            <v>44</v>
          </cell>
          <cell r="G80">
            <v>0</v>
          </cell>
          <cell r="H80">
            <v>0</v>
          </cell>
        </row>
        <row r="122">
          <cell r="C122">
            <v>334</v>
          </cell>
          <cell r="D122">
            <v>0</v>
          </cell>
          <cell r="E122">
            <v>325</v>
          </cell>
          <cell r="F122">
            <v>9</v>
          </cell>
          <cell r="G122">
            <v>0</v>
          </cell>
          <cell r="H122">
            <v>0</v>
          </cell>
        </row>
        <row r="164">
          <cell r="C164">
            <v>67</v>
          </cell>
          <cell r="D164">
            <v>67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11463</v>
          </cell>
          <cell r="D181">
            <v>10556</v>
          </cell>
          <cell r="E181">
            <v>242</v>
          </cell>
          <cell r="F181">
            <v>665</v>
          </cell>
          <cell r="G181">
            <v>0</v>
          </cell>
          <cell r="H181">
            <v>0</v>
          </cell>
        </row>
        <row r="252">
          <cell r="C252">
            <v>212</v>
          </cell>
          <cell r="D252">
            <v>174</v>
          </cell>
          <cell r="E252">
            <v>29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170</v>
          </cell>
          <cell r="D292">
            <v>111</v>
          </cell>
          <cell r="E292">
            <v>19</v>
          </cell>
          <cell r="F292">
            <v>40</v>
          </cell>
          <cell r="G292">
            <v>0</v>
          </cell>
          <cell r="H292">
            <v>0</v>
          </cell>
        </row>
        <row r="315">
          <cell r="C315">
            <v>81</v>
          </cell>
          <cell r="D315">
            <v>3</v>
          </cell>
          <cell r="E315">
            <v>78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10470</v>
          </cell>
          <cell r="D341">
            <v>8218</v>
          </cell>
          <cell r="E341">
            <v>1788</v>
          </cell>
          <cell r="F341">
            <v>464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29</v>
          </cell>
        </row>
        <row r="174">
          <cell r="C174">
            <v>12</v>
          </cell>
        </row>
        <row r="243">
          <cell r="C243">
            <v>32</v>
          </cell>
        </row>
        <row r="289">
          <cell r="C289">
            <v>0</v>
          </cell>
        </row>
        <row r="295">
          <cell r="C295">
            <v>56</v>
          </cell>
        </row>
        <row r="362">
          <cell r="C362">
            <v>6</v>
          </cell>
        </row>
        <row r="405">
          <cell r="C405">
            <v>0</v>
          </cell>
        </row>
        <row r="428">
          <cell r="C428">
            <v>9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1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1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563</v>
          </cell>
          <cell r="D48">
            <v>563</v>
          </cell>
        </row>
        <row r="50">
          <cell r="C50">
            <v>68</v>
          </cell>
          <cell r="D50">
            <v>68</v>
          </cell>
        </row>
        <row r="51">
          <cell r="C51">
            <v>123</v>
          </cell>
          <cell r="D51">
            <v>119</v>
          </cell>
        </row>
        <row r="83">
          <cell r="C83">
            <v>25633</v>
          </cell>
          <cell r="D83">
            <v>24893</v>
          </cell>
          <cell r="N83">
            <v>10998</v>
          </cell>
          <cell r="O83">
            <v>5274</v>
          </cell>
          <cell r="P83">
            <v>9361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28042</v>
          </cell>
          <cell r="D174">
            <v>27458</v>
          </cell>
          <cell r="N174">
            <v>11532</v>
          </cell>
          <cell r="O174">
            <v>8839</v>
          </cell>
          <cell r="P174">
            <v>7671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1358</v>
          </cell>
          <cell r="D243">
            <v>1353</v>
          </cell>
          <cell r="N243">
            <v>113</v>
          </cell>
          <cell r="O243">
            <v>1239</v>
          </cell>
          <cell r="P243">
            <v>6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1584</v>
          </cell>
          <cell r="D295">
            <v>1521</v>
          </cell>
          <cell r="N295">
            <v>1147</v>
          </cell>
          <cell r="O295">
            <v>367</v>
          </cell>
          <cell r="P295">
            <v>70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4834</v>
          </cell>
          <cell r="D362">
            <v>4784</v>
          </cell>
          <cell r="N362">
            <v>1237</v>
          </cell>
          <cell r="O362">
            <v>3492</v>
          </cell>
          <cell r="P362">
            <v>105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54</v>
          </cell>
          <cell r="D405">
            <v>54</v>
          </cell>
          <cell r="N405">
            <v>1</v>
          </cell>
          <cell r="O405">
            <v>53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1626</v>
          </cell>
          <cell r="D428">
            <v>1608</v>
          </cell>
          <cell r="N428">
            <v>577</v>
          </cell>
          <cell r="O428">
            <v>1039</v>
          </cell>
          <cell r="P428">
            <v>10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57</v>
          </cell>
          <cell r="D456">
            <v>53</v>
          </cell>
          <cell r="N456">
            <v>11</v>
          </cell>
          <cell r="O456">
            <v>46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2907</v>
          </cell>
          <cell r="D500">
            <v>2884</v>
          </cell>
          <cell r="N500">
            <v>429</v>
          </cell>
          <cell r="O500">
            <v>1718</v>
          </cell>
          <cell r="P500">
            <v>760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2855</v>
          </cell>
          <cell r="D535">
            <v>2823</v>
          </cell>
          <cell r="N535">
            <v>255</v>
          </cell>
          <cell r="O535">
            <v>723</v>
          </cell>
          <cell r="P535">
            <v>1877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O590">
            <v>6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953</v>
          </cell>
          <cell r="D615">
            <v>937</v>
          </cell>
          <cell r="N615">
            <v>193</v>
          </cell>
          <cell r="O615">
            <v>298</v>
          </cell>
          <cell r="P615">
            <v>462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668</v>
          </cell>
          <cell r="D633">
            <v>668</v>
          </cell>
          <cell r="N633">
            <v>273</v>
          </cell>
          <cell r="O633">
            <v>300</v>
          </cell>
          <cell r="P633">
            <v>95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132</v>
          </cell>
          <cell r="D634">
            <v>132</v>
          </cell>
          <cell r="O634">
            <v>132</v>
          </cell>
        </row>
        <row r="635">
          <cell r="C635">
            <v>147</v>
          </cell>
          <cell r="D635">
            <v>147</v>
          </cell>
          <cell r="N635">
            <v>59</v>
          </cell>
          <cell r="O635">
            <v>26</v>
          </cell>
          <cell r="P635">
            <v>62</v>
          </cell>
        </row>
        <row r="636">
          <cell r="C636">
            <v>18</v>
          </cell>
          <cell r="D636">
            <v>18</v>
          </cell>
          <cell r="O636">
            <v>16</v>
          </cell>
          <cell r="P636">
            <v>2</v>
          </cell>
        </row>
        <row r="637">
          <cell r="C637">
            <v>207</v>
          </cell>
          <cell r="D637">
            <v>207</v>
          </cell>
          <cell r="N637">
            <v>167</v>
          </cell>
          <cell r="O637">
            <v>39</v>
          </cell>
          <cell r="P637">
            <v>1</v>
          </cell>
        </row>
        <row r="638">
          <cell r="C638">
            <v>30</v>
          </cell>
          <cell r="D638">
            <v>30</v>
          </cell>
          <cell r="N638">
            <v>30</v>
          </cell>
        </row>
        <row r="641">
          <cell r="C641">
            <v>4</v>
          </cell>
          <cell r="D641">
            <v>4</v>
          </cell>
          <cell r="N641">
            <v>2</v>
          </cell>
          <cell r="O641">
            <v>2</v>
          </cell>
        </row>
        <row r="642">
          <cell r="C642">
            <v>1</v>
          </cell>
          <cell r="D642">
            <v>1</v>
          </cell>
          <cell r="O642">
            <v>1</v>
          </cell>
        </row>
        <row r="643">
          <cell r="C643">
            <v>3</v>
          </cell>
          <cell r="D643">
            <v>3</v>
          </cell>
          <cell r="N643">
            <v>2</v>
          </cell>
          <cell r="O643">
            <v>1</v>
          </cell>
        </row>
        <row r="644">
          <cell r="C644">
            <v>30</v>
          </cell>
          <cell r="D644">
            <v>30</v>
          </cell>
          <cell r="N644">
            <v>2</v>
          </cell>
          <cell r="O644">
            <v>28</v>
          </cell>
        </row>
        <row r="646">
          <cell r="C646">
            <v>9</v>
          </cell>
          <cell r="D646">
            <v>9</v>
          </cell>
          <cell r="N646">
            <v>2</v>
          </cell>
          <cell r="O646">
            <v>4</v>
          </cell>
          <cell r="P646">
            <v>3</v>
          </cell>
        </row>
        <row r="647">
          <cell r="C647">
            <v>12</v>
          </cell>
          <cell r="D647">
            <v>12</v>
          </cell>
          <cell r="N647">
            <v>2</v>
          </cell>
          <cell r="O647">
            <v>10</v>
          </cell>
        </row>
        <row r="648">
          <cell r="C648">
            <v>30</v>
          </cell>
          <cell r="D648">
            <v>30</v>
          </cell>
          <cell r="N648">
            <v>1</v>
          </cell>
          <cell r="O648">
            <v>26</v>
          </cell>
          <cell r="P648">
            <v>3</v>
          </cell>
        </row>
        <row r="649">
          <cell r="C649">
            <v>32</v>
          </cell>
          <cell r="D649">
            <v>32</v>
          </cell>
          <cell r="N649">
            <v>4</v>
          </cell>
          <cell r="O649">
            <v>4</v>
          </cell>
          <cell r="P649">
            <v>24</v>
          </cell>
        </row>
        <row r="653">
          <cell r="C653">
            <v>13</v>
          </cell>
          <cell r="D653">
            <v>13</v>
          </cell>
          <cell r="N653">
            <v>2</v>
          </cell>
          <cell r="O653">
            <v>11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0</v>
          </cell>
          <cell r="O804">
            <v>16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117</v>
          </cell>
          <cell r="D882">
            <v>109</v>
          </cell>
          <cell r="E882">
            <v>8</v>
          </cell>
          <cell r="F882">
            <v>1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102</v>
          </cell>
        </row>
        <row r="961">
          <cell r="C961">
            <v>35</v>
          </cell>
          <cell r="D961">
            <v>26</v>
          </cell>
          <cell r="E961">
            <v>9</v>
          </cell>
          <cell r="F961">
            <v>4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6</v>
          </cell>
          <cell r="D1037">
            <v>4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60</v>
          </cell>
          <cell r="D1098">
            <v>60</v>
          </cell>
          <cell r="E1098">
            <v>0</v>
          </cell>
          <cell r="F1098">
            <v>1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54</v>
          </cell>
        </row>
        <row r="1166">
          <cell r="C1166">
            <v>101</v>
          </cell>
          <cell r="D1166">
            <v>87</v>
          </cell>
          <cell r="E1166">
            <v>14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101</v>
          </cell>
        </row>
        <row r="1196">
          <cell r="C1196">
            <v>829</v>
          </cell>
          <cell r="D1196">
            <v>821</v>
          </cell>
          <cell r="N1196">
            <v>223</v>
          </cell>
          <cell r="O1196">
            <v>371</v>
          </cell>
          <cell r="P1196">
            <v>235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0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92</v>
          </cell>
          <cell r="D1353">
            <v>82</v>
          </cell>
          <cell r="N1353">
            <v>5</v>
          </cell>
          <cell r="O1353">
            <v>87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183</v>
          </cell>
          <cell r="D1357">
            <v>149</v>
          </cell>
          <cell r="E1357">
            <v>34</v>
          </cell>
          <cell r="F1357">
            <v>16</v>
          </cell>
          <cell r="G1357">
            <v>3</v>
          </cell>
          <cell r="H1357">
            <v>4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6</v>
          </cell>
          <cell r="E1441">
            <v>1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0</v>
          </cell>
        </row>
        <row r="1489">
          <cell r="C1489">
            <v>59</v>
          </cell>
          <cell r="D1489">
            <v>44</v>
          </cell>
          <cell r="E1489">
            <v>15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1313</v>
          </cell>
          <cell r="D1574">
            <v>1266</v>
          </cell>
          <cell r="N1574">
            <v>1147</v>
          </cell>
          <cell r="O1574">
            <v>166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46</v>
          </cell>
          <cell r="D1597">
            <v>32</v>
          </cell>
          <cell r="E1597">
            <v>14</v>
          </cell>
          <cell r="F1597">
            <v>1</v>
          </cell>
          <cell r="G1597">
            <v>0</v>
          </cell>
          <cell r="H1597">
            <v>2</v>
          </cell>
          <cell r="I1597">
            <v>0</v>
          </cell>
          <cell r="Q1597">
            <v>5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C1632">
            <v>4</v>
          </cell>
          <cell r="D1632">
            <v>4</v>
          </cell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</row>
        <row r="1634">
          <cell r="C1634">
            <v>113</v>
          </cell>
          <cell r="D1634">
            <v>42</v>
          </cell>
          <cell r="E1634">
            <v>71</v>
          </cell>
        </row>
        <row r="1635">
          <cell r="E1635">
            <v>0</v>
          </cell>
        </row>
        <row r="1639">
          <cell r="C1639">
            <v>81</v>
          </cell>
          <cell r="D1639">
            <v>64</v>
          </cell>
          <cell r="E1639">
            <v>17</v>
          </cell>
          <cell r="F1639">
            <v>2</v>
          </cell>
          <cell r="G1639">
            <v>1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6</v>
          </cell>
          <cell r="D1649">
            <v>6</v>
          </cell>
          <cell r="E1649">
            <v>0</v>
          </cell>
          <cell r="F1649">
            <v>1</v>
          </cell>
          <cell r="G1649">
            <v>1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C1652">
            <v>2</v>
          </cell>
          <cell r="D1652">
            <v>2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C1656">
            <v>1</v>
          </cell>
          <cell r="D1656">
            <v>1</v>
          </cell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C1685">
            <v>1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6</v>
          </cell>
          <cell r="D1737">
            <v>5</v>
          </cell>
          <cell r="E1737">
            <v>1</v>
          </cell>
          <cell r="AB1737">
            <v>6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  <cell r="F1784">
            <v>1</v>
          </cell>
        </row>
        <row r="1785">
          <cell r="E1785">
            <v>0</v>
          </cell>
        </row>
        <row r="1786">
          <cell r="C1786">
            <v>4</v>
          </cell>
          <cell r="D1786">
            <v>3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E1796">
            <v>1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C1808">
            <v>1</v>
          </cell>
          <cell r="D1808">
            <v>1</v>
          </cell>
          <cell r="E1808">
            <v>0</v>
          </cell>
        </row>
        <row r="1809">
          <cell r="C1809">
            <v>3</v>
          </cell>
          <cell r="D1809">
            <v>2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6</v>
          </cell>
          <cell r="E1821">
            <v>4</v>
          </cell>
        </row>
        <row r="1822">
          <cell r="E1822">
            <v>0</v>
          </cell>
        </row>
        <row r="1823">
          <cell r="C1823">
            <v>2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4</v>
          </cell>
          <cell r="D1827">
            <v>4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9</v>
          </cell>
          <cell r="D1837">
            <v>9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6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39</v>
          </cell>
          <cell r="D1849">
            <v>38</v>
          </cell>
          <cell r="N1849">
            <v>20</v>
          </cell>
          <cell r="P1849">
            <v>19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57</v>
          </cell>
          <cell r="D1861">
            <v>47</v>
          </cell>
        </row>
        <row r="1890">
          <cell r="C1890">
            <v>9</v>
          </cell>
          <cell r="D1890">
            <v>9</v>
          </cell>
          <cell r="E1890">
            <v>0</v>
          </cell>
          <cell r="AB1890">
            <v>9</v>
          </cell>
        </row>
        <row r="1914">
          <cell r="C1914">
            <v>94</v>
          </cell>
          <cell r="D1914">
            <v>93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93</v>
          </cell>
        </row>
        <row r="1935">
          <cell r="C1935">
            <v>37</v>
          </cell>
          <cell r="D1935">
            <v>37</v>
          </cell>
          <cell r="E1935">
            <v>0</v>
          </cell>
          <cell r="AB1935">
            <v>37</v>
          </cell>
        </row>
        <row r="1936">
          <cell r="C1936">
            <v>5</v>
          </cell>
          <cell r="D1936">
            <v>5</v>
          </cell>
          <cell r="E1936">
            <v>0</v>
          </cell>
          <cell r="AB1936">
            <v>5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1000</v>
          </cell>
          <cell r="D80">
            <v>0</v>
          </cell>
          <cell r="E80">
            <v>957</v>
          </cell>
          <cell r="F80">
            <v>43</v>
          </cell>
          <cell r="G80">
            <v>0</v>
          </cell>
          <cell r="H80">
            <v>0</v>
          </cell>
        </row>
        <row r="122">
          <cell r="C122">
            <v>282</v>
          </cell>
          <cell r="D122">
            <v>2</v>
          </cell>
          <cell r="E122">
            <v>274</v>
          </cell>
          <cell r="F122">
            <v>6</v>
          </cell>
          <cell r="G122">
            <v>0</v>
          </cell>
          <cell r="H122">
            <v>0</v>
          </cell>
        </row>
        <row r="164">
          <cell r="C164">
            <v>100</v>
          </cell>
          <cell r="D164">
            <v>100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11159</v>
          </cell>
          <cell r="D181">
            <v>10344</v>
          </cell>
          <cell r="E181">
            <v>319</v>
          </cell>
          <cell r="F181">
            <v>496</v>
          </cell>
          <cell r="G181">
            <v>0</v>
          </cell>
          <cell r="H181">
            <v>0</v>
          </cell>
        </row>
        <row r="252">
          <cell r="C252">
            <v>224</v>
          </cell>
          <cell r="D252">
            <v>197</v>
          </cell>
          <cell r="E252">
            <v>21</v>
          </cell>
          <cell r="F252">
            <v>6</v>
          </cell>
          <cell r="G252">
            <v>0</v>
          </cell>
          <cell r="H252">
            <v>0</v>
          </cell>
        </row>
        <row r="292">
          <cell r="C292">
            <v>152</v>
          </cell>
          <cell r="D292">
            <v>90</v>
          </cell>
          <cell r="E292">
            <v>18</v>
          </cell>
          <cell r="F292">
            <v>44</v>
          </cell>
          <cell r="G292">
            <v>0</v>
          </cell>
          <cell r="H292">
            <v>0</v>
          </cell>
        </row>
        <row r="315">
          <cell r="C315">
            <v>101</v>
          </cell>
          <cell r="D315">
            <v>7</v>
          </cell>
          <cell r="E315">
            <v>92</v>
          </cell>
          <cell r="F315">
            <v>2</v>
          </cell>
          <cell r="G315">
            <v>0</v>
          </cell>
          <cell r="H315">
            <v>0</v>
          </cell>
        </row>
        <row r="341">
          <cell r="C341">
            <v>10668</v>
          </cell>
          <cell r="D341">
            <v>8125</v>
          </cell>
          <cell r="E341">
            <v>2093</v>
          </cell>
          <cell r="F341">
            <v>450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35</v>
          </cell>
        </row>
        <row r="174">
          <cell r="C174">
            <v>8</v>
          </cell>
        </row>
        <row r="243">
          <cell r="C243">
            <v>63</v>
          </cell>
        </row>
        <row r="289">
          <cell r="C289">
            <v>0</v>
          </cell>
        </row>
        <row r="295">
          <cell r="C295">
            <v>99</v>
          </cell>
        </row>
        <row r="362">
          <cell r="C362">
            <v>5</v>
          </cell>
        </row>
        <row r="405">
          <cell r="C405">
            <v>0</v>
          </cell>
        </row>
        <row r="428">
          <cell r="C428">
            <v>11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1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5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583</v>
          </cell>
          <cell r="D48">
            <v>583</v>
          </cell>
        </row>
        <row r="50">
          <cell r="C50">
            <v>69</v>
          </cell>
          <cell r="D50">
            <v>69</v>
          </cell>
        </row>
        <row r="51">
          <cell r="C51">
            <v>123</v>
          </cell>
          <cell r="D51">
            <v>118</v>
          </cell>
        </row>
        <row r="83">
          <cell r="C83">
            <v>25791</v>
          </cell>
          <cell r="D83">
            <v>25241</v>
          </cell>
          <cell r="N83">
            <v>10868</v>
          </cell>
          <cell r="O83">
            <v>5189</v>
          </cell>
          <cell r="P83">
            <v>9734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26809</v>
          </cell>
          <cell r="D174">
            <v>26376</v>
          </cell>
          <cell r="N174">
            <v>10919</v>
          </cell>
          <cell r="O174">
            <v>7774</v>
          </cell>
          <cell r="P174">
            <v>8116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1221</v>
          </cell>
          <cell r="D243">
            <v>1209</v>
          </cell>
          <cell r="N243">
            <v>97</v>
          </cell>
          <cell r="O243">
            <v>1121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1575</v>
          </cell>
          <cell r="D295">
            <v>1546</v>
          </cell>
          <cell r="N295">
            <v>1148</v>
          </cell>
          <cell r="O295">
            <v>357</v>
          </cell>
          <cell r="P295">
            <v>70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3872</v>
          </cell>
          <cell r="D362">
            <v>3863</v>
          </cell>
          <cell r="N362">
            <v>1154</v>
          </cell>
          <cell r="O362">
            <v>2619</v>
          </cell>
          <cell r="P362">
            <v>99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73</v>
          </cell>
          <cell r="D405">
            <v>72</v>
          </cell>
          <cell r="N405">
            <v>8</v>
          </cell>
          <cell r="O405">
            <v>65</v>
          </cell>
          <cell r="P405">
            <v>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1220</v>
          </cell>
          <cell r="D428">
            <v>1218</v>
          </cell>
          <cell r="N428">
            <v>490</v>
          </cell>
          <cell r="O428">
            <v>726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56</v>
          </cell>
          <cell r="D456">
            <v>52</v>
          </cell>
          <cell r="N456">
            <v>18</v>
          </cell>
          <cell r="O456">
            <v>38</v>
          </cell>
          <cell r="P456">
            <v>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2649</v>
          </cell>
          <cell r="D500">
            <v>2636</v>
          </cell>
          <cell r="N500">
            <v>340</v>
          </cell>
          <cell r="O500">
            <v>1506</v>
          </cell>
          <cell r="P500">
            <v>803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3089</v>
          </cell>
          <cell r="D535">
            <v>3052</v>
          </cell>
          <cell r="N535">
            <v>233</v>
          </cell>
          <cell r="O535">
            <v>779</v>
          </cell>
          <cell r="P535">
            <v>2077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2</v>
          </cell>
          <cell r="D590">
            <v>2</v>
          </cell>
          <cell r="O590">
            <v>2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876</v>
          </cell>
          <cell r="D615">
            <v>871</v>
          </cell>
          <cell r="N615">
            <v>210</v>
          </cell>
          <cell r="O615">
            <v>273</v>
          </cell>
          <cell r="P615">
            <v>393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834</v>
          </cell>
          <cell r="D633">
            <v>819</v>
          </cell>
          <cell r="N633">
            <v>412</v>
          </cell>
          <cell r="O633">
            <v>312</v>
          </cell>
          <cell r="P633">
            <v>110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128</v>
          </cell>
          <cell r="D634">
            <v>128</v>
          </cell>
          <cell r="O634">
            <v>128</v>
          </cell>
        </row>
        <row r="635">
          <cell r="C635">
            <v>176</v>
          </cell>
          <cell r="D635">
            <v>176</v>
          </cell>
          <cell r="N635">
            <v>69</v>
          </cell>
          <cell r="O635">
            <v>27</v>
          </cell>
          <cell r="P635">
            <v>80</v>
          </cell>
        </row>
        <row r="636">
          <cell r="C636">
            <v>19</v>
          </cell>
          <cell r="D636">
            <v>19</v>
          </cell>
          <cell r="O636">
            <v>18</v>
          </cell>
          <cell r="P636">
            <v>1</v>
          </cell>
        </row>
        <row r="637">
          <cell r="C637">
            <v>214</v>
          </cell>
          <cell r="D637">
            <v>214</v>
          </cell>
          <cell r="N637">
            <v>180</v>
          </cell>
          <cell r="O637">
            <v>34</v>
          </cell>
        </row>
        <row r="638">
          <cell r="C638">
            <v>140</v>
          </cell>
          <cell r="D638">
            <v>125</v>
          </cell>
          <cell r="N638">
            <v>139</v>
          </cell>
          <cell r="O638">
            <v>1</v>
          </cell>
        </row>
        <row r="641">
          <cell r="C641">
            <v>11</v>
          </cell>
          <cell r="D641">
            <v>11</v>
          </cell>
          <cell r="N641">
            <v>3</v>
          </cell>
          <cell r="O641">
            <v>8</v>
          </cell>
        </row>
        <row r="642">
          <cell r="C642">
            <v>2</v>
          </cell>
          <cell r="D642">
            <v>2</v>
          </cell>
          <cell r="O642">
            <v>2</v>
          </cell>
        </row>
        <row r="643">
          <cell r="C643">
            <v>7</v>
          </cell>
          <cell r="D643">
            <v>7</v>
          </cell>
          <cell r="N643">
            <v>3</v>
          </cell>
          <cell r="O643">
            <v>4</v>
          </cell>
        </row>
        <row r="644">
          <cell r="C644">
            <v>28</v>
          </cell>
          <cell r="D644">
            <v>28</v>
          </cell>
          <cell r="O644">
            <v>28</v>
          </cell>
        </row>
        <row r="646">
          <cell r="C646">
            <v>9</v>
          </cell>
          <cell r="D646">
            <v>9</v>
          </cell>
          <cell r="O646">
            <v>7</v>
          </cell>
          <cell r="P646">
            <v>2</v>
          </cell>
        </row>
        <row r="647">
          <cell r="C647">
            <v>7</v>
          </cell>
          <cell r="D647">
            <v>7</v>
          </cell>
          <cell r="O647">
            <v>7</v>
          </cell>
        </row>
        <row r="648">
          <cell r="C648">
            <v>31</v>
          </cell>
          <cell r="D648">
            <v>31</v>
          </cell>
          <cell r="N648">
            <v>7</v>
          </cell>
          <cell r="O648">
            <v>22</v>
          </cell>
          <cell r="P648">
            <v>2</v>
          </cell>
        </row>
        <row r="649">
          <cell r="C649">
            <v>42</v>
          </cell>
          <cell r="D649">
            <v>42</v>
          </cell>
          <cell r="N649">
            <v>11</v>
          </cell>
          <cell r="O649">
            <v>6</v>
          </cell>
          <cell r="P649">
            <v>25</v>
          </cell>
        </row>
        <row r="653">
          <cell r="C653">
            <v>20</v>
          </cell>
          <cell r="D653">
            <v>20</v>
          </cell>
          <cell r="O653">
            <v>20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4</v>
          </cell>
          <cell r="O804">
            <v>12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111</v>
          </cell>
          <cell r="D882">
            <v>111</v>
          </cell>
          <cell r="E882">
            <v>0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79</v>
          </cell>
        </row>
        <row r="961">
          <cell r="C961">
            <v>37</v>
          </cell>
          <cell r="D961">
            <v>21</v>
          </cell>
          <cell r="E961">
            <v>16</v>
          </cell>
          <cell r="F961">
            <v>3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11</v>
          </cell>
        </row>
        <row r="1037">
          <cell r="C1037">
            <v>5</v>
          </cell>
          <cell r="D1037">
            <v>5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4</v>
          </cell>
        </row>
        <row r="1098">
          <cell r="C1098">
            <v>52</v>
          </cell>
          <cell r="D1098">
            <v>51</v>
          </cell>
          <cell r="E1098">
            <v>1</v>
          </cell>
          <cell r="F1098">
            <v>4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34</v>
          </cell>
        </row>
        <row r="1166">
          <cell r="C1166">
            <v>83</v>
          </cell>
          <cell r="D1166">
            <v>69</v>
          </cell>
          <cell r="E1166">
            <v>14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82</v>
          </cell>
        </row>
        <row r="1196">
          <cell r="C1196">
            <v>889</v>
          </cell>
          <cell r="D1196">
            <v>888</v>
          </cell>
          <cell r="N1196">
            <v>256</v>
          </cell>
          <cell r="O1196">
            <v>415</v>
          </cell>
          <cell r="P1196">
            <v>218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3</v>
          </cell>
          <cell r="E1221">
            <v>2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72</v>
          </cell>
          <cell r="D1353">
            <v>66</v>
          </cell>
          <cell r="N1353">
            <v>10</v>
          </cell>
          <cell r="O1353">
            <v>62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186</v>
          </cell>
          <cell r="D1357">
            <v>154</v>
          </cell>
          <cell r="E1357">
            <v>32</v>
          </cell>
          <cell r="F1357">
            <v>17</v>
          </cell>
          <cell r="G1357">
            <v>1</v>
          </cell>
          <cell r="H1357">
            <v>5</v>
          </cell>
          <cell r="I1357">
            <v>0</v>
          </cell>
          <cell r="Q1357">
            <v>12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8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72</v>
          </cell>
          <cell r="D1489">
            <v>44</v>
          </cell>
          <cell r="E1489">
            <v>28</v>
          </cell>
          <cell r="F1489">
            <v>2</v>
          </cell>
          <cell r="G1489">
            <v>1</v>
          </cell>
          <cell r="H1489">
            <v>2</v>
          </cell>
          <cell r="I1489">
            <v>0</v>
          </cell>
          <cell r="Q1489">
            <v>7</v>
          </cell>
          <cell r="R1489">
            <v>0</v>
          </cell>
          <cell r="S1489">
            <v>0</v>
          </cell>
          <cell r="T1489">
            <v>0</v>
          </cell>
          <cell r="AB1489">
            <v>1</v>
          </cell>
        </row>
        <row r="1574">
          <cell r="C1574">
            <v>1303</v>
          </cell>
          <cell r="D1574">
            <v>1249</v>
          </cell>
          <cell r="N1574">
            <v>1171</v>
          </cell>
          <cell r="O1574">
            <v>132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8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49</v>
          </cell>
          <cell r="D1597">
            <v>37</v>
          </cell>
          <cell r="E1597">
            <v>12</v>
          </cell>
          <cell r="F1597">
            <v>2</v>
          </cell>
          <cell r="G1597">
            <v>1</v>
          </cell>
          <cell r="H1597">
            <v>1</v>
          </cell>
          <cell r="I1597">
            <v>0</v>
          </cell>
          <cell r="Q1597">
            <v>2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E1632">
            <v>0</v>
          </cell>
        </row>
        <row r="1633">
          <cell r="C1633">
            <v>29</v>
          </cell>
          <cell r="D1633">
            <v>24</v>
          </cell>
          <cell r="E1633">
            <v>5</v>
          </cell>
          <cell r="F1633">
            <v>1</v>
          </cell>
        </row>
        <row r="1634">
          <cell r="C1634">
            <v>113</v>
          </cell>
          <cell r="D1634">
            <v>46</v>
          </cell>
          <cell r="E1634">
            <v>67</v>
          </cell>
        </row>
        <row r="1635">
          <cell r="E1635">
            <v>0</v>
          </cell>
        </row>
        <row r="1639">
          <cell r="C1639">
            <v>69</v>
          </cell>
          <cell r="D1639">
            <v>56</v>
          </cell>
          <cell r="E1639">
            <v>13</v>
          </cell>
          <cell r="F1639">
            <v>7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10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C1645">
            <v>1</v>
          </cell>
          <cell r="D1645">
            <v>1</v>
          </cell>
          <cell r="E1645">
            <v>0</v>
          </cell>
          <cell r="AB1645">
            <v>1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5</v>
          </cell>
          <cell r="D1711">
            <v>4</v>
          </cell>
          <cell r="E1711">
            <v>1</v>
          </cell>
          <cell r="F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4</v>
          </cell>
          <cell r="D1723">
            <v>3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E1733">
            <v>1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4</v>
          </cell>
          <cell r="D1737">
            <v>4</v>
          </cell>
          <cell r="E1737">
            <v>0</v>
          </cell>
          <cell r="AB1737">
            <v>4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2</v>
          </cell>
          <cell r="D1796">
            <v>1</v>
          </cell>
          <cell r="E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  <cell r="F1809">
            <v>1</v>
          </cell>
        </row>
        <row r="1810">
          <cell r="C1810">
            <v>2</v>
          </cell>
          <cell r="D1810">
            <v>2</v>
          </cell>
          <cell r="E1810">
            <v>0</v>
          </cell>
          <cell r="F1810">
            <v>2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  <cell r="F1832">
            <v>1</v>
          </cell>
        </row>
        <row r="1833">
          <cell r="C1833">
            <v>2</v>
          </cell>
          <cell r="E1833">
            <v>2</v>
          </cell>
        </row>
        <row r="1834">
          <cell r="C1834">
            <v>4</v>
          </cell>
          <cell r="D1834">
            <v>3</v>
          </cell>
          <cell r="E1834">
            <v>1</v>
          </cell>
          <cell r="F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  <cell r="F1837">
            <v>1</v>
          </cell>
        </row>
        <row r="1838">
          <cell r="C1838">
            <v>1</v>
          </cell>
          <cell r="D1838">
            <v>1</v>
          </cell>
          <cell r="E1838">
            <v>0</v>
          </cell>
        </row>
        <row r="1839">
          <cell r="E1839">
            <v>0</v>
          </cell>
        </row>
        <row r="1840">
          <cell r="C1840">
            <v>1</v>
          </cell>
          <cell r="D1840">
            <v>1</v>
          </cell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10</v>
          </cell>
          <cell r="D1845">
            <v>9</v>
          </cell>
          <cell r="E1845">
            <v>1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34</v>
          </cell>
          <cell r="D1849">
            <v>34</v>
          </cell>
          <cell r="N1849">
            <v>14</v>
          </cell>
          <cell r="P1849">
            <v>20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38</v>
          </cell>
          <cell r="D1861">
            <v>33</v>
          </cell>
        </row>
        <row r="1890">
          <cell r="C1890">
            <v>13</v>
          </cell>
          <cell r="D1890">
            <v>13</v>
          </cell>
          <cell r="E1890">
            <v>0</v>
          </cell>
          <cell r="AB1890">
            <v>13</v>
          </cell>
        </row>
        <row r="1914">
          <cell r="C1914">
            <v>85</v>
          </cell>
          <cell r="D1914">
            <v>85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81</v>
          </cell>
        </row>
        <row r="1935">
          <cell r="C1935">
            <v>25</v>
          </cell>
          <cell r="D1935">
            <v>25</v>
          </cell>
          <cell r="E1935">
            <v>0</v>
          </cell>
          <cell r="AB1935">
            <v>25</v>
          </cell>
        </row>
        <row r="1936">
          <cell r="C1936">
            <v>9</v>
          </cell>
          <cell r="D1936">
            <v>9</v>
          </cell>
          <cell r="E1936">
            <v>0</v>
          </cell>
          <cell r="AB1936">
            <v>9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936</v>
          </cell>
          <cell r="D80">
            <v>0</v>
          </cell>
          <cell r="E80">
            <v>900</v>
          </cell>
          <cell r="F80">
            <v>36</v>
          </cell>
          <cell r="G80">
            <v>0</v>
          </cell>
          <cell r="H80">
            <v>0</v>
          </cell>
        </row>
        <row r="122">
          <cell r="C122">
            <v>312</v>
          </cell>
          <cell r="D122">
            <v>3</v>
          </cell>
          <cell r="E122">
            <v>300</v>
          </cell>
          <cell r="F122">
            <v>9</v>
          </cell>
          <cell r="G122">
            <v>0</v>
          </cell>
          <cell r="H122">
            <v>0</v>
          </cell>
        </row>
        <row r="164">
          <cell r="C164">
            <v>71</v>
          </cell>
          <cell r="D164">
            <v>71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17384</v>
          </cell>
          <cell r="D181">
            <v>16823</v>
          </cell>
          <cell r="E181">
            <v>165</v>
          </cell>
          <cell r="F181">
            <v>396</v>
          </cell>
          <cell r="G181">
            <v>0</v>
          </cell>
          <cell r="H181">
            <v>0</v>
          </cell>
        </row>
        <row r="252">
          <cell r="C252">
            <v>262</v>
          </cell>
          <cell r="D252">
            <v>211</v>
          </cell>
          <cell r="E252">
            <v>42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178</v>
          </cell>
          <cell r="D292">
            <v>107</v>
          </cell>
          <cell r="E292">
            <v>18</v>
          </cell>
          <cell r="F292">
            <v>53</v>
          </cell>
          <cell r="G292">
            <v>0</v>
          </cell>
          <cell r="H292">
            <v>0</v>
          </cell>
        </row>
        <row r="315">
          <cell r="C315">
            <v>137</v>
          </cell>
          <cell r="D315">
            <v>19</v>
          </cell>
          <cell r="E315">
            <v>117</v>
          </cell>
          <cell r="F315">
            <v>1</v>
          </cell>
          <cell r="G315">
            <v>0</v>
          </cell>
          <cell r="H315">
            <v>0</v>
          </cell>
        </row>
        <row r="341">
          <cell r="C341">
            <v>11867</v>
          </cell>
          <cell r="D341">
            <v>9392</v>
          </cell>
          <cell r="E341">
            <v>1974</v>
          </cell>
          <cell r="F341">
            <v>501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44</v>
          </cell>
        </row>
        <row r="174">
          <cell r="C174">
            <v>12</v>
          </cell>
        </row>
        <row r="243">
          <cell r="C243">
            <v>46</v>
          </cell>
        </row>
        <row r="289">
          <cell r="C289">
            <v>0</v>
          </cell>
        </row>
        <row r="295">
          <cell r="C295">
            <v>87</v>
          </cell>
        </row>
        <row r="362">
          <cell r="C362">
            <v>4</v>
          </cell>
        </row>
        <row r="405">
          <cell r="C405">
            <v>0</v>
          </cell>
        </row>
        <row r="428">
          <cell r="C428">
            <v>11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2</v>
          </cell>
        </row>
      </sheetData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586</v>
          </cell>
          <cell r="D48">
            <v>586</v>
          </cell>
        </row>
        <row r="50">
          <cell r="C50">
            <v>69</v>
          </cell>
          <cell r="D50">
            <v>69</v>
          </cell>
        </row>
        <row r="51">
          <cell r="C51">
            <v>126</v>
          </cell>
          <cell r="D51">
            <v>122</v>
          </cell>
        </row>
        <row r="83">
          <cell r="C83">
            <v>24924</v>
          </cell>
          <cell r="D83">
            <v>24247</v>
          </cell>
          <cell r="N83">
            <v>10366</v>
          </cell>
          <cell r="O83">
            <v>5120</v>
          </cell>
          <cell r="P83">
            <v>9438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26160</v>
          </cell>
          <cell r="D174">
            <v>25746</v>
          </cell>
          <cell r="N174">
            <v>10222</v>
          </cell>
          <cell r="O174">
            <v>7313</v>
          </cell>
          <cell r="P174">
            <v>8625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1076</v>
          </cell>
          <cell r="D243">
            <v>1067</v>
          </cell>
          <cell r="N243">
            <v>74</v>
          </cell>
          <cell r="O243">
            <v>998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1429</v>
          </cell>
          <cell r="D295">
            <v>1402</v>
          </cell>
          <cell r="N295">
            <v>1086</v>
          </cell>
          <cell r="O295">
            <v>287</v>
          </cell>
          <cell r="P295">
            <v>56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3449</v>
          </cell>
          <cell r="D362">
            <v>3423</v>
          </cell>
          <cell r="N362">
            <v>1086</v>
          </cell>
          <cell r="O362">
            <v>2239</v>
          </cell>
          <cell r="P362">
            <v>124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41</v>
          </cell>
          <cell r="D405">
            <v>41</v>
          </cell>
          <cell r="N405">
            <v>3</v>
          </cell>
          <cell r="O405">
            <v>38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899</v>
          </cell>
          <cell r="D428">
            <v>896</v>
          </cell>
          <cell r="N428">
            <v>387</v>
          </cell>
          <cell r="O428">
            <v>510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43</v>
          </cell>
          <cell r="D456">
            <v>43</v>
          </cell>
          <cell r="N456">
            <v>21</v>
          </cell>
          <cell r="O456">
            <v>22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2915</v>
          </cell>
          <cell r="D500">
            <v>2896</v>
          </cell>
          <cell r="N500">
            <v>334</v>
          </cell>
          <cell r="O500">
            <v>1858</v>
          </cell>
          <cell r="P500">
            <v>723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2680</v>
          </cell>
          <cell r="D535">
            <v>2290</v>
          </cell>
          <cell r="N535">
            <v>228</v>
          </cell>
          <cell r="O535">
            <v>655</v>
          </cell>
          <cell r="P535">
            <v>1797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2</v>
          </cell>
          <cell r="D590">
            <v>2</v>
          </cell>
          <cell r="O590">
            <v>2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844</v>
          </cell>
          <cell r="D615">
            <v>818</v>
          </cell>
          <cell r="N615">
            <v>183</v>
          </cell>
          <cell r="O615">
            <v>226</v>
          </cell>
          <cell r="P615">
            <v>435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693</v>
          </cell>
          <cell r="D633">
            <v>651</v>
          </cell>
          <cell r="N633">
            <v>363</v>
          </cell>
          <cell r="O633">
            <v>225</v>
          </cell>
          <cell r="P633">
            <v>105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100</v>
          </cell>
          <cell r="D634">
            <v>100</v>
          </cell>
          <cell r="O634">
            <v>100</v>
          </cell>
        </row>
        <row r="635">
          <cell r="C635">
            <v>195</v>
          </cell>
          <cell r="D635">
            <v>195</v>
          </cell>
          <cell r="N635">
            <v>116</v>
          </cell>
          <cell r="O635">
            <v>16</v>
          </cell>
          <cell r="P635">
            <v>63</v>
          </cell>
        </row>
        <row r="636">
          <cell r="C636">
            <v>16</v>
          </cell>
          <cell r="D636">
            <v>16</v>
          </cell>
          <cell r="N636">
            <v>1</v>
          </cell>
          <cell r="O636">
            <v>14</v>
          </cell>
          <cell r="P636">
            <v>1</v>
          </cell>
        </row>
        <row r="637">
          <cell r="C637">
            <v>221</v>
          </cell>
          <cell r="D637">
            <v>181</v>
          </cell>
          <cell r="N637">
            <v>200</v>
          </cell>
          <cell r="O637">
            <v>21</v>
          </cell>
        </row>
        <row r="638">
          <cell r="C638">
            <v>20</v>
          </cell>
          <cell r="D638">
            <v>20</v>
          </cell>
          <cell r="N638">
            <v>17</v>
          </cell>
          <cell r="O638">
            <v>3</v>
          </cell>
        </row>
        <row r="641">
          <cell r="C641">
            <v>9</v>
          </cell>
          <cell r="D641">
            <v>9</v>
          </cell>
          <cell r="N641">
            <v>2</v>
          </cell>
          <cell r="O641">
            <v>7</v>
          </cell>
        </row>
        <row r="642">
          <cell r="C642">
            <v>1</v>
          </cell>
          <cell r="D642">
            <v>1</v>
          </cell>
          <cell r="O642">
            <v>1</v>
          </cell>
        </row>
        <row r="643">
          <cell r="C643">
            <v>8</v>
          </cell>
          <cell r="D643">
            <v>8</v>
          </cell>
          <cell r="N643">
            <v>7</v>
          </cell>
          <cell r="O643">
            <v>1</v>
          </cell>
        </row>
        <row r="644">
          <cell r="C644">
            <v>24</v>
          </cell>
          <cell r="D644">
            <v>22</v>
          </cell>
          <cell r="O644">
            <v>24</v>
          </cell>
        </row>
        <row r="646">
          <cell r="C646">
            <v>6</v>
          </cell>
          <cell r="D646">
            <v>6</v>
          </cell>
          <cell r="N646">
            <v>1</v>
          </cell>
          <cell r="O646">
            <v>1</v>
          </cell>
          <cell r="P646">
            <v>4</v>
          </cell>
        </row>
        <row r="647">
          <cell r="C647">
            <v>5</v>
          </cell>
          <cell r="D647">
            <v>5</v>
          </cell>
          <cell r="O647">
            <v>4</v>
          </cell>
          <cell r="P647">
            <v>1</v>
          </cell>
        </row>
        <row r="648">
          <cell r="C648">
            <v>37</v>
          </cell>
          <cell r="D648">
            <v>37</v>
          </cell>
          <cell r="N648">
            <v>10</v>
          </cell>
          <cell r="O648">
            <v>22</v>
          </cell>
          <cell r="P648">
            <v>5</v>
          </cell>
        </row>
        <row r="649">
          <cell r="C649">
            <v>38</v>
          </cell>
          <cell r="D649">
            <v>38</v>
          </cell>
          <cell r="N649">
            <v>7</v>
          </cell>
          <cell r="P649">
            <v>31</v>
          </cell>
        </row>
        <row r="652">
          <cell r="C652">
            <v>1</v>
          </cell>
          <cell r="D652">
            <v>1</v>
          </cell>
          <cell r="O652">
            <v>1</v>
          </cell>
        </row>
        <row r="653">
          <cell r="C653">
            <v>12</v>
          </cell>
          <cell r="D653">
            <v>12</v>
          </cell>
          <cell r="N653">
            <v>2</v>
          </cell>
          <cell r="O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0</v>
          </cell>
          <cell r="O804">
            <v>14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91</v>
          </cell>
          <cell r="D882">
            <v>87</v>
          </cell>
          <cell r="E882">
            <v>4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76</v>
          </cell>
        </row>
        <row r="961">
          <cell r="C961">
            <v>37</v>
          </cell>
          <cell r="D961">
            <v>30</v>
          </cell>
          <cell r="E961">
            <v>7</v>
          </cell>
          <cell r="F961">
            <v>0</v>
          </cell>
          <cell r="G961">
            <v>0</v>
          </cell>
          <cell r="H961">
            <v>1</v>
          </cell>
          <cell r="I961">
            <v>0</v>
          </cell>
          <cell r="Q961">
            <v>14</v>
          </cell>
          <cell r="R961">
            <v>0</v>
          </cell>
          <cell r="S961">
            <v>0</v>
          </cell>
          <cell r="T961">
            <v>0</v>
          </cell>
          <cell r="AB961">
            <v>7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6</v>
          </cell>
          <cell r="D1037">
            <v>1</v>
          </cell>
          <cell r="E1037">
            <v>5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63</v>
          </cell>
          <cell r="D1098">
            <v>61</v>
          </cell>
          <cell r="E1098">
            <v>2</v>
          </cell>
          <cell r="F1098">
            <v>0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50</v>
          </cell>
        </row>
        <row r="1166">
          <cell r="C1166">
            <v>78</v>
          </cell>
          <cell r="D1166">
            <v>71</v>
          </cell>
          <cell r="E1166">
            <v>7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78</v>
          </cell>
        </row>
        <row r="1196">
          <cell r="C1196">
            <v>775</v>
          </cell>
          <cell r="D1196">
            <v>775</v>
          </cell>
          <cell r="N1196">
            <v>209</v>
          </cell>
          <cell r="O1196">
            <v>348</v>
          </cell>
          <cell r="P1196">
            <v>218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0</v>
          </cell>
          <cell r="E1221">
            <v>2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24</v>
          </cell>
          <cell r="D1353">
            <v>22</v>
          </cell>
          <cell r="N1353">
            <v>1</v>
          </cell>
          <cell r="O1353">
            <v>23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180</v>
          </cell>
          <cell r="D1357">
            <v>148</v>
          </cell>
          <cell r="E1357">
            <v>32</v>
          </cell>
          <cell r="F1357">
            <v>27</v>
          </cell>
          <cell r="G1357">
            <v>1</v>
          </cell>
          <cell r="H1357">
            <v>3</v>
          </cell>
          <cell r="I1357">
            <v>0</v>
          </cell>
          <cell r="Q1357">
            <v>40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6</v>
          </cell>
          <cell r="D1441">
            <v>3</v>
          </cell>
          <cell r="E1441">
            <v>3</v>
          </cell>
          <cell r="F1441">
            <v>0</v>
          </cell>
          <cell r="G1441">
            <v>0</v>
          </cell>
          <cell r="H1441">
            <v>1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1</v>
          </cell>
        </row>
        <row r="1489">
          <cell r="C1489">
            <v>51</v>
          </cell>
          <cell r="D1489">
            <v>31</v>
          </cell>
          <cell r="E1489">
            <v>20</v>
          </cell>
          <cell r="F1489">
            <v>2</v>
          </cell>
          <cell r="G1489">
            <v>0</v>
          </cell>
          <cell r="H1489">
            <v>0</v>
          </cell>
          <cell r="I1489">
            <v>0</v>
          </cell>
          <cell r="Q1489">
            <v>7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1417</v>
          </cell>
          <cell r="D1574">
            <v>1350</v>
          </cell>
          <cell r="N1574">
            <v>1290</v>
          </cell>
          <cell r="O1574">
            <v>127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9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38</v>
          </cell>
          <cell r="D1597">
            <v>31</v>
          </cell>
          <cell r="E1597">
            <v>7</v>
          </cell>
          <cell r="F1597">
            <v>2</v>
          </cell>
          <cell r="G1597">
            <v>1</v>
          </cell>
          <cell r="H1597">
            <v>2</v>
          </cell>
          <cell r="I1597">
            <v>1</v>
          </cell>
          <cell r="Q1597">
            <v>3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E1632">
            <v>1</v>
          </cell>
        </row>
        <row r="1633">
          <cell r="C1633">
            <v>28</v>
          </cell>
          <cell r="D1633">
            <v>24</v>
          </cell>
          <cell r="E1633">
            <v>4</v>
          </cell>
        </row>
        <row r="1634">
          <cell r="C1634">
            <v>129</v>
          </cell>
          <cell r="D1634">
            <v>39</v>
          </cell>
          <cell r="E1634">
            <v>90</v>
          </cell>
        </row>
        <row r="1635">
          <cell r="E1635">
            <v>0</v>
          </cell>
        </row>
        <row r="1639">
          <cell r="C1639">
            <v>65</v>
          </cell>
          <cell r="D1639">
            <v>56</v>
          </cell>
          <cell r="E1639">
            <v>9</v>
          </cell>
          <cell r="F1639">
            <v>6</v>
          </cell>
          <cell r="G1639">
            <v>1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  <cell r="F1649">
            <v>1</v>
          </cell>
          <cell r="G1649">
            <v>1</v>
          </cell>
        </row>
        <row r="1650">
          <cell r="C1650">
            <v>5</v>
          </cell>
          <cell r="D1650">
            <v>5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C1672">
            <v>1</v>
          </cell>
          <cell r="D1672">
            <v>1</v>
          </cell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2</v>
          </cell>
          <cell r="D1683">
            <v>2</v>
          </cell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2</v>
          </cell>
          <cell r="D1692">
            <v>2</v>
          </cell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2</v>
          </cell>
          <cell r="D1704">
            <v>2</v>
          </cell>
          <cell r="E1704">
            <v>0</v>
          </cell>
        </row>
        <row r="1705">
          <cell r="E1705">
            <v>0</v>
          </cell>
        </row>
        <row r="1706">
          <cell r="C1706">
            <v>1</v>
          </cell>
          <cell r="D1706">
            <v>1</v>
          </cell>
          <cell r="E1706">
            <v>0</v>
          </cell>
        </row>
        <row r="1707">
          <cell r="E1707">
            <v>0</v>
          </cell>
        </row>
        <row r="1708">
          <cell r="C1708">
            <v>1</v>
          </cell>
          <cell r="D1708">
            <v>1</v>
          </cell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  <cell r="F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F1726">
            <v>1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C1733">
            <v>2</v>
          </cell>
          <cell r="D1733">
            <v>1</v>
          </cell>
          <cell r="E1733">
            <v>1</v>
          </cell>
          <cell r="AB1733">
            <v>2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1</v>
          </cell>
          <cell r="E1745">
            <v>1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C1775">
            <v>1</v>
          </cell>
          <cell r="D1775">
            <v>1</v>
          </cell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5</v>
          </cell>
          <cell r="D1786">
            <v>5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C1820">
            <v>1</v>
          </cell>
          <cell r="D1820">
            <v>1</v>
          </cell>
          <cell r="E1820">
            <v>0</v>
          </cell>
        </row>
        <row r="1821">
          <cell r="C1821">
            <v>2</v>
          </cell>
          <cell r="D1821">
            <v>2</v>
          </cell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C1832">
            <v>1</v>
          </cell>
          <cell r="D1832">
            <v>1</v>
          </cell>
          <cell r="E1832">
            <v>0</v>
          </cell>
          <cell r="F1832">
            <v>1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3</v>
          </cell>
          <cell r="D1837">
            <v>3</v>
          </cell>
          <cell r="E1837">
            <v>0</v>
          </cell>
        </row>
        <row r="1838">
          <cell r="C1838">
            <v>1</v>
          </cell>
          <cell r="D1838">
            <v>1</v>
          </cell>
          <cell r="E1838">
            <v>0</v>
          </cell>
          <cell r="F1838">
            <v>1</v>
          </cell>
        </row>
        <row r="1839">
          <cell r="E1839">
            <v>0</v>
          </cell>
        </row>
        <row r="1840">
          <cell r="C1840">
            <v>1</v>
          </cell>
          <cell r="D1840">
            <v>1</v>
          </cell>
          <cell r="E1840">
            <v>0</v>
          </cell>
          <cell r="F1840">
            <v>1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14</v>
          </cell>
          <cell r="D1845">
            <v>14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31</v>
          </cell>
          <cell r="D1849">
            <v>31</v>
          </cell>
          <cell r="N1849">
            <v>13</v>
          </cell>
          <cell r="P1849">
            <v>18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74</v>
          </cell>
          <cell r="D1861">
            <v>64</v>
          </cell>
        </row>
        <row r="1890">
          <cell r="C1890">
            <v>6</v>
          </cell>
          <cell r="D1890">
            <v>6</v>
          </cell>
          <cell r="E1890">
            <v>0</v>
          </cell>
          <cell r="AB1890">
            <v>6</v>
          </cell>
        </row>
        <row r="1914">
          <cell r="C1914">
            <v>50</v>
          </cell>
          <cell r="D1914">
            <v>50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48</v>
          </cell>
        </row>
        <row r="1935">
          <cell r="C1935">
            <v>14</v>
          </cell>
          <cell r="D1935">
            <v>14</v>
          </cell>
          <cell r="E1935">
            <v>0</v>
          </cell>
          <cell r="AB1935">
            <v>14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834</v>
          </cell>
          <cell r="D80">
            <v>2</v>
          </cell>
          <cell r="E80">
            <v>801</v>
          </cell>
          <cell r="F80">
            <v>31</v>
          </cell>
          <cell r="G80">
            <v>0</v>
          </cell>
          <cell r="H80">
            <v>0</v>
          </cell>
        </row>
        <row r="122">
          <cell r="C122">
            <v>297</v>
          </cell>
          <cell r="D122">
            <v>2</v>
          </cell>
          <cell r="E122">
            <v>285</v>
          </cell>
          <cell r="F122">
            <v>10</v>
          </cell>
          <cell r="G122">
            <v>0</v>
          </cell>
          <cell r="H122">
            <v>0</v>
          </cell>
        </row>
        <row r="164">
          <cell r="C164">
            <v>78</v>
          </cell>
          <cell r="D164">
            <v>78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16144</v>
          </cell>
          <cell r="D181">
            <v>15538</v>
          </cell>
          <cell r="E181">
            <v>324</v>
          </cell>
          <cell r="F181">
            <v>282</v>
          </cell>
          <cell r="G181">
            <v>0</v>
          </cell>
          <cell r="H181">
            <v>0</v>
          </cell>
        </row>
        <row r="252">
          <cell r="C252">
            <v>276</v>
          </cell>
          <cell r="D252">
            <v>243</v>
          </cell>
          <cell r="E252">
            <v>23</v>
          </cell>
          <cell r="F252">
            <v>10</v>
          </cell>
          <cell r="G252">
            <v>0</v>
          </cell>
          <cell r="H252">
            <v>0</v>
          </cell>
        </row>
        <row r="292">
          <cell r="C292">
            <v>160</v>
          </cell>
          <cell r="D292">
            <v>114</v>
          </cell>
          <cell r="E292">
            <v>13</v>
          </cell>
          <cell r="F292">
            <v>33</v>
          </cell>
          <cell r="G292">
            <v>0</v>
          </cell>
          <cell r="H292">
            <v>0</v>
          </cell>
        </row>
        <row r="315">
          <cell r="C315">
            <v>87</v>
          </cell>
          <cell r="D315">
            <v>3</v>
          </cell>
          <cell r="E315">
            <v>84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11680</v>
          </cell>
          <cell r="D341">
            <v>9175</v>
          </cell>
          <cell r="E341">
            <v>1958</v>
          </cell>
          <cell r="F341">
            <v>547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27</v>
          </cell>
        </row>
        <row r="174">
          <cell r="C174">
            <v>9</v>
          </cell>
        </row>
        <row r="243">
          <cell r="C243">
            <v>48</v>
          </cell>
        </row>
        <row r="289">
          <cell r="C289">
            <v>0</v>
          </cell>
        </row>
        <row r="295">
          <cell r="C295">
            <v>90</v>
          </cell>
        </row>
        <row r="362">
          <cell r="C362">
            <v>9</v>
          </cell>
        </row>
        <row r="405">
          <cell r="C405">
            <v>0</v>
          </cell>
        </row>
        <row r="428">
          <cell r="C428">
            <v>9</v>
          </cell>
        </row>
        <row r="446">
          <cell r="C446">
            <v>0</v>
          </cell>
        </row>
        <row r="456">
          <cell r="C456">
            <v>1</v>
          </cell>
        </row>
        <row r="500">
          <cell r="C500">
            <v>1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abSelected="1" topLeftCell="C82" workbookViewId="0">
      <selection activeCell="J86" sqref="J86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3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8" t="s">
        <v>10</v>
      </c>
      <c r="D11" s="8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SUM(Enero!C12+Febrero!C12+'Marzo '!C12+'Abril '!C12+'Mayo '!C12+Junio!C12+Julio!C12+Agosto!C12+Septiembre!C12+'Octubre '!C12+Noviembre!C12+'Diciembre '!C12)</f>
        <v>774995</v>
      </c>
      <c r="D12" s="281">
        <f>SUM(Enero!D12+Febrero!D12+'Marzo '!D12+'Abril '!D12+'Mayo '!D12+Junio!D12+Julio!D12+Agosto!D12+Septiembre!D12+'Octubre '!D12+Noviembre!D12+'Diciembre '!D12)</f>
        <v>761813</v>
      </c>
      <c r="E12" s="281">
        <f>SUM(Enero!E12+Febrero!E12+'Marzo '!E12+'Abril '!E12+'Mayo '!E12+Junio!E12+Julio!E12+Agosto!E12+Septiembre!E12+'Octubre '!E12+Noviembre!E12+'Diciembre '!E12)</f>
        <v>309852</v>
      </c>
      <c r="F12" s="281">
        <f>SUM(Enero!F12+Febrero!F12+'Marzo '!F12+'Abril '!F12+'Mayo '!F12+Junio!F12+Julio!F12+Agosto!F12+Septiembre!F12+'Octubre '!F12+Noviembre!F12+'Diciembre '!F12)</f>
        <v>254207</v>
      </c>
      <c r="G12" s="281">
        <f>SUM(Enero!G12+Febrero!G12+'Marzo '!G12+'Abril '!G12+'Mayo '!G12+Junio!G12+Julio!G12+Agosto!G12+Septiembre!G12+'Octubre '!G12+Noviembre!G12+'Diciembre '!G12)</f>
        <v>210936</v>
      </c>
      <c r="H12" s="281">
        <f>SUM(Enero!H12+Febrero!H12+'Marzo '!H12+'Abril '!H12+'Mayo '!H12+Junio!H12+Julio!H12+Agosto!H12+Septiembre!H12+'Octubre '!H12+Noviembre!H12+'Diciembre '!H12)</f>
        <v>0</v>
      </c>
      <c r="I12" s="281">
        <f>SUM(Enero!I12+Febrero!I12+'Marzo '!I12+'Abril '!I12+'Mayo '!I12+Junio!I12+Julio!I12+Agosto!I12+Septiembre!I12+'Octubre '!I12+Noviembre!I12+'Diciembre '!I12)</f>
        <v>2485</v>
      </c>
      <c r="J12" s="281">
        <f>SUM(Enero!J12+Febrero!J12+'Marzo '!J12+'Abril '!J12+'Mayo '!J12+Junio!J12+Julio!J12+Agosto!J12+Septiembre!J12+'Octubre '!J12+Noviembre!J12+'Diciembre '!J12)</f>
        <v>0</v>
      </c>
      <c r="K12" s="15" t="str">
        <f t="shared" ref="K12:K34" si="0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19" t="s">
        <v>16</v>
      </c>
      <c r="B13" s="20" t="s">
        <v>17</v>
      </c>
      <c r="C13" s="281">
        <f>SUM(Enero!C13+Febrero!C13+'Marzo '!C13+'Abril '!C13+'Mayo '!C13+Junio!C13+Julio!C13+Agosto!C13+Septiembre!C13+'Octubre '!C13+Noviembre!C13+'Diciembre '!C13)</f>
        <v>308893</v>
      </c>
      <c r="D13" s="281">
        <f>SUM(Enero!D13+Febrero!D13+'Marzo '!D13+'Abril '!D13+'Mayo '!D13+Junio!D13+Julio!D13+Agosto!D13+Septiembre!D13+'Octubre '!D13+Noviembre!D13+'Diciembre '!D13)</f>
        <v>302236</v>
      </c>
      <c r="E13" s="281">
        <f>SUM(Enero!E13+Febrero!E13+'Marzo '!E13+'Abril '!E13+'Mayo '!E13+Junio!E13+Julio!E13+Agosto!E13+Septiembre!E13+'Octubre '!E13+Noviembre!E13+'Diciembre '!E13)</f>
        <v>134675</v>
      </c>
      <c r="F13" s="281">
        <f>SUM(Enero!F13+Febrero!F13+'Marzo '!F13+'Abril '!F13+'Mayo '!F13+Junio!F13+Julio!F13+Agosto!F13+Septiembre!F13+'Octubre '!F13+Noviembre!F13+'Diciembre '!F13)</f>
        <v>68348</v>
      </c>
      <c r="G13" s="281">
        <f>SUM(Enero!G13+Febrero!G13+'Marzo '!G13+'Abril '!G13+'Mayo '!G13+Junio!G13+Julio!G13+Agosto!G13+Septiembre!G13+'Octubre '!G13+Noviembre!G13+'Diciembre '!G13)</f>
        <v>105870</v>
      </c>
      <c r="H13" s="281">
        <f>SUM(Enero!H13+Febrero!H13+'Marzo '!H13+'Abril '!H13+'Mayo '!H13+Junio!H13+Julio!H13+Agosto!H13+Septiembre!H13+'Octubre '!H13+Noviembre!H13+'Diciembre '!H13)</f>
        <v>0</v>
      </c>
      <c r="I13" s="281">
        <f>SUM(Enero!I13+Febrero!I13+'Marzo '!I13+'Abril '!I13+'Mayo '!I13+Junio!I13+Julio!I13+Agosto!I13+Septiembre!I13+'Octubre '!I13+Noviembre!I13+'Diciembre '!I13)</f>
        <v>539</v>
      </c>
      <c r="J13" s="281">
        <f>SUM(Enero!J13+Febrero!J13+'Marzo '!J13+'Abril '!J13+'Mayo '!J13+Junio!J13+Julio!J13+Agosto!J13+Septiembre!J13+'Octubre '!J13+Noviembre!J13+'Diciembre '!J13)</f>
        <v>0</v>
      </c>
      <c r="K13" s="15" t="str">
        <f t="shared" si="0"/>
        <v/>
      </c>
      <c r="L13" s="21"/>
      <c r="M13" s="21"/>
      <c r="X13" s="17">
        <f t="shared" ref="X13:X34" si="1">IF(D13&gt;C13,1,0)</f>
        <v>0</v>
      </c>
      <c r="Y13" s="18">
        <f t="shared" ref="Y13:Y34" si="2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281">
        <f>SUM(Enero!C14+Febrero!C14+'Marzo '!C14+'Abril '!C14+'Mayo '!C14+Junio!C14+Julio!C14+Agosto!C14+Septiembre!C14+'Octubre '!C14+Noviembre!C14+'Diciembre '!C14)</f>
        <v>331419</v>
      </c>
      <c r="D14" s="281">
        <f>SUM(Enero!D14+Febrero!D14+'Marzo '!D14+'Abril '!D14+'Mayo '!D14+Junio!D14+Julio!D14+Agosto!D14+Septiembre!D14+'Octubre '!D14+Noviembre!D14+'Diciembre '!D14)</f>
        <v>326212</v>
      </c>
      <c r="E14" s="281">
        <f>SUM(Enero!E14+Febrero!E14+'Marzo '!E14+'Abril '!E14+'Mayo '!E14+Junio!E14+Julio!E14+Agosto!E14+Septiembre!E14+'Octubre '!E14+Noviembre!E14+'Diciembre '!E14)</f>
        <v>133616</v>
      </c>
      <c r="F14" s="281">
        <f>SUM(Enero!F14+Febrero!F14+'Marzo '!F14+'Abril '!F14+'Mayo '!F14+Junio!F14+Julio!F14+Agosto!F14+Septiembre!F14+'Octubre '!F14+Noviembre!F14+'Diciembre '!F14)</f>
        <v>104076</v>
      </c>
      <c r="G14" s="281">
        <f>SUM(Enero!G14+Febrero!G14+'Marzo '!G14+'Abril '!G14+'Mayo '!G14+Junio!G14+Julio!G14+Agosto!G14+Septiembre!G14+'Octubre '!G14+Noviembre!G14+'Diciembre '!G14)</f>
        <v>93727</v>
      </c>
      <c r="H14" s="281">
        <f>SUM(Enero!H14+Febrero!H14+'Marzo '!H14+'Abril '!H14+'Mayo '!H14+Junio!H14+Julio!H14+Agosto!H14+Septiembre!H14+'Octubre '!H14+Noviembre!H14+'Diciembre '!H14)</f>
        <v>0</v>
      </c>
      <c r="I14" s="281">
        <f>SUM(Enero!I14+Febrero!I14+'Marzo '!I14+'Abril '!I14+'Mayo '!I14+Junio!I14+Julio!I14+Agosto!I14+Septiembre!I14+'Octubre '!I14+Noviembre!I14+'Diciembre '!I14)</f>
        <v>137</v>
      </c>
      <c r="J14" s="281">
        <f>SUM(Enero!J14+Febrero!J14+'Marzo '!J14+'Abril '!J14+'Mayo '!J14+Junio!J14+Julio!J14+Agosto!J14+Septiembre!J14+'Octubre '!J14+Noviembre!J14+'Diciembre '!J14)</f>
        <v>0</v>
      </c>
      <c r="K14" s="15" t="str">
        <f t="shared" si="0"/>
        <v/>
      </c>
      <c r="L14" s="21"/>
      <c r="M14" s="21"/>
      <c r="X14" s="17">
        <f t="shared" si="1"/>
        <v>0</v>
      </c>
      <c r="Y14" s="18">
        <f t="shared" si="2"/>
        <v>0</v>
      </c>
    </row>
    <row r="15" spans="1:26" ht="15" customHeight="1" x14ac:dyDescent="0.15">
      <c r="A15" s="22" t="s">
        <v>20</v>
      </c>
      <c r="B15" s="23" t="s">
        <v>21</v>
      </c>
      <c r="C15" s="281">
        <f>SUM(Enero!C15+Febrero!C15+'Marzo '!C15+'Abril '!C15+'Mayo '!C15+Junio!C15+Julio!C15+Agosto!C15+Septiembre!C15+'Octubre '!C15+Noviembre!C15+'Diciembre '!C15)</f>
        <v>12417</v>
      </c>
      <c r="D15" s="281">
        <f>SUM(Enero!D15+Febrero!D15+'Marzo '!D15+'Abril '!D15+'Mayo '!D15+Junio!D15+Julio!D15+Agosto!D15+Septiembre!D15+'Octubre '!D15+Noviembre!D15+'Diciembre '!D15)</f>
        <v>12294</v>
      </c>
      <c r="E15" s="281">
        <f>SUM(Enero!E15+Febrero!E15+'Marzo '!E15+'Abril '!E15+'Mayo '!E15+Junio!E15+Julio!E15+Agosto!E15+Septiembre!E15+'Octubre '!E15+Noviembre!E15+'Diciembre '!E15)</f>
        <v>1235</v>
      </c>
      <c r="F15" s="281">
        <f>SUM(Enero!F15+Febrero!F15+'Marzo '!F15+'Abril '!F15+'Mayo '!F15+Junio!F15+Julio!F15+Agosto!F15+Septiembre!F15+'Octubre '!F15+Noviembre!F15+'Diciembre '!F15)</f>
        <v>11092</v>
      </c>
      <c r="G15" s="281">
        <f>SUM(Enero!G15+Febrero!G15+'Marzo '!G15+'Abril '!G15+'Mayo '!G15+Junio!G15+Julio!G15+Agosto!G15+Septiembre!G15+'Octubre '!G15+Noviembre!G15+'Diciembre '!G15)</f>
        <v>90</v>
      </c>
      <c r="H15" s="281">
        <f>SUM(Enero!H15+Febrero!H15+'Marzo '!H15+'Abril '!H15+'Mayo '!H15+Junio!H15+Julio!H15+Agosto!H15+Septiembre!H15+'Octubre '!H15+Noviembre!H15+'Diciembre '!H15)</f>
        <v>0</v>
      </c>
      <c r="I15" s="281">
        <f>SUM(Enero!I15+Febrero!I15+'Marzo '!I15+'Abril '!I15+'Mayo '!I15+Junio!I15+Julio!I15+Agosto!I15+Septiembre!I15+'Octubre '!I15+Noviembre!I15+'Diciembre '!I15)</f>
        <v>584</v>
      </c>
      <c r="J15" s="281">
        <f>SUM(Enero!J15+Febrero!J15+'Marzo '!J15+'Abril '!J15+'Mayo '!J15+Junio!J15+Julio!J15+Agosto!J15+Septiembre!J15+'Octubre '!J15+Noviembre!J15+'Diciembre '!J15)</f>
        <v>0</v>
      </c>
      <c r="K15" s="15" t="str">
        <f t="shared" si="0"/>
        <v/>
      </c>
      <c r="L15" s="21"/>
      <c r="M15" s="21"/>
      <c r="X15" s="17">
        <f t="shared" si="1"/>
        <v>0</v>
      </c>
      <c r="Y15" s="18">
        <f t="shared" si="2"/>
        <v>0</v>
      </c>
    </row>
    <row r="16" spans="1:26" ht="15" customHeight="1" x14ac:dyDescent="0.15">
      <c r="A16" s="22" t="s">
        <v>22</v>
      </c>
      <c r="B16" s="23" t="s">
        <v>23</v>
      </c>
      <c r="C16" s="281">
        <f>SUM(Enero!C16+Febrero!C16+'Marzo '!C16+'Abril '!C16+'Mayo '!C16+Junio!C16+Julio!C16+Agosto!C16+Septiembre!C16+'Octubre '!C16+Noviembre!C16+'Diciembre '!C16)</f>
        <v>0</v>
      </c>
      <c r="D16" s="281">
        <f>SUM(Enero!D16+Febrero!D16+'Marzo '!D16+'Abril '!D16+'Mayo '!D16+Junio!D16+Julio!D16+Agosto!D16+Septiembre!D16+'Octubre '!D16+Noviembre!D16+'Diciembre '!D16)</f>
        <v>0</v>
      </c>
      <c r="E16" s="281">
        <f>SUM(Enero!E16+Febrero!E16+'Marzo '!E16+'Abril '!E16+'Mayo '!E16+Junio!E16+Julio!E16+Agosto!E16+Septiembre!E16+'Octubre '!E16+Noviembre!E16+'Diciembre '!E16)</f>
        <v>0</v>
      </c>
      <c r="F16" s="281">
        <f>SUM(Enero!F16+Febrero!F16+'Marzo '!F16+'Abril '!F16+'Mayo '!F16+Junio!F16+Julio!F16+Agosto!F16+Septiembre!F16+'Octubre '!F16+Noviembre!F16+'Diciembre '!F16)</f>
        <v>0</v>
      </c>
      <c r="G16" s="281">
        <f>SUM(Enero!G16+Febrero!G16+'Marzo '!G16+'Abril '!G16+'Mayo '!G16+Junio!G16+Julio!G16+Agosto!G16+Septiembre!G16+'Octubre '!G16+Noviembre!G16+'Diciembre '!G16)</f>
        <v>0</v>
      </c>
      <c r="H16" s="281">
        <f>SUM(Enero!H16+Febrero!H16+'Marzo '!H16+'Abril '!H16+'Mayo '!H16+Junio!H16+Julio!H16+Agosto!H16+Septiembre!H16+'Octubre '!H16+Noviembre!H16+'Diciembre '!H16)</f>
        <v>0</v>
      </c>
      <c r="I16" s="281">
        <f>SUM(Enero!I16+Febrero!I16+'Marzo '!I16+'Abril '!I16+'Mayo '!I16+Junio!I16+Julio!I16+Agosto!I16+Septiembre!I16+'Octubre '!I16+Noviembre!I16+'Diciembre '!I16)</f>
        <v>0</v>
      </c>
      <c r="J16" s="281">
        <f>SUM(Enero!J16+Febrero!J16+'Marzo '!J16+'Abril '!J16+'Mayo '!J16+Junio!J16+Julio!J16+Agosto!J16+Septiembre!J16+'Octubre '!J16+Noviembre!J16+'Diciembre '!J16)</f>
        <v>0</v>
      </c>
      <c r="K16" s="15" t="str">
        <f t="shared" si="0"/>
        <v/>
      </c>
      <c r="L16" s="21"/>
      <c r="M16" s="21"/>
      <c r="X16" s="17">
        <f t="shared" si="1"/>
        <v>0</v>
      </c>
      <c r="Y16" s="18">
        <f t="shared" si="2"/>
        <v>0</v>
      </c>
    </row>
    <row r="17" spans="1:26" ht="15" customHeight="1" x14ac:dyDescent="0.15">
      <c r="A17" s="24" t="s">
        <v>24</v>
      </c>
      <c r="B17" s="25" t="s">
        <v>25</v>
      </c>
      <c r="C17" s="281">
        <f>SUM(Enero!C17+Febrero!C17+'Marzo '!C17+'Abril '!C17+'Mayo '!C17+Junio!C17+Julio!C17+Agosto!C17+Septiembre!C17+'Octubre '!C17+Noviembre!C17+'Diciembre '!C17)</f>
        <v>19412</v>
      </c>
      <c r="D17" s="281">
        <f>SUM(Enero!D17+Febrero!D17+'Marzo '!D17+'Abril '!D17+'Mayo '!D17+Junio!D17+Julio!D17+Agosto!D17+Septiembre!D17+'Octubre '!D17+Noviembre!D17+'Diciembre '!D17)</f>
        <v>18934</v>
      </c>
      <c r="E17" s="281">
        <f>SUM(Enero!E17+Febrero!E17+'Marzo '!E17+'Abril '!E17+'Mayo '!E17+Junio!E17+Julio!E17+Agosto!E17+Septiembre!E17+'Octubre '!E17+Noviembre!E17+'Diciembre '!E17)</f>
        <v>14285</v>
      </c>
      <c r="F17" s="281">
        <f>SUM(Enero!F17+Febrero!F17+'Marzo '!F17+'Abril '!F17+'Mayo '!F17+Junio!F17+Julio!F17+Agosto!F17+Septiembre!F17+'Octubre '!F17+Noviembre!F17+'Diciembre '!F17)</f>
        <v>4207</v>
      </c>
      <c r="G17" s="281">
        <f>SUM(Enero!G17+Febrero!G17+'Marzo '!G17+'Abril '!G17+'Mayo '!G17+Junio!G17+Julio!G17+Agosto!G17+Septiembre!G17+'Octubre '!G17+Noviembre!G17+'Diciembre '!G17)</f>
        <v>920</v>
      </c>
      <c r="H17" s="281">
        <f>SUM(Enero!H17+Febrero!H17+'Marzo '!H17+'Abril '!H17+'Mayo '!H17+Junio!H17+Julio!H17+Agosto!H17+Septiembre!H17+'Octubre '!H17+Noviembre!H17+'Diciembre '!H17)</f>
        <v>0</v>
      </c>
      <c r="I17" s="281">
        <f>SUM(Enero!I17+Febrero!I17+'Marzo '!I17+'Abril '!I17+'Mayo '!I17+Junio!I17+Julio!I17+Agosto!I17+Septiembre!I17+'Octubre '!I17+Noviembre!I17+'Diciembre '!I17)</f>
        <v>1057</v>
      </c>
      <c r="J17" s="281">
        <f>SUM(Enero!J17+Febrero!J17+'Marzo '!J17+'Abril '!J17+'Mayo '!J17+Junio!J17+Julio!J17+Agosto!J17+Septiembre!J17+'Octubre '!J17+Noviembre!J17+'Diciembre '!J17)</f>
        <v>0</v>
      </c>
      <c r="K17" s="15" t="str">
        <f t="shared" si="0"/>
        <v/>
      </c>
      <c r="L17" s="21"/>
      <c r="M17" s="21"/>
      <c r="X17" s="17">
        <f t="shared" si="1"/>
        <v>0</v>
      </c>
      <c r="Y17" s="18">
        <f t="shared" si="2"/>
        <v>0</v>
      </c>
    </row>
    <row r="18" spans="1:26" ht="15" customHeight="1" x14ac:dyDescent="0.15">
      <c r="A18" s="658" t="s">
        <v>26</v>
      </c>
      <c r="B18" s="20" t="s">
        <v>27</v>
      </c>
      <c r="C18" s="281">
        <f>SUM(Enero!C18+Febrero!C18+'Marzo '!C18+'Abril '!C18+'Mayo '!C18+Junio!C18+Julio!C18+Agosto!C18+Septiembre!C18+'Octubre '!C18+Noviembre!C18+'Diciembre '!C18)</f>
        <v>67444</v>
      </c>
      <c r="D18" s="281">
        <f>SUM(Enero!D18+Febrero!D18+'Marzo '!D18+'Abril '!D18+'Mayo '!D18+Junio!D18+Julio!D18+Agosto!D18+Septiembre!D18+'Octubre '!D18+Noviembre!D18+'Diciembre '!D18)</f>
        <v>66958</v>
      </c>
      <c r="E18" s="281">
        <f>SUM(Enero!E18+Febrero!E18+'Marzo '!E18+'Abril '!E18+'Mayo '!E18+Junio!E18+Julio!E18+Agosto!E18+Septiembre!E18+'Octubre '!E18+Noviembre!E18+'Diciembre '!E18)</f>
        <v>20947</v>
      </c>
      <c r="F18" s="281">
        <f>SUM(Enero!F18+Febrero!F18+'Marzo '!F18+'Abril '!F18+'Mayo '!F18+Junio!F18+Julio!F18+Agosto!F18+Septiembre!F18+'Octubre '!F18+Noviembre!F18+'Diciembre '!F18)</f>
        <v>45075</v>
      </c>
      <c r="G18" s="281">
        <f>SUM(Enero!G18+Febrero!G18+'Marzo '!G18+'Abril '!G18+'Mayo '!G18+Junio!G18+Julio!G18+Agosto!G18+Septiembre!G18+'Octubre '!G18+Noviembre!G18+'Diciembre '!G18)</f>
        <v>1422</v>
      </c>
      <c r="H18" s="281">
        <f>SUM(Enero!H18+Febrero!H18+'Marzo '!H18+'Abril '!H18+'Mayo '!H18+Junio!H18+Julio!H18+Agosto!H18+Septiembre!H18+'Octubre '!H18+Noviembre!H18+'Diciembre '!H18)</f>
        <v>0</v>
      </c>
      <c r="I18" s="281">
        <f>SUM(Enero!I18+Febrero!I18+'Marzo '!I18+'Abril '!I18+'Mayo '!I18+Junio!I18+Julio!I18+Agosto!I18+Septiembre!I18+'Octubre '!I18+Noviembre!I18+'Diciembre '!I18)</f>
        <v>159</v>
      </c>
      <c r="J18" s="281">
        <f>SUM(Enero!J18+Febrero!J18+'Marzo '!J18+'Abril '!J18+'Mayo '!J18+Junio!J18+Julio!J18+Agosto!J18+Septiembre!J18+'Octubre '!J18+Noviembre!J18+'Diciembre '!J18)</f>
        <v>0</v>
      </c>
      <c r="K18" s="15" t="str">
        <f t="shared" si="0"/>
        <v/>
      </c>
      <c r="L18" s="21"/>
      <c r="M18" s="21"/>
      <c r="X18" s="17">
        <f t="shared" si="1"/>
        <v>0</v>
      </c>
      <c r="Y18" s="18">
        <f t="shared" si="2"/>
        <v>0</v>
      </c>
    </row>
    <row r="19" spans="1:26" ht="15" customHeight="1" x14ac:dyDescent="0.15">
      <c r="A19" s="658"/>
      <c r="B19" s="26" t="s">
        <v>28</v>
      </c>
      <c r="C19" s="281">
        <f>SUM(Enero!C19+Febrero!C19+'Marzo '!C19+'Abril '!C19+'Mayo '!C19+Junio!C19+Julio!C19+Agosto!C19+Septiembre!C19+'Octubre '!C19+Noviembre!C19+'Diciembre '!C19)</f>
        <v>53011</v>
      </c>
      <c r="D19" s="281">
        <f>SUM(Enero!D19+Febrero!D19+'Marzo '!D19+'Abril '!D19+'Mayo '!D19+Junio!D19+Julio!D19+Agosto!D19+Septiembre!D19+'Octubre '!D19+Noviembre!D19+'Diciembre '!D19)</f>
        <v>52673</v>
      </c>
      <c r="E19" s="281">
        <f>SUM(Enero!E19+Febrero!E19+'Marzo '!E19+'Abril '!E19+'Mayo '!E19+Junio!E19+Julio!E19+Agosto!E19+Septiembre!E19+'Octubre '!E19+Noviembre!E19+'Diciembre '!E19)</f>
        <v>15463</v>
      </c>
      <c r="F19" s="281">
        <f>SUM(Enero!F19+Febrero!F19+'Marzo '!F19+'Abril '!F19+'Mayo '!F19+Junio!F19+Julio!F19+Agosto!F19+Septiembre!F19+'Octubre '!F19+Noviembre!F19+'Diciembre '!F19)</f>
        <v>36185</v>
      </c>
      <c r="G19" s="281">
        <f>SUM(Enero!G19+Febrero!G19+'Marzo '!G19+'Abril '!G19+'Mayo '!G19+Junio!G19+Julio!G19+Agosto!G19+Septiembre!G19+'Octubre '!G19+Noviembre!G19+'Diciembre '!G19)</f>
        <v>1363</v>
      </c>
      <c r="H19" s="281">
        <f>SUM(Enero!H19+Febrero!H19+'Marzo '!H19+'Abril '!H19+'Mayo '!H19+Junio!H19+Julio!H19+Agosto!H19+Septiembre!H19+'Octubre '!H19+Noviembre!H19+'Diciembre '!H19)</f>
        <v>0</v>
      </c>
      <c r="I19" s="281">
        <f>SUM(Enero!I19+Febrero!I19+'Marzo '!I19+'Abril '!I19+'Mayo '!I19+Junio!I19+Julio!I19+Agosto!I19+Septiembre!I19+'Octubre '!I19+Noviembre!I19+'Diciembre '!I19)</f>
        <v>57</v>
      </c>
      <c r="J19" s="281">
        <f>SUM(Enero!J19+Febrero!J19+'Marzo '!J19+'Abril '!J19+'Mayo '!J19+Junio!J19+Julio!J19+Agosto!J19+Septiembre!J19+'Octubre '!J19+Noviembre!J19+'Diciembre '!J19)</f>
        <v>0</v>
      </c>
      <c r="K19" s="15" t="str">
        <f t="shared" si="0"/>
        <v/>
      </c>
      <c r="L19" s="21"/>
      <c r="M19" s="21"/>
      <c r="X19" s="17">
        <f t="shared" si="1"/>
        <v>0</v>
      </c>
      <c r="Y19" s="18">
        <f t="shared" si="2"/>
        <v>0</v>
      </c>
    </row>
    <row r="20" spans="1:26" ht="15" customHeight="1" x14ac:dyDescent="0.15">
      <c r="A20" s="658"/>
      <c r="B20" s="27" t="s">
        <v>29</v>
      </c>
      <c r="C20" s="281">
        <f>SUM(Enero!C20+Febrero!C20+'Marzo '!C20+'Abril '!C20+'Mayo '!C20+Junio!C20+Julio!C20+Agosto!C20+Septiembre!C20+'Octubre '!C20+Noviembre!C20+'Diciembre '!C20)</f>
        <v>589</v>
      </c>
      <c r="D20" s="281">
        <f>SUM(Enero!D20+Febrero!D20+'Marzo '!D20+'Abril '!D20+'Mayo '!D20+Junio!D20+Julio!D20+Agosto!D20+Septiembre!D20+'Octubre '!D20+Noviembre!D20+'Diciembre '!D20)</f>
        <v>587</v>
      </c>
      <c r="E20" s="281">
        <f>SUM(Enero!E20+Febrero!E20+'Marzo '!E20+'Abril '!E20+'Mayo '!E20+Junio!E20+Julio!E20+Agosto!E20+Septiembre!E20+'Octubre '!E20+Noviembre!E20+'Diciembre '!E20)</f>
        <v>34</v>
      </c>
      <c r="F20" s="281">
        <f>SUM(Enero!F20+Febrero!F20+'Marzo '!F20+'Abril '!F20+'Mayo '!F20+Junio!F20+Julio!F20+Agosto!F20+Septiembre!F20+'Octubre '!F20+Noviembre!F20+'Diciembre '!F20)</f>
        <v>555</v>
      </c>
      <c r="G20" s="281">
        <f>SUM(Enero!G20+Febrero!G20+'Marzo '!G20+'Abril '!G20+'Mayo '!G20+Junio!G20+Julio!G20+Agosto!G20+Septiembre!G20+'Octubre '!G20+Noviembre!G20+'Diciembre '!G20)</f>
        <v>0</v>
      </c>
      <c r="H20" s="281">
        <f>SUM(Enero!H20+Febrero!H20+'Marzo '!H20+'Abril '!H20+'Mayo '!H20+Junio!H20+Julio!H20+Agosto!H20+Septiembre!H20+'Octubre '!H20+Noviembre!H20+'Diciembre '!H20)</f>
        <v>0</v>
      </c>
      <c r="I20" s="281">
        <f>SUM(Enero!I20+Febrero!I20+'Marzo '!I20+'Abril '!I20+'Mayo '!I20+Junio!I20+Julio!I20+Agosto!I20+Septiembre!I20+'Octubre '!I20+Noviembre!I20+'Diciembre '!I20)</f>
        <v>0</v>
      </c>
      <c r="J20" s="281">
        <f>SUM(Enero!J20+Febrero!J20+'Marzo '!J20+'Abril '!J20+'Mayo '!J20+Junio!J20+Julio!J20+Agosto!J20+Septiembre!J20+'Octubre '!J20+Noviembre!J20+'Diciembre '!J20)</f>
        <v>0</v>
      </c>
      <c r="K20" s="15" t="str">
        <f t="shared" si="0"/>
        <v/>
      </c>
      <c r="L20" s="21"/>
      <c r="M20" s="21"/>
      <c r="X20" s="17">
        <f t="shared" si="1"/>
        <v>0</v>
      </c>
      <c r="Y20" s="18">
        <f t="shared" si="2"/>
        <v>0</v>
      </c>
    </row>
    <row r="21" spans="1:26" ht="15" customHeight="1" x14ac:dyDescent="0.15">
      <c r="A21" s="659"/>
      <c r="B21" s="28" t="s">
        <v>30</v>
      </c>
      <c r="C21" s="281">
        <f>SUM(Enero!C21+Febrero!C21+'Marzo '!C21+'Abril '!C21+'Mayo '!C21+Junio!C21+Julio!C21+Agosto!C21+Septiembre!C21+'Octubre '!C21+Noviembre!C21+'Diciembre '!C21)</f>
        <v>13844</v>
      </c>
      <c r="D21" s="281">
        <f>SUM(Enero!D21+Febrero!D21+'Marzo '!D21+'Abril '!D21+'Mayo '!D21+Junio!D21+Julio!D21+Agosto!D21+Septiembre!D21+'Octubre '!D21+Noviembre!D21+'Diciembre '!D21)</f>
        <v>13698</v>
      </c>
      <c r="E21" s="281">
        <f>SUM(Enero!E21+Febrero!E21+'Marzo '!E21+'Abril '!E21+'Mayo '!E21+Junio!E21+Julio!E21+Agosto!E21+Septiembre!E21+'Octubre '!E21+Noviembre!E21+'Diciembre '!E21)</f>
        <v>5450</v>
      </c>
      <c r="F21" s="281">
        <f>SUM(Enero!F21+Febrero!F21+'Marzo '!F21+'Abril '!F21+'Mayo '!F21+Junio!F21+Julio!F21+Agosto!F21+Septiembre!F21+'Octubre '!F21+Noviembre!F21+'Diciembre '!F21)</f>
        <v>8335</v>
      </c>
      <c r="G21" s="281">
        <f>SUM(Enero!G21+Febrero!G21+'Marzo '!G21+'Abril '!G21+'Mayo '!G21+Junio!G21+Julio!G21+Agosto!G21+Septiembre!G21+'Octubre '!G21+Noviembre!G21+'Diciembre '!G21)</f>
        <v>59</v>
      </c>
      <c r="H21" s="281">
        <f>SUM(Enero!H21+Febrero!H21+'Marzo '!H21+'Abril '!H21+'Mayo '!H21+Junio!H21+Julio!H21+Agosto!H21+Septiembre!H21+'Octubre '!H21+Noviembre!H21+'Diciembre '!H21)</f>
        <v>0</v>
      </c>
      <c r="I21" s="281">
        <f>SUM(Enero!I21+Febrero!I21+'Marzo '!I21+'Abril '!I21+'Mayo '!I21+Junio!I21+Julio!I21+Agosto!I21+Septiembre!I21+'Octubre '!I21+Noviembre!I21+'Diciembre '!I21)</f>
        <v>102</v>
      </c>
      <c r="J21" s="281">
        <f>SUM(Enero!J21+Febrero!J21+'Marzo '!J21+'Abril '!J21+'Mayo '!J21+Junio!J21+Julio!J21+Agosto!J21+Septiembre!J21+'Octubre '!J21+Noviembre!J21+'Diciembre '!J21)</f>
        <v>0</v>
      </c>
      <c r="K21" s="15" t="str">
        <f t="shared" si="0"/>
        <v/>
      </c>
      <c r="L21" s="21"/>
      <c r="M21" s="21"/>
      <c r="X21" s="17">
        <f t="shared" si="1"/>
        <v>0</v>
      </c>
      <c r="Y21" s="18">
        <f t="shared" si="2"/>
        <v>0</v>
      </c>
    </row>
    <row r="22" spans="1:26" ht="21" x14ac:dyDescent="0.15">
      <c r="A22" s="29" t="s">
        <v>31</v>
      </c>
      <c r="B22" s="30" t="s">
        <v>32</v>
      </c>
      <c r="C22" s="281">
        <f>SUM(Enero!C22+Febrero!C22+'Marzo '!C22+'Abril '!C22+'Mayo '!C22+Junio!C22+Julio!C22+Agosto!C22+Septiembre!C22+'Octubre '!C22+Noviembre!C22+'Diciembre '!C22)</f>
        <v>71</v>
      </c>
      <c r="D22" s="281">
        <f>SUM(Enero!D22+Febrero!D22+'Marzo '!D22+'Abril '!D22+'Mayo '!D22+Junio!D22+Julio!D22+Agosto!D22+Septiembre!D22+'Octubre '!D22+Noviembre!D22+'Diciembre '!D22)</f>
        <v>71</v>
      </c>
      <c r="E22" s="281">
        <f>SUM(Enero!E22+Febrero!E22+'Marzo '!E22+'Abril '!E22+'Mayo '!E22+Junio!E22+Julio!E22+Agosto!E22+Septiembre!E22+'Octubre '!E22+Noviembre!E22+'Diciembre '!E22)</f>
        <v>0</v>
      </c>
      <c r="F22" s="281">
        <f>SUM(Enero!F22+Febrero!F22+'Marzo '!F22+'Abril '!F22+'Mayo '!F22+Junio!F22+Julio!F22+Agosto!F22+Septiembre!F22+'Octubre '!F22+Noviembre!F22+'Diciembre '!F22)</f>
        <v>71</v>
      </c>
      <c r="G22" s="281">
        <f>SUM(Enero!G22+Febrero!G22+'Marzo '!G22+'Abril '!G22+'Mayo '!G22+Junio!G22+Julio!G22+Agosto!G22+Septiembre!G22+'Octubre '!G22+Noviembre!G22+'Diciembre '!G22)</f>
        <v>0</v>
      </c>
      <c r="H22" s="281">
        <f>SUM(Enero!H22+Febrero!H22+'Marzo '!H22+'Abril '!H22+'Mayo '!H22+Junio!H22+Julio!H22+Agosto!H22+Septiembre!H22+'Octubre '!H22+Noviembre!H22+'Diciembre '!H22)</f>
        <v>0</v>
      </c>
      <c r="I22" s="281">
        <f>SUM(Enero!I22+Febrero!I22+'Marzo '!I22+'Abril '!I22+'Mayo '!I22+Junio!I22+Julio!I22+Agosto!I22+Septiembre!I22+'Octubre '!I22+Noviembre!I22+'Diciembre '!I22)</f>
        <v>0</v>
      </c>
      <c r="J22" s="281">
        <f>SUM(Enero!J22+Febrero!J22+'Marzo '!J22+'Abril '!J22+'Mayo '!J22+Junio!J22+Julio!J22+Agosto!J22+Septiembre!J22+'Octubre '!J22+Noviembre!J22+'Diciembre '!J22)</f>
        <v>0</v>
      </c>
      <c r="K22" s="15" t="str">
        <f t="shared" si="0"/>
        <v/>
      </c>
      <c r="L22" s="21"/>
      <c r="M22" s="21"/>
      <c r="X22" s="17">
        <f t="shared" si="1"/>
        <v>0</v>
      </c>
      <c r="Y22" s="18">
        <f t="shared" si="2"/>
        <v>0</v>
      </c>
    </row>
    <row r="23" spans="1:26" s="32" customFormat="1" ht="21" x14ac:dyDescent="0.15">
      <c r="A23" s="29" t="s">
        <v>33</v>
      </c>
      <c r="B23" s="31" t="s">
        <v>34</v>
      </c>
      <c r="C23" s="281">
        <f>SUM(Enero!C23+Febrero!C23+'Marzo '!C23+'Abril '!C23+'Mayo '!C23+Junio!C23+Julio!C23+Agosto!C23+Septiembre!C23+'Octubre '!C23+Noviembre!C23+'Diciembre '!C23)</f>
        <v>800</v>
      </c>
      <c r="D23" s="281">
        <f>SUM(Enero!D23+Febrero!D23+'Marzo '!D23+'Abril '!D23+'Mayo '!D23+Junio!D23+Julio!D23+Agosto!D23+Septiembre!D23+'Octubre '!D23+Noviembre!D23+'Diciembre '!D23)</f>
        <v>783</v>
      </c>
      <c r="E23" s="281">
        <f>SUM(Enero!E23+Febrero!E23+'Marzo '!E23+'Abril '!E23+'Mayo '!E23+Junio!E23+Julio!E23+Agosto!E23+Septiembre!E23+'Octubre '!E23+Noviembre!E23+'Diciembre '!E23)</f>
        <v>345</v>
      </c>
      <c r="F23" s="281">
        <f>SUM(Enero!F23+Febrero!F23+'Marzo '!F23+'Abril '!F23+'Mayo '!F23+Junio!F23+Julio!F23+Agosto!F23+Septiembre!F23+'Octubre '!F23+Noviembre!F23+'Diciembre '!F23)</f>
        <v>438</v>
      </c>
      <c r="G23" s="281">
        <f>SUM(Enero!G23+Febrero!G23+'Marzo '!G23+'Abril '!G23+'Mayo '!G23+Junio!G23+Julio!G23+Agosto!G23+Septiembre!G23+'Octubre '!G23+Noviembre!G23+'Diciembre '!G23)</f>
        <v>17</v>
      </c>
      <c r="H23" s="281">
        <f>SUM(Enero!H23+Febrero!H23+'Marzo '!H23+'Abril '!H23+'Mayo '!H23+Junio!H23+Julio!H23+Agosto!H23+Septiembre!H23+'Octubre '!H23+Noviembre!H23+'Diciembre '!H23)</f>
        <v>0</v>
      </c>
      <c r="I23" s="281">
        <f>SUM(Enero!I23+Febrero!I23+'Marzo '!I23+'Abril '!I23+'Mayo '!I23+Junio!I23+Julio!I23+Agosto!I23+Septiembre!I23+'Octubre '!I23+Noviembre!I23+'Diciembre '!I23)</f>
        <v>1</v>
      </c>
      <c r="J23" s="281">
        <f>SUM(Enero!J23+Febrero!J23+'Marzo '!J23+'Abril '!J23+'Mayo '!J23+Junio!J23+Julio!J23+Agosto!J23+Septiembre!J23+'Octubre '!J23+Noviembre!J23+'Diciembre '!J23)</f>
        <v>0</v>
      </c>
      <c r="K23" s="15" t="str">
        <f t="shared" si="0"/>
        <v/>
      </c>
      <c r="L23" s="21"/>
      <c r="M23" s="21"/>
      <c r="X23" s="17">
        <f t="shared" si="1"/>
        <v>0</v>
      </c>
      <c r="Y23" s="18">
        <f t="shared" si="2"/>
        <v>0</v>
      </c>
      <c r="Z23" s="33"/>
    </row>
    <row r="24" spans="1:26" ht="15" customHeight="1" x14ac:dyDescent="0.15">
      <c r="A24" s="29" t="s">
        <v>35</v>
      </c>
      <c r="B24" s="34" t="s">
        <v>36</v>
      </c>
      <c r="C24" s="281">
        <f>SUM(Enero!C24+Febrero!C24+'Marzo '!C24+'Abril '!C24+'Mayo '!C24+Junio!C24+Julio!C24+Agosto!C24+Septiembre!C24+'Octubre '!C24+Noviembre!C24+'Diciembre '!C24)</f>
        <v>34539</v>
      </c>
      <c r="D24" s="281">
        <f>SUM(Enero!D24+Febrero!D24+'Marzo '!D24+'Abril '!D24+'Mayo '!D24+Junio!D24+Julio!D24+Agosto!D24+Septiembre!D24+'Octubre '!D24+Noviembre!D24+'Diciembre '!D24)</f>
        <v>34325</v>
      </c>
      <c r="E24" s="281">
        <f>SUM(Enero!E24+Febrero!E24+'Marzo '!E24+'Abril '!E24+'Mayo '!E24+Junio!E24+Julio!E24+Agosto!E24+Septiembre!E24+'Octubre '!E24+Noviembre!E24+'Diciembre '!E24)</f>
        <v>4749</v>
      </c>
      <c r="F24" s="281">
        <f>SUM(Enero!F24+Febrero!F24+'Marzo '!F24+'Abril '!F24+'Mayo '!F24+Junio!F24+Julio!F24+Agosto!F24+Septiembre!F24+'Octubre '!F24+Noviembre!F24+'Diciembre '!F24)</f>
        <v>20900</v>
      </c>
      <c r="G24" s="281">
        <f>SUM(Enero!G24+Febrero!G24+'Marzo '!G24+'Abril '!G24+'Mayo '!G24+Junio!G24+Julio!G24+Agosto!G24+Septiembre!G24+'Octubre '!G24+Noviembre!G24+'Diciembre '!G24)</f>
        <v>8890</v>
      </c>
      <c r="H24" s="281">
        <f>SUM(Enero!H24+Febrero!H24+'Marzo '!H24+'Abril '!H24+'Mayo '!H24+Junio!H24+Julio!H24+Agosto!H24+Septiembre!H24+'Octubre '!H24+Noviembre!H24+'Diciembre '!H24)</f>
        <v>0</v>
      </c>
      <c r="I24" s="281">
        <f>SUM(Enero!I24+Febrero!I24+'Marzo '!I24+'Abril '!I24+'Mayo '!I24+Junio!I24+Julio!I24+Agosto!I24+Septiembre!I24+'Octubre '!I24+Noviembre!I24+'Diciembre '!I24)</f>
        <v>8</v>
      </c>
      <c r="J24" s="281">
        <f>SUM(Enero!J24+Febrero!J24+'Marzo '!J24+'Abril '!J24+'Mayo '!J24+Junio!J24+Julio!J24+Agosto!J24+Septiembre!J24+'Octubre '!J24+Noviembre!J24+'Diciembre '!J24)</f>
        <v>0</v>
      </c>
      <c r="K24" s="15" t="str">
        <f t="shared" si="0"/>
        <v/>
      </c>
      <c r="L24" s="21"/>
      <c r="M24" s="21"/>
      <c r="X24" s="17">
        <f t="shared" si="1"/>
        <v>0</v>
      </c>
      <c r="Y24" s="18">
        <f t="shared" si="2"/>
        <v>0</v>
      </c>
    </row>
    <row r="25" spans="1:26" ht="15" customHeight="1" x14ac:dyDescent="0.15">
      <c r="A25" s="35" t="s">
        <v>37</v>
      </c>
      <c r="B25" s="36"/>
      <c r="C25" s="281">
        <f>SUM(Enero!C25+Febrero!C25+'Marzo '!C25+'Abril '!C25+'Mayo '!C25+Junio!C25+Julio!C25+Agosto!C25+Septiembre!C25+'Octubre '!C25+Noviembre!C25+'Diciembre '!C25)</f>
        <v>54836</v>
      </c>
      <c r="D25" s="281">
        <f>SUM(Enero!D25+Febrero!D25+'Marzo '!D25+'Abril '!D25+'Mayo '!D25+Junio!D25+Julio!D25+Agosto!D25+Septiembre!D25+'Octubre '!D25+Noviembre!D25+'Diciembre '!D25)</f>
        <v>53634</v>
      </c>
      <c r="E25" s="281">
        <f>SUM(Enero!E25+Febrero!E25+'Marzo '!E25+'Abril '!E25+'Mayo '!E25+Junio!E25+Julio!E25+Agosto!E25+Septiembre!E25+'Octubre '!E25+Noviembre!E25+'Diciembre '!E25)</f>
        <v>10516</v>
      </c>
      <c r="F25" s="281">
        <f>SUM(Enero!F25+Febrero!F25+'Marzo '!F25+'Abril '!F25+'Mayo '!F25+Junio!F25+Julio!F25+Agosto!F25+Septiembre!F25+'Octubre '!F25+Noviembre!F25+'Diciembre '!F25)</f>
        <v>16697</v>
      </c>
      <c r="G25" s="281">
        <f>SUM(Enero!G25+Febrero!G25+'Marzo '!G25+'Abril '!G25+'Mayo '!G25+Junio!G25+Julio!G25+Agosto!G25+Septiembre!G25+'Octubre '!G25+Noviembre!G25+'Diciembre '!G25)</f>
        <v>27623</v>
      </c>
      <c r="H25" s="281">
        <f>SUM(Enero!H25+Febrero!H25+'Marzo '!H25+'Abril '!H25+'Mayo '!H25+Junio!H25+Julio!H25+Agosto!H25+Septiembre!H25+'Octubre '!H25+Noviembre!H25+'Diciembre '!H25)</f>
        <v>3</v>
      </c>
      <c r="I25" s="281">
        <f>SUM(Enero!I25+Febrero!I25+'Marzo '!I25+'Abril '!I25+'Mayo '!I25+Junio!I25+Julio!I25+Agosto!I25+Septiembre!I25+'Octubre '!I25+Noviembre!I25+'Diciembre '!I25)</f>
        <v>0</v>
      </c>
      <c r="J25" s="281">
        <f>SUM(Enero!J25+Febrero!J25+'Marzo '!J25+'Abril '!J25+'Mayo '!J25+Junio!J25+Julio!J25+Agosto!J25+Septiembre!J25+'Octubre '!J25+Noviembre!J25+'Diciembre '!J25)</f>
        <v>0</v>
      </c>
      <c r="K25" s="15" t="str">
        <f t="shared" si="0"/>
        <v/>
      </c>
      <c r="L25" s="21"/>
      <c r="M25" s="21"/>
      <c r="X25" s="17">
        <f t="shared" si="1"/>
        <v>0</v>
      </c>
      <c r="Y25" s="18">
        <f t="shared" si="2"/>
        <v>0</v>
      </c>
    </row>
    <row r="26" spans="1:26" ht="15" customHeight="1" x14ac:dyDescent="0.15">
      <c r="A26" s="37" t="s">
        <v>38</v>
      </c>
      <c r="B26" s="38" t="s">
        <v>39</v>
      </c>
      <c r="C26" s="281">
        <f>SUM(Enero!C26+Febrero!C26+'Marzo '!C26+'Abril '!C26+'Mayo '!C26+Junio!C26+Julio!C26+Agosto!C26+Septiembre!C26+'Octubre '!C26+Noviembre!C26+'Diciembre '!C26)</f>
        <v>34001</v>
      </c>
      <c r="D26" s="281">
        <f>SUM(Enero!D26+Febrero!D26+'Marzo '!D26+'Abril '!D26+'Mayo '!D26+Junio!D26+Julio!D26+Agosto!D26+Septiembre!D26+'Octubre '!D26+Noviembre!D26+'Diciembre '!D26)</f>
        <v>33114</v>
      </c>
      <c r="E26" s="281">
        <f>SUM(Enero!E26+Febrero!E26+'Marzo '!E26+'Abril '!E26+'Mayo '!E26+Junio!E26+Julio!E26+Agosto!E26+Septiembre!E26+'Octubre '!E26+Noviembre!E26+'Diciembre '!E26)</f>
        <v>3265</v>
      </c>
      <c r="F26" s="281">
        <f>SUM(Enero!F26+Febrero!F26+'Marzo '!F26+'Abril '!F26+'Mayo '!F26+Junio!F26+Julio!F26+Agosto!F26+Septiembre!F26+'Octubre '!F26+Noviembre!F26+'Diciembre '!F26)</f>
        <v>8434</v>
      </c>
      <c r="G26" s="281">
        <f>SUM(Enero!G26+Febrero!G26+'Marzo '!G26+'Abril '!G26+'Mayo '!G26+Junio!G26+Julio!G26+Agosto!G26+Septiembre!G26+'Octubre '!G26+Noviembre!G26+'Diciembre '!G26)</f>
        <v>22302</v>
      </c>
      <c r="H26" s="281">
        <f>SUM(Enero!H26+Febrero!H26+'Marzo '!H26+'Abril '!H26+'Mayo '!H26+Junio!H26+Julio!H26+Agosto!H26+Septiembre!H26+'Octubre '!H26+Noviembre!H26+'Diciembre '!H26)</f>
        <v>3</v>
      </c>
      <c r="I26" s="281">
        <f>SUM(Enero!I26+Febrero!I26+'Marzo '!I26+'Abril '!I26+'Mayo '!I26+Junio!I26+Julio!I26+Agosto!I26+Septiembre!I26+'Octubre '!I26+Noviembre!I26+'Diciembre '!I26)</f>
        <v>0</v>
      </c>
      <c r="J26" s="281">
        <f>SUM(Enero!J26+Febrero!J26+'Marzo '!J26+'Abril '!J26+'Mayo '!J26+Junio!J26+Julio!J26+Agosto!J26+Septiembre!J26+'Octubre '!J26+Noviembre!J26+'Diciembre '!J26)</f>
        <v>0</v>
      </c>
      <c r="K26" s="15" t="str">
        <f t="shared" si="0"/>
        <v/>
      </c>
      <c r="L26" s="21"/>
      <c r="M26" s="21"/>
      <c r="X26" s="17">
        <f t="shared" si="1"/>
        <v>0</v>
      </c>
      <c r="Y26" s="18">
        <f t="shared" si="2"/>
        <v>0</v>
      </c>
    </row>
    <row r="27" spans="1:26" ht="15" customHeight="1" x14ac:dyDescent="0.15">
      <c r="A27" s="22" t="s">
        <v>40</v>
      </c>
      <c r="B27" s="39" t="s">
        <v>41</v>
      </c>
      <c r="C27" s="281">
        <f>SUM(Enero!C27+Febrero!C27+'Marzo '!C27+'Abril '!C27+'Mayo '!C27+Junio!C27+Julio!C27+Agosto!C27+Septiembre!C27+'Octubre '!C27+Noviembre!C27+'Diciembre '!C27)</f>
        <v>59</v>
      </c>
      <c r="D27" s="281">
        <f>SUM(Enero!D27+Febrero!D27+'Marzo '!D27+'Abril '!D27+'Mayo '!D27+Junio!D27+Julio!D27+Agosto!D27+Septiembre!D27+'Octubre '!D27+Noviembre!D27+'Diciembre '!D27)</f>
        <v>59</v>
      </c>
      <c r="E27" s="281">
        <f>SUM(Enero!E27+Febrero!E27+'Marzo '!E27+'Abril '!E27+'Mayo '!E27+Junio!E27+Julio!E27+Agosto!E27+Septiembre!E27+'Octubre '!E27+Noviembre!E27+'Diciembre '!E27)</f>
        <v>2</v>
      </c>
      <c r="F27" s="281">
        <f>SUM(Enero!F27+Febrero!F27+'Marzo '!F27+'Abril '!F27+'Mayo '!F27+Junio!F27+Julio!F27+Agosto!F27+Septiembre!F27+'Octubre '!F27+Noviembre!F27+'Diciembre '!F27)</f>
        <v>57</v>
      </c>
      <c r="G27" s="281">
        <f>SUM(Enero!G27+Febrero!G27+'Marzo '!G27+'Abril '!G27+'Mayo '!G27+Junio!G27+Julio!G27+Agosto!G27+Septiembre!G27+'Octubre '!G27+Noviembre!G27+'Diciembre '!G27)</f>
        <v>0</v>
      </c>
      <c r="H27" s="281">
        <f>SUM(Enero!H27+Febrero!H27+'Marzo '!H27+'Abril '!H27+'Mayo '!H27+Junio!H27+Julio!H27+Agosto!H27+Septiembre!H27+'Octubre '!H27+Noviembre!H27+'Diciembre '!H27)</f>
        <v>0</v>
      </c>
      <c r="I27" s="281">
        <f>SUM(Enero!I27+Febrero!I27+'Marzo '!I27+'Abril '!I27+'Mayo '!I27+Junio!I27+Julio!I27+Agosto!I27+Septiembre!I27+'Octubre '!I27+Noviembre!I27+'Diciembre '!I27)</f>
        <v>0</v>
      </c>
      <c r="J27" s="281">
        <f>SUM(Enero!J27+Febrero!J27+'Marzo '!J27+'Abril '!J27+'Mayo '!J27+Junio!J27+Julio!J27+Agosto!J27+Septiembre!J27+'Octubre '!J27+Noviembre!J27+'Diciembre '!J27)</f>
        <v>0</v>
      </c>
      <c r="K27" s="15" t="str">
        <f t="shared" si="0"/>
        <v/>
      </c>
      <c r="L27" s="21"/>
      <c r="M27" s="21"/>
      <c r="X27" s="17">
        <f t="shared" si="1"/>
        <v>0</v>
      </c>
      <c r="Y27" s="18">
        <f t="shared" si="2"/>
        <v>0</v>
      </c>
    </row>
    <row r="28" spans="1:26" ht="15" customHeight="1" x14ac:dyDescent="0.15">
      <c r="A28" s="22" t="s">
        <v>42</v>
      </c>
      <c r="B28" s="39" t="s">
        <v>43</v>
      </c>
      <c r="C28" s="281">
        <f>SUM(Enero!C28+Febrero!C28+'Marzo '!C28+'Abril '!C28+'Mayo '!C28+Junio!C28+Julio!C28+Agosto!C28+Septiembre!C28+'Octubre '!C28+Noviembre!C28+'Diciembre '!C28)</f>
        <v>9869</v>
      </c>
      <c r="D28" s="281">
        <f>SUM(Enero!D28+Febrero!D28+'Marzo '!D28+'Abril '!D28+'Mayo '!D28+Junio!D28+Julio!D28+Agosto!D28+Septiembre!D28+'Octubre '!D28+Noviembre!D28+'Diciembre '!D28)</f>
        <v>9738</v>
      </c>
      <c r="E28" s="281">
        <f>SUM(Enero!E28+Febrero!E28+'Marzo '!E28+'Abril '!E28+'Mayo '!E28+Junio!E28+Julio!E28+Agosto!E28+Septiembre!E28+'Octubre '!E28+Noviembre!E28+'Diciembre '!E28)</f>
        <v>2135</v>
      </c>
      <c r="F28" s="281">
        <f>SUM(Enero!F28+Febrero!F28+'Marzo '!F28+'Abril '!F28+'Mayo '!F28+Junio!F28+Julio!F28+Agosto!F28+Septiembre!F28+'Octubre '!F28+Noviembre!F28+'Diciembre '!F28)</f>
        <v>3525</v>
      </c>
      <c r="G28" s="281">
        <f>SUM(Enero!G28+Febrero!G28+'Marzo '!G28+'Abril '!G28+'Mayo '!G28+Junio!G28+Julio!G28+Agosto!G28+Septiembre!G28+'Octubre '!G28+Noviembre!G28+'Diciembre '!G28)</f>
        <v>4209</v>
      </c>
      <c r="H28" s="281">
        <f>SUM(Enero!H28+Febrero!H28+'Marzo '!H28+'Abril '!H28+'Mayo '!H28+Junio!H28+Julio!H28+Agosto!H28+Septiembre!H28+'Octubre '!H28+Noviembre!H28+'Diciembre '!H28)</f>
        <v>0</v>
      </c>
      <c r="I28" s="281">
        <f>SUM(Enero!I28+Febrero!I28+'Marzo '!I28+'Abril '!I28+'Mayo '!I28+Junio!I28+Julio!I28+Agosto!I28+Septiembre!I28+'Octubre '!I28+Noviembre!I28+'Diciembre '!I28)</f>
        <v>0</v>
      </c>
      <c r="J28" s="281">
        <f>SUM(Enero!J28+Febrero!J28+'Marzo '!J28+'Abril '!J28+'Mayo '!J28+Junio!J28+Julio!J28+Agosto!J28+Septiembre!J28+'Octubre '!J28+Noviembre!J28+'Diciembre '!J28)</f>
        <v>0</v>
      </c>
      <c r="K28" s="15" t="str">
        <f t="shared" si="0"/>
        <v/>
      </c>
      <c r="L28" s="21"/>
      <c r="M28" s="21"/>
      <c r="X28" s="17">
        <f t="shared" si="1"/>
        <v>0</v>
      </c>
      <c r="Y28" s="18">
        <f t="shared" si="2"/>
        <v>0</v>
      </c>
    </row>
    <row r="29" spans="1:26" ht="15" customHeight="1" x14ac:dyDescent="0.15">
      <c r="A29" s="660" t="s">
        <v>20</v>
      </c>
      <c r="B29" s="28" t="s">
        <v>44</v>
      </c>
      <c r="C29" s="281">
        <f>SUM(Enero!C29+Febrero!C29+'Marzo '!C29+'Abril '!C29+'Mayo '!C29+Junio!C29+Julio!C29+Agosto!C29+Septiembre!C29+'Octubre '!C29+Noviembre!C29+'Diciembre '!C29)</f>
        <v>10907</v>
      </c>
      <c r="D29" s="281">
        <f>SUM(Enero!D29+Febrero!D29+'Marzo '!D29+'Abril '!D29+'Mayo '!D29+Junio!D29+Julio!D29+Agosto!D29+Septiembre!D29+'Octubre '!D29+Noviembre!D29+'Diciembre '!D29)</f>
        <v>10723</v>
      </c>
      <c r="E29" s="281">
        <f>SUM(Enero!E29+Febrero!E29+'Marzo '!E29+'Abril '!E29+'Mayo '!E29+Junio!E29+Julio!E29+Agosto!E29+Septiembre!E29+'Octubre '!E29+Noviembre!E29+'Diciembre '!E29)</f>
        <v>5114</v>
      </c>
      <c r="F29" s="281">
        <f>SUM(Enero!F29+Febrero!F29+'Marzo '!F29+'Abril '!F29+'Mayo '!F29+Junio!F29+Julio!F29+Agosto!F29+Septiembre!F29+'Octubre '!F29+Noviembre!F29+'Diciembre '!F29)</f>
        <v>4681</v>
      </c>
      <c r="G29" s="281">
        <f>SUM(Enero!G29+Febrero!G29+'Marzo '!G29+'Abril '!G29+'Mayo '!G29+Junio!G29+Julio!G29+Agosto!G29+Septiembre!G29+'Octubre '!G29+Noviembre!G29+'Diciembre '!G29)</f>
        <v>1112</v>
      </c>
      <c r="H29" s="281">
        <f>SUM(Enero!H29+Febrero!H29+'Marzo '!H29+'Abril '!H29+'Mayo '!H29+Junio!H29+Julio!H29+Agosto!H29+Septiembre!H29+'Octubre '!H29+Noviembre!H29+'Diciembre '!H29)</f>
        <v>0</v>
      </c>
      <c r="I29" s="281">
        <f>SUM(Enero!I29+Febrero!I29+'Marzo '!I29+'Abril '!I29+'Mayo '!I29+Junio!I29+Julio!I29+Agosto!I29+Septiembre!I29+'Octubre '!I29+Noviembre!I29+'Diciembre '!I29)</f>
        <v>0</v>
      </c>
      <c r="J29" s="281">
        <f>SUM(Enero!J29+Febrero!J29+'Marzo '!J29+'Abril '!J29+'Mayo '!J29+Junio!J29+Julio!J29+Agosto!J29+Septiembre!J29+'Octubre '!J29+Noviembre!J29+'Diciembre '!J29)</f>
        <v>0</v>
      </c>
      <c r="K29" s="15" t="str">
        <f t="shared" si="0"/>
        <v/>
      </c>
      <c r="L29" s="21"/>
      <c r="M29" s="21"/>
      <c r="X29" s="17">
        <f t="shared" si="1"/>
        <v>0</v>
      </c>
      <c r="Y29" s="18">
        <f t="shared" si="2"/>
        <v>0</v>
      </c>
    </row>
    <row r="30" spans="1:26" ht="15" customHeight="1" x14ac:dyDescent="0.15">
      <c r="A30" s="603"/>
      <c r="B30" s="40" t="s">
        <v>45</v>
      </c>
      <c r="C30" s="281">
        <f>SUM(Enero!C30+Febrero!C30+'Marzo '!C30+'Abril '!C30+'Mayo '!C30+Junio!C30+Julio!C30+Agosto!C30+Septiembre!C30+'Octubre '!C30+Noviembre!C30+'Diciembre '!C30)</f>
        <v>6718</v>
      </c>
      <c r="D30" s="281">
        <f>SUM(Enero!D30+Febrero!D30+'Marzo '!D30+'Abril '!D30+'Mayo '!D30+Junio!D30+Julio!D30+Agosto!D30+Septiembre!D30+'Octubre '!D30+Noviembre!D30+'Diciembre '!D30)</f>
        <v>6534</v>
      </c>
      <c r="E30" s="281">
        <f>SUM(Enero!E30+Febrero!E30+'Marzo '!E30+'Abril '!E30+'Mayo '!E30+Junio!E30+Julio!E30+Agosto!E30+Septiembre!E30+'Octubre '!E30+Noviembre!E30+'Diciembre '!E30)</f>
        <v>4054</v>
      </c>
      <c r="F30" s="281">
        <f>SUM(Enero!F30+Febrero!F30+'Marzo '!F30+'Abril '!F30+'Mayo '!F30+Junio!F30+Julio!F30+Agosto!F30+Septiembre!F30+'Octubre '!F30+Noviembre!F30+'Diciembre '!F30)</f>
        <v>2317</v>
      </c>
      <c r="G30" s="281">
        <f>SUM(Enero!G30+Febrero!G30+'Marzo '!G30+'Abril '!G30+'Mayo '!G30+Junio!G30+Julio!G30+Agosto!G30+Septiembre!G30+'Octubre '!G30+Noviembre!G30+'Diciembre '!G30)</f>
        <v>347</v>
      </c>
      <c r="H30" s="281">
        <f>SUM(Enero!H30+Febrero!H30+'Marzo '!H30+'Abril '!H30+'Mayo '!H30+Junio!H30+Julio!H30+Agosto!H30+Septiembre!H30+'Octubre '!H30+Noviembre!H30+'Diciembre '!H30)</f>
        <v>0</v>
      </c>
      <c r="I30" s="281">
        <f>SUM(Enero!I30+Febrero!I30+'Marzo '!I30+'Abril '!I30+'Mayo '!I30+Junio!I30+Julio!I30+Agosto!I30+Septiembre!I30+'Octubre '!I30+Noviembre!I30+'Diciembre '!I30)</f>
        <v>0</v>
      </c>
      <c r="J30" s="281">
        <f>SUM(Enero!J30+Febrero!J30+'Marzo '!J30+'Abril '!J30+'Mayo '!J30+Junio!J30+Julio!J30+Agosto!J30+Septiembre!J30+'Octubre '!J30+Noviembre!J30+'Diciembre '!J30)</f>
        <v>0</v>
      </c>
      <c r="K30" s="15" t="str">
        <f t="shared" si="0"/>
        <v/>
      </c>
      <c r="L30" s="21"/>
      <c r="M30" s="21"/>
      <c r="X30" s="17">
        <f t="shared" si="1"/>
        <v>0</v>
      </c>
      <c r="Y30" s="18">
        <f t="shared" si="2"/>
        <v>0</v>
      </c>
    </row>
    <row r="31" spans="1:26" ht="15" customHeight="1" x14ac:dyDescent="0.15">
      <c r="A31" s="603"/>
      <c r="B31" s="41" t="s">
        <v>46</v>
      </c>
      <c r="C31" s="281">
        <f>SUM(Enero!C31+Febrero!C31+'Marzo '!C31+'Abril '!C31+'Mayo '!C31+Junio!C31+Julio!C31+Agosto!C31+Septiembre!C31+'Octubre '!C31+Noviembre!C31+'Diciembre '!C31)</f>
        <v>2223</v>
      </c>
      <c r="D31" s="281">
        <f>SUM(Enero!D31+Febrero!D31+'Marzo '!D31+'Abril '!D31+'Mayo '!D31+Junio!D31+Julio!D31+Agosto!D31+Septiembre!D31+'Octubre '!D31+Noviembre!D31+'Diciembre '!D31)</f>
        <v>2223</v>
      </c>
      <c r="E31" s="281">
        <f>SUM(Enero!E31+Febrero!E31+'Marzo '!E31+'Abril '!E31+'Mayo '!E31+Junio!E31+Julio!E31+Agosto!E31+Septiembre!E31+'Octubre '!E31+Noviembre!E31+'Diciembre '!E31)</f>
        <v>115</v>
      </c>
      <c r="F31" s="281">
        <f>SUM(Enero!F31+Febrero!F31+'Marzo '!F31+'Abril '!F31+'Mayo '!F31+Junio!F31+Julio!F31+Agosto!F31+Septiembre!F31+'Octubre '!F31+Noviembre!F31+'Diciembre '!F31)</f>
        <v>2051</v>
      </c>
      <c r="G31" s="281">
        <f>SUM(Enero!G31+Febrero!G31+'Marzo '!G31+'Abril '!G31+'Mayo '!G31+Junio!G31+Julio!G31+Agosto!G31+Septiembre!G31+'Octubre '!G31+Noviembre!G31+'Diciembre '!G31)</f>
        <v>57</v>
      </c>
      <c r="H31" s="281">
        <f>SUM(Enero!H31+Febrero!H31+'Marzo '!H31+'Abril '!H31+'Mayo '!H31+Junio!H31+Julio!H31+Agosto!H31+Septiembre!H31+'Octubre '!H31+Noviembre!H31+'Diciembre '!H31)</f>
        <v>0</v>
      </c>
      <c r="I31" s="281">
        <f>SUM(Enero!I31+Febrero!I31+'Marzo '!I31+'Abril '!I31+'Mayo '!I31+Junio!I31+Julio!I31+Agosto!I31+Septiembre!I31+'Octubre '!I31+Noviembre!I31+'Diciembre '!I31)</f>
        <v>0</v>
      </c>
      <c r="J31" s="281">
        <f>SUM(Enero!J31+Febrero!J31+'Marzo '!J31+'Abril '!J31+'Mayo '!J31+Junio!J31+Julio!J31+Agosto!J31+Septiembre!J31+'Octubre '!J31+Noviembre!J31+'Diciembre '!J31)</f>
        <v>0</v>
      </c>
      <c r="K31" s="15" t="str">
        <f t="shared" si="0"/>
        <v/>
      </c>
      <c r="L31" s="21"/>
      <c r="M31" s="21"/>
      <c r="X31" s="17">
        <f t="shared" si="1"/>
        <v>0</v>
      </c>
      <c r="Y31" s="18">
        <f t="shared" si="2"/>
        <v>0</v>
      </c>
    </row>
    <row r="32" spans="1:26" ht="15" customHeight="1" x14ac:dyDescent="0.15">
      <c r="A32" s="661"/>
      <c r="B32" s="41" t="s">
        <v>47</v>
      </c>
      <c r="C32" s="281">
        <f>SUM(Enero!C32+Febrero!C32+'Marzo '!C32+'Abril '!C32+'Mayo '!C32+Junio!C32+Julio!C32+Agosto!C32+Septiembre!C32+'Octubre '!C32+Noviembre!C32+'Diciembre '!C32)</f>
        <v>1966</v>
      </c>
      <c r="D32" s="281">
        <f>SUM(Enero!D32+Febrero!D32+'Marzo '!D32+'Abril '!D32+'Mayo '!D32+Junio!D32+Julio!D32+Agosto!D32+Septiembre!D32+'Octubre '!D32+Noviembre!D32+'Diciembre '!D32)</f>
        <v>1966</v>
      </c>
      <c r="E32" s="281">
        <f>SUM(Enero!E32+Febrero!E32+'Marzo '!E32+'Abril '!E32+'Mayo '!E32+Junio!E32+Julio!E32+Agosto!E32+Septiembre!E32+'Octubre '!E32+Noviembre!E32+'Diciembre '!E32)</f>
        <v>945</v>
      </c>
      <c r="F32" s="281">
        <f>SUM(Enero!F32+Febrero!F32+'Marzo '!F32+'Abril '!F32+'Mayo '!F32+Junio!F32+Julio!F32+Agosto!F32+Septiembre!F32+'Octubre '!F32+Noviembre!F32+'Diciembre '!F32)</f>
        <v>313</v>
      </c>
      <c r="G32" s="281">
        <f>SUM(Enero!G32+Febrero!G32+'Marzo '!G32+'Abril '!G32+'Mayo '!G32+Junio!G32+Julio!G32+Agosto!G32+Septiembre!G32+'Octubre '!G32+Noviembre!G32+'Diciembre '!G32)</f>
        <v>708</v>
      </c>
      <c r="H32" s="281">
        <f>SUM(Enero!H32+Febrero!H32+'Marzo '!H32+'Abril '!H32+'Mayo '!H32+Junio!H32+Julio!H32+Agosto!H32+Septiembre!H32+'Octubre '!H32+Noviembre!H32+'Diciembre '!H32)</f>
        <v>0</v>
      </c>
      <c r="I32" s="281">
        <f>SUM(Enero!I32+Febrero!I32+'Marzo '!I32+'Abril '!I32+'Mayo '!I32+Junio!I32+Julio!I32+Agosto!I32+Septiembre!I32+'Octubre '!I32+Noviembre!I32+'Diciembre '!I32)</f>
        <v>0</v>
      </c>
      <c r="J32" s="281">
        <f>SUM(Enero!J32+Febrero!J32+'Marzo '!J32+'Abril '!J32+'Mayo '!J32+Junio!J32+Julio!J32+Agosto!J32+Septiembre!J32+'Octubre '!J32+Noviembre!J32+'Diciembre '!J32)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281">
        <f>SUM(Enero!C33+Febrero!C33+'Marzo '!C33+'Abril '!C33+'Mayo '!C33+Junio!C33+Julio!C33+Agosto!C33+Septiembre!C33+'Octubre '!C33+Noviembre!C33+'Diciembre '!C33)</f>
        <v>0</v>
      </c>
      <c r="D33" s="281">
        <f>SUM(Enero!D33+Febrero!D33+'Marzo '!D33+'Abril '!D33+'Mayo '!D33+Junio!D33+Julio!D33+Agosto!D33+Septiembre!D33+'Octubre '!D33+Noviembre!D33+'Diciembre '!D33)</f>
        <v>0</v>
      </c>
      <c r="E33" s="281">
        <f>SUM(Enero!E33+Febrero!E33+'Marzo '!E33+'Abril '!E33+'Mayo '!E33+Junio!E33+Julio!E33+Agosto!E33+Septiembre!E33+'Octubre '!E33+Noviembre!E33+'Diciembre '!E33)</f>
        <v>0</v>
      </c>
      <c r="F33" s="281">
        <f>SUM(Enero!F33+Febrero!F33+'Marzo '!F33+'Abril '!F33+'Mayo '!F33+Junio!F33+Julio!F33+Agosto!F33+Septiembre!F33+'Octubre '!F33+Noviembre!F33+'Diciembre '!F33)</f>
        <v>0</v>
      </c>
      <c r="G33" s="281">
        <f>SUM(Enero!G33+Febrero!G33+'Marzo '!G33+'Abril '!G33+'Mayo '!G33+Junio!G33+Julio!G33+Agosto!G33+Septiembre!G33+'Octubre '!G33+Noviembre!G33+'Diciembre '!G33)</f>
        <v>0</v>
      </c>
      <c r="H33" s="281">
        <f>SUM(Enero!H33+Febrero!H33+'Marzo '!H33+'Abril '!H33+'Mayo '!H33+Junio!H33+Julio!H33+Agosto!H33+Septiembre!H33+'Octubre '!H33+Noviembre!H33+'Diciembre '!H33)</f>
        <v>0</v>
      </c>
      <c r="I33" s="281">
        <f>SUM(Enero!I33+Febrero!I33+'Marzo '!I33+'Abril '!I33+'Mayo '!I33+Junio!I33+Julio!I33+Agosto!I33+Septiembre!I33+'Octubre '!I33+Noviembre!I33+'Diciembre '!I33)</f>
        <v>0</v>
      </c>
      <c r="J33" s="281">
        <f>SUM(Enero!J33+Febrero!J33+'Marzo '!J33+'Abril '!J33+'Mayo '!J33+Junio!J33+Julio!J33+Agosto!J33+Septiembre!J33+'Octubre '!J33+Noviembre!J33+'Diciembre '!J33)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281">
        <f>SUM(Enero!C34+Febrero!C34+'Marzo '!C34+'Abril '!C34+'Mayo '!C34+Junio!C34+Julio!C34+Agosto!C34+Septiembre!C34+'Octubre '!C34+Noviembre!C34+'Diciembre '!C34)</f>
        <v>0</v>
      </c>
      <c r="D34" s="281">
        <f>SUM(Enero!D34+Febrero!D34+'Marzo '!D34+'Abril '!D34+'Mayo '!D34+Junio!D34+Julio!D34+Agosto!D34+Septiembre!D34+'Octubre '!D34+Noviembre!D34+'Diciembre '!D34)</f>
        <v>0</v>
      </c>
      <c r="E34" s="281">
        <f>SUM(Enero!E34+Febrero!E34+'Marzo '!E34+'Abril '!E34+'Mayo '!E34+Junio!E34+Julio!E34+Agosto!E34+Septiembre!E34+'Octubre '!E34+Noviembre!E34+'Diciembre '!E34)</f>
        <v>0</v>
      </c>
      <c r="F34" s="281">
        <f>SUM(Enero!F34+Febrero!F34+'Marzo '!F34+'Abril '!F34+'Mayo '!F34+Junio!F34+Julio!F34+Agosto!F34+Septiembre!F34+'Octubre '!F34+Noviembre!F34+'Diciembre '!F34)</f>
        <v>0</v>
      </c>
      <c r="G34" s="281">
        <f>SUM(Enero!G34+Febrero!G34+'Marzo '!G34+'Abril '!G34+'Mayo '!G34+Junio!G34+Julio!G34+Agosto!G34+Septiembre!G34+'Octubre '!G34+Noviembre!G34+'Diciembre '!G34)</f>
        <v>0</v>
      </c>
      <c r="H34" s="281">
        <f>SUM(Enero!H34+Febrero!H34+'Marzo '!H34+'Abril '!H34+'Mayo '!H34+Junio!H34+Julio!H34+Agosto!H34+Septiembre!H34+'Octubre '!H34+Noviembre!H34+'Diciembre '!H34)</f>
        <v>0</v>
      </c>
      <c r="I34" s="281">
        <f>SUM(Enero!I34+Febrero!I34+'Marzo '!I34+'Abril '!I34+'Mayo '!I34+Junio!I34+Julio!I34+Agosto!I34+Septiembre!I34+'Octubre '!I34+Noviembre!I34+'Diciembre '!I34)</f>
        <v>0</v>
      </c>
      <c r="J34" s="281">
        <f>SUM(Enero!J34+Febrero!J34+'Marzo '!J34+'Abril '!J34+'Mayo '!J34+Junio!J34+Julio!J34+Agosto!J34+Septiembre!J34+'Octubre '!J34+Noviembre!J34+'Diciembre '!J34)</f>
        <v>0</v>
      </c>
      <c r="K34" s="15" t="str">
        <f t="shared" si="0"/>
        <v/>
      </c>
      <c r="L34" s="21"/>
      <c r="M34" s="21"/>
      <c r="X34" s="17">
        <f t="shared" si="1"/>
        <v>0</v>
      </c>
      <c r="Y34" s="18">
        <f t="shared" si="2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43" t="s">
        <v>10</v>
      </c>
      <c r="D37" s="29" t="s">
        <v>11</v>
      </c>
      <c r="E37" s="44" t="s">
        <v>12</v>
      </c>
      <c r="F37" s="45" t="s">
        <v>13</v>
      </c>
      <c r="G37" s="43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>
        <f>SUM(Enero!C38+Febrero!C38+'Marzo '!C38+'Abril '!C38+'Mayo '!C38+Junio!C38+Julio!C38+Agosto!C38+Septiembre!C38+'Octubre '!C38+Noviembre!C38+'Diciembre '!C38)</f>
        <v>0</v>
      </c>
      <c r="D38" s="49">
        <f>SUM(Enero!D38+Febrero!D38+'Marzo '!D38+'Abril '!D38+'Mayo '!D38+Junio!D38+Julio!D38+Agosto!D38+Septiembre!D38+'Octubre '!D38+Noviembre!D38+'Diciembre '!D38)</f>
        <v>0</v>
      </c>
      <c r="E38" s="50">
        <f>SUM(Enero!E38+Febrero!E38+'Marzo '!E38+'Abril '!E38+'Mayo '!E38+Junio!E38+Julio!E38+Agosto!E38+Septiembre!E38+'Octubre '!E38+Noviembre!E38+'Diciembre '!E38)</f>
        <v>0</v>
      </c>
      <c r="F38" s="51">
        <f>SUM(Enero!F38+Febrero!F38+'Marzo '!F38+'Abril '!F38+'Mayo '!F38+Junio!F38+Julio!F38+Agosto!F38+Septiembre!F38+'Octubre '!F38+Noviembre!F38+'Diciembre '!F38)</f>
        <v>0</v>
      </c>
      <c r="G38" s="49">
        <f>SUM(Enero!G38+Febrero!G38+'Marzo '!G38+'Abril '!G38+'Mayo '!G38+Junio!G38+Julio!G38+Agosto!G38+Septiembre!G38+'Octubre '!G38+Noviembre!G38+'Diciembre '!G38)</f>
        <v>0</v>
      </c>
      <c r="H38" s="52">
        <f>SUM(Enero!H38+Febrero!H38+'Marzo '!H38+'Abril '!H38+'Mayo '!H38+Junio!H38+Julio!H38+Agosto!H38+Septiembre!H38+'Octubre '!H38+Noviembre!H38+'Diciembre '!H38)</f>
        <v>0</v>
      </c>
      <c r="I38" s="53">
        <f>SUM(Enero!I38+Febrero!I38+'Marzo '!I38+'Abril '!I38+'Mayo '!I38+Junio!I38+Julio!I38+Agosto!I38+Septiembre!I38+'Octubre '!I38+Noviembre!I38+'Diciembre '!I38)</f>
        <v>0</v>
      </c>
      <c r="J38" s="52">
        <f>SUM(Enero!J38+Febrero!J38+'Marzo '!J38+'Abril '!J38+'Mayo '!J38+Junio!J38+Julio!J38+Agosto!J38+Septiembre!J38+'Octubre '!J38+Noviembre!J38+'Diciembre '!J38)</f>
        <v>0</v>
      </c>
      <c r="K38" s="54"/>
      <c r="N38" s="21"/>
      <c r="X38" s="17">
        <f>IF(D38&gt;C38,1,0)</f>
        <v>0</v>
      </c>
      <c r="Y38" s="18">
        <f t="shared" ref="Y38:Y48" si="3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SUM(Enero!C39+Febrero!C39+'Marzo '!C39+'Abril '!C39+'Mayo '!C39+Junio!C39+Julio!C39+Agosto!C39+Septiembre!C39+'Octubre '!C39+Noviembre!C39+'Diciembre '!C39)</f>
        <v>0</v>
      </c>
      <c r="D39" s="337">
        <f>SUM(Enero!D39+Febrero!D39+'Marzo '!D39+'Abril '!D39+'Mayo '!D39+Junio!D39+Julio!D39+Agosto!D39+Septiembre!D39+'Octubre '!D39+Noviembre!D39+'Diciembre '!D39)</f>
        <v>0</v>
      </c>
      <c r="E39" s="338">
        <f>SUM(Enero!E39+Febrero!E39+'Marzo '!E39+'Abril '!E39+'Mayo '!E39+Junio!E39+Julio!E39+Agosto!E39+Septiembre!E39+'Octubre '!E39+Noviembre!E39+'Diciembre '!E39)</f>
        <v>0</v>
      </c>
      <c r="F39" s="339">
        <f>SUM(Enero!F39+Febrero!F39+'Marzo '!F39+'Abril '!F39+'Mayo '!F39+Junio!F39+Julio!F39+Agosto!F39+Septiembre!F39+'Octubre '!F39+Noviembre!F39+'Diciembre '!F39)</f>
        <v>0</v>
      </c>
      <c r="G39" s="337">
        <f>SUM(Enero!G39+Febrero!G39+'Marzo '!G39+'Abril '!G39+'Mayo '!G39+Junio!G39+Julio!G39+Agosto!G39+Septiembre!G39+'Octubre '!G39+Noviembre!G39+'Diciembre '!G39)</f>
        <v>0</v>
      </c>
      <c r="H39" s="340">
        <f>SUM(Enero!H39+Febrero!H39+'Marzo '!H39+'Abril '!H39+'Mayo '!H39+Junio!H39+Julio!H39+Agosto!H39+Septiembre!H39+'Octubre '!H39+Noviembre!H39+'Diciembre '!H39)</f>
        <v>0</v>
      </c>
      <c r="I39" s="340">
        <f>SUM(Enero!I39+Febrero!I39+'Marzo '!I39+'Abril '!I39+'Mayo '!I39+Junio!I39+Julio!I39+Agosto!I39+Septiembre!I39+'Octubre '!I39+Noviembre!I39+'Diciembre '!I39)</f>
        <v>0</v>
      </c>
      <c r="J39" s="340">
        <f>SUM(Enero!J39+Febrero!J39+'Marzo '!J39+'Abril '!J39+'Mayo '!J39+Junio!J39+Julio!J39+Agosto!J39+Septiembre!J39+'Octubre '!J39+Noviembre!J39+'Diciembre '!J39)</f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4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SUM(Enero!C40+Febrero!C40+'Marzo '!C40+'Abril '!C40+'Mayo '!C40+Junio!C40+Julio!C40+Agosto!C40+Septiembre!C40+'Octubre '!C40+Noviembre!C40+'Diciembre '!C40)</f>
        <v>0</v>
      </c>
      <c r="D40" s="304">
        <f>SUM(Enero!D40+Febrero!D40+'Marzo '!D40+'Abril '!D40+'Mayo '!D40+Junio!D40+Julio!D40+Agosto!D40+Septiembre!D40+'Octubre '!D40+Noviembre!D40+'Diciembre '!D40)</f>
        <v>0</v>
      </c>
      <c r="E40" s="305">
        <f>SUM(Enero!E40+Febrero!E40+'Marzo '!E40+'Abril '!E40+'Mayo '!E40+Junio!E40+Julio!E40+Agosto!E40+Septiembre!E40+'Octubre '!E40+Noviembre!E40+'Diciembre '!E40)</f>
        <v>0</v>
      </c>
      <c r="F40" s="307">
        <f>SUM(Enero!F40+Febrero!F40+'Marzo '!F40+'Abril '!F40+'Mayo '!F40+Junio!F40+Julio!F40+Agosto!F40+Septiembre!F40+'Octubre '!F40+Noviembre!F40+'Diciembre '!F40)</f>
        <v>0</v>
      </c>
      <c r="G40" s="341">
        <f>SUM(Enero!G40+Febrero!G40+'Marzo '!G40+'Abril '!G40+'Mayo '!G40+Junio!G40+Julio!G40+Agosto!G40+Septiembre!G40+'Octubre '!G40+Noviembre!G40+'Diciembre '!G40)</f>
        <v>0</v>
      </c>
      <c r="H40" s="342">
        <f>SUM(Enero!H40+Febrero!H40+'Marzo '!H40+'Abril '!H40+'Mayo '!H40+Junio!H40+Julio!H40+Agosto!H40+Septiembre!H40+'Octubre '!H40+Noviembre!H40+'Diciembre '!H40)</f>
        <v>0</v>
      </c>
      <c r="I40" s="342">
        <f>SUM(Enero!I40+Febrero!I40+'Marzo '!I40+'Abril '!I40+'Mayo '!I40+Junio!I40+Julio!I40+Agosto!I40+Septiembre!I40+'Octubre '!I40+Noviembre!I40+'Diciembre '!I40)</f>
        <v>0</v>
      </c>
      <c r="J40" s="342">
        <f>SUM(Enero!J40+Febrero!J40+'Marzo '!J40+'Abril '!J40+'Mayo '!J40+Junio!J40+Julio!J40+Agosto!J40+Septiembre!J40+'Octubre '!J40+Noviembre!J40+'Diciembre '!J40)</f>
        <v>0</v>
      </c>
      <c r="K40" s="15" t="str">
        <f>IF((D40)&gt;C40,"ERROR EN PREVISION",IF((E40+F40+G40)&lt;&gt;C40,"ERROR EN PROCEDENCIA",""))</f>
        <v/>
      </c>
      <c r="N40" s="21"/>
      <c r="X40" s="17">
        <f t="shared" si="4"/>
        <v>0</v>
      </c>
      <c r="Y40" s="18">
        <f t="shared" si="3"/>
        <v>0</v>
      </c>
    </row>
    <row r="41" spans="1:25" ht="15" customHeight="1" x14ac:dyDescent="0.15">
      <c r="A41" s="654" t="s">
        <v>56</v>
      </c>
      <c r="B41" s="655"/>
      <c r="C41" s="298">
        <f>SUM(Enero!C41+Febrero!C41+'Marzo '!C41+'Abril '!C41+'Mayo '!C41+Junio!C41+Julio!C41+Agosto!C41+Septiembre!C41+'Octubre '!C41+Noviembre!C41+'Diciembre '!C41)</f>
        <v>0</v>
      </c>
      <c r="D41" s="343">
        <f>SUM(Enero!D41+Febrero!D41+'Marzo '!D41+'Abril '!D41+'Mayo '!D41+Junio!D41+Julio!D41+Agosto!D41+Septiembre!D41+'Octubre '!D41+Noviembre!D41+'Diciembre '!D41)</f>
        <v>0</v>
      </c>
      <c r="E41" s="299">
        <f>SUM(Enero!E41+Febrero!E41+'Marzo '!E41+'Abril '!E41+'Mayo '!E41+Junio!E41+Julio!E41+Agosto!E41+Septiembre!E41+'Octubre '!E41+Noviembre!E41+'Diciembre '!E41)</f>
        <v>0</v>
      </c>
      <c r="F41" s="301">
        <f>SUM(Enero!F41+Febrero!F41+'Marzo '!F41+'Abril '!F41+'Mayo '!F41+Junio!F41+Julio!F41+Agosto!F41+Septiembre!F41+'Octubre '!F41+Noviembre!F41+'Diciembre '!F41)</f>
        <v>0</v>
      </c>
      <c r="G41" s="343">
        <f>SUM(Enero!G41+Febrero!G41+'Marzo '!G41+'Abril '!G41+'Mayo '!G41+Junio!G41+Julio!G41+Agosto!G41+Septiembre!G41+'Octubre '!G41+Noviembre!G41+'Diciembre '!G41)</f>
        <v>0</v>
      </c>
      <c r="H41" s="344">
        <f>SUM(Enero!H41+Febrero!H41+'Marzo '!H41+'Abril '!H41+'Mayo '!H41+Junio!H41+Julio!H41+Agosto!H41+Septiembre!H41+'Octubre '!H41+Noviembre!H41+'Diciembre '!H41)</f>
        <v>0</v>
      </c>
      <c r="I41" s="344">
        <f>SUM(Enero!I41+Febrero!I41+'Marzo '!I41+'Abril '!I41+'Mayo '!I41+Junio!I41+Julio!I41+Agosto!I41+Septiembre!I41+'Octubre '!I41+Noviembre!I41+'Diciembre '!I41)</f>
        <v>0</v>
      </c>
      <c r="J41" s="344">
        <f>SUM(Enero!J41+Febrero!J41+'Marzo '!J41+'Abril '!J41+'Mayo '!J41+Junio!J41+Julio!J41+Agosto!J41+Septiembre!J41+'Octubre '!J41+Noviembre!J41+'Diciembre '!J41)</f>
        <v>0</v>
      </c>
      <c r="K41" s="15" t="str">
        <f>IF((D41)&gt;C41,"ERROR EN PREVISION",IF((E41+F41+G41)&lt;&gt;C41,"ERROR EN PROCEDENCIA",""))</f>
        <v/>
      </c>
      <c r="N41" s="21"/>
      <c r="X41" s="17">
        <f t="shared" si="4"/>
        <v>0</v>
      </c>
      <c r="Y41" s="18">
        <f t="shared" si="3"/>
        <v>0</v>
      </c>
    </row>
    <row r="42" spans="1:25" ht="15" customHeight="1" x14ac:dyDescent="0.15">
      <c r="A42" s="57" t="s">
        <v>57</v>
      </c>
      <c r="B42" s="58"/>
      <c r="C42" s="345">
        <f>SUM(Enero!C42+Febrero!C42+'Marzo '!C42+'Abril '!C42+'Mayo '!C42+Junio!C42+Julio!C42+Agosto!C42+Septiembre!C42+'Octubre '!C42+Noviembre!C42+'Diciembre '!C42)</f>
        <v>0</v>
      </c>
      <c r="D42" s="346">
        <f>SUM(Enero!D42+Febrero!D42+'Marzo '!D42+'Abril '!D42+'Mayo '!D42+Junio!D42+Julio!D42+Agosto!D42+Septiembre!D42+'Octubre '!D42+Noviembre!D42+'Diciembre '!D42)</f>
        <v>0</v>
      </c>
      <c r="E42" s="347">
        <f>SUM(Enero!E42+Febrero!E42+'Marzo '!E42+'Abril '!E42+'Mayo '!E42+Junio!E42+Julio!E42+Agosto!E42+Septiembre!E42+'Octubre '!E42+Noviembre!E42+'Diciembre '!E42)</f>
        <v>0</v>
      </c>
      <c r="F42" s="348">
        <f>SUM(Enero!F42+Febrero!F42+'Marzo '!F42+'Abril '!F42+'Mayo '!F42+Junio!F42+Julio!F42+Agosto!F42+Septiembre!F42+'Octubre '!F42+Noviembre!F42+'Diciembre '!F42)</f>
        <v>0</v>
      </c>
      <c r="G42" s="346">
        <f>SUM(Enero!G42+Febrero!G42+'Marzo '!G42+'Abril '!G42+'Mayo '!G42+Junio!G42+Julio!G42+Agosto!G42+Septiembre!G42+'Octubre '!G42+Noviembre!G42+'Diciembre '!G42)</f>
        <v>0</v>
      </c>
      <c r="H42" s="349">
        <f>SUM(Enero!H42+Febrero!H42+'Marzo '!H42+'Abril '!H42+'Mayo '!H42+Junio!H42+Julio!H42+Agosto!H42+Septiembre!H42+'Octubre '!H42+Noviembre!H42+'Diciembre '!H42)</f>
        <v>0</v>
      </c>
      <c r="I42" s="349">
        <f>SUM(Enero!I42+Febrero!I42+'Marzo '!I42+'Abril '!I42+'Mayo '!I42+Junio!I42+Julio!I42+Agosto!I42+Septiembre!I42+'Octubre '!I42+Noviembre!I42+'Diciembre '!I42)</f>
        <v>0</v>
      </c>
      <c r="J42" s="349">
        <f>SUM(Enero!J42+Febrero!J42+'Marzo '!J42+'Abril '!J42+'Mayo '!J42+Junio!J42+Julio!J42+Agosto!J42+Septiembre!J42+'Octubre '!J42+Noviembre!J42+'Diciembre '!J42)</f>
        <v>0</v>
      </c>
      <c r="K42" s="54"/>
      <c r="N42" s="21"/>
      <c r="X42" s="17">
        <f t="shared" si="4"/>
        <v>0</v>
      </c>
      <c r="Y42" s="18">
        <f t="shared" si="3"/>
        <v>0</v>
      </c>
    </row>
    <row r="43" spans="1:25" ht="15" customHeight="1" x14ac:dyDescent="0.15">
      <c r="A43" s="656" t="s">
        <v>58</v>
      </c>
      <c r="B43" s="657"/>
      <c r="C43" s="281">
        <f>SUM(Enero!C43+Febrero!C43+'Marzo '!C43+'Abril '!C43+'Mayo '!C43+Junio!C43+Julio!C43+Agosto!C43+Septiembre!C43+'Octubre '!C43+Noviembre!C43+'Diciembre '!C43)</f>
        <v>0</v>
      </c>
      <c r="D43" s="350">
        <f>SUM(Enero!D43+Febrero!D43+'Marzo '!D43+'Abril '!D43+'Mayo '!D43+Junio!D43+Julio!D43+Agosto!D43+Septiembre!D43+'Octubre '!D43+Noviembre!D43+'Diciembre '!D43)</f>
        <v>0</v>
      </c>
      <c r="E43" s="282">
        <f>SUM(Enero!E43+Febrero!E43+'Marzo '!E43+'Abril '!E43+'Mayo '!E43+Junio!E43+Julio!E43+Agosto!E43+Septiembre!E43+'Octubre '!E43+Noviembre!E43+'Diciembre '!E43)</f>
        <v>0</v>
      </c>
      <c r="F43" s="284">
        <f>SUM(Enero!F43+Febrero!F43+'Marzo '!F43+'Abril '!F43+'Mayo '!F43+Junio!F43+Julio!F43+Agosto!F43+Septiembre!F43+'Octubre '!F43+Noviembre!F43+'Diciembre '!F43)</f>
        <v>0</v>
      </c>
      <c r="G43" s="350">
        <f>SUM(Enero!G43+Febrero!G43+'Marzo '!G43+'Abril '!G43+'Mayo '!G43+Junio!G43+Julio!G43+Agosto!G43+Septiembre!G43+'Octubre '!G43+Noviembre!G43+'Diciembre '!G43)</f>
        <v>0</v>
      </c>
      <c r="H43" s="351">
        <f>SUM(Enero!H43+Febrero!H43+'Marzo '!H43+'Abril '!H43+'Mayo '!H43+Junio!H43+Julio!H43+Agosto!H43+Septiembre!H43+'Octubre '!H43+Noviembre!H43+'Diciembre '!H43)</f>
        <v>0</v>
      </c>
      <c r="I43" s="351">
        <f>SUM(Enero!I43+Febrero!I43+'Marzo '!I43+'Abril '!I43+'Mayo '!I43+Junio!I43+Julio!I43+Agosto!I43+Septiembre!I43+'Octubre '!I43+Noviembre!I43+'Diciembre '!I43)</f>
        <v>0</v>
      </c>
      <c r="J43" s="351">
        <f>SUM(Enero!J43+Febrero!J43+'Marzo '!J43+'Abril '!J43+'Mayo '!J43+Junio!J43+Julio!J43+Agosto!J43+Septiembre!J43+'Octubre '!J43+Noviembre!J43+'Diciembre '!J43)</f>
        <v>0</v>
      </c>
      <c r="K43" s="15" t="str">
        <f>IF((D43)&gt;C43,"ERROR EN PREVISION",IF((E43+F43+G43)&lt;&gt;C43,"ERROR EN PROCEDENCIA",""))</f>
        <v/>
      </c>
      <c r="N43" s="21"/>
      <c r="X43" s="17">
        <f t="shared" si="4"/>
        <v>0</v>
      </c>
      <c r="Y43" s="18">
        <f t="shared" si="3"/>
        <v>0</v>
      </c>
    </row>
    <row r="44" spans="1:25" ht="15" customHeight="1" x14ac:dyDescent="0.15">
      <c r="A44" s="59" t="s">
        <v>59</v>
      </c>
      <c r="B44" s="60"/>
      <c r="C44" s="352">
        <f>SUM(Enero!C44+Febrero!C44+'Marzo '!C44+'Abril '!C44+'Mayo '!C44+Junio!C44+Julio!C44+Agosto!C44+Septiembre!C44+'Octubre '!C44+Noviembre!C44+'Diciembre '!C44)</f>
        <v>0</v>
      </c>
      <c r="D44" s="353">
        <f>SUM(Enero!D44+Febrero!D44+'Marzo '!D44+'Abril '!D44+'Mayo '!D44+Junio!D44+Julio!D44+Agosto!D44+Septiembre!D44+'Octubre '!D44+Noviembre!D44+'Diciembre '!D44)</f>
        <v>0</v>
      </c>
      <c r="E44" s="354">
        <f>SUM(Enero!E44+Febrero!E44+'Marzo '!E44+'Abril '!E44+'Mayo '!E44+Junio!E44+Julio!E44+Agosto!E44+Septiembre!E44+'Octubre '!E44+Noviembre!E44+'Diciembre '!E44)</f>
        <v>0</v>
      </c>
      <c r="F44" s="355">
        <f>SUM(Enero!F44+Febrero!F44+'Marzo '!F44+'Abril '!F44+'Mayo '!F44+Junio!F44+Julio!F44+Agosto!F44+Septiembre!F44+'Octubre '!F44+Noviembre!F44+'Diciembre '!F44)</f>
        <v>0</v>
      </c>
      <c r="G44" s="353">
        <f>SUM(Enero!G44+Febrero!G44+'Marzo '!G44+'Abril '!G44+'Mayo '!G44+Junio!G44+Julio!G44+Agosto!G44+Septiembre!G44+'Octubre '!G44+Noviembre!G44+'Diciembre '!G44)</f>
        <v>0</v>
      </c>
      <c r="H44" s="356">
        <f>SUM(Enero!H44+Febrero!H44+'Marzo '!H44+'Abril '!H44+'Mayo '!H44+Junio!H44+Julio!H44+Agosto!H44+Septiembre!H44+'Octubre '!H44+Noviembre!H44+'Diciembre '!H44)</f>
        <v>0</v>
      </c>
      <c r="I44" s="356">
        <f>SUM(Enero!I44+Febrero!I44+'Marzo '!I44+'Abril '!I44+'Mayo '!I44+Junio!I44+Julio!I44+Agosto!I44+Septiembre!I44+'Octubre '!I44+Noviembre!I44+'Diciembre '!I44)</f>
        <v>0</v>
      </c>
      <c r="J44" s="356">
        <f>SUM(Enero!J44+Febrero!J44+'Marzo '!J44+'Abril '!J44+'Mayo '!J44+Junio!J44+Julio!J44+Agosto!J44+Septiembre!J44+'Octubre '!J44+Noviembre!J44+'Diciembre '!J44)</f>
        <v>0</v>
      </c>
      <c r="K44" s="54"/>
      <c r="N44" s="21"/>
      <c r="X44" s="17">
        <f t="shared" si="4"/>
        <v>0</v>
      </c>
      <c r="Y44" s="18">
        <f t="shared" si="3"/>
        <v>0</v>
      </c>
    </row>
    <row r="45" spans="1:25" ht="15" customHeight="1" x14ac:dyDescent="0.15">
      <c r="A45" s="623" t="s">
        <v>60</v>
      </c>
      <c r="B45" s="649"/>
      <c r="C45" s="304">
        <f>SUM(Enero!C45+Febrero!C45+'Marzo '!C45+'Abril '!C45+'Mayo '!C45+Junio!C45+Julio!C45+Agosto!C45+Septiembre!C45+'Octubre '!C45+Noviembre!C45+'Diciembre '!C45)</f>
        <v>0</v>
      </c>
      <c r="D45" s="341">
        <f>SUM(Enero!D45+Febrero!D45+'Marzo '!D45+'Abril '!D45+'Mayo '!D45+Junio!D45+Julio!D45+Agosto!D45+Septiembre!D45+'Octubre '!D45+Noviembre!D45+'Diciembre '!D45)</f>
        <v>0</v>
      </c>
      <c r="E45" s="305">
        <f>SUM(Enero!E45+Febrero!E45+'Marzo '!E45+'Abril '!E45+'Mayo '!E45+Junio!E45+Julio!E45+Agosto!E45+Septiembre!E45+'Octubre '!E45+Noviembre!E45+'Diciembre '!E45)</f>
        <v>0</v>
      </c>
      <c r="F45" s="307">
        <f>SUM(Enero!F45+Febrero!F45+'Marzo '!F45+'Abril '!F45+'Mayo '!F45+Junio!F45+Julio!F45+Agosto!F45+Septiembre!F45+'Octubre '!F45+Noviembre!F45+'Diciembre '!F45)</f>
        <v>0</v>
      </c>
      <c r="G45" s="341">
        <f>SUM(Enero!G45+Febrero!G45+'Marzo '!G45+'Abril '!G45+'Mayo '!G45+Junio!G45+Julio!G45+Agosto!G45+Septiembre!G45+'Octubre '!G45+Noviembre!G45+'Diciembre '!G45)</f>
        <v>0</v>
      </c>
      <c r="H45" s="342">
        <f>SUM(Enero!H45+Febrero!H45+'Marzo '!H45+'Abril '!H45+'Mayo '!H45+Junio!H45+Julio!H45+Agosto!H45+Septiembre!H45+'Octubre '!H45+Noviembre!H45+'Diciembre '!H45)</f>
        <v>0</v>
      </c>
      <c r="I45" s="342">
        <f>SUM(Enero!I45+Febrero!I45+'Marzo '!I45+'Abril '!I45+'Mayo '!I45+Junio!I45+Julio!I45+Agosto!I45+Septiembre!I45+'Octubre '!I45+Noviembre!I45+'Diciembre '!I45)</f>
        <v>0</v>
      </c>
      <c r="J45" s="342">
        <f>SUM(Enero!J45+Febrero!J45+'Marzo '!J45+'Abril '!J45+'Mayo '!J45+Junio!J45+Julio!J45+Agosto!J45+Septiembre!J45+'Octubre '!J45+Noviembre!J45+'Diciembre '!J45)</f>
        <v>0</v>
      </c>
      <c r="K45" s="15" t="str">
        <f>IF((D45)&gt;C45,"ERROR EN PREVISION",IF((E45+F45+G45)&lt;&gt;C45,"ERROR EN PROCEDENCIA",""))</f>
        <v/>
      </c>
      <c r="N45" s="21"/>
      <c r="X45" s="17">
        <f t="shared" si="4"/>
        <v>0</v>
      </c>
      <c r="Y45" s="18">
        <f t="shared" si="3"/>
        <v>0</v>
      </c>
    </row>
    <row r="46" spans="1:25" ht="15" customHeight="1" x14ac:dyDescent="0.15">
      <c r="A46" s="650" t="s">
        <v>61</v>
      </c>
      <c r="B46" s="651"/>
      <c r="C46" s="177">
        <f>SUM(Enero!C46+Febrero!C46+'Marzo '!C46+'Abril '!C46+'Mayo '!C46+Junio!C46+Julio!C46+Agosto!C46+Septiembre!C46+'Octubre '!C46+Noviembre!C46+'Diciembre '!C46)</f>
        <v>0</v>
      </c>
      <c r="D46" s="357">
        <f>SUM(Enero!D46+Febrero!D46+'Marzo '!D46+'Abril '!D46+'Mayo '!D46+Junio!D46+Julio!D46+Agosto!D46+Septiembre!D46+'Octubre '!D46+Noviembre!D46+'Diciembre '!D46)</f>
        <v>0</v>
      </c>
      <c r="E46" s="293">
        <f>SUM(Enero!E46+Febrero!E46+'Marzo '!E46+'Abril '!E46+'Mayo '!E46+Junio!E46+Julio!E46+Agosto!E46+Septiembre!E46+'Octubre '!E46+Noviembre!E46+'Diciembre '!E46)</f>
        <v>0</v>
      </c>
      <c r="F46" s="295">
        <f>SUM(Enero!F46+Febrero!F46+'Marzo '!F46+'Abril '!F46+'Mayo '!F46+Junio!F46+Julio!F46+Agosto!F46+Septiembre!F46+'Octubre '!F46+Noviembre!F46+'Diciembre '!F46)</f>
        <v>0</v>
      </c>
      <c r="G46" s="357">
        <f>SUM(Enero!G46+Febrero!G46+'Marzo '!G46+'Abril '!G46+'Mayo '!G46+Junio!G46+Julio!G46+Agosto!G46+Septiembre!G46+'Octubre '!G46+Noviembre!G46+'Diciembre '!G46)</f>
        <v>0</v>
      </c>
      <c r="H46" s="358">
        <f>SUM(Enero!H46+Febrero!H46+'Marzo '!H46+'Abril '!H46+'Mayo '!H46+Junio!H46+Julio!H46+Agosto!H46+Septiembre!H46+'Octubre '!H46+Noviembre!H46+'Diciembre '!H46)</f>
        <v>0</v>
      </c>
      <c r="I46" s="358">
        <f>SUM(Enero!I46+Febrero!I46+'Marzo '!I46+'Abril '!I46+'Mayo '!I46+Junio!I46+Julio!I46+Agosto!I46+Septiembre!I46+'Octubre '!I46+Noviembre!I46+'Diciembre '!I46)</f>
        <v>0</v>
      </c>
      <c r="J46" s="358">
        <f>SUM(Enero!J46+Febrero!J46+'Marzo '!J46+'Abril '!J46+'Mayo '!J46+Junio!J46+Julio!J46+Agosto!J46+Septiembre!J46+'Octubre '!J46+Noviembre!J46+'Diciembre '!J46)</f>
        <v>0</v>
      </c>
      <c r="K46" s="15" t="str">
        <f>IF((D46)&gt;C46,"ERROR EN PREVISION",IF((E46+F46+G46)&lt;&gt;C46,"ERROR EN PROCEDENCIA",""))</f>
        <v/>
      </c>
      <c r="N46" s="21"/>
      <c r="X46" s="17">
        <f t="shared" si="4"/>
        <v>0</v>
      </c>
      <c r="Y46" s="18">
        <f t="shared" si="3"/>
        <v>0</v>
      </c>
    </row>
    <row r="47" spans="1:25" ht="15" customHeight="1" x14ac:dyDescent="0.15">
      <c r="A47" s="650" t="s">
        <v>62</v>
      </c>
      <c r="B47" s="651"/>
      <c r="C47" s="177">
        <f>SUM(Enero!C47+Febrero!C47+'Marzo '!C47+'Abril '!C47+'Mayo '!C47+Junio!C47+Julio!C47+Agosto!C47+Septiembre!C47+'Octubre '!C47+Noviembre!C47+'Diciembre '!C47)</f>
        <v>0</v>
      </c>
      <c r="D47" s="357">
        <f>SUM(Enero!D47+Febrero!D47+'Marzo '!D47+'Abril '!D47+'Mayo '!D47+Junio!D47+Julio!D47+Agosto!D47+Septiembre!D47+'Octubre '!D47+Noviembre!D47+'Diciembre '!D47)</f>
        <v>0</v>
      </c>
      <c r="E47" s="293">
        <f>SUM(Enero!E47+Febrero!E47+'Marzo '!E47+'Abril '!E47+'Mayo '!E47+Junio!E47+Julio!E47+Agosto!E47+Septiembre!E47+'Octubre '!E47+Noviembre!E47+'Diciembre '!E47)</f>
        <v>0</v>
      </c>
      <c r="F47" s="295">
        <f>SUM(Enero!F47+Febrero!F47+'Marzo '!F47+'Abril '!F47+'Mayo '!F47+Junio!F47+Julio!F47+Agosto!F47+Septiembre!F47+'Octubre '!F47+Noviembre!F47+'Diciembre '!F47)</f>
        <v>0</v>
      </c>
      <c r="G47" s="357">
        <f>SUM(Enero!G47+Febrero!G47+'Marzo '!G47+'Abril '!G47+'Mayo '!G47+Junio!G47+Julio!G47+Agosto!G47+Septiembre!G47+'Octubre '!G47+Noviembre!G47+'Diciembre '!G47)</f>
        <v>0</v>
      </c>
      <c r="H47" s="358">
        <f>SUM(Enero!H47+Febrero!H47+'Marzo '!H47+'Abril '!H47+'Mayo '!H47+Junio!H47+Julio!H47+Agosto!H47+Septiembre!H47+'Octubre '!H47+Noviembre!H47+'Diciembre '!H47)</f>
        <v>0</v>
      </c>
      <c r="I47" s="358">
        <f>SUM(Enero!I47+Febrero!I47+'Marzo '!I47+'Abril '!I47+'Mayo '!I47+Junio!I47+Julio!I47+Agosto!I47+Septiembre!I47+'Octubre '!I47+Noviembre!I47+'Diciembre '!I47)</f>
        <v>0</v>
      </c>
      <c r="J47" s="358">
        <f>SUM(Enero!J47+Febrero!J47+'Marzo '!J47+'Abril '!J47+'Mayo '!J47+Junio!J47+Julio!J47+Agosto!J47+Septiembre!J47+'Octubre '!J47+Noviembre!J47+'Diciembre '!J47)</f>
        <v>0</v>
      </c>
      <c r="K47" s="15" t="str">
        <f>IF((D47)&gt;C47,"ERROR EN PREVISION",IF((E47+F47+G47)&lt;&gt;C47,"ERROR EN PROCEDENCIA",""))</f>
        <v/>
      </c>
      <c r="N47" s="21"/>
      <c r="X47" s="17">
        <f t="shared" si="4"/>
        <v>0</v>
      </c>
      <c r="Y47" s="18">
        <f t="shared" si="3"/>
        <v>0</v>
      </c>
    </row>
    <row r="48" spans="1:25" ht="15" customHeight="1" x14ac:dyDescent="0.15">
      <c r="A48" s="650" t="s">
        <v>63</v>
      </c>
      <c r="B48" s="651"/>
      <c r="C48" s="330">
        <f>SUM(Enero!C48+Febrero!C48+'Marzo '!C48+'Abril '!C48+'Mayo '!C48+Junio!C48+Julio!C48+Agosto!C48+Septiembre!C48+'Octubre '!C48+Noviembre!C48+'Diciembre '!C48)</f>
        <v>0</v>
      </c>
      <c r="D48" s="359">
        <f>SUM(Enero!D48+Febrero!D48+'Marzo '!D48+'Abril '!D48+'Mayo '!D48+Junio!D48+Julio!D48+Agosto!D48+Septiembre!D48+'Octubre '!D48+Noviembre!D48+'Diciembre '!D48)</f>
        <v>0</v>
      </c>
      <c r="E48" s="331">
        <f>SUM(Enero!E48+Febrero!E48+'Marzo '!E48+'Abril '!E48+'Mayo '!E48+Junio!E48+Julio!E48+Agosto!E48+Septiembre!E48+'Octubre '!E48+Noviembre!E48+'Diciembre '!E48)</f>
        <v>0</v>
      </c>
      <c r="F48" s="333">
        <f>SUM(Enero!F48+Febrero!F48+'Marzo '!F48+'Abril '!F48+'Mayo '!F48+Junio!F48+Julio!F48+Agosto!F48+Septiembre!F48+'Octubre '!F48+Noviembre!F48+'Diciembre '!F48)</f>
        <v>0</v>
      </c>
      <c r="G48" s="359">
        <f>SUM(Enero!G48+Febrero!G48+'Marzo '!G48+'Abril '!G48+'Mayo '!G48+Junio!G48+Julio!G48+Agosto!G48+Septiembre!G48+'Octubre '!G48+Noviembre!G48+'Diciembre '!G48)</f>
        <v>0</v>
      </c>
      <c r="H48" s="360">
        <f>SUM(Enero!H48+Febrero!H48+'Marzo '!H48+'Abril '!H48+'Mayo '!H48+Junio!H48+Julio!H48+Agosto!H48+Septiembre!H48+'Octubre '!H48+Noviembre!H48+'Diciembre '!H48)</f>
        <v>0</v>
      </c>
      <c r="I48" s="360">
        <f>SUM(Enero!I48+Febrero!I48+'Marzo '!I48+'Abril '!I48+'Mayo '!I48+Junio!I48+Julio!I48+Agosto!I48+Septiembre!I48+'Octubre '!I48+Noviembre!I48+'Diciembre '!I48)</f>
        <v>0</v>
      </c>
      <c r="J48" s="360">
        <f>SUM(Enero!J48+Febrero!J48+'Marzo '!J48+'Abril '!J48+'Mayo '!J48+Junio!J48+Julio!J48+Agosto!J48+Septiembre!J48+'Octubre '!J48+Noviembre!J48+'Diciembre '!J48)</f>
        <v>0</v>
      </c>
      <c r="K48" s="15" t="str">
        <f>IF((D48)&gt;C48,"ERROR EN PREVISION",IF((E48+F48+G48)&lt;&gt;C48,"ERROR EN PROCEDENCIA",""))</f>
        <v/>
      </c>
      <c r="N48" s="21"/>
      <c r="X48" s="17">
        <f t="shared" si="4"/>
        <v>0</v>
      </c>
      <c r="Y48" s="18">
        <f t="shared" si="3"/>
        <v>0</v>
      </c>
    </row>
    <row r="49" spans="1:26" ht="15" customHeight="1" x14ac:dyDescent="0.15">
      <c r="A49" s="652" t="s">
        <v>64</v>
      </c>
      <c r="B49" s="653"/>
      <c r="C49" s="361">
        <f>SUM(Enero!C49+Febrero!C49+'Marzo '!C49+'Abril '!C49+'Mayo '!C49+Junio!C49+Julio!C49+Agosto!C49+Septiembre!C49+'Octubre '!C49+Noviembre!C49+'Diciembre '!C49)</f>
        <v>0</v>
      </c>
      <c r="D49" s="362">
        <f>SUM(Enero!D49+Febrero!D49+'Marzo '!D49+'Abril '!D49+'Mayo '!D49+Junio!D49+Julio!D49+Agosto!D49+Septiembre!D49+'Octubre '!D49+Noviembre!D49+'Diciembre '!D49)</f>
        <v>0</v>
      </c>
      <c r="E49" s="363">
        <f>SUM(Enero!E49+Febrero!E49+'Marzo '!E49+'Abril '!E49+'Mayo '!E49+Junio!E49+Julio!E49+Agosto!E49+Septiembre!E49+'Octubre '!E49+Noviembre!E49+'Diciembre '!E49)</f>
        <v>0</v>
      </c>
      <c r="F49" s="364">
        <f>SUM(Enero!F49+Febrero!F49+'Marzo '!F49+'Abril '!F49+'Mayo '!F49+Junio!F49+Julio!F49+Agosto!F49+Septiembre!F49+'Octubre '!F49+Noviembre!F49+'Diciembre '!F49)</f>
        <v>0</v>
      </c>
      <c r="G49" s="362">
        <f>SUM(Enero!G49+Febrero!G49+'Marzo '!G49+'Abril '!G49+'Mayo '!G49+Junio!G49+Julio!G49+Agosto!G49+Septiembre!G49+'Octubre '!G49+Noviembre!G49+'Diciembre '!G49)</f>
        <v>0</v>
      </c>
      <c r="H49" s="365">
        <f>SUM(Enero!H49+Febrero!H49+'Marzo '!H49+'Abril '!H49+'Mayo '!H49+Junio!H49+Julio!H49+Agosto!H49+Septiembre!H49+'Octubre '!H49+Noviembre!H49+'Diciembre '!H49)</f>
        <v>0</v>
      </c>
      <c r="I49" s="365">
        <f>SUM(Enero!I49+Febrero!I49+'Marzo '!I49+'Abril '!I49+'Mayo '!I49+Junio!I49+Julio!I49+Agosto!I49+Septiembre!I49+'Octubre '!I49+Noviembre!I49+'Diciembre '!I49)</f>
        <v>0</v>
      </c>
      <c r="J49" s="365">
        <f>SUM(Enero!J49+Febrero!J49+'Marzo '!J49+'Abril '!J49+'Mayo '!J49+Junio!J49+Julio!J49+Agosto!J49+Septiembre!J49+'Octubre '!J49+Noviembre!J49+'Diciembre '!J49)</f>
        <v>0</v>
      </c>
      <c r="K49" s="15" t="str">
        <f>IF((D49)&gt;C49,"ERROR EN PREVISION",IF((E49+F49+G49)&lt;&gt;C49,"ERROR EN PROCEDENCIA",""))</f>
        <v/>
      </c>
      <c r="N49" s="21"/>
      <c r="X49" s="17">
        <f t="shared" si="4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43" t="s">
        <v>10</v>
      </c>
      <c r="D52" s="29" t="s">
        <v>11</v>
      </c>
      <c r="E52" s="44" t="s">
        <v>12</v>
      </c>
      <c r="F52" s="45" t="s">
        <v>13</v>
      </c>
      <c r="G52" s="43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SUM(Enero!C53+Febrero!C53+'Marzo '!C53+'Abril '!C53+'Mayo '!C53+Junio!C53+Julio!C53+Agosto!C53+Septiembre!C53+'Octubre '!C53+Noviembre!C53+'Diciembre '!C53)</f>
        <v>408</v>
      </c>
      <c r="D53" s="367">
        <f>SUM(Enero!D53+Febrero!D53+'Marzo '!D53+'Abril '!D53+'Mayo '!D53+Junio!D53+Julio!D53+Agosto!D53+Septiembre!D53+'Octubre '!D53+Noviembre!D53+'Diciembre '!D53)</f>
        <v>393</v>
      </c>
      <c r="E53" s="368">
        <f>SUM(Enero!E53+Febrero!E53+'Marzo '!E53+'Abril '!E53+'Mayo '!E53+Junio!E53+Julio!E53+Agosto!E53+Septiembre!E53+'Octubre '!E53+Noviembre!E53+'Diciembre '!E53)</f>
        <v>161</v>
      </c>
      <c r="F53" s="317">
        <f>SUM(Enero!F53+Febrero!F53+'Marzo '!F53+'Abril '!F53+'Mayo '!F53+Junio!F53+Julio!F53+Agosto!F53+Septiembre!F53+'Octubre '!F53+Noviembre!F53+'Diciembre '!F53)</f>
        <v>2</v>
      </c>
      <c r="G53" s="367">
        <f>SUM(Enero!G53+Febrero!G53+'Marzo '!G53+'Abril '!G53+'Mayo '!G53+Junio!G53+Julio!G53+Agosto!G53+Septiembre!G53+'Octubre '!G53+Noviembre!G53+'Diciembre '!G53)</f>
        <v>245</v>
      </c>
      <c r="H53" s="369">
        <f>SUM(Enero!H53+Febrero!H53+'Marzo '!H53+'Abril '!H53+'Mayo '!H53+Junio!H53+Julio!H53+Agosto!H53+Septiembre!H53+'Octubre '!H53+Noviembre!H53+'Diciembre '!H53)</f>
        <v>0</v>
      </c>
      <c r="I53" s="370">
        <f>SUM(Enero!I53+Febrero!I53+'Marzo '!I53+'Abril '!I53+'Mayo '!I53+Junio!I53+Julio!I53+Agosto!I53+Septiembre!I53+'Octubre '!I53+Noviembre!I53+'Diciembre '!I53)</f>
        <v>0</v>
      </c>
      <c r="J53" s="369">
        <f>SUM(Enero!J53+Febrero!J53+'Marzo '!J53+'Abril '!J53+'Mayo '!J53+Junio!J53+Julio!J53+Agosto!J53+Septiembre!J53+'Octubre '!J53+Noviembre!J53+'Diciembre '!J53)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43" t="s">
        <v>10</v>
      </c>
      <c r="D56" s="29" t="s">
        <v>11</v>
      </c>
      <c r="E56" s="63" t="s">
        <v>12</v>
      </c>
      <c r="F56" s="10" t="s">
        <v>13</v>
      </c>
      <c r="G56" s="64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SUM(Enero!C57+Febrero!C57+'Marzo '!C57+'Abril '!C57+'Mayo '!C57+Junio!C57+Julio!C57+Agosto!C57+Septiembre!C57+'Octubre '!C57+Noviembre!C57+'Diciembre '!C57)</f>
        <v>0</v>
      </c>
      <c r="D57" s="288">
        <f>SUM(Enero!D57+Febrero!D57+'Marzo '!D57+'Abril '!D57+'Mayo '!D57+Junio!D57+Julio!D57+Agosto!D57+Septiembre!D57+'Octubre '!D57+Noviembre!D57+'Diciembre '!D57)</f>
        <v>0</v>
      </c>
      <c r="E57" s="371">
        <f>SUM(Enero!E57+Febrero!E57+'Marzo '!E57+'Abril '!E57+'Mayo '!E57+Junio!E57+Julio!E57+Agosto!E57+Septiembre!E57+'Octubre '!E57+Noviembre!E57+'Diciembre '!E57)</f>
        <v>0</v>
      </c>
      <c r="F57" s="348">
        <f>SUM(Enero!F57+Febrero!F57+'Marzo '!F57+'Abril '!F57+'Mayo '!F57+Junio!F57+Julio!F57+Agosto!F57+Septiembre!F57+'Octubre '!F57+Noviembre!F57+'Diciembre '!F57)</f>
        <v>0</v>
      </c>
      <c r="G57" s="372">
        <f>SUM(Enero!G57+Febrero!G57+'Marzo '!G57+'Abril '!G57+'Mayo '!G57+Junio!G57+Julio!G57+Agosto!G57+Septiembre!G57+'Octubre '!G57+Noviembre!G57+'Diciembre '!G57)</f>
        <v>0</v>
      </c>
      <c r="H57" s="373">
        <f>SUM(Enero!H57+Febrero!H57+'Marzo '!H57+'Abril '!H57+'Mayo '!H57+Junio!H57+Julio!H57+Agosto!H57+Septiembre!H57+'Octubre '!H57+Noviembre!H57+'Diciembre '!H57)</f>
        <v>0</v>
      </c>
      <c r="I57" s="374">
        <f>SUM(Enero!I57+Febrero!I57+'Marzo '!I57+'Abril '!I57+'Mayo '!I57+Junio!I57+Julio!I57+Agosto!I57+Septiembre!I57+'Octubre '!I57+Noviembre!I57+'Diciembre '!I57)</f>
        <v>0</v>
      </c>
      <c r="J57" s="375">
        <f>SUM(Enero!J57+Febrero!J57+'Marzo '!J57+'Abril '!J57+'Mayo '!J57+Junio!J57+Julio!J57+Agosto!J57+Septiembre!J57+'Octubre '!J57+Noviembre!J57+'Diciembre '!J57)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SUM(Enero!C58+Febrero!C58+'Marzo '!C58+'Abril '!C58+'Mayo '!C58+Junio!C58+Julio!C58+Agosto!C58+Septiembre!C58+'Octubre '!C58+Noviembre!C58+'Diciembre '!C58)</f>
        <v>0</v>
      </c>
      <c r="D58" s="293">
        <f>SUM(Enero!D58+Febrero!D58+'Marzo '!D58+'Abril '!D58+'Mayo '!D58+Junio!D58+Julio!D58+Agosto!D58+Septiembre!D58+'Octubre '!D58+Noviembre!D58+'Diciembre '!D58)</f>
        <v>0</v>
      </c>
      <c r="E58" s="376">
        <f>SUM(Enero!E58+Febrero!E58+'Marzo '!E58+'Abril '!E58+'Mayo '!E58+Junio!E58+Julio!E58+Agosto!E58+Septiembre!E58+'Octubre '!E58+Noviembre!E58+'Diciembre '!E58)</f>
        <v>0</v>
      </c>
      <c r="F58" s="377">
        <f>SUM(Enero!F58+Febrero!F58+'Marzo '!F58+'Abril '!F58+'Mayo '!F58+Junio!F58+Julio!F58+Agosto!F58+Septiembre!F58+'Octubre '!F58+Noviembre!F58+'Diciembre '!F58)</f>
        <v>0</v>
      </c>
      <c r="G58" s="378">
        <f>SUM(Enero!G58+Febrero!G58+'Marzo '!G58+'Abril '!G58+'Mayo '!G58+Junio!G58+Julio!G58+Agosto!G58+Septiembre!G58+'Octubre '!G58+Noviembre!G58+'Diciembre '!G58)</f>
        <v>0</v>
      </c>
      <c r="H58" s="379">
        <f>SUM(Enero!H58+Febrero!H58+'Marzo '!H58+'Abril '!H58+'Mayo '!H58+Junio!H58+Julio!H58+Agosto!H58+Septiembre!H58+'Octubre '!H58+Noviembre!H58+'Diciembre '!H58)</f>
        <v>0</v>
      </c>
      <c r="I58" s="380">
        <f>SUM(Enero!I58+Febrero!I58+'Marzo '!I58+'Abril '!I58+'Mayo '!I58+Junio!I58+Julio!I58+Agosto!I58+Septiembre!I58+'Octubre '!I58+Noviembre!I58+'Diciembre '!I58)</f>
        <v>0</v>
      </c>
      <c r="J58" s="380">
        <f>SUM(Enero!J58+Febrero!J58+'Marzo '!J58+'Abril '!J58+'Mayo '!J58+Junio!J58+Julio!J58+Agosto!J58+Septiembre!J58+'Octubre '!J58+Noviembre!J58+'Diciembre '!J58)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SUM(Enero!C59+Febrero!C59+'Marzo '!C59+'Abril '!C59+'Mayo '!C59+Junio!C59+Julio!C59+Agosto!C59+Septiembre!C59+'Octubre '!C59+Noviembre!C59+'Diciembre '!C59)</f>
        <v>0</v>
      </c>
      <c r="D59" s="288">
        <f>SUM(Enero!D59+Febrero!D59+'Marzo '!D59+'Abril '!D59+'Mayo '!D59+Junio!D59+Julio!D59+Agosto!D59+Septiembre!D59+'Octubre '!D59+Noviembre!D59+'Diciembre '!D59)</f>
        <v>0</v>
      </c>
      <c r="E59" s="376">
        <f>SUM(Enero!E59+Febrero!E59+'Marzo '!E59+'Abril '!E59+'Mayo '!E59+Junio!E59+Julio!E59+Agosto!E59+Septiembre!E59+'Octubre '!E59+Noviembre!E59+'Diciembre '!E59)</f>
        <v>0</v>
      </c>
      <c r="F59" s="377">
        <f>SUM(Enero!F59+Febrero!F59+'Marzo '!F59+'Abril '!F59+'Mayo '!F59+Junio!F59+Julio!F59+Agosto!F59+Septiembre!F59+'Octubre '!F59+Noviembre!F59+'Diciembre '!F59)</f>
        <v>0</v>
      </c>
      <c r="G59" s="378">
        <f>SUM(Enero!G59+Febrero!G59+'Marzo '!G59+'Abril '!G59+'Mayo '!G59+Junio!G59+Julio!G59+Agosto!G59+Septiembre!G59+'Octubre '!G59+Noviembre!G59+'Diciembre '!G59)</f>
        <v>0</v>
      </c>
      <c r="H59" s="381">
        <f>SUM(Enero!H59+Febrero!H59+'Marzo '!H59+'Abril '!H59+'Mayo '!H59+Junio!H59+Julio!H59+Agosto!H59+Septiembre!H59+'Octubre '!H59+Noviembre!H59+'Diciembre '!H59)</f>
        <v>0</v>
      </c>
      <c r="I59" s="382">
        <f>SUM(Enero!I59+Febrero!I59+'Marzo '!I59+'Abril '!I59+'Mayo '!I59+Junio!I59+Julio!I59+Agosto!I59+Septiembre!I59+'Octubre '!I59+Noviembre!I59+'Diciembre '!I59)</f>
        <v>0</v>
      </c>
      <c r="J59" s="382">
        <f>SUM(Enero!J59+Febrero!J59+'Marzo '!J59+'Abril '!J59+'Mayo '!J59+Junio!J59+Julio!J59+Agosto!J59+Septiembre!J59+'Octubre '!J59+Noviembre!J59+'Diciembre '!J59)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SUM(Enero!C60+Febrero!C60+'Marzo '!C60+'Abril '!C60+'Mayo '!C60+Junio!C60+Julio!C60+Agosto!C60+Septiembre!C60+'Octubre '!C60+Noviembre!C60+'Diciembre '!C60)</f>
        <v>0</v>
      </c>
      <c r="D60" s="357">
        <f>SUM(Enero!D60+Febrero!D60+'Marzo '!D60+'Abril '!D60+'Mayo '!D60+Junio!D60+Julio!D60+Agosto!D60+Septiembre!D60+'Octubre '!D60+Noviembre!D60+'Diciembre '!D60)</f>
        <v>0</v>
      </c>
      <c r="E60" s="383">
        <f>SUM(Enero!E60+Febrero!E60+'Marzo '!E60+'Abril '!E60+'Mayo '!E60+Junio!E60+Julio!E60+Agosto!E60+Septiembre!E60+'Octubre '!E60+Noviembre!E60+'Diciembre '!E60)</f>
        <v>0</v>
      </c>
      <c r="F60" s="384">
        <f>SUM(Enero!F60+Febrero!F60+'Marzo '!F60+'Abril '!F60+'Mayo '!F60+Junio!F60+Julio!F60+Agosto!F60+Septiembre!F60+'Octubre '!F60+Noviembre!F60+'Diciembre '!F60)</f>
        <v>0</v>
      </c>
      <c r="G60" s="385">
        <f>SUM(Enero!G60+Febrero!G60+'Marzo '!G60+'Abril '!G60+'Mayo '!G60+Junio!G60+Julio!G60+Agosto!G60+Septiembre!G60+'Octubre '!G60+Noviembre!G60+'Diciembre '!G60)</f>
        <v>0</v>
      </c>
      <c r="H60" s="381">
        <f>SUM(Enero!H60+Febrero!H60+'Marzo '!H60+'Abril '!H60+'Mayo '!H60+Junio!H60+Julio!H60+Agosto!H60+Septiembre!H60+'Octubre '!H60+Noviembre!H60+'Diciembre '!H60)</f>
        <v>0</v>
      </c>
      <c r="I60" s="382">
        <f>SUM(Enero!I60+Febrero!I60+'Marzo '!I60+'Abril '!I60+'Mayo '!I60+Junio!I60+Julio!I60+Agosto!I60+Septiembre!I60+'Octubre '!I60+Noviembre!I60+'Diciembre '!I60)</f>
        <v>0</v>
      </c>
      <c r="J60" s="382">
        <f>SUM(Enero!J60+Febrero!J60+'Marzo '!J60+'Abril '!J60+'Mayo '!J60+Junio!J60+Julio!J60+Agosto!J60+Septiembre!J60+'Octubre '!J60+Noviembre!J60+'Diciembre '!J60)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SUM(Enero!C61+Febrero!C61+'Marzo '!C61+'Abril '!C61+'Mayo '!C61+Junio!C61+Julio!C61+Agosto!C61+Septiembre!C61+'Octubre '!C61+Noviembre!C61+'Diciembre '!C61)</f>
        <v>0</v>
      </c>
      <c r="D61" s="293">
        <f>SUM(Enero!D61+Febrero!D61+'Marzo '!D61+'Abril '!D61+'Mayo '!D61+Junio!D61+Julio!D61+Agosto!D61+Septiembre!D61+'Octubre '!D61+Noviembre!D61+'Diciembre '!D61)</f>
        <v>0</v>
      </c>
      <c r="E61" s="376">
        <f>SUM(Enero!E61+Febrero!E61+'Marzo '!E61+'Abril '!E61+'Mayo '!E61+Junio!E61+Julio!E61+Agosto!E61+Septiembre!E61+'Octubre '!E61+Noviembre!E61+'Diciembre '!E61)</f>
        <v>0</v>
      </c>
      <c r="F61" s="377">
        <f>SUM(Enero!F61+Febrero!F61+'Marzo '!F61+'Abril '!F61+'Mayo '!F61+Junio!F61+Julio!F61+Agosto!F61+Septiembre!F61+'Octubre '!F61+Noviembre!F61+'Diciembre '!F61)</f>
        <v>0</v>
      </c>
      <c r="G61" s="378">
        <f>SUM(Enero!G61+Febrero!G61+'Marzo '!G61+'Abril '!G61+'Mayo '!G61+Junio!G61+Julio!G61+Agosto!G61+Septiembre!G61+'Octubre '!G61+Noviembre!G61+'Diciembre '!G61)</f>
        <v>0</v>
      </c>
      <c r="H61" s="379">
        <f>SUM(Enero!H61+Febrero!H61+'Marzo '!H61+'Abril '!H61+'Mayo '!H61+Junio!H61+Julio!H61+Agosto!H61+Septiembre!H61+'Octubre '!H61+Noviembre!H61+'Diciembre '!H61)</f>
        <v>0</v>
      </c>
      <c r="I61" s="380">
        <f>SUM(Enero!I61+Febrero!I61+'Marzo '!I61+'Abril '!I61+'Mayo '!I61+Junio!I61+Julio!I61+Agosto!I61+Septiembre!I61+'Octubre '!I61+Noviembre!I61+'Diciembre '!I61)</f>
        <v>0</v>
      </c>
      <c r="J61" s="380">
        <f>SUM(Enero!J61+Febrero!J61+'Marzo '!J61+'Abril '!J61+'Mayo '!J61+Junio!J61+Julio!J61+Agosto!J61+Septiembre!J61+'Octubre '!J61+Noviembre!J61+'Diciembre '!J61)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SUM(Enero!C62+Febrero!C62+'Marzo '!C62+'Abril '!C62+'Mayo '!C62+Junio!C62+Julio!C62+Agosto!C62+Septiembre!C62+'Octubre '!C62+Noviembre!C62+'Diciembre '!C62)</f>
        <v>0</v>
      </c>
      <c r="D62" s="299">
        <f>SUM(Enero!D62+Febrero!D62+'Marzo '!D62+'Abril '!D62+'Mayo '!D62+Junio!D62+Julio!D62+Agosto!D62+Septiembre!D62+'Octubre '!D62+Noviembre!D62+'Diciembre '!D62)</f>
        <v>0</v>
      </c>
      <c r="E62" s="386">
        <f>SUM(Enero!E62+Febrero!E62+'Marzo '!E62+'Abril '!E62+'Mayo '!E62+Junio!E62+Julio!E62+Agosto!E62+Septiembre!E62+'Octubre '!E62+Noviembre!E62+'Diciembre '!E62)</f>
        <v>0</v>
      </c>
      <c r="F62" s="387">
        <f>SUM(Enero!F62+Febrero!F62+'Marzo '!F62+'Abril '!F62+'Mayo '!F62+Junio!F62+Julio!F62+Agosto!F62+Septiembre!F62+'Octubre '!F62+Noviembre!F62+'Diciembre '!F62)</f>
        <v>0</v>
      </c>
      <c r="G62" s="388">
        <f>SUM(Enero!G62+Febrero!G62+'Marzo '!G62+'Abril '!G62+'Mayo '!G62+Junio!G62+Julio!G62+Agosto!G62+Septiembre!G62+'Octubre '!G62+Noviembre!G62+'Diciembre '!G62)</f>
        <v>0</v>
      </c>
      <c r="H62" s="389">
        <f>SUM(Enero!H62+Febrero!H62+'Marzo '!H62+'Abril '!H62+'Mayo '!H62+Junio!H62+Julio!H62+Agosto!H62+Septiembre!H62+'Octubre '!H62+Noviembre!H62+'Diciembre '!H62)</f>
        <v>0</v>
      </c>
      <c r="I62" s="390">
        <f>SUM(Enero!I62+Febrero!I62+'Marzo '!I62+'Abril '!I62+'Mayo '!I62+Junio!I62+Julio!I62+Agosto!I62+Septiembre!I62+'Octubre '!I62+Noviembre!I62+'Diciembre '!I62)</f>
        <v>0</v>
      </c>
      <c r="J62" s="390">
        <f>SUM(Enero!J62+Febrero!J62+'Marzo '!J62+'Abril '!J62+'Mayo '!J62+Junio!J62+Julio!J62+Agosto!J62+Septiembre!J62+'Octubre '!J62+Noviembre!J62+'Diciembre '!J62)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4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SUM(Enero!C68+Febrero!C68+'Marzo '!C68+'Abril '!C68+'Mayo '!C68+Junio!C68+Julio!C68+Agosto!C68+Septiembre!C68+'Octubre '!C68+Noviembre!C68+'Diciembre '!C68)</f>
        <v>24</v>
      </c>
      <c r="D68" s="328">
        <f>SUM(Enero!D68+Febrero!D68+'Marzo '!D68+'Abril '!D68+'Mayo '!D68+Junio!D68+Julio!D68+Agosto!D68+Septiembre!D68+'Octubre '!D68+Noviembre!D68+'Diciembre '!D68)</f>
        <v>8</v>
      </c>
      <c r="E68" s="326">
        <f>SUM(Enero!E68+Febrero!E68+'Marzo '!E68+'Abril '!E68+'Mayo '!E68+Junio!E68+Julio!E68+Agosto!E68+Septiembre!E68+'Octubre '!E68+Noviembre!E68+'Diciembre '!E68)</f>
        <v>8</v>
      </c>
      <c r="F68" s="327">
        <f>SUM(Enero!F68+Febrero!F68+'Marzo '!F68+'Abril '!F68+'Mayo '!F68+Junio!F68+Julio!F68+Agosto!F68+Septiembre!F68+'Octubre '!F68+Noviembre!F68+'Diciembre '!F68)</f>
        <v>8</v>
      </c>
      <c r="G68" s="327">
        <f>SUM(Enero!G68+Febrero!G68+'Marzo '!G68+'Abril '!G68+'Mayo '!G68+Junio!G68+Julio!G68+Agosto!G68+Septiembre!G68+'Octubre '!G68+Noviembre!G68+'Diciembre '!G68)</f>
        <v>0</v>
      </c>
      <c r="H68" s="327">
        <f>SUM(Enero!H68+Febrero!H68+'Marzo '!H68+'Abril '!H68+'Mayo '!H68+Junio!H68+Julio!H68+Agosto!H68+Septiembre!H68+'Octubre '!H68+Noviembre!H68+'Diciembre '!H68)</f>
        <v>0</v>
      </c>
      <c r="I68" s="395">
        <f>SUM(Enero!I68+Febrero!I68+'Marzo '!I68+'Abril '!I68+'Mayo '!I68+Junio!I68+Julio!I68+Agosto!I68+Septiembre!I68+'Octubre '!I68+Noviembre!I68+'Diciembre '!I68)</f>
        <v>16</v>
      </c>
      <c r="J68" s="396">
        <f>SUM(Enero!J68+Febrero!J68+'Marzo '!J68+'Abril '!J68+'Mayo '!J68+Junio!J68+Julio!J68+Agosto!J68+Septiembre!J68+'Octubre '!J68+Noviembre!J68+'Diciembre '!J68)</f>
        <v>16</v>
      </c>
      <c r="K68" s="396">
        <f>SUM(Enero!K68+Febrero!K68+'Marzo '!K68+'Abril '!K68+'Mayo '!K68+Junio!K68+Julio!K68+Agosto!K68+Septiembre!K68+'Octubre '!K68+Noviembre!K68+'Diciembre '!K68)</f>
        <v>0</v>
      </c>
      <c r="L68" s="396">
        <f>SUM(Enero!L68+Febrero!L68+'Marzo '!L68+'Abril '!L68+'Mayo '!L68+Junio!L68+Julio!L68+Agosto!L68+Septiembre!L68+'Octubre '!L68+Noviembre!L68+'Diciembre '!L68)</f>
        <v>0</v>
      </c>
      <c r="M68" s="324">
        <f>SUM(Enero!M68+Febrero!M68+'Marzo '!M68+'Abril '!M68+'Mayo '!M68+Junio!M68+Julio!M68+Agosto!M68+Septiembre!M68+'Octubre '!M68+Noviembre!M68+'Diciembre '!M68)</f>
        <v>0</v>
      </c>
      <c r="N68" s="324">
        <f>SUM(Enero!N68+Febrero!N68+'Marzo '!N68+'Abril '!N68+'Mayo '!N68+Junio!N68+Julio!N68+Agosto!N68+Septiembre!N68+'Octubre '!N68+Noviembre!N68+'Diciembre '!N68)</f>
        <v>0</v>
      </c>
      <c r="O68" s="324">
        <f>SUM(Enero!O68+Febrero!O68+'Marzo '!O68+'Abril '!O68+'Mayo '!O68+Junio!O68+Julio!O68+Agosto!O68+Septiembre!O68+'Octubre '!O68+Noviembre!O68+'Diciembre '!O68)</f>
        <v>0</v>
      </c>
      <c r="P68" s="324">
        <f>SUM(Enero!P68+Febrero!P68+'Marzo '!P68+'Abril '!P68+'Mayo '!P68+Junio!P68+Julio!P68+Agosto!P68+Septiembre!P68+'Octubre '!P68+Noviembre!P68+'Diciembre '!P68)</f>
        <v>0</v>
      </c>
      <c r="Q68" s="324">
        <f>SUM(Enero!Q68+Febrero!Q68+'Marzo '!Q68+'Abril '!Q68+'Mayo '!Q68+Junio!Q68+Julio!Q68+Agosto!Q68+Septiembre!Q68+'Octubre '!Q68+Noviembre!Q68+'Diciembre '!Q68)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SUM(Enero!C69+Febrero!C69+'Marzo '!C69+'Abril '!C69+'Mayo '!C69+Junio!C69+Julio!C69+Agosto!C69+Septiembre!C69+'Octubre '!C69+Noviembre!C69+'Diciembre '!C69)</f>
        <v>1748</v>
      </c>
      <c r="D69" s="296">
        <f>SUM(Enero!D69+Febrero!D69+'Marzo '!D69+'Abril '!D69+'Mayo '!D69+Junio!D69+Julio!D69+Agosto!D69+Septiembre!D69+'Octubre '!D69+Noviembre!D69+'Diciembre '!D69)</f>
        <v>1685</v>
      </c>
      <c r="E69" s="294">
        <f>SUM(Enero!E69+Febrero!E69+'Marzo '!E69+'Abril '!E69+'Mayo '!E69+Junio!E69+Julio!E69+Agosto!E69+Septiembre!E69+'Octubre '!E69+Noviembre!E69+'Diciembre '!E69)</f>
        <v>1697</v>
      </c>
      <c r="F69" s="295">
        <f>SUM(Enero!F69+Febrero!F69+'Marzo '!F69+'Abril '!F69+'Mayo '!F69+Junio!F69+Julio!F69+Agosto!F69+Septiembre!F69+'Octubre '!F69+Noviembre!F69+'Diciembre '!F69)</f>
        <v>1685</v>
      </c>
      <c r="G69" s="295">
        <f>SUM(Enero!G69+Febrero!G69+'Marzo '!G69+'Abril '!G69+'Mayo '!G69+Junio!G69+Julio!G69+Agosto!G69+Septiembre!G69+'Octubre '!G69+Noviembre!G69+'Diciembre '!G69)</f>
        <v>12</v>
      </c>
      <c r="H69" s="295">
        <f>SUM(Enero!H69+Febrero!H69+'Marzo '!H69+'Abril '!H69+'Mayo '!H69+Junio!H69+Julio!H69+Agosto!H69+Septiembre!H69+'Octubre '!H69+Noviembre!H69+'Diciembre '!H69)</f>
        <v>0</v>
      </c>
      <c r="I69" s="395">
        <f>SUM(Enero!I69+Febrero!I69+'Marzo '!I69+'Abril '!I69+'Mayo '!I69+Junio!I69+Julio!I69+Agosto!I69+Septiembre!I69+'Octubre '!I69+Noviembre!I69+'Diciembre '!I69)</f>
        <v>63</v>
      </c>
      <c r="J69" s="396">
        <f>SUM(Enero!J69+Febrero!J69+'Marzo '!J69+'Abril '!J69+'Mayo '!J69+Junio!J69+Julio!J69+Agosto!J69+Septiembre!J69+'Octubre '!J69+Noviembre!J69+'Diciembre '!J69)</f>
        <v>63</v>
      </c>
      <c r="K69" s="398">
        <f>SUM(Enero!K69+Febrero!K69+'Marzo '!K69+'Abril '!K69+'Mayo '!K69+Junio!K69+Julio!K69+Agosto!K69+Septiembre!K69+'Octubre '!K69+Noviembre!K69+'Diciembre '!K69)</f>
        <v>0</v>
      </c>
      <c r="L69" s="398">
        <f>SUM(Enero!L69+Febrero!L69+'Marzo '!L69+'Abril '!L69+'Mayo '!L69+Junio!L69+Julio!L69+Agosto!L69+Septiembre!L69+'Octubre '!L69+Noviembre!L69+'Diciembre '!L69)</f>
        <v>0</v>
      </c>
      <c r="M69" s="177">
        <f>SUM(Enero!M69+Febrero!M69+'Marzo '!M69+'Abril '!M69+'Mayo '!M69+Junio!M69+Julio!M69+Agosto!M69+Septiembre!M69+'Octubre '!M69+Noviembre!M69+'Diciembre '!M69)</f>
        <v>998</v>
      </c>
      <c r="N69" s="177">
        <f>SUM(Enero!N69+Febrero!N69+'Marzo '!N69+'Abril '!N69+'Mayo '!N69+Junio!N69+Julio!N69+Agosto!N69+Septiembre!N69+'Octubre '!N69+Noviembre!N69+'Diciembre '!N69)</f>
        <v>558</v>
      </c>
      <c r="O69" s="177">
        <f>SUM(Enero!O69+Febrero!O69+'Marzo '!O69+'Abril '!O69+'Mayo '!O69+Junio!O69+Julio!O69+Agosto!O69+Septiembre!O69+'Octubre '!O69+Noviembre!O69+'Diciembre '!O69)</f>
        <v>0</v>
      </c>
      <c r="P69" s="177">
        <f>SUM(Enero!P69+Febrero!P69+'Marzo '!P69+'Abril '!P69+'Mayo '!P69+Junio!P69+Julio!P69+Agosto!P69+Septiembre!P69+'Octubre '!P69+Noviembre!P69+'Diciembre '!P69)</f>
        <v>0</v>
      </c>
      <c r="Q69" s="177">
        <f>SUM(Enero!Q69+Febrero!Q69+'Marzo '!Q69+'Abril '!Q69+'Mayo '!Q69+Junio!Q69+Julio!Q69+Agosto!Q69+Septiembre!Q69+'Octubre '!Q69+Noviembre!Q69+'Diciembre '!Q69)</f>
        <v>0</v>
      </c>
      <c r="R69" s="87"/>
      <c r="Y69" s="17">
        <f t="shared" ref="Y69:Y85" si="5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SUM(Enero!C70+Febrero!C70+'Marzo '!C70+'Abril '!C70+'Mayo '!C70+Junio!C70+Julio!C70+Agosto!C70+Septiembre!C70+'Octubre '!C70+Noviembre!C70+'Diciembre '!C70)</f>
        <v>403</v>
      </c>
      <c r="D70" s="296">
        <f>SUM(Enero!D70+Febrero!D70+'Marzo '!D70+'Abril '!D70+'Mayo '!D70+Junio!D70+Julio!D70+Agosto!D70+Septiembre!D70+'Octubre '!D70+Noviembre!D70+'Diciembre '!D70)</f>
        <v>270</v>
      </c>
      <c r="E70" s="294">
        <f>SUM(Enero!E70+Febrero!E70+'Marzo '!E70+'Abril '!E70+'Mayo '!E70+Junio!E70+Julio!E70+Agosto!E70+Septiembre!E70+'Octubre '!E70+Noviembre!E70+'Diciembre '!E70)</f>
        <v>296</v>
      </c>
      <c r="F70" s="295">
        <f>SUM(Enero!F70+Febrero!F70+'Marzo '!F70+'Abril '!F70+'Mayo '!F70+Junio!F70+Julio!F70+Agosto!F70+Septiembre!F70+'Octubre '!F70+Noviembre!F70+'Diciembre '!F70)</f>
        <v>270</v>
      </c>
      <c r="G70" s="295">
        <f>SUM(Enero!G70+Febrero!G70+'Marzo '!G70+'Abril '!G70+'Mayo '!G70+Junio!G70+Julio!G70+Agosto!G70+Septiembre!G70+'Octubre '!G70+Noviembre!G70+'Diciembre '!G70)</f>
        <v>24</v>
      </c>
      <c r="H70" s="295">
        <f>SUM(Enero!H70+Febrero!H70+'Marzo '!H70+'Abril '!H70+'Mayo '!H70+Junio!H70+Julio!H70+Agosto!H70+Septiembre!H70+'Octubre '!H70+Noviembre!H70+'Diciembre '!H70)</f>
        <v>2</v>
      </c>
      <c r="I70" s="395">
        <f>SUM(Enero!I70+Febrero!I70+'Marzo '!I70+'Abril '!I70+'Mayo '!I70+Junio!I70+Julio!I70+Agosto!I70+Septiembre!I70+'Octubre '!I70+Noviembre!I70+'Diciembre '!I70)</f>
        <v>155</v>
      </c>
      <c r="J70" s="396">
        <f>SUM(Enero!J70+Febrero!J70+'Marzo '!J70+'Abril '!J70+'Mayo '!J70+Junio!J70+Julio!J70+Agosto!J70+Septiembre!J70+'Octubre '!J70+Noviembre!J70+'Diciembre '!J70)</f>
        <v>133</v>
      </c>
      <c r="K70" s="398">
        <f>SUM(Enero!K70+Febrero!K70+'Marzo '!K70+'Abril '!K70+'Mayo '!K70+Junio!K70+Julio!K70+Agosto!K70+Septiembre!K70+'Octubre '!K70+Noviembre!K70+'Diciembre '!K70)</f>
        <v>22</v>
      </c>
      <c r="L70" s="398">
        <f>SUM(Enero!L70+Febrero!L70+'Marzo '!L70+'Abril '!L70+'Mayo '!L70+Junio!L70+Julio!L70+Agosto!L70+Septiembre!L70+'Octubre '!L70+Noviembre!L70+'Diciembre '!L70)</f>
        <v>0</v>
      </c>
      <c r="M70" s="177">
        <f>SUM(Enero!M70+Febrero!M70+'Marzo '!M70+'Abril '!M70+'Mayo '!M70+Junio!M70+Julio!M70+Agosto!M70+Septiembre!M70+'Octubre '!M70+Noviembre!M70+'Diciembre '!M70)</f>
        <v>96</v>
      </c>
      <c r="N70" s="177">
        <f>SUM(Enero!N70+Febrero!N70+'Marzo '!N70+'Abril '!N70+'Mayo '!N70+Junio!N70+Julio!N70+Agosto!N70+Septiembre!N70+'Octubre '!N70+Noviembre!N70+'Diciembre '!N70)</f>
        <v>14</v>
      </c>
      <c r="O70" s="177">
        <f>SUM(Enero!O70+Febrero!O70+'Marzo '!O70+'Abril '!O70+'Mayo '!O70+Junio!O70+Julio!O70+Agosto!O70+Septiembre!O70+'Octubre '!O70+Noviembre!O70+'Diciembre '!O70)</f>
        <v>4</v>
      </c>
      <c r="P70" s="177">
        <f>SUM(Enero!P70+Febrero!P70+'Marzo '!P70+'Abril '!P70+'Mayo '!P70+Junio!P70+Julio!P70+Agosto!P70+Septiembre!P70+'Octubre '!P70+Noviembre!P70+'Diciembre '!P70)</f>
        <v>0</v>
      </c>
      <c r="Q70" s="177">
        <f>SUM(Enero!Q70+Febrero!Q70+'Marzo '!Q70+'Abril '!Q70+'Mayo '!Q70+Junio!Q70+Julio!Q70+Agosto!Q70+Septiembre!Q70+'Octubre '!Q70+Noviembre!Q70+'Diciembre '!Q70)</f>
        <v>0</v>
      </c>
      <c r="R70" s="87"/>
      <c r="Y70" s="17">
        <f t="shared" si="5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SUM(Enero!C71+Febrero!C71+'Marzo '!C71+'Abril '!C71+'Mayo '!C71+Junio!C71+Julio!C71+Agosto!C71+Septiembre!C71+'Octubre '!C71+Noviembre!C71+'Diciembre '!C71)</f>
        <v>80</v>
      </c>
      <c r="D71" s="296">
        <f>SUM(Enero!D71+Febrero!D71+'Marzo '!D71+'Abril '!D71+'Mayo '!D71+Junio!D71+Julio!D71+Agosto!D71+Septiembre!D71+'Octubre '!D71+Noviembre!D71+'Diciembre '!D71)</f>
        <v>58</v>
      </c>
      <c r="E71" s="294">
        <f>SUM(Enero!E71+Febrero!E71+'Marzo '!E71+'Abril '!E71+'Mayo '!E71+Junio!E71+Julio!E71+Agosto!E71+Septiembre!E71+'Octubre '!E71+Noviembre!E71+'Diciembre '!E71)</f>
        <v>59</v>
      </c>
      <c r="F71" s="295">
        <f>SUM(Enero!F71+Febrero!F71+'Marzo '!F71+'Abril '!F71+'Mayo '!F71+Junio!F71+Julio!F71+Agosto!F71+Septiembre!F71+'Octubre '!F71+Noviembre!F71+'Diciembre '!F71)</f>
        <v>58</v>
      </c>
      <c r="G71" s="295">
        <f>SUM(Enero!G71+Febrero!G71+'Marzo '!G71+'Abril '!G71+'Mayo '!G71+Junio!G71+Julio!G71+Agosto!G71+Septiembre!G71+'Octubre '!G71+Noviembre!G71+'Diciembre '!G71)</f>
        <v>1</v>
      </c>
      <c r="H71" s="295">
        <f>SUM(Enero!H71+Febrero!H71+'Marzo '!H71+'Abril '!H71+'Mayo '!H71+Junio!H71+Julio!H71+Agosto!H71+Septiembre!H71+'Octubre '!H71+Noviembre!H71+'Diciembre '!H71)</f>
        <v>0</v>
      </c>
      <c r="I71" s="399">
        <f>SUM(Enero!I71+Febrero!I71+'Marzo '!I71+'Abril '!I71+'Mayo '!I71+Junio!I71+Julio!I71+Agosto!I71+Septiembre!I71+'Octubre '!I71+Noviembre!I71+'Diciembre '!I71)</f>
        <v>23</v>
      </c>
      <c r="J71" s="398">
        <f>SUM(Enero!J71+Febrero!J71+'Marzo '!J71+'Abril '!J71+'Mayo '!J71+Junio!J71+Julio!J71+Agosto!J71+Septiembre!J71+'Octubre '!J71+Noviembre!J71+'Diciembre '!J71)</f>
        <v>22</v>
      </c>
      <c r="K71" s="398">
        <f>SUM(Enero!K71+Febrero!K71+'Marzo '!K71+'Abril '!K71+'Mayo '!K71+Junio!K71+Julio!K71+Agosto!K71+Septiembre!K71+'Octubre '!K71+Noviembre!K71+'Diciembre '!K71)</f>
        <v>1</v>
      </c>
      <c r="L71" s="398">
        <f>SUM(Enero!L71+Febrero!L71+'Marzo '!L71+'Abril '!L71+'Mayo '!L71+Junio!L71+Julio!L71+Agosto!L71+Septiembre!L71+'Octubre '!L71+Noviembre!L71+'Diciembre '!L71)</f>
        <v>0</v>
      </c>
      <c r="M71" s="177">
        <f>SUM(Enero!M71+Febrero!M71+'Marzo '!M71+'Abril '!M71+'Mayo '!M71+Junio!M71+Julio!M71+Agosto!M71+Septiembre!M71+'Octubre '!M71+Noviembre!M71+'Diciembre '!M71)</f>
        <v>30</v>
      </c>
      <c r="N71" s="177">
        <f>SUM(Enero!N71+Febrero!N71+'Marzo '!N71+'Abril '!N71+'Mayo '!N71+Junio!N71+Julio!N71+Agosto!N71+Septiembre!N71+'Octubre '!N71+Noviembre!N71+'Diciembre '!N71)</f>
        <v>0</v>
      </c>
      <c r="O71" s="177">
        <f>SUM(Enero!O71+Febrero!O71+'Marzo '!O71+'Abril '!O71+'Mayo '!O71+Junio!O71+Julio!O71+Agosto!O71+Septiembre!O71+'Octubre '!O71+Noviembre!O71+'Diciembre '!O71)</f>
        <v>2</v>
      </c>
      <c r="P71" s="177">
        <f>SUM(Enero!P71+Febrero!P71+'Marzo '!P71+'Abril '!P71+'Mayo '!P71+Junio!P71+Julio!P71+Agosto!P71+Septiembre!P71+'Octubre '!P71+Noviembre!P71+'Diciembre '!P71)</f>
        <v>0</v>
      </c>
      <c r="Q71" s="177">
        <f>SUM(Enero!Q71+Febrero!Q71+'Marzo '!Q71+'Abril '!Q71+'Mayo '!Q71+Junio!Q71+Julio!Q71+Agosto!Q71+Septiembre!Q71+'Octubre '!Q71+Noviembre!Q71+'Diciembre '!Q71)</f>
        <v>0</v>
      </c>
      <c r="R71" s="87"/>
      <c r="Y71" s="17">
        <f t="shared" si="5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SUM(Enero!C72+Febrero!C72+'Marzo '!C72+'Abril '!C72+'Mayo '!C72+Junio!C72+Julio!C72+Agosto!C72+Septiembre!C72+'Octubre '!C72+Noviembre!C72+'Diciembre '!C72)</f>
        <v>724</v>
      </c>
      <c r="D72" s="296">
        <f>SUM(Enero!D72+Febrero!D72+'Marzo '!D72+'Abril '!D72+'Mayo '!D72+Junio!D72+Julio!D72+Agosto!D72+Septiembre!D72+'Octubre '!D72+Noviembre!D72+'Diciembre '!D72)</f>
        <v>704</v>
      </c>
      <c r="E72" s="294">
        <f>SUM(Enero!E72+Febrero!E72+'Marzo '!E72+'Abril '!E72+'Mayo '!E72+Junio!E72+Julio!E72+Agosto!E72+Septiembre!E72+'Octubre '!E72+Noviembre!E72+'Diciembre '!E72)</f>
        <v>721</v>
      </c>
      <c r="F72" s="295">
        <f>SUM(Enero!F72+Febrero!F72+'Marzo '!F72+'Abril '!F72+'Mayo '!F72+Junio!F72+Julio!F72+Agosto!F72+Septiembre!F72+'Octubre '!F72+Noviembre!F72+'Diciembre '!F72)</f>
        <v>704</v>
      </c>
      <c r="G72" s="295">
        <f>SUM(Enero!G72+Febrero!G72+'Marzo '!G72+'Abril '!G72+'Mayo '!G72+Junio!G72+Julio!G72+Agosto!G72+Septiembre!G72+'Octubre '!G72+Noviembre!G72+'Diciembre '!G72)</f>
        <v>15</v>
      </c>
      <c r="H72" s="295">
        <f>SUM(Enero!H72+Febrero!H72+'Marzo '!H72+'Abril '!H72+'Mayo '!H72+Junio!H72+Julio!H72+Agosto!H72+Septiembre!H72+'Octubre '!H72+Noviembre!H72+'Diciembre '!H72)</f>
        <v>2</v>
      </c>
      <c r="I72" s="399">
        <f>SUM(Enero!I72+Febrero!I72+'Marzo '!I72+'Abril '!I72+'Mayo '!I72+Junio!I72+Julio!I72+Agosto!I72+Septiembre!I72+'Octubre '!I72+Noviembre!I72+'Diciembre '!I72)</f>
        <v>23</v>
      </c>
      <c r="J72" s="398">
        <f>SUM(Enero!J72+Febrero!J72+'Marzo '!J72+'Abril '!J72+'Mayo '!J72+Junio!J72+Julio!J72+Agosto!J72+Septiembre!J72+'Octubre '!J72+Noviembre!J72+'Diciembre '!J72)</f>
        <v>20</v>
      </c>
      <c r="K72" s="398">
        <f>SUM(Enero!K72+Febrero!K72+'Marzo '!K72+'Abril '!K72+'Mayo '!K72+Junio!K72+Julio!K72+Agosto!K72+Septiembre!K72+'Octubre '!K72+Noviembre!K72+'Diciembre '!K72)</f>
        <v>3</v>
      </c>
      <c r="L72" s="398">
        <f>SUM(Enero!L72+Febrero!L72+'Marzo '!L72+'Abril '!L72+'Mayo '!L72+Junio!L72+Julio!L72+Agosto!L72+Septiembre!L72+'Octubre '!L72+Noviembre!L72+'Diciembre '!L72)</f>
        <v>0</v>
      </c>
      <c r="M72" s="177">
        <f>SUM(Enero!M72+Febrero!M72+'Marzo '!M72+'Abril '!M72+'Mayo '!M72+Junio!M72+Julio!M72+Agosto!M72+Septiembre!M72+'Octubre '!M72+Noviembre!M72+'Diciembre '!M72)</f>
        <v>620</v>
      </c>
      <c r="N72" s="177">
        <f>SUM(Enero!N72+Febrero!N72+'Marzo '!N72+'Abril '!N72+'Mayo '!N72+Junio!N72+Julio!N72+Agosto!N72+Septiembre!N72+'Octubre '!N72+Noviembre!N72+'Diciembre '!N72)</f>
        <v>0</v>
      </c>
      <c r="O72" s="177">
        <f>SUM(Enero!O72+Febrero!O72+'Marzo '!O72+'Abril '!O72+'Mayo '!O72+Junio!O72+Julio!O72+Agosto!O72+Septiembre!O72+'Octubre '!O72+Noviembre!O72+'Diciembre '!O72)</f>
        <v>0</v>
      </c>
      <c r="P72" s="177">
        <f>SUM(Enero!P72+Febrero!P72+'Marzo '!P72+'Abril '!P72+'Mayo '!P72+Junio!P72+Julio!P72+Agosto!P72+Septiembre!P72+'Octubre '!P72+Noviembre!P72+'Diciembre '!P72)</f>
        <v>0</v>
      </c>
      <c r="Q72" s="177">
        <f>SUM(Enero!Q72+Febrero!Q72+'Marzo '!Q72+'Abril '!Q72+'Mayo '!Q72+Junio!Q72+Julio!Q72+Agosto!Q72+Septiembre!Q72+'Octubre '!Q72+Noviembre!Q72+'Diciembre '!Q72)</f>
        <v>0</v>
      </c>
      <c r="R72" s="87"/>
      <c r="Y72" s="17">
        <f t="shared" si="5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SUM(Enero!C73+Febrero!C73+'Marzo '!C73+'Abril '!C73+'Mayo '!C73+Junio!C73+Julio!C73+Agosto!C73+Septiembre!C73+'Octubre '!C73+Noviembre!C73+'Diciembre '!C73)</f>
        <v>1293</v>
      </c>
      <c r="D73" s="296">
        <f>SUM(Enero!D73+Febrero!D73+'Marzo '!D73+'Abril '!D73+'Mayo '!D73+Junio!D73+Julio!D73+Agosto!D73+Septiembre!D73+'Octubre '!D73+Noviembre!D73+'Diciembre '!D73)</f>
        <v>1126</v>
      </c>
      <c r="E73" s="294">
        <f>SUM(Enero!E73+Febrero!E73+'Marzo '!E73+'Abril '!E73+'Mayo '!E73+Junio!E73+Julio!E73+Agosto!E73+Septiembre!E73+'Octubre '!E73+Noviembre!E73+'Diciembre '!E73)</f>
        <v>1142</v>
      </c>
      <c r="F73" s="295">
        <f>SUM(Enero!F73+Febrero!F73+'Marzo '!F73+'Abril '!F73+'Mayo '!F73+Junio!F73+Julio!F73+Agosto!F73+Septiembre!F73+'Octubre '!F73+Noviembre!F73+'Diciembre '!F73)</f>
        <v>1126</v>
      </c>
      <c r="G73" s="295">
        <f>SUM(Enero!G73+Febrero!G73+'Marzo '!G73+'Abril '!G73+'Mayo '!G73+Junio!G73+Julio!G73+Agosto!G73+Septiembre!G73+'Octubre '!G73+Noviembre!G73+'Diciembre '!G73)</f>
        <v>16</v>
      </c>
      <c r="H73" s="295">
        <f>SUM(Enero!H73+Febrero!H73+'Marzo '!H73+'Abril '!H73+'Mayo '!H73+Junio!H73+Julio!H73+Agosto!H73+Septiembre!H73+'Octubre '!H73+Noviembre!H73+'Diciembre '!H73)</f>
        <v>0</v>
      </c>
      <c r="I73" s="399">
        <f>SUM(Enero!I73+Febrero!I73+'Marzo '!I73+'Abril '!I73+'Mayo '!I73+Junio!I73+Julio!I73+Agosto!I73+Septiembre!I73+'Octubre '!I73+Noviembre!I73+'Diciembre '!I73)</f>
        <v>169</v>
      </c>
      <c r="J73" s="398">
        <f>SUM(Enero!J73+Febrero!J73+'Marzo '!J73+'Abril '!J73+'Mayo '!J73+Junio!J73+Julio!J73+Agosto!J73+Septiembre!J73+'Octubre '!J73+Noviembre!J73+'Diciembre '!J73)</f>
        <v>167</v>
      </c>
      <c r="K73" s="398">
        <f>SUM(Enero!K73+Febrero!K73+'Marzo '!K73+'Abril '!K73+'Mayo '!K73+Junio!K73+Julio!K73+Agosto!K73+Septiembre!K73+'Octubre '!K73+Noviembre!K73+'Diciembre '!K73)</f>
        <v>2</v>
      </c>
      <c r="L73" s="398">
        <f>SUM(Enero!L73+Febrero!L73+'Marzo '!L73+'Abril '!L73+'Mayo '!L73+Junio!L73+Julio!L73+Agosto!L73+Septiembre!L73+'Octubre '!L73+Noviembre!L73+'Diciembre '!L73)</f>
        <v>0</v>
      </c>
      <c r="M73" s="177">
        <f>SUM(Enero!M73+Febrero!M73+'Marzo '!M73+'Abril '!M73+'Mayo '!M73+Junio!M73+Julio!M73+Agosto!M73+Septiembre!M73+'Octubre '!M73+Noviembre!M73+'Diciembre '!M73)</f>
        <v>1291</v>
      </c>
      <c r="N73" s="177">
        <f>SUM(Enero!N73+Febrero!N73+'Marzo '!N73+'Abril '!N73+'Mayo '!N73+Junio!N73+Julio!N73+Agosto!N73+Septiembre!N73+'Octubre '!N73+Noviembre!N73+'Diciembre '!N73)</f>
        <v>0</v>
      </c>
      <c r="O73" s="177">
        <f>SUM(Enero!O73+Febrero!O73+'Marzo '!O73+'Abril '!O73+'Mayo '!O73+Junio!O73+Julio!O73+Agosto!O73+Septiembre!O73+'Octubre '!O73+Noviembre!O73+'Diciembre '!O73)</f>
        <v>0</v>
      </c>
      <c r="P73" s="177">
        <f>SUM(Enero!P73+Febrero!P73+'Marzo '!P73+'Abril '!P73+'Mayo '!P73+Junio!P73+Julio!P73+Agosto!P73+Septiembre!P73+'Octubre '!P73+Noviembre!P73+'Diciembre '!P73)</f>
        <v>0</v>
      </c>
      <c r="Q73" s="177">
        <f>SUM(Enero!Q73+Febrero!Q73+'Marzo '!Q73+'Abril '!Q73+'Mayo '!Q73+Junio!Q73+Julio!Q73+Agosto!Q73+Septiembre!Q73+'Octubre '!Q73+Noviembre!Q73+'Diciembre '!Q73)</f>
        <v>0</v>
      </c>
      <c r="R73" s="87"/>
      <c r="Y73" s="17">
        <f t="shared" si="5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SUM(Enero!C74+Febrero!C74+'Marzo '!C74+'Abril '!C74+'Mayo '!C74+Junio!C74+Julio!C74+Agosto!C74+Septiembre!C74+'Octubre '!C74+Noviembre!C74+'Diciembre '!C74)</f>
        <v>43</v>
      </c>
      <c r="D74" s="296">
        <f>SUM(Enero!D74+Febrero!D74+'Marzo '!D74+'Abril '!D74+'Mayo '!D74+Junio!D74+Julio!D74+Agosto!D74+Septiembre!D74+'Octubre '!D74+Noviembre!D74+'Diciembre '!D74)</f>
        <v>27</v>
      </c>
      <c r="E74" s="294">
        <f>SUM(Enero!E74+Febrero!E74+'Marzo '!E74+'Abril '!E74+'Mayo '!E74+Junio!E74+Julio!E74+Agosto!E74+Septiembre!E74+'Octubre '!E74+Noviembre!E74+'Diciembre '!E74)</f>
        <v>32</v>
      </c>
      <c r="F74" s="295">
        <f>SUM(Enero!F74+Febrero!F74+'Marzo '!F74+'Abril '!F74+'Mayo '!F74+Junio!F74+Julio!F74+Agosto!F74+Septiembre!F74+'Octubre '!F74+Noviembre!F74+'Diciembre '!F74)</f>
        <v>27</v>
      </c>
      <c r="G74" s="295">
        <f>SUM(Enero!G74+Febrero!G74+'Marzo '!G74+'Abril '!G74+'Mayo '!G74+Junio!G74+Julio!G74+Agosto!G74+Septiembre!G74+'Octubre '!G74+Noviembre!G74+'Diciembre '!G74)</f>
        <v>5</v>
      </c>
      <c r="H74" s="295">
        <f>SUM(Enero!H74+Febrero!H74+'Marzo '!H74+'Abril '!H74+'Mayo '!H74+Junio!H74+Julio!H74+Agosto!H74+Septiembre!H74+'Octubre '!H74+Noviembre!H74+'Diciembre '!H74)</f>
        <v>0</v>
      </c>
      <c r="I74" s="399">
        <f>SUM(Enero!I74+Febrero!I74+'Marzo '!I74+'Abril '!I74+'Mayo '!I74+Junio!I74+Julio!I74+Agosto!I74+Septiembre!I74+'Octubre '!I74+Noviembre!I74+'Diciembre '!I74)</f>
        <v>18</v>
      </c>
      <c r="J74" s="398">
        <f>SUM(Enero!J74+Febrero!J74+'Marzo '!J74+'Abril '!J74+'Mayo '!J74+Junio!J74+Julio!J74+Agosto!J74+Septiembre!J74+'Octubre '!J74+Noviembre!J74+'Diciembre '!J74)</f>
        <v>16</v>
      </c>
      <c r="K74" s="398">
        <f>SUM(Enero!K74+Febrero!K74+'Marzo '!K74+'Abril '!K74+'Mayo '!K74+Junio!K74+Julio!K74+Agosto!K74+Septiembre!K74+'Octubre '!K74+Noviembre!K74+'Diciembre '!K74)</f>
        <v>2</v>
      </c>
      <c r="L74" s="398">
        <f>SUM(Enero!L74+Febrero!L74+'Marzo '!L74+'Abril '!L74+'Mayo '!L74+Junio!L74+Julio!L74+Agosto!L74+Septiembre!L74+'Octubre '!L74+Noviembre!L74+'Diciembre '!L74)</f>
        <v>0</v>
      </c>
      <c r="M74" s="177">
        <f>SUM(Enero!M74+Febrero!M74+'Marzo '!M74+'Abril '!M74+'Mayo '!M74+Junio!M74+Julio!M74+Agosto!M74+Septiembre!M74+'Octubre '!M74+Noviembre!M74+'Diciembre '!M74)</f>
        <v>9</v>
      </c>
      <c r="N74" s="177">
        <f>SUM(Enero!N74+Febrero!N74+'Marzo '!N74+'Abril '!N74+'Mayo '!N74+Junio!N74+Julio!N74+Agosto!N74+Septiembre!N74+'Octubre '!N74+Noviembre!N74+'Diciembre '!N74)</f>
        <v>0</v>
      </c>
      <c r="O74" s="177">
        <f>SUM(Enero!O74+Febrero!O74+'Marzo '!O74+'Abril '!O74+'Mayo '!O74+Junio!O74+Julio!O74+Agosto!O74+Septiembre!O74+'Octubre '!O74+Noviembre!O74+'Diciembre '!O74)</f>
        <v>0</v>
      </c>
      <c r="P74" s="177">
        <f>SUM(Enero!P74+Febrero!P74+'Marzo '!P74+'Abril '!P74+'Mayo '!P74+Junio!P74+Julio!P74+Agosto!P74+Septiembre!P74+'Octubre '!P74+Noviembre!P74+'Diciembre '!P74)</f>
        <v>0</v>
      </c>
      <c r="Q74" s="177">
        <f>SUM(Enero!Q74+Febrero!Q74+'Marzo '!Q74+'Abril '!Q74+'Mayo '!Q74+Junio!Q74+Julio!Q74+Agosto!Q74+Septiembre!Q74+'Octubre '!Q74+Noviembre!Q74+'Diciembre '!Q74)</f>
        <v>0</v>
      </c>
      <c r="R74" s="87"/>
      <c r="Y74" s="17">
        <f t="shared" si="5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SUM(Enero!C75+Febrero!C75+'Marzo '!C75+'Abril '!C75+'Mayo '!C75+Junio!C75+Julio!C75+Agosto!C75+Septiembre!C75+'Octubre '!C75+Noviembre!C75+'Diciembre '!C75)</f>
        <v>33</v>
      </c>
      <c r="D75" s="296">
        <f>SUM(Enero!D75+Febrero!D75+'Marzo '!D75+'Abril '!D75+'Mayo '!D75+Junio!D75+Julio!D75+Agosto!D75+Septiembre!D75+'Octubre '!D75+Noviembre!D75+'Diciembre '!D75)</f>
        <v>33</v>
      </c>
      <c r="E75" s="294">
        <f>SUM(Enero!E75+Febrero!E75+'Marzo '!E75+'Abril '!E75+'Mayo '!E75+Junio!E75+Julio!E75+Agosto!E75+Septiembre!E75+'Octubre '!E75+Noviembre!E75+'Diciembre '!E75)</f>
        <v>39</v>
      </c>
      <c r="F75" s="295">
        <f>SUM(Enero!F75+Febrero!F75+'Marzo '!F75+'Abril '!F75+'Mayo '!F75+Junio!F75+Julio!F75+Agosto!F75+Septiembre!F75+'Octubre '!F75+Noviembre!F75+'Diciembre '!F75)</f>
        <v>33</v>
      </c>
      <c r="G75" s="295">
        <f>SUM(Enero!G75+Febrero!G75+'Marzo '!G75+'Abril '!G75+'Mayo '!G75+Junio!G75+Julio!G75+Agosto!G75+Septiembre!G75+'Octubre '!G75+Noviembre!G75+'Diciembre '!G75)</f>
        <v>6</v>
      </c>
      <c r="H75" s="295">
        <f>SUM(Enero!H75+Febrero!H75+'Marzo '!H75+'Abril '!H75+'Mayo '!H75+Junio!H75+Julio!H75+Agosto!H75+Septiembre!H75+'Octubre '!H75+Noviembre!H75+'Diciembre '!H75)</f>
        <v>0</v>
      </c>
      <c r="I75" s="399">
        <f>SUM(Enero!I75+Febrero!I75+'Marzo '!I75+'Abril '!I75+'Mayo '!I75+Junio!I75+Julio!I75+Agosto!I75+Septiembre!I75+'Octubre '!I75+Noviembre!I75+'Diciembre '!I75)</f>
        <v>0</v>
      </c>
      <c r="J75" s="398">
        <f>SUM(Enero!J75+Febrero!J75+'Marzo '!J75+'Abril '!J75+'Mayo '!J75+Junio!J75+Julio!J75+Agosto!J75+Septiembre!J75+'Octubre '!J75+Noviembre!J75+'Diciembre '!J75)</f>
        <v>0</v>
      </c>
      <c r="K75" s="398">
        <f>SUM(Enero!K75+Febrero!K75+'Marzo '!K75+'Abril '!K75+'Mayo '!K75+Junio!K75+Julio!K75+Agosto!K75+Septiembre!K75+'Octubre '!K75+Noviembre!K75+'Diciembre '!K75)</f>
        <v>0</v>
      </c>
      <c r="L75" s="398">
        <f>SUM(Enero!L75+Febrero!L75+'Marzo '!L75+'Abril '!L75+'Mayo '!L75+Junio!L75+Julio!L75+Agosto!L75+Septiembre!L75+'Octubre '!L75+Noviembre!L75+'Diciembre '!L75)</f>
        <v>0</v>
      </c>
      <c r="M75" s="177">
        <f>SUM(Enero!M75+Febrero!M75+'Marzo '!M75+'Abril '!M75+'Mayo '!M75+Junio!M75+Julio!M75+Agosto!M75+Septiembre!M75+'Octubre '!M75+Noviembre!M75+'Diciembre '!M75)</f>
        <v>28</v>
      </c>
      <c r="N75" s="177">
        <f>SUM(Enero!N75+Febrero!N75+'Marzo '!N75+'Abril '!N75+'Mayo '!N75+Junio!N75+Julio!N75+Agosto!N75+Septiembre!N75+'Octubre '!N75+Noviembre!N75+'Diciembre '!N75)</f>
        <v>0</v>
      </c>
      <c r="O75" s="177">
        <f>SUM(Enero!O75+Febrero!O75+'Marzo '!O75+'Abril '!O75+'Mayo '!O75+Junio!O75+Julio!O75+Agosto!O75+Septiembre!O75+'Octubre '!O75+Noviembre!O75+'Diciembre '!O75)</f>
        <v>1</v>
      </c>
      <c r="P75" s="177">
        <f>SUM(Enero!P75+Febrero!P75+'Marzo '!P75+'Abril '!P75+'Mayo '!P75+Junio!P75+Julio!P75+Agosto!P75+Septiembre!P75+'Octubre '!P75+Noviembre!P75+'Diciembre '!P75)</f>
        <v>0</v>
      </c>
      <c r="Q75" s="177">
        <f>SUM(Enero!Q75+Febrero!Q75+'Marzo '!Q75+'Abril '!Q75+'Mayo '!Q75+Junio!Q75+Julio!Q75+Agosto!Q75+Septiembre!Q75+'Octubre '!Q75+Noviembre!Q75+'Diciembre '!Q75)</f>
        <v>0</v>
      </c>
      <c r="R75" s="87"/>
      <c r="Y75" s="17">
        <f t="shared" si="5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SUM(Enero!C76+Febrero!C76+'Marzo '!C76+'Abril '!C76+'Mayo '!C76+Junio!C76+Julio!C76+Agosto!C76+Septiembre!C76+'Octubre '!C76+Noviembre!C76+'Diciembre '!C76)</f>
        <v>2160</v>
      </c>
      <c r="D76" s="296">
        <f>SUM(Enero!D76+Febrero!D76+'Marzo '!D76+'Abril '!D76+'Mayo '!D76+Junio!D76+Julio!D76+Agosto!D76+Septiembre!D76+'Octubre '!D76+Noviembre!D76+'Diciembre '!D76)</f>
        <v>1778</v>
      </c>
      <c r="E76" s="294">
        <f>SUM(Enero!E76+Febrero!E76+'Marzo '!E76+'Abril '!E76+'Mayo '!E76+Junio!E76+Julio!E76+Agosto!E76+Septiembre!E76+'Octubre '!E76+Noviembre!E76+'Diciembre '!E76)</f>
        <v>1967</v>
      </c>
      <c r="F76" s="295">
        <f>SUM(Enero!F76+Febrero!F76+'Marzo '!F76+'Abril '!F76+'Mayo '!F76+Junio!F76+Julio!F76+Agosto!F76+Septiembre!F76+'Octubre '!F76+Noviembre!F76+'Diciembre '!F76)</f>
        <v>1778</v>
      </c>
      <c r="G76" s="295">
        <f>SUM(Enero!G76+Febrero!G76+'Marzo '!G76+'Abril '!G76+'Mayo '!G76+Junio!G76+Julio!G76+Agosto!G76+Septiembre!G76+'Octubre '!G76+Noviembre!G76+'Diciembre '!G76)</f>
        <v>179</v>
      </c>
      <c r="H76" s="295">
        <f>SUM(Enero!H76+Febrero!H76+'Marzo '!H76+'Abril '!H76+'Mayo '!H76+Junio!H76+Julio!H76+Agosto!H76+Septiembre!H76+'Octubre '!H76+Noviembre!H76+'Diciembre '!H76)</f>
        <v>10</v>
      </c>
      <c r="I76" s="399">
        <f>SUM(Enero!I76+Febrero!I76+'Marzo '!I76+'Abril '!I76+'Mayo '!I76+Junio!I76+Julio!I76+Agosto!I76+Septiembre!I76+'Octubre '!I76+Noviembre!I76+'Diciembre '!I76)</f>
        <v>410</v>
      </c>
      <c r="J76" s="398">
        <f>SUM(Enero!J76+Febrero!J76+'Marzo '!J76+'Abril '!J76+'Mayo '!J76+Junio!J76+Julio!J76+Agosto!J76+Septiembre!J76+'Octubre '!J76+Noviembre!J76+'Diciembre '!J76)</f>
        <v>382</v>
      </c>
      <c r="K76" s="398">
        <f>SUM(Enero!K76+Febrero!K76+'Marzo '!K76+'Abril '!K76+'Mayo '!K76+Junio!K76+Julio!K76+Agosto!K76+Septiembre!K76+'Octubre '!K76+Noviembre!K76+'Diciembre '!K76)</f>
        <v>28</v>
      </c>
      <c r="L76" s="398">
        <f>SUM(Enero!L76+Febrero!L76+'Marzo '!L76+'Abril '!L76+'Mayo '!L76+Junio!L76+Julio!L76+Agosto!L76+Septiembre!L76+'Octubre '!L76+Noviembre!L76+'Diciembre '!L76)</f>
        <v>0</v>
      </c>
      <c r="M76" s="177">
        <f>SUM(Enero!M76+Febrero!M76+'Marzo '!M76+'Abril '!M76+'Mayo '!M76+Junio!M76+Julio!M76+Agosto!M76+Septiembre!M76+'Octubre '!M76+Noviembre!M76+'Diciembre '!M76)</f>
        <v>0</v>
      </c>
      <c r="N76" s="177">
        <f>SUM(Enero!N76+Febrero!N76+'Marzo '!N76+'Abril '!N76+'Mayo '!N76+Junio!N76+Julio!N76+Agosto!N76+Septiembre!N76+'Octubre '!N76+Noviembre!N76+'Diciembre '!N76)</f>
        <v>52</v>
      </c>
      <c r="O76" s="177">
        <f>SUM(Enero!O76+Febrero!O76+'Marzo '!O76+'Abril '!O76+'Mayo '!O76+Junio!O76+Julio!O76+Agosto!O76+Septiembre!O76+'Octubre '!O76+Noviembre!O76+'Diciembre '!O76)</f>
        <v>17</v>
      </c>
      <c r="P76" s="177">
        <f>SUM(Enero!P76+Febrero!P76+'Marzo '!P76+'Abril '!P76+'Mayo '!P76+Junio!P76+Julio!P76+Agosto!P76+Septiembre!P76+'Octubre '!P76+Noviembre!P76+'Diciembre '!P76)</f>
        <v>0</v>
      </c>
      <c r="Q76" s="177">
        <f>SUM(Enero!Q76+Febrero!Q76+'Marzo '!Q76+'Abril '!Q76+'Mayo '!Q76+Junio!Q76+Julio!Q76+Agosto!Q76+Septiembre!Q76+'Octubre '!Q76+Noviembre!Q76+'Diciembre '!Q76)</f>
        <v>0</v>
      </c>
      <c r="R76" s="87"/>
      <c r="Y76" s="17">
        <f t="shared" si="5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SUM(Enero!C77+Febrero!C77+'Marzo '!C77+'Abril '!C77+'Mayo '!C77+Junio!C77+Julio!C77+Agosto!C77+Septiembre!C77+'Octubre '!C77+Noviembre!C77+'Diciembre '!C77)</f>
        <v>121</v>
      </c>
      <c r="D77" s="296">
        <f>SUM(Enero!D77+Febrero!D77+'Marzo '!D77+'Abril '!D77+'Mayo '!D77+Junio!D77+Julio!D77+Agosto!D77+Septiembre!D77+'Octubre '!D77+Noviembre!D77+'Diciembre '!D77)</f>
        <v>90</v>
      </c>
      <c r="E77" s="294">
        <f>SUM(Enero!E77+Febrero!E77+'Marzo '!E77+'Abril '!E77+'Mayo '!E77+Junio!E77+Julio!E77+Agosto!E77+Septiembre!E77+'Octubre '!E77+Noviembre!E77+'Diciembre '!E77)</f>
        <v>93</v>
      </c>
      <c r="F77" s="295">
        <f>SUM(Enero!F77+Febrero!F77+'Marzo '!F77+'Abril '!F77+'Mayo '!F77+Junio!F77+Julio!F77+Agosto!F77+Septiembre!F77+'Octubre '!F77+Noviembre!F77+'Diciembre '!F77)</f>
        <v>90</v>
      </c>
      <c r="G77" s="295">
        <f>SUM(Enero!G77+Febrero!G77+'Marzo '!G77+'Abril '!G77+'Mayo '!G77+Junio!G77+Julio!G77+Agosto!G77+Septiembre!G77+'Octubre '!G77+Noviembre!G77+'Diciembre '!G77)</f>
        <v>3</v>
      </c>
      <c r="H77" s="295">
        <f>SUM(Enero!H77+Febrero!H77+'Marzo '!H77+'Abril '!H77+'Mayo '!H77+Junio!H77+Julio!H77+Agosto!H77+Septiembre!H77+'Octubre '!H77+Noviembre!H77+'Diciembre '!H77)</f>
        <v>0</v>
      </c>
      <c r="I77" s="399">
        <f>SUM(Enero!I77+Febrero!I77+'Marzo '!I77+'Abril '!I77+'Mayo '!I77+Junio!I77+Julio!I77+Agosto!I77+Septiembre!I77+'Octubre '!I77+Noviembre!I77+'Diciembre '!I77)</f>
        <v>32</v>
      </c>
      <c r="J77" s="398">
        <f>SUM(Enero!J77+Febrero!J77+'Marzo '!J77+'Abril '!J77+'Mayo '!J77+Junio!J77+Julio!J77+Agosto!J77+Septiembre!J77+'Octubre '!J77+Noviembre!J77+'Diciembre '!J77)</f>
        <v>31</v>
      </c>
      <c r="K77" s="398">
        <f>SUM(Enero!K77+Febrero!K77+'Marzo '!K77+'Abril '!K77+'Mayo '!K77+Junio!K77+Julio!K77+Agosto!K77+Septiembre!K77+'Octubre '!K77+Noviembre!K77+'Diciembre '!K77)</f>
        <v>1</v>
      </c>
      <c r="L77" s="398">
        <f>SUM(Enero!L77+Febrero!L77+'Marzo '!L77+'Abril '!L77+'Mayo '!L77+Junio!L77+Julio!L77+Agosto!L77+Septiembre!L77+'Octubre '!L77+Noviembre!L77+'Diciembre '!L77)</f>
        <v>0</v>
      </c>
      <c r="M77" s="177">
        <f>SUM(Enero!M77+Febrero!M77+'Marzo '!M77+'Abril '!M77+'Mayo '!M77+Junio!M77+Julio!M77+Agosto!M77+Septiembre!M77+'Octubre '!M77+Noviembre!M77+'Diciembre '!M77)</f>
        <v>47</v>
      </c>
      <c r="N77" s="177">
        <f>SUM(Enero!N77+Febrero!N77+'Marzo '!N77+'Abril '!N77+'Mayo '!N77+Junio!N77+Julio!N77+Agosto!N77+Septiembre!N77+'Octubre '!N77+Noviembre!N77+'Diciembre '!N77)</f>
        <v>0</v>
      </c>
      <c r="O77" s="177">
        <f>SUM(Enero!O77+Febrero!O77+'Marzo '!O77+'Abril '!O77+'Mayo '!O77+Junio!O77+Julio!O77+Agosto!O77+Septiembre!O77+'Octubre '!O77+Noviembre!O77+'Diciembre '!O77)</f>
        <v>0</v>
      </c>
      <c r="P77" s="177">
        <f>SUM(Enero!P77+Febrero!P77+'Marzo '!P77+'Abril '!P77+'Mayo '!P77+Junio!P77+Julio!P77+Agosto!P77+Septiembre!P77+'Octubre '!P77+Noviembre!P77+'Diciembre '!P77)</f>
        <v>0</v>
      </c>
      <c r="Q77" s="177">
        <f>SUM(Enero!Q77+Febrero!Q77+'Marzo '!Q77+'Abril '!Q77+'Mayo '!Q77+Junio!Q77+Julio!Q77+Agosto!Q77+Septiembre!Q77+'Octubre '!Q77+Noviembre!Q77+'Diciembre '!Q77)</f>
        <v>0</v>
      </c>
      <c r="R77" s="87"/>
      <c r="Y77" s="17">
        <f t="shared" si="5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SUM(Enero!C78+Febrero!C78+'Marzo '!C78+'Abril '!C78+'Mayo '!C78+Junio!C78+Julio!C78+Agosto!C78+Septiembre!C78+'Octubre '!C78+Noviembre!C78+'Diciembre '!C78)</f>
        <v>717</v>
      </c>
      <c r="D78" s="296">
        <f>SUM(Enero!D78+Febrero!D78+'Marzo '!D78+'Abril '!D78+'Mayo '!D78+Junio!D78+Julio!D78+Agosto!D78+Septiembre!D78+'Octubre '!D78+Noviembre!D78+'Diciembre '!D78)</f>
        <v>411</v>
      </c>
      <c r="E78" s="294">
        <f>SUM(Enero!E78+Febrero!E78+'Marzo '!E78+'Abril '!E78+'Mayo '!E78+Junio!E78+Julio!E78+Agosto!E78+Septiembre!E78+'Octubre '!E78+Noviembre!E78+'Diciembre '!E78)</f>
        <v>431</v>
      </c>
      <c r="F78" s="295">
        <f>SUM(Enero!F78+Febrero!F78+'Marzo '!F78+'Abril '!F78+'Mayo '!F78+Junio!F78+Julio!F78+Agosto!F78+Septiembre!F78+'Octubre '!F78+Noviembre!F78+'Diciembre '!F78)</f>
        <v>411</v>
      </c>
      <c r="G78" s="295">
        <f>SUM(Enero!G78+Febrero!G78+'Marzo '!G78+'Abril '!G78+'Mayo '!G78+Junio!G78+Julio!G78+Agosto!G78+Septiembre!G78+'Octubre '!G78+Noviembre!G78+'Diciembre '!G78)</f>
        <v>19</v>
      </c>
      <c r="H78" s="295">
        <f>SUM(Enero!H78+Febrero!H78+'Marzo '!H78+'Abril '!H78+'Mayo '!H78+Junio!H78+Julio!H78+Agosto!H78+Septiembre!H78+'Octubre '!H78+Noviembre!H78+'Diciembre '!H78)</f>
        <v>1</v>
      </c>
      <c r="I78" s="399">
        <f>SUM(Enero!I78+Febrero!I78+'Marzo '!I78+'Abril '!I78+'Mayo '!I78+Junio!I78+Julio!I78+Agosto!I78+Septiembre!I78+'Octubre '!I78+Noviembre!I78+'Diciembre '!I78)</f>
        <v>315</v>
      </c>
      <c r="J78" s="398">
        <f>SUM(Enero!J78+Febrero!J78+'Marzo '!J78+'Abril '!J78+'Mayo '!J78+Junio!J78+Julio!J78+Agosto!J78+Septiembre!J78+'Octubre '!J78+Noviembre!J78+'Diciembre '!J78)</f>
        <v>306</v>
      </c>
      <c r="K78" s="398">
        <f>SUM(Enero!K78+Febrero!K78+'Marzo '!K78+'Abril '!K78+'Mayo '!K78+Junio!K78+Julio!K78+Agosto!K78+Septiembre!K78+'Octubre '!K78+Noviembre!K78+'Diciembre '!K78)</f>
        <v>9</v>
      </c>
      <c r="L78" s="398">
        <f>SUM(Enero!L78+Febrero!L78+'Marzo '!L78+'Abril '!L78+'Mayo '!L78+Junio!L78+Julio!L78+Agosto!L78+Septiembre!L78+'Octubre '!L78+Noviembre!L78+'Diciembre '!L78)</f>
        <v>0</v>
      </c>
      <c r="M78" s="177">
        <f>SUM(Enero!M78+Febrero!M78+'Marzo '!M78+'Abril '!M78+'Mayo '!M78+Junio!M78+Julio!M78+Agosto!M78+Septiembre!M78+'Octubre '!M78+Noviembre!M78+'Diciembre '!M78)</f>
        <v>2</v>
      </c>
      <c r="N78" s="177">
        <f>SUM(Enero!N78+Febrero!N78+'Marzo '!N78+'Abril '!N78+'Mayo '!N78+Junio!N78+Julio!N78+Agosto!N78+Septiembre!N78+'Octubre '!N78+Noviembre!N78+'Diciembre '!N78)</f>
        <v>14</v>
      </c>
      <c r="O78" s="177">
        <f>SUM(Enero!O78+Febrero!O78+'Marzo '!O78+'Abril '!O78+'Mayo '!O78+Junio!O78+Julio!O78+Agosto!O78+Septiembre!O78+'Octubre '!O78+Noviembre!O78+'Diciembre '!O78)</f>
        <v>9</v>
      </c>
      <c r="P78" s="177">
        <f>SUM(Enero!P78+Febrero!P78+'Marzo '!P78+'Abril '!P78+'Mayo '!P78+Junio!P78+Julio!P78+Agosto!P78+Septiembre!P78+'Octubre '!P78+Noviembre!P78+'Diciembre '!P78)</f>
        <v>0</v>
      </c>
      <c r="Q78" s="177">
        <f>SUM(Enero!Q78+Febrero!Q78+'Marzo '!Q78+'Abril '!Q78+'Mayo '!Q78+Junio!Q78+Julio!Q78+Agosto!Q78+Septiembre!Q78+'Octubre '!Q78+Noviembre!Q78+'Diciembre '!Q78)</f>
        <v>0</v>
      </c>
      <c r="R78" s="87"/>
      <c r="Y78" s="17">
        <f t="shared" si="5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SUM(Enero!C79+Febrero!C79+'Marzo '!C79+'Abril '!C79+'Mayo '!C79+Junio!C79+Julio!C79+Agosto!C79+Septiembre!C79+'Octubre '!C79+Noviembre!C79+'Diciembre '!C79)</f>
        <v>100</v>
      </c>
      <c r="D79" s="296">
        <f>SUM(Enero!D79+Febrero!D79+'Marzo '!D79+'Abril '!D79+'Mayo '!D79+Junio!D79+Julio!D79+Agosto!D79+Septiembre!D79+'Octubre '!D79+Noviembre!D79+'Diciembre '!D79)</f>
        <v>93</v>
      </c>
      <c r="E79" s="294">
        <f>SUM(Enero!E79+Febrero!E79+'Marzo '!E79+'Abril '!E79+'Mayo '!E79+Junio!E79+Julio!E79+Agosto!E79+Septiembre!E79+'Octubre '!E79+Noviembre!E79+'Diciembre '!E79)</f>
        <v>94</v>
      </c>
      <c r="F79" s="295">
        <f>SUM(Enero!F79+Febrero!F79+'Marzo '!F79+'Abril '!F79+'Mayo '!F79+Junio!F79+Julio!F79+Agosto!F79+Septiembre!F79+'Octubre '!F79+Noviembre!F79+'Diciembre '!F79)</f>
        <v>93</v>
      </c>
      <c r="G79" s="295">
        <f>SUM(Enero!G79+Febrero!G79+'Marzo '!G79+'Abril '!G79+'Mayo '!G79+Junio!G79+Julio!G79+Agosto!G79+Septiembre!G79+'Octubre '!G79+Noviembre!G79+'Diciembre '!G79)</f>
        <v>1</v>
      </c>
      <c r="H79" s="295">
        <f>SUM(Enero!H79+Febrero!H79+'Marzo '!H79+'Abril '!H79+'Mayo '!H79+Junio!H79+Julio!H79+Agosto!H79+Septiembre!H79+'Octubre '!H79+Noviembre!H79+'Diciembre '!H79)</f>
        <v>0</v>
      </c>
      <c r="I79" s="399">
        <f>SUM(Enero!I79+Febrero!I79+'Marzo '!I79+'Abril '!I79+'Mayo '!I79+Junio!I79+Julio!I79+Agosto!I79+Septiembre!I79+'Octubre '!I79+Noviembre!I79+'Diciembre '!I79)</f>
        <v>7</v>
      </c>
      <c r="J79" s="398">
        <f>SUM(Enero!J79+Febrero!J79+'Marzo '!J79+'Abril '!J79+'Mayo '!J79+Junio!J79+Julio!J79+Agosto!J79+Septiembre!J79+'Octubre '!J79+Noviembre!J79+'Diciembre '!J79)</f>
        <v>7</v>
      </c>
      <c r="K79" s="398">
        <f>SUM(Enero!K79+Febrero!K79+'Marzo '!K79+'Abril '!K79+'Mayo '!K79+Junio!K79+Julio!K79+Agosto!K79+Septiembre!K79+'Octubre '!K79+Noviembre!K79+'Diciembre '!K79)</f>
        <v>0</v>
      </c>
      <c r="L79" s="398">
        <f>SUM(Enero!L79+Febrero!L79+'Marzo '!L79+'Abril '!L79+'Mayo '!L79+Junio!L79+Julio!L79+Agosto!L79+Septiembre!L79+'Octubre '!L79+Noviembre!L79+'Diciembre '!L79)</f>
        <v>0</v>
      </c>
      <c r="M79" s="177">
        <f>SUM(Enero!M79+Febrero!M79+'Marzo '!M79+'Abril '!M79+'Mayo '!M79+Junio!M79+Julio!M79+Agosto!M79+Septiembre!M79+'Octubre '!M79+Noviembre!M79+'Diciembre '!M79)</f>
        <v>6</v>
      </c>
      <c r="N79" s="177">
        <f>SUM(Enero!N79+Febrero!N79+'Marzo '!N79+'Abril '!N79+'Mayo '!N79+Junio!N79+Julio!N79+Agosto!N79+Septiembre!N79+'Octubre '!N79+Noviembre!N79+'Diciembre '!N79)</f>
        <v>0</v>
      </c>
      <c r="O79" s="177">
        <f>SUM(Enero!O79+Febrero!O79+'Marzo '!O79+'Abril '!O79+'Mayo '!O79+Junio!O79+Julio!O79+Agosto!O79+Septiembre!O79+'Octubre '!O79+Noviembre!O79+'Diciembre '!O79)</f>
        <v>0</v>
      </c>
      <c r="P79" s="177">
        <f>SUM(Enero!P79+Febrero!P79+'Marzo '!P79+'Abril '!P79+'Mayo '!P79+Junio!P79+Julio!P79+Agosto!P79+Septiembre!P79+'Octubre '!P79+Noviembre!P79+'Diciembre '!P79)</f>
        <v>0</v>
      </c>
      <c r="Q79" s="177">
        <f>SUM(Enero!Q79+Febrero!Q79+'Marzo '!Q79+'Abril '!Q79+'Mayo '!Q79+Junio!Q79+Julio!Q79+Agosto!Q79+Septiembre!Q79+'Octubre '!Q79+Noviembre!Q79+'Diciembre '!Q79)</f>
        <v>0</v>
      </c>
      <c r="R79" s="87"/>
      <c r="Y79" s="17">
        <f t="shared" si="5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SUM(Enero!C80+Febrero!C80+'Marzo '!C80+'Abril '!C80+'Mayo '!C80+Junio!C80+Julio!C80+Agosto!C80+Septiembre!C80+'Octubre '!C80+Noviembre!C80+'Diciembre '!C80)</f>
        <v>638</v>
      </c>
      <c r="D80" s="296">
        <f>SUM(Enero!D80+Febrero!D80+'Marzo '!D80+'Abril '!D80+'Mayo '!D80+Junio!D80+Julio!D80+Agosto!D80+Septiembre!D80+'Octubre '!D80+Noviembre!D80+'Diciembre '!D80)</f>
        <v>428</v>
      </c>
      <c r="E80" s="294">
        <f>SUM(Enero!E80+Febrero!E80+'Marzo '!E80+'Abril '!E80+'Mayo '!E80+Junio!E80+Julio!E80+Agosto!E80+Septiembre!E80+'Octubre '!E80+Noviembre!E80+'Diciembre '!E80)</f>
        <v>461</v>
      </c>
      <c r="F80" s="295">
        <f>SUM(Enero!F80+Febrero!F80+'Marzo '!F80+'Abril '!F80+'Mayo '!F80+Junio!F80+Julio!F80+Agosto!F80+Septiembre!F80+'Octubre '!F80+Noviembre!F80+'Diciembre '!F80)</f>
        <v>428</v>
      </c>
      <c r="G80" s="295">
        <f>SUM(Enero!G80+Febrero!G80+'Marzo '!G80+'Abril '!G80+'Mayo '!G80+Junio!G80+Julio!G80+Agosto!G80+Septiembre!G80+'Octubre '!G80+Noviembre!G80+'Diciembre '!G80)</f>
        <v>29</v>
      </c>
      <c r="H80" s="295">
        <f>SUM(Enero!H80+Febrero!H80+'Marzo '!H80+'Abril '!H80+'Mayo '!H80+Junio!H80+Julio!H80+Agosto!H80+Septiembre!H80+'Octubre '!H80+Noviembre!H80+'Diciembre '!H80)</f>
        <v>4</v>
      </c>
      <c r="I80" s="399">
        <f>SUM(Enero!I80+Febrero!I80+'Marzo '!I80+'Abril '!I80+'Mayo '!I80+Junio!I80+Julio!I80+Agosto!I80+Septiembre!I80+'Octubre '!I80+Noviembre!I80+'Diciembre '!I80)</f>
        <v>227</v>
      </c>
      <c r="J80" s="398">
        <f>SUM(Enero!J80+Febrero!J80+'Marzo '!J80+'Abril '!J80+'Mayo '!J80+Junio!J80+Julio!J80+Agosto!J80+Septiembre!J80+'Octubre '!J80+Noviembre!J80+'Diciembre '!J80)</f>
        <v>210</v>
      </c>
      <c r="K80" s="398">
        <f>SUM(Enero!K80+Febrero!K80+'Marzo '!K80+'Abril '!K80+'Mayo '!K80+Junio!K80+Julio!K80+Agosto!K80+Septiembre!K80+'Octubre '!K80+Noviembre!K80+'Diciembre '!K80)</f>
        <v>16</v>
      </c>
      <c r="L80" s="398">
        <f>SUM(Enero!L80+Febrero!L80+'Marzo '!L80+'Abril '!L80+'Mayo '!L80+Junio!L80+Julio!L80+Agosto!L80+Septiembre!L80+'Octubre '!L80+Noviembre!L80+'Diciembre '!L80)</f>
        <v>1</v>
      </c>
      <c r="M80" s="177">
        <f>SUM(Enero!M80+Febrero!M80+'Marzo '!M80+'Abril '!M80+'Mayo '!M80+Junio!M80+Julio!M80+Agosto!M80+Septiembre!M80+'Octubre '!M80+Noviembre!M80+'Diciembre '!M80)</f>
        <v>11</v>
      </c>
      <c r="N80" s="177">
        <f>SUM(Enero!N80+Febrero!N80+'Marzo '!N80+'Abril '!N80+'Mayo '!N80+Junio!N80+Julio!N80+Agosto!N80+Septiembre!N80+'Octubre '!N80+Noviembre!N80+'Diciembre '!N80)</f>
        <v>10</v>
      </c>
      <c r="O80" s="177">
        <f>SUM(Enero!O80+Febrero!O80+'Marzo '!O80+'Abril '!O80+'Mayo '!O80+Junio!O80+Julio!O80+Agosto!O80+Septiembre!O80+'Octubre '!O80+Noviembre!O80+'Diciembre '!O80)</f>
        <v>16</v>
      </c>
      <c r="P80" s="177">
        <f>SUM(Enero!P80+Febrero!P80+'Marzo '!P80+'Abril '!P80+'Mayo '!P80+Junio!P80+Julio!P80+Agosto!P80+Septiembre!P80+'Octubre '!P80+Noviembre!P80+'Diciembre '!P80)</f>
        <v>0</v>
      </c>
      <c r="Q80" s="177">
        <f>SUM(Enero!Q80+Febrero!Q80+'Marzo '!Q80+'Abril '!Q80+'Mayo '!Q80+Junio!Q80+Julio!Q80+Agosto!Q80+Septiembre!Q80+'Octubre '!Q80+Noviembre!Q80+'Diciembre '!Q80)</f>
        <v>0</v>
      </c>
      <c r="R80" s="87"/>
      <c r="Y80" s="17">
        <f t="shared" si="5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SUM(Enero!C81+Febrero!C81+'Marzo '!C81+'Abril '!C81+'Mayo '!C81+Junio!C81+Julio!C81+Agosto!C81+Septiembre!C81+'Octubre '!C81+Noviembre!C81+'Diciembre '!C81)</f>
        <v>1735</v>
      </c>
      <c r="D81" s="296">
        <f>SUM(Enero!D81+Febrero!D81+'Marzo '!D81+'Abril '!D81+'Mayo '!D81+Junio!D81+Julio!D81+Agosto!D81+Septiembre!D81+'Octubre '!D81+Noviembre!D81+'Diciembre '!D81)</f>
        <v>799</v>
      </c>
      <c r="E81" s="294">
        <f>SUM(Enero!E81+Febrero!E81+'Marzo '!E81+'Abril '!E81+'Mayo '!E81+Junio!E81+Julio!E81+Agosto!E81+Septiembre!E81+'Octubre '!E81+Noviembre!E81+'Diciembre '!E81)</f>
        <v>805</v>
      </c>
      <c r="F81" s="295">
        <f>SUM(Enero!F81+Febrero!F81+'Marzo '!F81+'Abril '!F81+'Mayo '!F81+Junio!F81+Julio!F81+Agosto!F81+Septiembre!F81+'Octubre '!F81+Noviembre!F81+'Diciembre '!F81)</f>
        <v>799</v>
      </c>
      <c r="G81" s="295">
        <f>SUM(Enero!G81+Febrero!G81+'Marzo '!G81+'Abril '!G81+'Mayo '!G81+Junio!G81+Julio!G81+Agosto!G81+Septiembre!G81+'Octubre '!G81+Noviembre!G81+'Diciembre '!G81)</f>
        <v>6</v>
      </c>
      <c r="H81" s="295">
        <f>SUM(Enero!H81+Febrero!H81+'Marzo '!H81+'Abril '!H81+'Mayo '!H81+Junio!H81+Julio!H81+Agosto!H81+Septiembre!H81+'Octubre '!H81+Noviembre!H81+'Diciembre '!H81)</f>
        <v>0</v>
      </c>
      <c r="I81" s="399">
        <f>SUM(Enero!I81+Febrero!I81+'Marzo '!I81+'Abril '!I81+'Mayo '!I81+Junio!I81+Julio!I81+Agosto!I81+Septiembre!I81+'Octubre '!I81+Noviembre!I81+'Diciembre '!I81)</f>
        <v>936</v>
      </c>
      <c r="J81" s="398">
        <f>SUM(Enero!J81+Febrero!J81+'Marzo '!J81+'Abril '!J81+'Mayo '!J81+Junio!J81+Julio!J81+Agosto!J81+Septiembre!J81+'Octubre '!J81+Noviembre!J81+'Diciembre '!J81)</f>
        <v>936</v>
      </c>
      <c r="K81" s="398">
        <f>SUM(Enero!K81+Febrero!K81+'Marzo '!K81+'Abril '!K81+'Mayo '!K81+Junio!K81+Julio!K81+Agosto!K81+Septiembre!K81+'Octubre '!K81+Noviembre!K81+'Diciembre '!K81)</f>
        <v>0</v>
      </c>
      <c r="L81" s="398">
        <f>SUM(Enero!L81+Febrero!L81+'Marzo '!L81+'Abril '!L81+'Mayo '!L81+Junio!L81+Julio!L81+Agosto!L81+Septiembre!L81+'Octubre '!L81+Noviembre!L81+'Diciembre '!L81)</f>
        <v>0</v>
      </c>
      <c r="M81" s="177">
        <f>SUM(Enero!M81+Febrero!M81+'Marzo '!M81+'Abril '!M81+'Mayo '!M81+Junio!M81+Julio!M81+Agosto!M81+Septiembre!M81+'Octubre '!M81+Noviembre!M81+'Diciembre '!M81)</f>
        <v>0</v>
      </c>
      <c r="N81" s="177">
        <f>SUM(Enero!N81+Febrero!N81+'Marzo '!N81+'Abril '!N81+'Mayo '!N81+Junio!N81+Julio!N81+Agosto!N81+Septiembre!N81+'Octubre '!N81+Noviembre!N81+'Diciembre '!N81)</f>
        <v>0</v>
      </c>
      <c r="O81" s="177">
        <f>SUM(Enero!O81+Febrero!O81+'Marzo '!O81+'Abril '!O81+'Mayo '!O81+Junio!O81+Julio!O81+Agosto!O81+Septiembre!O81+'Octubre '!O81+Noviembre!O81+'Diciembre '!O81)</f>
        <v>157</v>
      </c>
      <c r="P81" s="177">
        <f>SUM(Enero!P81+Febrero!P81+'Marzo '!P81+'Abril '!P81+'Mayo '!P81+Junio!P81+Julio!P81+Agosto!P81+Septiembre!P81+'Octubre '!P81+Noviembre!P81+'Diciembre '!P81)</f>
        <v>0</v>
      </c>
      <c r="Q81" s="177">
        <f>SUM(Enero!Q81+Febrero!Q81+'Marzo '!Q81+'Abril '!Q81+'Mayo '!Q81+Junio!Q81+Julio!Q81+Agosto!Q81+Septiembre!Q81+'Octubre '!Q81+Noviembre!Q81+'Diciembre '!Q81)</f>
        <v>0</v>
      </c>
      <c r="R81" s="87"/>
      <c r="Y81" s="17">
        <f t="shared" si="5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SUM(Enero!C82+Febrero!C82+'Marzo '!C82+'Abril '!C82+'Mayo '!C82+Junio!C82+Julio!C82+Agosto!C82+Septiembre!C82+'Octubre '!C82+Noviembre!C82+'Diciembre '!C82)</f>
        <v>692</v>
      </c>
      <c r="D82" s="296">
        <f>SUM(Enero!D82+Febrero!D82+'Marzo '!D82+'Abril '!D82+'Mayo '!D82+Junio!D82+Julio!D82+Agosto!D82+Septiembre!D82+'Octubre '!D82+Noviembre!D82+'Diciembre '!D82)</f>
        <v>554</v>
      </c>
      <c r="E82" s="294">
        <f>SUM(Enero!E82+Febrero!E82+'Marzo '!E82+'Abril '!E82+'Mayo '!E82+Junio!E82+Julio!E82+Agosto!E82+Septiembre!E82+'Octubre '!E82+Noviembre!E82+'Diciembre '!E82)</f>
        <v>586</v>
      </c>
      <c r="F82" s="295">
        <f>SUM(Enero!F82+Febrero!F82+'Marzo '!F82+'Abril '!F82+'Mayo '!F82+Junio!F82+Julio!F82+Agosto!F82+Septiembre!F82+'Octubre '!F82+Noviembre!F82+'Diciembre '!F82)</f>
        <v>554</v>
      </c>
      <c r="G82" s="295">
        <f>SUM(Enero!G82+Febrero!G82+'Marzo '!G82+'Abril '!G82+'Mayo '!G82+Junio!G82+Julio!G82+Agosto!G82+Septiembre!G82+'Octubre '!G82+Noviembre!G82+'Diciembre '!G82)</f>
        <v>30</v>
      </c>
      <c r="H82" s="295">
        <f>SUM(Enero!H82+Febrero!H82+'Marzo '!H82+'Abril '!H82+'Mayo '!H82+Junio!H82+Julio!H82+Agosto!H82+Septiembre!H82+'Octubre '!H82+Noviembre!H82+'Diciembre '!H82)</f>
        <v>2</v>
      </c>
      <c r="I82" s="399">
        <f>SUM(Enero!I82+Febrero!I82+'Marzo '!I82+'Abril '!I82+'Mayo '!I82+Junio!I82+Julio!I82+Agosto!I82+Septiembre!I82+'Octubre '!I82+Noviembre!I82+'Diciembre '!I82)</f>
        <v>140</v>
      </c>
      <c r="J82" s="398">
        <f>SUM(Enero!J82+Febrero!J82+'Marzo '!J82+'Abril '!J82+'Mayo '!J82+Junio!J82+Julio!J82+Agosto!J82+Septiembre!J82+'Octubre '!J82+Noviembre!J82+'Diciembre '!J82)</f>
        <v>138</v>
      </c>
      <c r="K82" s="398">
        <f>SUM(Enero!K82+Febrero!K82+'Marzo '!K82+'Abril '!K82+'Mayo '!K82+Junio!K82+Julio!K82+Agosto!K82+Septiembre!K82+'Octubre '!K82+Noviembre!K82+'Diciembre '!K82)</f>
        <v>2</v>
      </c>
      <c r="L82" s="398">
        <f>SUM(Enero!L82+Febrero!L82+'Marzo '!L82+'Abril '!L82+'Mayo '!L82+Junio!L82+Julio!L82+Agosto!L82+Septiembre!L82+'Octubre '!L82+Noviembre!L82+'Diciembre '!L82)</f>
        <v>0</v>
      </c>
      <c r="M82" s="177">
        <f>SUM(Enero!M82+Febrero!M82+'Marzo '!M82+'Abril '!M82+'Mayo '!M82+Junio!M82+Julio!M82+Agosto!M82+Septiembre!M82+'Octubre '!M82+Noviembre!M82+'Diciembre '!M82)</f>
        <v>64</v>
      </c>
      <c r="N82" s="177">
        <f>SUM(Enero!N82+Febrero!N82+'Marzo '!N82+'Abril '!N82+'Mayo '!N82+Junio!N82+Julio!N82+Agosto!N82+Septiembre!N82+'Octubre '!N82+Noviembre!N82+'Diciembre '!N82)</f>
        <v>0</v>
      </c>
      <c r="O82" s="177">
        <f>SUM(Enero!O82+Febrero!O82+'Marzo '!O82+'Abril '!O82+'Mayo '!O82+Junio!O82+Julio!O82+Agosto!O82+Septiembre!O82+'Octubre '!O82+Noviembre!O82+'Diciembre '!O82)</f>
        <v>0</v>
      </c>
      <c r="P82" s="177">
        <f>SUM(Enero!P82+Febrero!P82+'Marzo '!P82+'Abril '!P82+'Mayo '!P82+Junio!P82+Julio!P82+Agosto!P82+Septiembre!P82+'Octubre '!P82+Noviembre!P82+'Diciembre '!P82)</f>
        <v>0</v>
      </c>
      <c r="Q82" s="177">
        <f>SUM(Enero!Q82+Febrero!Q82+'Marzo '!Q82+'Abril '!Q82+'Mayo '!Q82+Junio!Q82+Julio!Q82+Agosto!Q82+Septiembre!Q82+'Octubre '!Q82+Noviembre!Q82+'Diciembre '!Q82)</f>
        <v>0</v>
      </c>
      <c r="R82" s="87"/>
      <c r="Y82" s="17">
        <f t="shared" si="5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SUM(Enero!C83+Febrero!C83+'Marzo '!C83+'Abril '!C83+'Mayo '!C83+Junio!C83+Julio!C83+Agosto!C83+Septiembre!C83+'Octubre '!C83+Noviembre!C83+'Diciembre '!C83)</f>
        <v>679</v>
      </c>
      <c r="D83" s="334">
        <f>SUM(Enero!D83+Febrero!D83+'Marzo '!D83+'Abril '!D83+'Mayo '!D83+Junio!D83+Julio!D83+Agosto!D83+Septiembre!D83+'Octubre '!D83+Noviembre!D83+'Diciembre '!D83)</f>
        <v>667</v>
      </c>
      <c r="E83" s="332">
        <f>SUM(Enero!E83+Febrero!E83+'Marzo '!E83+'Abril '!E83+'Mayo '!E83+Junio!E83+Julio!E83+Agosto!E83+Septiembre!E83+'Octubre '!E83+Noviembre!E83+'Diciembre '!E83)</f>
        <v>667</v>
      </c>
      <c r="F83" s="333">
        <f>SUM(Enero!F83+Febrero!F83+'Marzo '!F83+'Abril '!F83+'Mayo '!F83+Junio!F83+Julio!F83+Agosto!F83+Septiembre!F83+'Octubre '!F83+Noviembre!F83+'Diciembre '!F83)</f>
        <v>667</v>
      </c>
      <c r="G83" s="333">
        <f>SUM(Enero!G83+Febrero!G83+'Marzo '!G83+'Abril '!G83+'Mayo '!G83+Junio!G83+Julio!G83+Agosto!G83+Septiembre!G83+'Octubre '!G83+Noviembre!G83+'Diciembre '!G83)</f>
        <v>0</v>
      </c>
      <c r="H83" s="333">
        <f>SUM(Enero!H83+Febrero!H83+'Marzo '!H83+'Abril '!H83+'Mayo '!H83+Junio!H83+Julio!H83+Agosto!H83+Septiembre!H83+'Octubre '!H83+Noviembre!H83+'Diciembre '!H83)</f>
        <v>0</v>
      </c>
      <c r="I83" s="401">
        <f>SUM(Enero!I83+Febrero!I83+'Marzo '!I83+'Abril '!I83+'Mayo '!I83+Junio!I83+Julio!I83+Agosto!I83+Septiembre!I83+'Octubre '!I83+Noviembre!I83+'Diciembre '!I83)</f>
        <v>12</v>
      </c>
      <c r="J83" s="402">
        <f>SUM(Enero!J83+Febrero!J83+'Marzo '!J83+'Abril '!J83+'Mayo '!J83+Junio!J83+Julio!J83+Agosto!J83+Septiembre!J83+'Octubre '!J83+Noviembre!J83+'Diciembre '!J83)</f>
        <v>12</v>
      </c>
      <c r="K83" s="402">
        <f>SUM(Enero!K83+Febrero!K83+'Marzo '!K83+'Abril '!K83+'Mayo '!K83+Junio!K83+Julio!K83+Agosto!K83+Septiembre!K83+'Octubre '!K83+Noviembre!K83+'Diciembre '!K83)</f>
        <v>0</v>
      </c>
      <c r="L83" s="402">
        <f>SUM(Enero!L83+Febrero!L83+'Marzo '!L83+'Abril '!L83+'Mayo '!L83+Junio!L83+Julio!L83+Agosto!L83+Septiembre!L83+'Octubre '!L83+Noviembre!L83+'Diciembre '!L83)</f>
        <v>0</v>
      </c>
      <c r="M83" s="330">
        <f>SUM(Enero!M83+Febrero!M83+'Marzo '!M83+'Abril '!M83+'Mayo '!M83+Junio!M83+Julio!M83+Agosto!M83+Septiembre!M83+'Octubre '!M83+Noviembre!M83+'Diciembre '!M83)</f>
        <v>621</v>
      </c>
      <c r="N83" s="330">
        <f>SUM(Enero!N83+Febrero!N83+'Marzo '!N83+'Abril '!N83+'Mayo '!N83+Junio!N83+Julio!N83+Agosto!N83+Septiembre!N83+'Octubre '!N83+Noviembre!N83+'Diciembre '!N83)</f>
        <v>0</v>
      </c>
      <c r="O83" s="330">
        <f>SUM(Enero!O83+Febrero!O83+'Marzo '!O83+'Abril '!O83+'Mayo '!O83+Junio!O83+Julio!O83+Agosto!O83+Septiembre!O83+'Octubre '!O83+Noviembre!O83+'Diciembre '!O83)</f>
        <v>0</v>
      </c>
      <c r="P83" s="330">
        <f>SUM(Enero!P83+Febrero!P83+'Marzo '!P83+'Abril '!P83+'Mayo '!P83+Junio!P83+Julio!P83+Agosto!P83+Septiembre!P83+'Octubre '!P83+Noviembre!P83+'Diciembre '!P83)</f>
        <v>0</v>
      </c>
      <c r="Q83" s="330">
        <f>SUM(Enero!Q83+Febrero!Q83+'Marzo '!Q83+'Abril '!Q83+'Mayo '!Q83+Junio!Q83+Julio!Q83+Agosto!Q83+Septiembre!Q83+'Octubre '!Q83+Noviembre!Q83+'Diciembre '!Q83)</f>
        <v>0</v>
      </c>
      <c r="R83" s="87"/>
      <c r="Y83" s="17">
        <f t="shared" si="5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SUM(Enero!C84+Febrero!C84+'Marzo '!C84+'Abril '!C84+'Mayo '!C84+Junio!C84+Julio!C84+Agosto!C84+Septiembre!C84+'Octubre '!C84+Noviembre!C84+'Diciembre '!C84)</f>
        <v>96</v>
      </c>
      <c r="D84" s="334">
        <f>SUM(Enero!D84+Febrero!D84+'Marzo '!D84+'Abril '!D84+'Mayo '!D84+Junio!D84+Julio!D84+Agosto!D84+Septiembre!D84+'Octubre '!D84+Noviembre!D84+'Diciembre '!D84)</f>
        <v>91</v>
      </c>
      <c r="E84" s="332">
        <f>SUM(Enero!E84+Febrero!E84+'Marzo '!E84+'Abril '!E84+'Mayo '!E84+Junio!E84+Julio!E84+Agosto!E84+Septiembre!E84+'Octubre '!E84+Noviembre!E84+'Diciembre '!E84)</f>
        <v>96</v>
      </c>
      <c r="F84" s="333">
        <f>SUM(Enero!F84+Febrero!F84+'Marzo '!F84+'Abril '!F84+'Mayo '!F84+Junio!F84+Julio!F84+Agosto!F84+Septiembre!F84+'Octubre '!F84+Noviembre!F84+'Diciembre '!F84)</f>
        <v>91</v>
      </c>
      <c r="G84" s="333">
        <f>SUM(Enero!G84+Febrero!G84+'Marzo '!G84+'Abril '!G84+'Mayo '!G84+Junio!G84+Julio!G84+Agosto!G84+Septiembre!G84+'Octubre '!G84+Noviembre!G84+'Diciembre '!G84)</f>
        <v>5</v>
      </c>
      <c r="H84" s="333">
        <f>SUM(Enero!H84+Febrero!H84+'Marzo '!H84+'Abril '!H84+'Mayo '!H84+Junio!H84+Julio!H84+Agosto!H84+Septiembre!H84+'Octubre '!H84+Noviembre!H84+'Diciembre '!H84)</f>
        <v>0</v>
      </c>
      <c r="I84" s="401">
        <f>SUM(Enero!I84+Febrero!I84+'Marzo '!I84+'Abril '!I84+'Mayo '!I84+Junio!I84+Julio!I84+Agosto!I84+Septiembre!I84+'Octubre '!I84+Noviembre!I84+'Diciembre '!I84)</f>
        <v>5</v>
      </c>
      <c r="J84" s="402">
        <f>SUM(Enero!J84+Febrero!J84+'Marzo '!J84+'Abril '!J84+'Mayo '!J84+Junio!J84+Julio!J84+Agosto!J84+Septiembre!J84+'Octubre '!J84+Noviembre!J84+'Diciembre '!J84)</f>
        <v>5</v>
      </c>
      <c r="K84" s="402">
        <f>SUM(Enero!K84+Febrero!K84+'Marzo '!K84+'Abril '!K84+'Mayo '!K84+Junio!K84+Julio!K84+Agosto!K84+Septiembre!K84+'Octubre '!K84+Noviembre!K84+'Diciembre '!K84)</f>
        <v>0</v>
      </c>
      <c r="L84" s="402">
        <f>SUM(Enero!L84+Febrero!L84+'Marzo '!L84+'Abril '!L84+'Mayo '!L84+Junio!L84+Julio!L84+Agosto!L84+Septiembre!L84+'Octubre '!L84+Noviembre!L84+'Diciembre '!L84)</f>
        <v>0</v>
      </c>
      <c r="M84" s="330">
        <f>SUM(Enero!M84+Febrero!M84+'Marzo '!M84+'Abril '!M84+'Mayo '!M84+Junio!M84+Julio!M84+Agosto!M84+Septiembre!M84+'Octubre '!M84+Noviembre!M84+'Diciembre '!M84)</f>
        <v>0</v>
      </c>
      <c r="N84" s="330">
        <f>SUM(Enero!N84+Febrero!N84+'Marzo '!N84+'Abril '!N84+'Mayo '!N84+Junio!N84+Julio!N84+Agosto!N84+Septiembre!N84+'Octubre '!N84+Noviembre!N84+'Diciembre '!N84)</f>
        <v>0</v>
      </c>
      <c r="O84" s="330">
        <f>SUM(Enero!O84+Febrero!O84+'Marzo '!O84+'Abril '!O84+'Mayo '!O84+Junio!O84+Julio!O84+Agosto!O84+Septiembre!O84+'Octubre '!O84+Noviembre!O84+'Diciembre '!O84)</f>
        <v>0</v>
      </c>
      <c r="P84" s="330">
        <f>SUM(Enero!P84+Febrero!P84+'Marzo '!P84+'Abril '!P84+'Mayo '!P84+Junio!P84+Julio!P84+Agosto!P84+Septiembre!P84+'Octubre '!P84+Noviembre!P84+'Diciembre '!P84)</f>
        <v>0</v>
      </c>
      <c r="Q84" s="330">
        <f>SUM(Enero!Q84+Febrero!Q84+'Marzo '!Q84+'Abril '!Q84+'Mayo '!Q84+Junio!Q84+Julio!Q84+Agosto!Q84+Septiembre!Q84+'Octubre '!Q84+Noviembre!Q84+'Diciembre '!Q84)</f>
        <v>0</v>
      </c>
      <c r="R84" s="87"/>
      <c r="Y84" s="17">
        <f t="shared" si="5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SUM(Enero!C85+Febrero!C85+'Marzo '!C85+'Abril '!C85+'Mayo '!C85+Junio!C85+Julio!C85+Agosto!C85+Septiembre!C85+'Octubre '!C85+Noviembre!C85+'Diciembre '!C85)</f>
        <v>11286</v>
      </c>
      <c r="D85" s="404">
        <f>SUM(Enero!D85+Febrero!D85+'Marzo '!D85+'Abril '!D85+'Mayo '!D85+Junio!D85+Julio!D85+Agosto!D85+Septiembre!D85+'Octubre '!D85+Noviembre!D85+'Diciembre '!D85)</f>
        <v>8822</v>
      </c>
      <c r="E85" s="283">
        <f>SUM(Enero!E85+Febrero!E85+'Marzo '!E85+'Abril '!E85+'Mayo '!E85+Junio!E85+Julio!E85+Agosto!E85+Septiembre!E85+'Octubre '!E85+Noviembre!E85+'Diciembre '!E85)</f>
        <v>9194</v>
      </c>
      <c r="F85" s="405">
        <f>SUM(Enero!F85+Febrero!F85+'Marzo '!F85+'Abril '!F85+'Mayo '!F85+Junio!F85+Julio!F85+Agosto!F85+Septiembre!F85+'Octubre '!F85+Noviembre!F85+'Diciembre '!F85)</f>
        <v>8822</v>
      </c>
      <c r="G85" s="405">
        <f>SUM(Enero!G85+Febrero!G85+'Marzo '!G85+'Abril '!G85+'Mayo '!G85+Junio!G85+Julio!G85+Agosto!G85+Septiembre!G85+'Octubre '!G85+Noviembre!G85+'Diciembre '!G85)</f>
        <v>351</v>
      </c>
      <c r="H85" s="405">
        <f>SUM(Enero!H85+Febrero!H85+'Marzo '!H85+'Abril '!H85+'Mayo '!H85+Junio!H85+Julio!H85+Agosto!H85+Septiembre!H85+'Octubre '!H85+Noviembre!H85+'Diciembre '!H85)</f>
        <v>21</v>
      </c>
      <c r="I85" s="406">
        <f>SUM(Enero!I85+Febrero!I85+'Marzo '!I85+'Abril '!I85+'Mayo '!I85+Junio!I85+Julio!I85+Agosto!I85+Septiembre!I85+'Octubre '!I85+Noviembre!I85+'Diciembre '!I85)</f>
        <v>2551</v>
      </c>
      <c r="J85" s="407">
        <f>SUM(Enero!J85+Febrero!J85+'Marzo '!J85+'Abril '!J85+'Mayo '!J85+Junio!J85+Julio!J85+Agosto!J85+Septiembre!J85+'Octubre '!J85+Noviembre!J85+'Diciembre '!J85)</f>
        <v>2464</v>
      </c>
      <c r="K85" s="407">
        <f>SUM(Enero!K85+Febrero!K85+'Marzo '!K85+'Abril '!K85+'Mayo '!K85+Junio!K85+Julio!K85+Agosto!K85+Septiembre!K85+'Octubre '!K85+Noviembre!K85+'Diciembre '!K85)</f>
        <v>86</v>
      </c>
      <c r="L85" s="407">
        <f>SUM(Enero!L85+Febrero!L85+'Marzo '!L85+'Abril '!L85+'Mayo '!L85+Junio!L85+Julio!L85+Agosto!L85+Septiembre!L85+'Octubre '!L85+Noviembre!L85+'Diciembre '!L85)</f>
        <v>1</v>
      </c>
      <c r="M85" s="408">
        <f>SUM(Enero!M85+Febrero!M85+'Marzo '!M85+'Abril '!M85+'Mayo '!M85+Junio!M85+Julio!M85+Agosto!M85+Septiembre!M85+'Octubre '!M85+Noviembre!M85+'Diciembre '!M85)</f>
        <v>3823</v>
      </c>
      <c r="N85" s="408">
        <f>SUM(Enero!N85+Febrero!N85+'Marzo '!N85+'Abril '!N85+'Mayo '!N85+Junio!N85+Julio!N85+Agosto!N85+Septiembre!N85+'Octubre '!N85+Noviembre!N85+'Diciembre '!N85)</f>
        <v>648</v>
      </c>
      <c r="O85" s="408">
        <f>SUM(Enero!O85+Febrero!O85+'Marzo '!O85+'Abril '!O85+'Mayo '!O85+Junio!O85+Julio!O85+Agosto!O85+Septiembre!O85+'Octubre '!O85+Noviembre!O85+'Diciembre '!O85)</f>
        <v>206</v>
      </c>
      <c r="P85" s="408">
        <f>SUM(Enero!P85+Febrero!P85+'Marzo '!P85+'Abril '!P85+'Mayo '!P85+Junio!P85+Julio!P85+Agosto!P85+Septiembre!P85+'Octubre '!P85+Noviembre!P85+'Diciembre '!P85)</f>
        <v>0</v>
      </c>
      <c r="Q85" s="408">
        <f>SUM(Enero!Q85+Febrero!Q85+'Marzo '!Q85+'Abril '!Q85+'Mayo '!Q85+Junio!Q85+Julio!Q85+Agosto!Q85+Septiembre!Q85+'Octubre '!Q85+Noviembre!Q85+'Diciembre '!Q85)</f>
        <v>0</v>
      </c>
      <c r="R85" s="87"/>
      <c r="Y85" s="17">
        <f t="shared" si="5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4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SUM(Enero!C91+Febrero!C91+'Marzo '!C91+'Abril '!C91+'Mayo '!C91+Junio!C91+Julio!C91+Agosto!C91+Septiembre!C91+'Octubre '!C91+Noviembre!C91+'Diciembre '!C91)</f>
        <v>475</v>
      </c>
      <c r="D91" s="328">
        <f>SUM(Enero!D91+Febrero!D91+'Marzo '!D91+'Abril '!D91+'Mayo '!D91+Junio!D91+Julio!D91+Agosto!D91+Septiembre!D91+'Octubre '!D91+Noviembre!D91+'Diciembre '!D91)</f>
        <v>394</v>
      </c>
      <c r="E91" s="326">
        <f>SUM(Enero!E91+Febrero!E91+'Marzo '!E91+'Abril '!E91+'Mayo '!E91+Junio!E91+Julio!E91+Agosto!E91+Septiembre!E91+'Octubre '!E91+Noviembre!E91+'Diciembre '!E91)</f>
        <v>412</v>
      </c>
      <c r="F91" s="327">
        <f>SUM(Enero!F91+Febrero!F91+'Marzo '!F91+'Abril '!F91+'Mayo '!F91+Junio!F91+Julio!F91+Agosto!F91+Septiembre!F91+'Octubre '!F91+Noviembre!F91+'Diciembre '!F91)</f>
        <v>394</v>
      </c>
      <c r="G91" s="327">
        <f>SUM(Enero!G91+Febrero!G91+'Marzo '!G91+'Abril '!G91+'Mayo '!G91+Junio!G91+Julio!G91+Agosto!G91+Septiembre!G91+'Octubre '!G91+Noviembre!G91+'Diciembre '!G91)</f>
        <v>18</v>
      </c>
      <c r="H91" s="327">
        <f>SUM(Enero!H91+Febrero!H91+'Marzo '!H91+'Abril '!H91+'Mayo '!H91+Junio!H91+Julio!H91+Agosto!H91+Septiembre!H91+'Octubre '!H91+Noviembre!H91+'Diciembre '!H91)</f>
        <v>0</v>
      </c>
      <c r="I91" s="395">
        <f>SUM(Enero!I91+Febrero!I91+'Marzo '!I91+'Abril '!I91+'Mayo '!I91+Junio!I91+Julio!I91+Agosto!I91+Septiembre!I91+'Octubre '!I91+Noviembre!I91+'Diciembre '!I91)</f>
        <v>83</v>
      </c>
      <c r="J91" s="396">
        <f>SUM(Enero!J91+Febrero!J91+'Marzo '!J91+'Abril '!J91+'Mayo '!J91+Junio!J91+Julio!J91+Agosto!J91+Septiembre!J91+'Octubre '!J91+Noviembre!J91+'Diciembre '!J91)</f>
        <v>81</v>
      </c>
      <c r="K91" s="396">
        <f>SUM(Enero!K91+Febrero!K91+'Marzo '!K91+'Abril '!K91+'Mayo '!K91+Junio!K91+Julio!K91+Agosto!K91+Septiembre!K91+'Octubre '!K91+Noviembre!K91+'Diciembre '!K91)</f>
        <v>2</v>
      </c>
      <c r="L91" s="396">
        <f>SUM(Enero!L91+Febrero!L91+'Marzo '!L91+'Abril '!L91+'Mayo '!L91+Junio!L91+Julio!L91+Agosto!L91+Septiembre!L91+'Octubre '!L91+Noviembre!L91+'Diciembre '!L91)</f>
        <v>0</v>
      </c>
      <c r="M91" s="324">
        <f>SUM(Enero!M91+Febrero!M91+'Marzo '!M91+'Abril '!M91+'Mayo '!M91+Junio!M91+Julio!M91+Agosto!M91+Septiembre!M91+'Octubre '!M91+Noviembre!M91+'Diciembre '!M91)</f>
        <v>51</v>
      </c>
      <c r="N91" s="324">
        <f>SUM(Enero!N91+Febrero!N91+'Marzo '!N91+'Abril '!N91+'Mayo '!N91+Junio!N91+Julio!N91+Agosto!N91+Septiembre!N91+'Octubre '!N91+Noviembre!N91+'Diciembre '!N91)</f>
        <v>0</v>
      </c>
      <c r="O91" s="324">
        <f>SUM(Enero!O91+Febrero!O91+'Marzo '!O91+'Abril '!O91+'Mayo '!O91+Junio!O91+Julio!O91+Agosto!O91+Septiembre!O91+'Octubre '!O91+Noviembre!O91+'Diciembre '!O91)</f>
        <v>0</v>
      </c>
      <c r="P91" s="324">
        <f>SUM(Enero!P91+Febrero!P91+'Marzo '!P91+'Abril '!P91+'Mayo '!P91+Junio!P91+Julio!P91+Agosto!P91+Septiembre!P91+'Octubre '!P91+Noviembre!P91+'Diciembre '!P91)</f>
        <v>0</v>
      </c>
      <c r="Q91" s="324">
        <f>SUM(Enero!Q91+Febrero!Q91+'Marzo '!Q91+'Abril '!Q91+'Mayo '!Q91+Junio!Q91+Julio!Q91+Agosto!Q91+Septiembre!Q91+'Octubre '!Q91+Noviembre!Q91+'Diciembre '!Q91)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SUM(Enero!C92+Febrero!C92+'Marzo '!C92+'Abril '!C92+'Mayo '!C92+Junio!C92+Julio!C92+Agosto!C92+Septiembre!C92+'Octubre '!C92+Noviembre!C92+'Diciembre '!C92)</f>
        <v>217</v>
      </c>
      <c r="D92" s="296">
        <f>SUM(Enero!D92+Febrero!D92+'Marzo '!D92+'Abril '!D92+'Mayo '!D92+Junio!D92+Julio!D92+Agosto!D92+Septiembre!D92+'Octubre '!D92+Noviembre!D92+'Diciembre '!D92)</f>
        <v>160</v>
      </c>
      <c r="E92" s="294">
        <f>SUM(Enero!E92+Febrero!E92+'Marzo '!E92+'Abril '!E92+'Mayo '!E92+Junio!E92+Julio!E92+Agosto!E92+Septiembre!E92+'Octubre '!E92+Noviembre!E92+'Diciembre '!E92)</f>
        <v>174</v>
      </c>
      <c r="F92" s="295">
        <f>SUM(Enero!F92+Febrero!F92+'Marzo '!F92+'Abril '!F92+'Mayo '!F92+Junio!F92+Julio!F92+Agosto!F92+Septiembre!F92+'Octubre '!F92+Noviembre!F92+'Diciembre '!F92)</f>
        <v>160</v>
      </c>
      <c r="G92" s="295">
        <f>SUM(Enero!G92+Febrero!G92+'Marzo '!G92+'Abril '!G92+'Mayo '!G92+Junio!G92+Julio!G92+Agosto!G92+Septiembre!G92+'Octubre '!G92+Noviembre!G92+'Diciembre '!G92)</f>
        <v>12</v>
      </c>
      <c r="H92" s="295">
        <f>SUM(Enero!H92+Febrero!H92+'Marzo '!H92+'Abril '!H92+'Mayo '!H92+Junio!H92+Julio!H92+Agosto!H92+Septiembre!H92+'Octubre '!H92+Noviembre!H92+'Diciembre '!H92)</f>
        <v>2</v>
      </c>
      <c r="I92" s="395">
        <f>SUM(Enero!I92+Febrero!I92+'Marzo '!I92+'Abril '!I92+'Mayo '!I92+Junio!I92+Julio!I92+Agosto!I92+Septiembre!I92+'Octubre '!I92+Noviembre!I92+'Diciembre '!I92)</f>
        <v>57</v>
      </c>
      <c r="J92" s="396">
        <f>SUM(Enero!J92+Febrero!J92+'Marzo '!J92+'Abril '!J92+'Mayo '!J92+Junio!J92+Julio!J92+Agosto!J92+Septiembre!J92+'Octubre '!J92+Noviembre!J92+'Diciembre '!J92)</f>
        <v>57</v>
      </c>
      <c r="K92" s="398">
        <f>SUM(Enero!K92+Febrero!K92+'Marzo '!K92+'Abril '!K92+'Mayo '!K92+Junio!K92+Julio!K92+Agosto!K92+Septiembre!K92+'Octubre '!K92+Noviembre!K92+'Diciembre '!K92)</f>
        <v>0</v>
      </c>
      <c r="L92" s="398">
        <f>SUM(Enero!L92+Febrero!L92+'Marzo '!L92+'Abril '!L92+'Mayo '!L92+Junio!L92+Julio!L92+Agosto!L92+Septiembre!L92+'Octubre '!L92+Noviembre!L92+'Diciembre '!L92)</f>
        <v>0</v>
      </c>
      <c r="M92" s="177">
        <f>SUM(Enero!M92+Febrero!M92+'Marzo '!M92+'Abril '!M92+'Mayo '!M92+Junio!M92+Julio!M92+Agosto!M92+Septiembre!M92+'Octubre '!M92+Noviembre!M92+'Diciembre '!M92)</f>
        <v>13</v>
      </c>
      <c r="N92" s="177">
        <f>SUM(Enero!N92+Febrero!N92+'Marzo '!N92+'Abril '!N92+'Mayo '!N92+Junio!N92+Julio!N92+Agosto!N92+Septiembre!N92+'Octubre '!N92+Noviembre!N92+'Diciembre '!N92)</f>
        <v>0</v>
      </c>
      <c r="O92" s="177">
        <f>SUM(Enero!O92+Febrero!O92+'Marzo '!O92+'Abril '!O92+'Mayo '!O92+Junio!O92+Julio!O92+Agosto!O92+Septiembre!O92+'Octubre '!O92+Noviembre!O92+'Diciembre '!O92)</f>
        <v>0</v>
      </c>
      <c r="P92" s="177">
        <f>SUM(Enero!P92+Febrero!P92+'Marzo '!P92+'Abril '!P92+'Mayo '!P92+Junio!P92+Julio!P92+Agosto!P92+Septiembre!P92+'Octubre '!P92+Noviembre!P92+'Diciembre '!P92)</f>
        <v>0</v>
      </c>
      <c r="Q92" s="177">
        <f>SUM(Enero!Q92+Febrero!Q92+'Marzo '!Q92+'Abril '!Q92+'Mayo '!Q92+Junio!Q92+Julio!Q92+Agosto!Q92+Septiembre!Q92+'Octubre '!Q92+Noviembre!Q92+'Diciembre '!Q92)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SUM(Enero!C93+Febrero!C93+'Marzo '!C93+'Abril '!C93+'Mayo '!C93+Junio!C93+Julio!C93+Agosto!C93+Septiembre!C93+'Octubre '!C93+Noviembre!C93+'Diciembre '!C93)</f>
        <v>692</v>
      </c>
      <c r="D93" s="404">
        <f>SUM(Enero!D93+Febrero!D93+'Marzo '!D93+'Abril '!D93+'Mayo '!D93+Junio!D93+Julio!D93+Agosto!D93+Septiembre!D93+'Octubre '!D93+Noviembre!D93+'Diciembre '!D93)</f>
        <v>554</v>
      </c>
      <c r="E93" s="283">
        <f>SUM(Enero!E93+Febrero!E93+'Marzo '!E93+'Abril '!E93+'Mayo '!E93+Junio!E93+Julio!E93+Agosto!E93+Septiembre!E93+'Octubre '!E93+Noviembre!E93+'Diciembre '!E93)</f>
        <v>586</v>
      </c>
      <c r="F93" s="405">
        <f>SUM(Enero!F93+Febrero!F93+'Marzo '!F93+'Abril '!F93+'Mayo '!F93+Junio!F93+Julio!F93+Agosto!F93+Septiembre!F93+'Octubre '!F93+Noviembre!F93+'Diciembre '!F93)</f>
        <v>554</v>
      </c>
      <c r="G93" s="405">
        <f>SUM(Enero!G93+Febrero!G93+'Marzo '!G93+'Abril '!G93+'Mayo '!G93+Junio!G93+Julio!G93+Agosto!G93+Septiembre!G93+'Octubre '!G93+Noviembre!G93+'Diciembre '!G93)</f>
        <v>30</v>
      </c>
      <c r="H93" s="405">
        <f>SUM(Enero!H93+Febrero!H93+'Marzo '!H93+'Abril '!H93+'Mayo '!H93+Junio!H93+Julio!H93+Agosto!H93+Septiembre!H93+'Octubre '!H93+Noviembre!H93+'Diciembre '!H93)</f>
        <v>2</v>
      </c>
      <c r="I93" s="406">
        <f>SUM(Enero!I93+Febrero!I93+'Marzo '!I93+'Abril '!I93+'Mayo '!I93+Junio!I93+Julio!I93+Agosto!I93+Septiembre!I93+'Octubre '!I93+Noviembre!I93+'Diciembre '!I93)</f>
        <v>140</v>
      </c>
      <c r="J93" s="407">
        <f>SUM(Enero!J93+Febrero!J93+'Marzo '!J93+'Abril '!J93+'Mayo '!J93+Junio!J93+Julio!J93+Agosto!J93+Septiembre!J93+'Octubre '!J93+Noviembre!J93+'Diciembre '!J93)</f>
        <v>138</v>
      </c>
      <c r="K93" s="407">
        <f>SUM(Enero!K93+Febrero!K93+'Marzo '!K93+'Abril '!K93+'Mayo '!K93+Junio!K93+Julio!K93+Agosto!K93+Septiembre!K93+'Octubre '!K93+Noviembre!K93+'Diciembre '!K93)</f>
        <v>2</v>
      </c>
      <c r="L93" s="407">
        <f>SUM(Enero!L93+Febrero!L93+'Marzo '!L93+'Abril '!L93+'Mayo '!L93+Junio!L93+Julio!L93+Agosto!L93+Septiembre!L93+'Octubre '!L93+Noviembre!L93+'Diciembre '!L93)</f>
        <v>0</v>
      </c>
      <c r="M93" s="408">
        <f>SUM(Enero!M93+Febrero!M93+'Marzo '!M93+'Abril '!M93+'Mayo '!M93+Junio!M93+Julio!M93+Agosto!M93+Septiembre!M93+'Octubre '!M93+Noviembre!M93+'Diciembre '!M93)</f>
        <v>64</v>
      </c>
      <c r="N93" s="408">
        <f>SUM(Enero!N93+Febrero!N93+'Marzo '!N93+'Abril '!N93+'Mayo '!N93+Junio!N93+Julio!N93+Agosto!N93+Septiembre!N93+'Octubre '!N93+Noviembre!N93+'Diciembre '!N93)</f>
        <v>0</v>
      </c>
      <c r="O93" s="408">
        <f>SUM(Enero!O93+Febrero!O93+'Marzo '!O93+'Abril '!O93+'Mayo '!O93+Junio!O93+Julio!O93+Agosto!O93+Septiembre!O93+'Octubre '!O93+Noviembre!O93+'Diciembre '!O93)</f>
        <v>0</v>
      </c>
      <c r="P93" s="408">
        <f>SUM(Enero!P93+Febrero!P93+'Marzo '!P93+'Abril '!P93+'Mayo '!P93+Junio!P93+Julio!P93+Agosto!P93+Septiembre!P93+'Octubre '!P93+Noviembre!P93+'Diciembre '!P93)</f>
        <v>0</v>
      </c>
      <c r="Q93" s="408">
        <f>SUM(Enero!Q93+Febrero!Q93+'Marzo '!Q93+'Abril '!Q93+'Mayo '!Q93+Junio!Q93+Julio!Q93+Agosto!Q93+Septiembre!Q93+'Octubre '!Q93+Noviembre!Q93+'Diciembre '!Q93)</f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1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29" t="s">
        <v>10</v>
      </c>
      <c r="D95" s="29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>SUM(Enero!C96+Febrero!C96+'Marzo '!C96+'Abril '!C96+'Mayo '!C96+Junio!C96+Julio!C96+Agosto!C96+Septiembre!C96+'Octubre '!C96+Noviembre!C96+'Diciembre '!C96)</f>
        <v>3999</v>
      </c>
      <c r="D96" s="410">
        <f>SUM(Enero!D96+Febrero!D96+'Marzo '!D96+'Abril '!D96+'Mayo '!D96+Junio!D96+Julio!D96+Agosto!D96+Septiembre!D96+'Octubre '!D96+Noviembre!D96+'Diciembre '!D96)</f>
        <v>1817</v>
      </c>
      <c r="E96" s="411">
        <f>SUM(Enero!E96+Febrero!E96+'Marzo '!E96+'Abril '!E96+'Mayo '!E96+Junio!E96+Julio!E96+Agosto!E96+Septiembre!E96+'Octubre '!E96+Noviembre!E96+'Diciembre '!E96)</f>
        <v>387</v>
      </c>
      <c r="F96" s="412">
        <f>SUM(Enero!F96+Febrero!F96+'Marzo '!F96+'Abril '!F96+'Mayo '!F96+Junio!F96+Julio!F96+Agosto!F96+Septiembre!F96+'Octubre '!F96+Noviembre!F96+'Diciembre '!F96)</f>
        <v>3612</v>
      </c>
      <c r="G96" s="15" t="str">
        <f t="shared" ref="G96:G101" si="6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SUM(Enero!C97+Febrero!C97+'Marzo '!C97+'Abril '!C97+'Mayo '!C97+Junio!C97+Julio!C97+Agosto!C97+Septiembre!C97+'Octubre '!C97+Noviembre!C97+'Diciembre '!C97)</f>
        <v>0</v>
      </c>
      <c r="D97" s="414">
        <f>SUM(Enero!D97+Febrero!D97+'Marzo '!D97+'Abril '!D97+'Mayo '!D97+Junio!D97+Julio!D97+Agosto!D97+Septiembre!D97+'Octubre '!D97+Noviembre!D97+'Diciembre '!D97)</f>
        <v>0</v>
      </c>
      <c r="E97" s="415">
        <f>SUM(Enero!E97+Febrero!E97+'Marzo '!E97+'Abril '!E97+'Mayo '!E97+Junio!E97+Julio!E97+Agosto!E97+Septiembre!E97+'Octubre '!E97+Noviembre!E97+'Diciembre '!E97)</f>
        <v>0</v>
      </c>
      <c r="F97" s="416">
        <f>SUM(Enero!F97+Febrero!F97+'Marzo '!F97+'Abril '!F97+'Mayo '!F97+Junio!F97+Julio!F97+Agosto!F97+Septiembre!F97+'Octubre '!F97+Noviembre!F97+'Diciembre '!F97)</f>
        <v>0</v>
      </c>
      <c r="G97" s="15" t="str">
        <f t="shared" si="6"/>
        <v/>
      </c>
      <c r="I97" s="104"/>
      <c r="X97" s="101">
        <f t="shared" ref="X97:X102" si="7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>SUM(Enero!C98+Febrero!C98+'Marzo '!C98+'Abril '!C98+'Mayo '!C98+Junio!C98+Julio!C98+Agosto!C98+Septiembre!C98+'Octubre '!C98+Noviembre!C98+'Diciembre '!C98)</f>
        <v>1397</v>
      </c>
      <c r="D98" s="418">
        <f>SUM(Enero!D98+Febrero!D98+'Marzo '!D98+'Abril '!D98+'Mayo '!D98+Junio!D98+Julio!D98+Agosto!D98+Septiembre!D98+'Octubre '!D98+Noviembre!D98+'Diciembre '!D98)</f>
        <v>1333</v>
      </c>
      <c r="E98" s="419">
        <f>SUM(Enero!E98+Febrero!E98+'Marzo '!E98+'Abril '!E98+'Mayo '!E98+Junio!E98+Julio!E98+Agosto!E98+Septiembre!E98+'Octubre '!E98+Noviembre!E98+'Diciembre '!E98)</f>
        <v>192</v>
      </c>
      <c r="F98" s="420">
        <f>SUM(Enero!F98+Febrero!F98+'Marzo '!F98+'Abril '!F98+'Mayo '!F98+Junio!F98+Julio!F98+Agosto!F98+Septiembre!F98+'Octubre '!F98+Noviembre!F98+'Diciembre '!F98)</f>
        <v>1205</v>
      </c>
      <c r="G98" s="15" t="str">
        <f t="shared" si="6"/>
        <v/>
      </c>
      <c r="I98" s="104"/>
      <c r="X98" s="101">
        <f t="shared" si="7"/>
        <v>0</v>
      </c>
      <c r="Y98" s="100"/>
    </row>
    <row r="99" spans="1:26" ht="15" customHeight="1" x14ac:dyDescent="0.2">
      <c r="A99" s="633"/>
      <c r="B99" s="75" t="s">
        <v>130</v>
      </c>
      <c r="C99" s="413">
        <f>SUM(Enero!C99+Febrero!C99+'Marzo '!C99+'Abril '!C99+'Mayo '!C99+Junio!C99+Julio!C99+Agosto!C99+Septiembre!C99+'Octubre '!C99+Noviembre!C99+'Diciembre '!C99)</f>
        <v>0</v>
      </c>
      <c r="D99" s="414">
        <f>SUM(Enero!D99+Febrero!D99+'Marzo '!D99+'Abril '!D99+'Mayo '!D99+Junio!D99+Julio!D99+Agosto!D99+Septiembre!D99+'Octubre '!D99+Noviembre!D99+'Diciembre '!D99)</f>
        <v>0</v>
      </c>
      <c r="E99" s="415">
        <f>SUM(Enero!E99+Febrero!E99+'Marzo '!E99+'Abril '!E99+'Mayo '!E99+Junio!E99+Julio!E99+Agosto!E99+Septiembre!E99+'Octubre '!E99+Noviembre!E99+'Diciembre '!E99)</f>
        <v>0</v>
      </c>
      <c r="F99" s="416">
        <f>SUM(Enero!F99+Febrero!F99+'Marzo '!F99+'Abril '!F99+'Mayo '!F99+Junio!F99+Julio!F99+Agosto!F99+Septiembre!F99+'Octubre '!F99+Noviembre!F99+'Diciembre '!F99)</f>
        <v>0</v>
      </c>
      <c r="G99" s="15" t="str">
        <f t="shared" si="6"/>
        <v/>
      </c>
      <c r="I99" s="104"/>
      <c r="X99" s="101">
        <f t="shared" si="7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>SUM(Enero!C100+Febrero!C100+'Marzo '!C100+'Abril '!C100+'Mayo '!C100+Junio!C100+Julio!C100+Agosto!C100+Septiembre!C100+'Octubre '!C100+Noviembre!C100+'Diciembre '!C100)</f>
        <v>2414</v>
      </c>
      <c r="D100" s="418">
        <f>SUM(Enero!D100+Febrero!D100+'Marzo '!D100+'Abril '!D100+'Mayo '!D100+Junio!D100+Julio!D100+Agosto!D100+Septiembre!D100+'Octubre '!D100+Noviembre!D100+'Diciembre '!D100)</f>
        <v>2414</v>
      </c>
      <c r="E100" s="419">
        <f>SUM(Enero!E100+Febrero!E100+'Marzo '!E100+'Abril '!E100+'Mayo '!E100+Junio!E100+Julio!E100+Agosto!E100+Septiembre!E100+'Octubre '!E100+Noviembre!E100+'Diciembre '!E100)</f>
        <v>277</v>
      </c>
      <c r="F100" s="420">
        <f>SUM(Enero!F100+Febrero!F100+'Marzo '!F100+'Abril '!F100+'Mayo '!F100+Junio!F100+Julio!F100+Agosto!F100+Septiembre!F100+'Octubre '!F100+Noviembre!F100+'Diciembre '!F100)</f>
        <v>2137</v>
      </c>
      <c r="G100" s="15" t="str">
        <f t="shared" si="6"/>
        <v/>
      </c>
      <c r="I100" s="104"/>
      <c r="X100" s="101">
        <f t="shared" si="7"/>
        <v>0</v>
      </c>
      <c r="Y100" s="100"/>
    </row>
    <row r="101" spans="1:26" ht="15" customHeight="1" x14ac:dyDescent="0.2">
      <c r="A101" s="628"/>
      <c r="B101" s="75" t="s">
        <v>134</v>
      </c>
      <c r="C101" s="413">
        <f>SUM(Enero!C101+Febrero!C101+'Marzo '!C101+'Abril '!C101+'Mayo '!C101+Junio!C101+Julio!C101+Agosto!C101+Septiembre!C101+'Octubre '!C101+Noviembre!C101+'Diciembre '!C101)</f>
        <v>26</v>
      </c>
      <c r="D101" s="414">
        <f>SUM(Enero!D101+Febrero!D101+'Marzo '!D101+'Abril '!D101+'Mayo '!D101+Junio!D101+Julio!D101+Agosto!D101+Septiembre!D101+'Octubre '!D101+Noviembre!D101+'Diciembre '!D101)</f>
        <v>26</v>
      </c>
      <c r="E101" s="415">
        <f>SUM(Enero!E101+Febrero!E101+'Marzo '!E101+'Abril '!E101+'Mayo '!E101+Junio!E101+Julio!E101+Agosto!E101+Septiembre!E101+'Octubre '!E101+Noviembre!E101+'Diciembre '!E101)</f>
        <v>4</v>
      </c>
      <c r="F101" s="416">
        <f>SUM(Enero!F101+Febrero!F101+'Marzo '!F101+'Abril '!F101+'Mayo '!F101+Junio!F101+Julio!F101+Agosto!F101+Septiembre!F101+'Octubre '!F101+Noviembre!F101+'Diciembre '!F101)</f>
        <v>22</v>
      </c>
      <c r="G101" s="15" t="str">
        <f t="shared" si="6"/>
        <v/>
      </c>
      <c r="I101" s="104"/>
      <c r="X101" s="101">
        <f t="shared" si="7"/>
        <v>0</v>
      </c>
      <c r="Y101" s="100"/>
    </row>
    <row r="102" spans="1:26" ht="15" customHeight="1" x14ac:dyDescent="0.2">
      <c r="A102" s="634" t="s">
        <v>135</v>
      </c>
      <c r="B102" s="635"/>
      <c r="C102" s="421">
        <f>SUM(Enero!C102+Febrero!C102+'Marzo '!C102+'Abril '!C102+'Mayo '!C102+Junio!C102+Julio!C102+Agosto!C102+Septiembre!C102+'Octubre '!C102+Noviembre!C102+'Diciembre '!C102)</f>
        <v>3909</v>
      </c>
      <c r="D102" s="422">
        <f>SUM(Enero!D102+Febrero!D102+'Marzo '!D102+'Abril '!D102+'Mayo '!D102+Junio!D102+Julio!D102+Agosto!D102+Septiembre!D102+'Octubre '!D102+Noviembre!D102+'Diciembre '!D102)</f>
        <v>3608</v>
      </c>
      <c r="E102" s="423">
        <f>SUM(Enero!E102+Febrero!E102+'Marzo '!E102+'Abril '!E102+'Mayo '!E102+Junio!E102+Julio!E102+Agosto!E102+Septiembre!E102+'Octubre '!E102+Noviembre!E102+'Diciembre '!E102)</f>
        <v>0</v>
      </c>
      <c r="F102" s="424">
        <f>SUM(Enero!F102+Febrero!F102+'Marzo '!F102+'Abril '!F102+'Mayo '!F102+Junio!F102+Julio!F102+Agosto!F102+Septiembre!F102+'Octubre '!F102+Noviembre!F102+'Diciembre '!F102)</f>
        <v>0</v>
      </c>
      <c r="G102" s="15" t="str">
        <f>IF(D102&gt;C102,"Error: Las actividades totales son menores que las realizadas en beneficiarios","")</f>
        <v/>
      </c>
      <c r="I102" s="104"/>
      <c r="X102" s="101">
        <f t="shared" si="7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29" t="s">
        <v>10</v>
      </c>
      <c r="D104" s="102" t="s">
        <v>126</v>
      </c>
      <c r="E104" s="103" t="s">
        <v>127</v>
      </c>
      <c r="F104" s="109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SUM(Enero!C105+Febrero!C105+'Marzo '!C105+'Abril '!C105+'Mayo '!C105+Junio!C105+Julio!C105+Agosto!C105+Septiembre!C105+'Octubre '!C105+Noviembre!C105+'Diciembre '!C105)</f>
        <v>0</v>
      </c>
      <c r="D105" s="411">
        <f>SUM(Enero!D105+Febrero!D105+'Marzo '!D105+'Abril '!D105+'Mayo '!D105+Junio!D105+Julio!D105+Agosto!D105+Septiembre!D105+'Octubre '!D105+Noviembre!D105+'Diciembre '!D105)</f>
        <v>0</v>
      </c>
      <c r="E105" s="412">
        <f>SUM(Enero!E105+Febrero!E105+'Marzo '!E105+'Abril '!E105+'Mayo '!E105+Junio!E105+Julio!E105+Agosto!E105+Septiembre!E105+'Octubre '!E105+Noviembre!E105+'Diciembre '!E105)</f>
        <v>0</v>
      </c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SUM(Enero!C106+Febrero!C106+'Marzo '!C106+'Abril '!C106+'Mayo '!C106+Junio!C106+Julio!C106+Agosto!C106+Septiembre!C106+'Octubre '!C106+Noviembre!C106+'Diciembre '!C106)</f>
        <v>0</v>
      </c>
      <c r="D106" s="428">
        <f>SUM(Enero!D106+Febrero!D106+'Marzo '!D106+'Abril '!D106+'Mayo '!D106+Junio!D106+Julio!D106+Agosto!D106+Septiembre!D106+'Octubre '!D106+Noviembre!D106+'Diciembre '!D106)</f>
        <v>0</v>
      </c>
      <c r="E106" s="429">
        <f>SUM(Enero!E106+Febrero!E106+'Marzo '!E106+'Abril '!E106+'Mayo '!E106+Junio!E106+Julio!E106+Agosto!E106+Septiembre!E106+'Octubre '!E106+Noviembre!E106+'Diciembre '!E106)</f>
        <v>0</v>
      </c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SUM(Enero!C107+Febrero!C107+'Marzo '!C107+'Abril '!C107+'Mayo '!C107+Junio!C107+Julio!C107+Agosto!C107+Septiembre!C107+'Octubre '!C107+Noviembre!C107+'Diciembre '!C107)</f>
        <v>0</v>
      </c>
      <c r="D107" s="411">
        <f>SUM(Enero!D107+Febrero!D107+'Marzo '!D107+'Abril '!D107+'Mayo '!D107+Junio!D107+Julio!D107+Agosto!D107+Septiembre!D107+'Octubre '!D107+Noviembre!D107+'Diciembre '!D107)</f>
        <v>0</v>
      </c>
      <c r="E107" s="412">
        <f>SUM(Enero!E107+Febrero!E107+'Marzo '!E107+'Abril '!E107+'Mayo '!E107+Junio!E107+Julio!E107+Agosto!E107+Septiembre!E107+'Octubre '!E107+Noviembre!E107+'Diciembre '!E107)</f>
        <v>0</v>
      </c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SUM(Enero!C108+Febrero!C108+'Marzo '!C108+'Abril '!C108+'Mayo '!C108+Junio!C108+Julio!C108+Agosto!C108+Septiembre!C108+'Octubre '!C108+Noviembre!C108+'Diciembre '!C108)</f>
        <v>0</v>
      </c>
      <c r="D108" s="415">
        <f>SUM(Enero!D108+Febrero!D108+'Marzo '!D108+'Abril '!D108+'Mayo '!D108+Junio!D108+Julio!D108+Agosto!D108+Septiembre!D108+'Octubre '!D108+Noviembre!D108+'Diciembre '!D108)</f>
        <v>0</v>
      </c>
      <c r="E108" s="416">
        <f>SUM(Enero!E108+Febrero!E108+'Marzo '!E108+'Abril '!E108+'Mayo '!E108+Junio!E108+Julio!E108+Agosto!E108+Septiembre!E108+'Octubre '!E108+Noviembre!E108+'Diciembre '!E108)</f>
        <v>0</v>
      </c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8" t="s">
        <v>10</v>
      </c>
      <c r="D110" s="8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f>SUM(Enero!C111+Febrero!C111+'Marzo '!C111+'Abril '!C111+'Mayo '!C111+Junio!C111+Julio!C111+Agosto!C111+Septiembre!C111+'Octubre '!C111+Noviembre!C111+'Diciembre '!C111)</f>
        <v>47</v>
      </c>
      <c r="D111" s="431">
        <f>SUM(Enero!D111+Febrero!D111+'Marzo '!D111+'Abril '!D111+'Mayo '!D111+Junio!D111+Julio!D111+Agosto!D111+Septiembre!D111+'Octubre '!D111+Noviembre!D111+'Diciembre '!D111)</f>
        <v>45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f>SUM(Enero!C112+Febrero!C112+'Marzo '!C112+'Abril '!C112+'Mayo '!C112+Junio!C112+Julio!C112+Agosto!C112+Septiembre!C112+'Octubre '!C112+Noviembre!C112+'Diciembre '!C112)</f>
        <v>34</v>
      </c>
      <c r="D112" s="433">
        <f>SUM(Enero!D112+Febrero!D112+'Marzo '!D112+'Abril '!D112+'Mayo '!D112+Junio!D112+Julio!D112+Agosto!D112+Septiembre!D112+'Octubre '!D112+Noviembre!D112+'Diciembre '!D112)</f>
        <v>34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29" t="s">
        <v>10</v>
      </c>
      <c r="D115" s="114" t="s">
        <v>148</v>
      </c>
      <c r="E115" s="115" t="s">
        <v>149</v>
      </c>
      <c r="F115" s="44" t="s">
        <v>12</v>
      </c>
      <c r="G115" s="45" t="s">
        <v>13</v>
      </c>
      <c r="H115" s="43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SUM(Enero!C116+Febrero!C116+'Marzo '!C116+'Abril '!C116+'Mayo '!C116+Junio!C116+Julio!C116+Agosto!C116+Septiembre!C116+'Octubre '!C116+Noviembre!C116+'Diciembre '!C116)</f>
        <v>154</v>
      </c>
      <c r="D116" s="434">
        <f>SUM(Enero!D116+Febrero!D116+'Marzo '!D116+'Abril '!D116+'Mayo '!D116+Junio!D116+Julio!D116+Agosto!D116+Septiembre!D116+'Octubre '!D116+Noviembre!D116+'Diciembre '!D116)</f>
        <v>0</v>
      </c>
      <c r="E116" s="435">
        <f>SUM(Enero!E116+Febrero!E116+'Marzo '!E116+'Abril '!E116+'Mayo '!E116+Junio!E116+Julio!E116+Agosto!E116+Septiembre!E116+'Octubre '!E116+Noviembre!E116+'Diciembre '!E116)</f>
        <v>154</v>
      </c>
      <c r="F116" s="338">
        <f>SUM(Enero!F116+Febrero!F116+'Marzo '!F116+'Abril '!F116+'Mayo '!F116+Junio!F116+Julio!F116+Agosto!F116+Septiembre!F116+'Octubre '!F116+Noviembre!F116+'Diciembre '!F116)</f>
        <v>20</v>
      </c>
      <c r="G116" s="436">
        <f>SUM(Enero!G116+Febrero!G116+'Marzo '!G116+'Abril '!G116+'Mayo '!G116+Junio!G116+Julio!G116+Agosto!G116+Septiembre!G116+'Octubre '!G116+Noviembre!G116+'Diciembre '!G116)</f>
        <v>134</v>
      </c>
      <c r="H116" s="337">
        <f>SUM(Enero!H116+Febrero!H116+'Marzo '!H116+'Abril '!H116+'Mayo '!H116+Junio!H116+Julio!H116+Agosto!H116+Septiembre!H116+'Octubre '!H116+Noviembre!H116+'Diciembre '!H116)</f>
        <v>0</v>
      </c>
      <c r="I116" s="337">
        <f>SUM(Enero!I116+Febrero!I116+'Marzo '!I116+'Abril '!I116+'Mayo '!I116+Junio!I116+Julio!I116+Agosto!I116+Septiembre!I116+'Octubre '!I116+Noviembre!I116+'Diciembre '!I116)</f>
        <v>0</v>
      </c>
      <c r="J116" s="437">
        <f>SUM(Enero!J116+Febrero!J116+'Marzo '!J116+'Abril '!J116+'Mayo '!J116+Junio!J116+Julio!J116+Agosto!J116+Septiembre!J116+'Octubre '!J116+Noviembre!J116+'Diciembre '!J116)</f>
        <v>0</v>
      </c>
      <c r="K116" s="337">
        <f>SUM(Enero!K116+Febrero!K116+'Marzo '!K116+'Abril '!K116+'Mayo '!K116+Junio!K116+Julio!K116+Agosto!K116+Septiembre!K116+'Octubre '!K116+Noviembre!K116+'Diciembre '!K116)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8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SUM(Enero!C117+Febrero!C117+'Marzo '!C117+'Abril '!C117+'Mayo '!C117+Junio!C117+Julio!C117+Agosto!C117+Septiembre!C117+'Octubre '!C117+Noviembre!C117+'Diciembre '!C117)</f>
        <v>8</v>
      </c>
      <c r="D117" s="438">
        <f>SUM(Enero!D117+Febrero!D117+'Marzo '!D117+'Abril '!D117+'Mayo '!D117+Junio!D117+Julio!D117+Agosto!D117+Septiembre!D117+'Octubre '!D117+Noviembre!D117+'Diciembre '!D117)</f>
        <v>0</v>
      </c>
      <c r="E117" s="439">
        <f>SUM(Enero!E117+Febrero!E117+'Marzo '!E117+'Abril '!E117+'Mayo '!E117+Junio!E117+Julio!E117+Agosto!E117+Septiembre!E117+'Octubre '!E117+Noviembre!E117+'Diciembre '!E117)</f>
        <v>0</v>
      </c>
      <c r="F117" s="299">
        <f>SUM(Enero!F117+Febrero!F117+'Marzo '!F117+'Abril '!F117+'Mayo '!F117+Junio!F117+Julio!F117+Agosto!F117+Septiembre!F117+'Octubre '!F117+Noviembre!F117+'Diciembre '!F117)</f>
        <v>7</v>
      </c>
      <c r="G117" s="301">
        <f>SUM(Enero!G117+Febrero!G117+'Marzo '!G117+'Abril '!G117+'Mayo '!G117+Junio!G117+Julio!G117+Agosto!G117+Septiembre!G117+'Octubre '!G117+Noviembre!G117+'Diciembre '!G117)</f>
        <v>0</v>
      </c>
      <c r="H117" s="343">
        <f>SUM(Enero!H117+Febrero!H117+'Marzo '!H117+'Abril '!H117+'Mayo '!H117+Junio!H117+Julio!H117+Agosto!H117+Septiembre!H117+'Octubre '!H117+Noviembre!H117+'Diciembre '!H117)</f>
        <v>1</v>
      </c>
      <c r="I117" s="343">
        <f>SUM(Enero!I117+Febrero!I117+'Marzo '!I117+'Abril '!I117+'Mayo '!I117+Junio!I117+Julio!I117+Agosto!I117+Septiembre!I117+'Octubre '!I117+Noviembre!I117+'Diciembre '!I117)</f>
        <v>0</v>
      </c>
      <c r="J117" s="298">
        <f>SUM(Enero!J117+Febrero!J117+'Marzo '!J117+'Abril '!J117+'Mayo '!J117+Junio!J117+Julio!J117+Agosto!J117+Septiembre!J117+'Octubre '!J117+Noviembre!J117+'Diciembre '!J117)</f>
        <v>0</v>
      </c>
      <c r="K117" s="343">
        <f>SUM(Enero!K117+Febrero!K117+'Marzo '!K117+'Abril '!K117+'Mayo '!K117+Junio!K117+Julio!K117+Agosto!K117+Septiembre!K117+'Octubre '!K117+Noviembre!K117+'Diciembre '!K117)</f>
        <v>0</v>
      </c>
      <c r="L117" s="15" t="str">
        <f>IF((F117+G117+H117)&lt;&gt;C117,"ERROR PROCEDENCIA","")</f>
        <v/>
      </c>
      <c r="M117" s="88"/>
      <c r="X117" s="117"/>
      <c r="Y117" s="118">
        <f t="shared" si="8"/>
        <v>0</v>
      </c>
    </row>
    <row r="118" spans="1:25" ht="15" customHeight="1" x14ac:dyDescent="0.15">
      <c r="A118" s="614"/>
      <c r="B118" s="120" t="s">
        <v>10</v>
      </c>
      <c r="C118" s="281">
        <f>SUM(Enero!C118+Febrero!C118+'Marzo '!C118+'Abril '!C118+'Mayo '!C118+Junio!C118+Julio!C118+Agosto!C118+Septiembre!C118+'Octubre '!C118+Noviembre!C118+'Diciembre '!C118)</f>
        <v>162</v>
      </c>
      <c r="D118" s="423">
        <f>SUM(Enero!D118+Febrero!D118+'Marzo '!D118+'Abril '!D118+'Mayo '!D118+Junio!D118+Julio!D118+Agosto!D118+Septiembre!D118+'Octubre '!D118+Noviembre!D118+'Diciembre '!D118)</f>
        <v>0</v>
      </c>
      <c r="E118" s="424">
        <f>SUM(Enero!E118+Febrero!E118+'Marzo '!E118+'Abril '!E118+'Mayo '!E118+Junio!E118+Julio!E118+Agosto!E118+Septiembre!E118+'Octubre '!E118+Noviembre!E118+'Diciembre '!E118)</f>
        <v>0</v>
      </c>
      <c r="F118" s="282">
        <f>SUM(Enero!F118+Febrero!F118+'Marzo '!F118+'Abril '!F118+'Mayo '!F118+Junio!F118+Julio!F118+Agosto!F118+Septiembre!F118+'Octubre '!F118+Noviembre!F118+'Diciembre '!F118)</f>
        <v>27</v>
      </c>
      <c r="G118" s="284">
        <f>SUM(Enero!G118+Febrero!G118+'Marzo '!G118+'Abril '!G118+'Mayo '!G118+Junio!G118+Julio!G118+Agosto!G118+Septiembre!G118+'Octubre '!G118+Noviembre!G118+'Diciembre '!G118)</f>
        <v>134</v>
      </c>
      <c r="H118" s="350">
        <f>SUM(Enero!H118+Febrero!H118+'Marzo '!H118+'Abril '!H118+'Mayo '!H118+Junio!H118+Julio!H118+Agosto!H118+Septiembre!H118+'Octubre '!H118+Noviembre!H118+'Diciembre '!H118)</f>
        <v>1</v>
      </c>
      <c r="I118" s="350">
        <f>SUM(Enero!I118+Febrero!I118+'Marzo '!I118+'Abril '!I118+'Mayo '!I118+Junio!I118+Julio!I118+Agosto!I118+Septiembre!I118+'Octubre '!I118+Noviembre!I118+'Diciembre '!I118)</f>
        <v>0</v>
      </c>
      <c r="J118" s="281">
        <f>SUM(Enero!J118+Febrero!J118+'Marzo '!J118+'Abril '!J118+'Mayo '!J118+Junio!J118+Julio!J118+Agosto!J118+Septiembre!J118+'Octubre '!J118+Noviembre!J118+'Diciembre '!J118)</f>
        <v>0</v>
      </c>
      <c r="K118" s="350">
        <f>SUM(Enero!K118+Febrero!K118+'Marzo '!K118+'Abril '!K118+'Mayo '!K118+Junio!K118+Julio!K118+Agosto!K118+Septiembre!K118+'Octubre '!K118+Noviembre!K118+'Diciembre '!K118)</f>
        <v>0</v>
      </c>
      <c r="L118" s="15" t="str">
        <f>IF((F118+G118+H118)&lt;&gt;C118,"ERROR PROCEDENCIA","")</f>
        <v/>
      </c>
      <c r="M118" s="88"/>
      <c r="X118" s="117"/>
      <c r="Y118" s="118">
        <f t="shared" si="8"/>
        <v>0</v>
      </c>
    </row>
    <row r="119" spans="1:25" ht="15" customHeight="1" x14ac:dyDescent="0.15">
      <c r="A119" s="121" t="s">
        <v>153</v>
      </c>
      <c r="B119" s="122"/>
      <c r="C119" s="440">
        <f>SUM(Enero!C119+Febrero!C119+'Marzo '!C119+'Abril '!C119+'Mayo '!C119+Junio!C119+Julio!C119+Agosto!C119+Septiembre!C119+'Octubre '!C119+Noviembre!C119+'Diciembre '!C119)</f>
        <v>12431</v>
      </c>
      <c r="D119" s="423">
        <f>SUM(Enero!D119+Febrero!D119+'Marzo '!D119+'Abril '!D119+'Mayo '!D119+Junio!D119+Julio!D119+Agosto!D119+Septiembre!D119+'Octubre '!D119+Noviembre!D119+'Diciembre '!D119)</f>
        <v>0</v>
      </c>
      <c r="E119" s="424">
        <f>SUM(Enero!E119+Febrero!E119+'Marzo '!E119+'Abril '!E119+'Mayo '!E119+Junio!E119+Julio!E119+Agosto!E119+Septiembre!E119+'Octubre '!E119+Noviembre!E119+'Diciembre '!E119)</f>
        <v>0</v>
      </c>
      <c r="F119" s="325">
        <f>SUM(Enero!F119+Febrero!F119+'Marzo '!F119+'Abril '!F119+'Mayo '!F119+Junio!F119+Julio!F119+Agosto!F119+Septiembre!F119+'Octubre '!F119+Noviembre!F119+'Diciembre '!F119)</f>
        <v>93</v>
      </c>
      <c r="G119" s="327">
        <f>SUM(Enero!G119+Febrero!G119+'Marzo '!G119+'Abril '!G119+'Mayo '!G119+Junio!G119+Julio!G119+Agosto!G119+Septiembre!G119+'Octubre '!G119+Noviembre!G119+'Diciembre '!G119)</f>
        <v>11874</v>
      </c>
      <c r="H119" s="441">
        <f>SUM(Enero!H119+Febrero!H119+'Marzo '!H119+'Abril '!H119+'Mayo '!H119+Junio!H119+Julio!H119+Agosto!H119+Septiembre!H119+'Octubre '!H119+Noviembre!H119+'Diciembre '!H119)</f>
        <v>464</v>
      </c>
      <c r="I119" s="441">
        <f>SUM(Enero!I119+Febrero!I119+'Marzo '!I119+'Abril '!I119+'Mayo '!I119+Junio!I119+Julio!I119+Agosto!I119+Septiembre!I119+'Octubre '!I119+Noviembre!I119+'Diciembre '!I119)</f>
        <v>0</v>
      </c>
      <c r="J119" s="324">
        <f>SUM(Enero!J119+Febrero!J119+'Marzo '!J119+'Abril '!J119+'Mayo '!J119+Junio!J119+Julio!J119+Agosto!J119+Septiembre!J119+'Octubre '!J119+Noviembre!J119+'Diciembre '!J119)</f>
        <v>0</v>
      </c>
      <c r="K119" s="441">
        <f>SUM(Enero!K119+Febrero!K119+'Marzo '!K119+'Abril '!K119+'Mayo '!K119+Junio!K119+Julio!K119+Agosto!K119+Septiembre!K119+'Octubre '!K119+Noviembre!K119+'Diciembre '!K119)</f>
        <v>0</v>
      </c>
      <c r="L119" s="15" t="str">
        <f>IF((F119+G119+H119)&lt;&gt;C119,"ERROR PROCEDENCIA","")</f>
        <v/>
      </c>
      <c r="M119" s="88"/>
      <c r="X119" s="117"/>
      <c r="Y119" s="118">
        <f t="shared" si="8"/>
        <v>0</v>
      </c>
    </row>
    <row r="120" spans="1:25" ht="15" customHeight="1" x14ac:dyDescent="0.15">
      <c r="A120" s="123" t="s">
        <v>154</v>
      </c>
      <c r="B120" s="124"/>
      <c r="C120" s="172">
        <f>SUM(Enero!C120+Febrero!C120+'Marzo '!C120+'Abril '!C120+'Mayo '!C120+Junio!C120+Julio!C120+Agosto!C120+Septiembre!C120+'Octubre '!C120+Noviembre!C120+'Diciembre '!C120)</f>
        <v>5826</v>
      </c>
      <c r="D120" s="442">
        <f>SUM(Enero!D120+Febrero!D120+'Marzo '!D120+'Abril '!D120+'Mayo '!D120+Junio!D120+Julio!D120+Agosto!D120+Septiembre!D120+'Octubre '!D120+Noviembre!D120+'Diciembre '!D120)</f>
        <v>0</v>
      </c>
      <c r="E120" s="443">
        <f>SUM(Enero!E120+Febrero!E120+'Marzo '!E120+'Abril '!E120+'Mayo '!E120+Junio!E120+Julio!E120+Agosto!E120+Septiembre!E120+'Octubre '!E120+Noviembre!E120+'Diciembre '!E120)</f>
        <v>0</v>
      </c>
      <c r="F120" s="331">
        <f>SUM(Enero!F120+Febrero!F120+'Marzo '!F120+'Abril '!F120+'Mayo '!F120+Junio!F120+Julio!F120+Agosto!F120+Septiembre!F120+'Octubre '!F120+Noviembre!F120+'Diciembre '!F120)</f>
        <v>1410</v>
      </c>
      <c r="G120" s="333">
        <f>SUM(Enero!G120+Febrero!G120+'Marzo '!G120+'Abril '!G120+'Mayo '!G120+Junio!G120+Julio!G120+Agosto!G120+Septiembre!G120+'Octubre '!G120+Noviembre!G120+'Diciembre '!G120)</f>
        <v>4294</v>
      </c>
      <c r="H120" s="359">
        <f>SUM(Enero!H120+Febrero!H120+'Marzo '!H120+'Abril '!H120+'Mayo '!H120+Junio!H120+Julio!H120+Agosto!H120+Septiembre!H120+'Octubre '!H120+Noviembre!H120+'Diciembre '!H120)</f>
        <v>122</v>
      </c>
      <c r="I120" s="359">
        <f>SUM(Enero!I120+Febrero!I120+'Marzo '!I120+'Abril '!I120+'Mayo '!I120+Junio!I120+Julio!I120+Agosto!I120+Septiembre!I120+'Octubre '!I120+Noviembre!I120+'Diciembre '!I120)</f>
        <v>0</v>
      </c>
      <c r="J120" s="330">
        <f>SUM(Enero!J120+Febrero!J120+'Marzo '!J120+'Abril '!J120+'Mayo '!J120+Junio!J120+Julio!J120+Agosto!J120+Septiembre!J120+'Octubre '!J120+Noviembre!J120+'Diciembre '!J120)</f>
        <v>0</v>
      </c>
      <c r="K120" s="359">
        <f>SUM(Enero!K120+Febrero!K120+'Marzo '!K120+'Abril '!K120+'Mayo '!K120+Junio!K120+Julio!K120+Agosto!K120+Septiembre!K120+'Octubre '!K120+Noviembre!K120+'Diciembre '!K120)</f>
        <v>0</v>
      </c>
      <c r="L120" s="15" t="str">
        <f>IF((F120+G120+H120)&lt;&gt;C120,"ERROR PROCEDENCIA","")</f>
        <v/>
      </c>
      <c r="M120" s="88"/>
      <c r="X120" s="117"/>
      <c r="Y120" s="118">
        <f t="shared" si="8"/>
        <v>0</v>
      </c>
    </row>
    <row r="121" spans="1:25" ht="15" customHeight="1" x14ac:dyDescent="0.15">
      <c r="A121" s="615" t="s">
        <v>155</v>
      </c>
      <c r="B121" s="616"/>
      <c r="C121" s="403">
        <f>SUM(Enero!C121+Febrero!C121+'Marzo '!C121+'Abril '!C121+'Mayo '!C121+Junio!C121+Julio!C121+Agosto!C121+Septiembre!C121+'Octubre '!C121+Noviembre!C121+'Diciembre '!C121)</f>
        <v>8</v>
      </c>
      <c r="D121" s="283">
        <f>SUM(Enero!D121+Febrero!D121+'Marzo '!D121+'Abril '!D121+'Mayo '!D121+Junio!D121+Julio!D121+Agosto!D121+Septiembre!D121+'Octubre '!D121+Noviembre!D121+'Diciembre '!D121)</f>
        <v>0</v>
      </c>
      <c r="E121" s="285">
        <f>SUM(Enero!E121+Febrero!E121+'Marzo '!E121+'Abril '!E121+'Mayo '!E121+Junio!E121+Julio!E121+Agosto!E121+Septiembre!E121+'Octubre '!E121+Noviembre!E121+'Diciembre '!E121)</f>
        <v>8</v>
      </c>
      <c r="F121" s="282">
        <f>SUM(Enero!F121+Febrero!F121+'Marzo '!F121+'Abril '!F121+'Mayo '!F121+Junio!F121+Julio!F121+Agosto!F121+Septiembre!F121+'Octubre '!F121+Noviembre!F121+'Diciembre '!F121)</f>
        <v>0</v>
      </c>
      <c r="G121" s="284">
        <f>SUM(Enero!G121+Febrero!G121+'Marzo '!G121+'Abril '!G121+'Mayo '!G121+Junio!G121+Julio!G121+Agosto!G121+Septiembre!G121+'Octubre '!G121+Noviembre!G121+'Diciembre '!G121)</f>
        <v>8</v>
      </c>
      <c r="H121" s="350">
        <f>SUM(Enero!H121+Febrero!H121+'Marzo '!H121+'Abril '!H121+'Mayo '!H121+Junio!H121+Julio!H121+Agosto!H121+Septiembre!H121+'Octubre '!H121+Noviembre!H121+'Diciembre '!H121)</f>
        <v>0</v>
      </c>
      <c r="I121" s="350">
        <f>SUM(Enero!I121+Febrero!I121+'Marzo '!I121+'Abril '!I121+'Mayo '!I121+Junio!I121+Julio!I121+Agosto!I121+Septiembre!I121+'Octubre '!I121+Noviembre!I121+'Diciembre '!I121)</f>
        <v>0</v>
      </c>
      <c r="J121" s="281">
        <f>SUM(Enero!J121+Febrero!J121+'Marzo '!J121+'Abril '!J121+'Mayo '!J121+Junio!J121+Julio!J121+Agosto!J121+Septiembre!J121+'Octubre '!J121+Noviembre!J121+'Diciembre '!J121)</f>
        <v>0</v>
      </c>
      <c r="K121" s="350">
        <f>SUM(Enero!K121+Febrero!K121+'Marzo '!K121+'Abril '!K121+'Mayo '!K121+Junio!K121+Julio!K121+Agosto!K121+Septiembre!K121+'Octubre '!K121+Noviembre!K121+'Diciembre '!K121)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8"/>
        <v>0</v>
      </c>
    </row>
    <row r="122" spans="1:25" ht="15" customHeight="1" x14ac:dyDescent="0.15">
      <c r="A122" s="125" t="s">
        <v>156</v>
      </c>
      <c r="B122" s="126"/>
      <c r="C122" s="444">
        <f>SUM(Enero!C122+Febrero!C122+'Marzo '!C122+'Abril '!C122+'Mayo '!C122+Junio!C122+Julio!C122+Agosto!C122+Septiembre!C122+'Octubre '!C122+Noviembre!C122+'Diciembre '!C122)</f>
        <v>633</v>
      </c>
      <c r="D122" s="445">
        <f>SUM(Enero!D122+Febrero!D122+'Marzo '!D122+'Abril '!D122+'Mayo '!D122+Junio!D122+Julio!D122+Agosto!D122+Septiembre!D122+'Octubre '!D122+Noviembre!D122+'Diciembre '!D122)</f>
        <v>0</v>
      </c>
      <c r="E122" s="443">
        <f>SUM(Enero!E122+Febrero!E122+'Marzo '!E122+'Abril '!E122+'Mayo '!E122+Junio!E122+Julio!E122+Agosto!E122+Septiembre!E122+'Octubre '!E122+Noviembre!E122+'Diciembre '!E122)</f>
        <v>0</v>
      </c>
      <c r="F122" s="288">
        <f>SUM(Enero!F122+Febrero!F122+'Marzo '!F122+'Abril '!F122+'Mayo '!F122+Junio!F122+Julio!F122+Agosto!F122+Septiembre!F122+'Octubre '!F122+Noviembre!F122+'Diciembre '!F122)</f>
        <v>633</v>
      </c>
      <c r="G122" s="290">
        <f>SUM(Enero!G122+Febrero!G122+'Marzo '!G122+'Abril '!G122+'Mayo '!G122+Junio!G122+Julio!G122+Agosto!G122+Septiembre!G122+'Octubre '!G122+Noviembre!G122+'Diciembre '!G122)</f>
        <v>0</v>
      </c>
      <c r="H122" s="446">
        <f>SUM(Enero!H122+Febrero!H122+'Marzo '!H122+'Abril '!H122+'Mayo '!H122+Junio!H122+Julio!H122+Agosto!H122+Septiembre!H122+'Octubre '!H122+Noviembre!H122+'Diciembre '!H122)</f>
        <v>0</v>
      </c>
      <c r="I122" s="446">
        <f>SUM(Enero!I122+Febrero!I122+'Marzo '!I122+'Abril '!I122+'Mayo '!I122+Junio!I122+Julio!I122+Agosto!I122+Septiembre!I122+'Octubre '!I122+Noviembre!I122+'Diciembre '!I122)</f>
        <v>0</v>
      </c>
      <c r="J122" s="287">
        <f>SUM(Enero!J122+Febrero!J122+'Marzo '!J122+'Abril '!J122+'Mayo '!J122+Junio!J122+Julio!J122+Agosto!J122+Septiembre!J122+'Octubre '!J122+Noviembre!J122+'Diciembre '!J122)</f>
        <v>0</v>
      </c>
      <c r="K122" s="446">
        <f>SUM(Enero!K122+Febrero!K122+'Marzo '!K122+'Abril '!K122+'Mayo '!K122+Junio!K122+Julio!K122+Agosto!K122+Septiembre!K122+'Octubre '!K122+Noviembre!K122+'Diciembre '!K122)</f>
        <v>0</v>
      </c>
      <c r="L122" s="15" t="str">
        <f>IF((F122+G122+H122)&lt;&gt;C122,"ERROR PROCEDENCIA","")</f>
        <v/>
      </c>
      <c r="M122" s="88"/>
      <c r="X122" s="117"/>
      <c r="Y122" s="118">
        <f t="shared" si="8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SUM(Enero!C123+Febrero!C123+'Marzo '!C123+'Abril '!C123+'Mayo '!C123+Junio!C123+Julio!C123+Agosto!C123+Septiembre!C123+'Octubre '!C123+Noviembre!C123+'Diciembre '!C123)</f>
        <v>9643</v>
      </c>
      <c r="D123" s="306">
        <f>SUM(Enero!D123+Febrero!D123+'Marzo '!D123+'Abril '!D123+'Mayo '!D123+Junio!D123+Julio!D123+Agosto!D123+Septiembre!D123+'Octubre '!D123+Noviembre!D123+'Diciembre '!D123)</f>
        <v>36</v>
      </c>
      <c r="E123" s="308">
        <f>SUM(Enero!E123+Febrero!E123+'Marzo '!E123+'Abril '!E123+'Mayo '!E123+Junio!E123+Julio!E123+Agosto!E123+Septiembre!E123+'Octubre '!E123+Noviembre!E123+'Diciembre '!E123)</f>
        <v>9607</v>
      </c>
      <c r="F123" s="305">
        <f>SUM(Enero!F123+Febrero!F123+'Marzo '!F123+'Abril '!F123+'Mayo '!F123+Junio!F123+Julio!F123+Agosto!F123+Septiembre!F123+'Octubre '!F123+Noviembre!F123+'Diciembre '!F123)</f>
        <v>1902</v>
      </c>
      <c r="G123" s="307">
        <f>SUM(Enero!G123+Febrero!G123+'Marzo '!G123+'Abril '!G123+'Mayo '!G123+Junio!G123+Julio!G123+Agosto!G123+Septiembre!G123+'Octubre '!G123+Noviembre!G123+'Diciembre '!G123)</f>
        <v>5122</v>
      </c>
      <c r="H123" s="341">
        <f>SUM(Enero!H123+Febrero!H123+'Marzo '!H123+'Abril '!H123+'Mayo '!H123+Junio!H123+Julio!H123+Agosto!H123+Septiembre!H123+'Octubre '!H123+Noviembre!H123+'Diciembre '!H123)</f>
        <v>2619</v>
      </c>
      <c r="I123" s="341">
        <f>SUM(Enero!I123+Febrero!I123+'Marzo '!I123+'Abril '!I123+'Mayo '!I123+Junio!I123+Julio!I123+Agosto!I123+Septiembre!I123+'Octubre '!I123+Noviembre!I123+'Diciembre '!I123)</f>
        <v>157</v>
      </c>
      <c r="J123" s="304">
        <f>SUM(Enero!J123+Febrero!J123+'Marzo '!J123+'Abril '!J123+'Mayo '!J123+Junio!J123+Julio!J123+Agosto!J123+Septiembre!J123+'Octubre '!J123+Noviembre!J123+'Diciembre '!J123)</f>
        <v>0</v>
      </c>
      <c r="K123" s="341">
        <f>SUM(Enero!K123+Febrero!K123+'Marzo '!K123+'Abril '!K123+'Mayo '!K123+Junio!K123+Julio!K123+Agosto!K123+Septiembre!K123+'Octubre '!K123+Noviembre!K123+'Diciembre '!K123)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8"/>
        <v>0</v>
      </c>
    </row>
    <row r="124" spans="1:25" ht="15" customHeight="1" x14ac:dyDescent="0.15">
      <c r="A124" s="603"/>
      <c r="B124" s="119" t="s">
        <v>152</v>
      </c>
      <c r="C124" s="447">
        <f>SUM(Enero!C124+Febrero!C124+'Marzo '!C124+'Abril '!C124+'Mayo '!C124+Junio!C124+Julio!C124+Agosto!C124+Septiembre!C124+'Octubre '!C124+Noviembre!C124+'Diciembre '!C124)</f>
        <v>110804</v>
      </c>
      <c r="D124" s="438">
        <f>SUM(Enero!D124+Febrero!D124+'Marzo '!D124+'Abril '!D124+'Mayo '!D124+Junio!D124+Julio!D124+Agosto!D124+Septiembre!D124+'Octubre '!D124+Noviembre!D124+'Diciembre '!D124)</f>
        <v>0</v>
      </c>
      <c r="E124" s="439">
        <f>SUM(Enero!E124+Febrero!E124+'Marzo '!E124+'Abril '!E124+'Mayo '!E124+Junio!E124+Julio!E124+Agosto!E124+Septiembre!E124+'Octubre '!E124+Noviembre!E124+'Diciembre '!E124)</f>
        <v>0</v>
      </c>
      <c r="F124" s="299">
        <f>SUM(Enero!F124+Febrero!F124+'Marzo '!F124+'Abril '!F124+'Mayo '!F124+Junio!F124+Julio!F124+Agosto!F124+Septiembre!F124+'Octubre '!F124+Noviembre!F124+'Diciembre '!F124)</f>
        <v>103739</v>
      </c>
      <c r="G124" s="301">
        <f>SUM(Enero!G124+Febrero!G124+'Marzo '!G124+'Abril '!G124+'Mayo '!G124+Junio!G124+Julio!G124+Agosto!G124+Septiembre!G124+'Octubre '!G124+Noviembre!G124+'Diciembre '!G124)</f>
        <v>1668</v>
      </c>
      <c r="H124" s="343">
        <f>SUM(Enero!H124+Febrero!H124+'Marzo '!H124+'Abril '!H124+'Mayo '!H124+Junio!H124+Julio!H124+Agosto!H124+Septiembre!H124+'Octubre '!H124+Noviembre!H124+'Diciembre '!H124)</f>
        <v>5397</v>
      </c>
      <c r="I124" s="343">
        <f>SUM(Enero!I124+Febrero!I124+'Marzo '!I124+'Abril '!I124+'Mayo '!I124+Junio!I124+Julio!I124+Agosto!I124+Septiembre!I124+'Octubre '!I124+Noviembre!I124+'Diciembre '!I124)</f>
        <v>0</v>
      </c>
      <c r="J124" s="298">
        <f>SUM(Enero!J124+Febrero!J124+'Marzo '!J124+'Abril '!J124+'Mayo '!J124+Junio!J124+Julio!J124+Agosto!J124+Septiembre!J124+'Octubre '!J124+Noviembre!J124+'Diciembre '!J124)</f>
        <v>0</v>
      </c>
      <c r="K124" s="343">
        <f>SUM(Enero!K124+Febrero!K124+'Marzo '!K124+'Abril '!K124+'Mayo '!K124+Junio!K124+Julio!K124+Agosto!K124+Septiembre!K124+'Octubre '!K124+Noviembre!K124+'Diciembre '!K124)</f>
        <v>0</v>
      </c>
      <c r="L124" s="15" t="str">
        <f>IF((F124+G124+H124)&lt;&gt;C124,"ERROR PROCEDENCIA","")</f>
        <v/>
      </c>
      <c r="M124" s="88"/>
      <c r="X124" s="117"/>
      <c r="Y124" s="118">
        <f t="shared" si="8"/>
        <v>0</v>
      </c>
    </row>
    <row r="125" spans="1:25" ht="15" customHeight="1" x14ac:dyDescent="0.15">
      <c r="A125" s="575"/>
      <c r="B125" s="120" t="s">
        <v>10</v>
      </c>
      <c r="C125" s="403">
        <f>SUM(Enero!C125+Febrero!C125+'Marzo '!C125+'Abril '!C125+'Mayo '!C125+Junio!C125+Julio!C125+Agosto!C125+Septiembre!C125+'Octubre '!C125+Noviembre!C125+'Diciembre '!C125)</f>
        <v>120447</v>
      </c>
      <c r="D125" s="423">
        <f>SUM(Enero!D125+Febrero!D125+'Marzo '!D125+'Abril '!D125+'Mayo '!D125+Junio!D125+Julio!D125+Agosto!D125+Septiembre!D125+'Octubre '!D125+Noviembre!D125+'Diciembre '!D125)</f>
        <v>0</v>
      </c>
      <c r="E125" s="424">
        <f>SUM(Enero!E125+Febrero!E125+'Marzo '!E125+'Abril '!E125+'Mayo '!E125+Junio!E125+Julio!E125+Agosto!E125+Septiembre!E125+'Octubre '!E125+Noviembre!E125+'Diciembre '!E125)</f>
        <v>0</v>
      </c>
      <c r="F125" s="282">
        <f>SUM(Enero!F125+Febrero!F125+'Marzo '!F125+'Abril '!F125+'Mayo '!F125+Junio!F125+Julio!F125+Agosto!F125+Septiembre!F125+'Octubre '!F125+Noviembre!F125+'Diciembre '!F125)</f>
        <v>105641</v>
      </c>
      <c r="G125" s="284">
        <f>SUM(Enero!G125+Febrero!G125+'Marzo '!G125+'Abril '!G125+'Mayo '!G125+Junio!G125+Julio!G125+Agosto!G125+Septiembre!G125+'Octubre '!G125+Noviembre!G125+'Diciembre '!G125)</f>
        <v>6790</v>
      </c>
      <c r="H125" s="350">
        <f>SUM(Enero!H125+Febrero!H125+'Marzo '!H125+'Abril '!H125+'Mayo '!H125+Junio!H125+Julio!H125+Agosto!H125+Septiembre!H125+'Octubre '!H125+Noviembre!H125+'Diciembre '!H125)</f>
        <v>8016</v>
      </c>
      <c r="I125" s="350">
        <f>SUM(Enero!I125+Febrero!I125+'Marzo '!I125+'Abril '!I125+'Mayo '!I125+Junio!I125+Julio!I125+Agosto!I125+Septiembre!I125+'Octubre '!I125+Noviembre!I125+'Diciembre '!I125)</f>
        <v>157</v>
      </c>
      <c r="J125" s="281">
        <f>SUM(Enero!J125+Febrero!J125+'Marzo '!J125+'Abril '!J125+'Mayo '!J125+Junio!J125+Julio!J125+Agosto!J125+Septiembre!J125+'Octubre '!J125+Noviembre!J125+'Diciembre '!J125)</f>
        <v>0</v>
      </c>
      <c r="K125" s="350">
        <f>SUM(Enero!K125+Febrero!K125+'Marzo '!K125+'Abril '!K125+'Mayo '!K125+Junio!K125+Julio!K125+Agosto!K125+Septiembre!K125+'Octubre '!K125+Noviembre!K125+'Diciembre '!K125)</f>
        <v>0</v>
      </c>
      <c r="L125" s="15" t="str">
        <f>IF((F125+G125+H125)&lt;&gt;C125,"ERROR PROCEDENCIA","")</f>
        <v/>
      </c>
      <c r="M125" s="88"/>
      <c r="X125" s="117"/>
      <c r="Y125" s="118">
        <f t="shared" si="8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SUM(Enero!C126+Febrero!C126+'Marzo '!C126+'Abril '!C126+'Mayo '!C126+Junio!C126+Julio!C126+Agosto!C126+Septiembre!C126+'Octubre '!C126+Noviembre!C126+'Diciembre '!C126)</f>
        <v>902</v>
      </c>
      <c r="D126" s="326">
        <f>SUM(Enero!D126+Febrero!D126+'Marzo '!D126+'Abril '!D126+'Mayo '!D126+Junio!D126+Julio!D126+Agosto!D126+Septiembre!D126+'Octubre '!D126+Noviembre!D126+'Diciembre '!D126)</f>
        <v>59</v>
      </c>
      <c r="E126" s="328">
        <f>SUM(Enero!E126+Febrero!E126+'Marzo '!E126+'Abril '!E126+'Mayo '!E126+Junio!E126+Julio!E126+Agosto!E126+Septiembre!E126+'Octubre '!E126+Noviembre!E126+'Diciembre '!E126)</f>
        <v>843</v>
      </c>
      <c r="F126" s="325">
        <f>SUM(Enero!F126+Febrero!F126+'Marzo '!F126+'Abril '!F126+'Mayo '!F126+Junio!F126+Julio!F126+Agosto!F126+Septiembre!F126+'Octubre '!F126+Noviembre!F126+'Diciembre '!F126)</f>
        <v>111</v>
      </c>
      <c r="G126" s="327">
        <f>SUM(Enero!G126+Febrero!G126+'Marzo '!G126+'Abril '!G126+'Mayo '!G126+Junio!G126+Julio!G126+Agosto!G126+Septiembre!G126+'Octubre '!G126+Noviembre!G126+'Diciembre '!G126)</f>
        <v>791</v>
      </c>
      <c r="H126" s="441">
        <f>SUM(Enero!H126+Febrero!H126+'Marzo '!H126+'Abril '!H126+'Mayo '!H126+Junio!H126+Julio!H126+Agosto!H126+Septiembre!H126+'Octubre '!H126+Noviembre!H126+'Diciembre '!H126)</f>
        <v>0</v>
      </c>
      <c r="I126" s="441">
        <f>SUM(Enero!I126+Febrero!I126+'Marzo '!I126+'Abril '!I126+'Mayo '!I126+Junio!I126+Julio!I126+Agosto!I126+Septiembre!I126+'Octubre '!I126+Noviembre!I126+'Diciembre '!I126)</f>
        <v>0</v>
      </c>
      <c r="J126" s="287">
        <f>SUM(Enero!J126+Febrero!J126+'Marzo '!J126+'Abril '!J126+'Mayo '!J126+Junio!J126+Julio!J126+Agosto!J126+Septiembre!J126+'Octubre '!J126+Noviembre!J126+'Diciembre '!J126)</f>
        <v>0</v>
      </c>
      <c r="K126" s="441">
        <f>SUM(Enero!K126+Febrero!K126+'Marzo '!K126+'Abril '!K126+'Mayo '!K126+Junio!K126+Julio!K126+Agosto!K126+Septiembre!K126+'Octubre '!K126+Noviembre!K126+'Diciembre '!K126)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8"/>
        <v>0</v>
      </c>
    </row>
    <row r="127" spans="1:25" ht="15" customHeight="1" x14ac:dyDescent="0.15">
      <c r="A127" s="603"/>
      <c r="B127" s="119" t="s">
        <v>152</v>
      </c>
      <c r="C127" s="447">
        <f>SUM(Enero!C127+Febrero!C127+'Marzo '!C127+'Abril '!C127+'Mayo '!C127+Junio!C127+Julio!C127+Agosto!C127+Septiembre!C127+'Octubre '!C127+Noviembre!C127+'Diciembre '!C127)</f>
        <v>3386</v>
      </c>
      <c r="D127" s="438">
        <f>SUM(Enero!D127+Febrero!D127+'Marzo '!D127+'Abril '!D127+'Mayo '!D127+Junio!D127+Julio!D127+Agosto!D127+Septiembre!D127+'Octubre '!D127+Noviembre!D127+'Diciembre '!D127)</f>
        <v>0</v>
      </c>
      <c r="E127" s="439">
        <f>SUM(Enero!E127+Febrero!E127+'Marzo '!E127+'Abril '!E127+'Mayo '!E127+Junio!E127+Julio!E127+Agosto!E127+Septiembre!E127+'Octubre '!E127+Noviembre!E127+'Diciembre '!E127)</f>
        <v>0</v>
      </c>
      <c r="F127" s="299">
        <f>SUM(Enero!F127+Febrero!F127+'Marzo '!F127+'Abril '!F127+'Mayo '!F127+Junio!F127+Julio!F127+Agosto!F127+Septiembre!F127+'Octubre '!F127+Noviembre!F127+'Diciembre '!F127)</f>
        <v>2873</v>
      </c>
      <c r="G127" s="301">
        <f>SUM(Enero!G127+Febrero!G127+'Marzo '!G127+'Abril '!G127+'Mayo '!G127+Junio!G127+Julio!G127+Agosto!G127+Septiembre!G127+'Octubre '!G127+Noviembre!G127+'Diciembre '!G127)</f>
        <v>419</v>
      </c>
      <c r="H127" s="343">
        <f>SUM(Enero!H127+Febrero!H127+'Marzo '!H127+'Abril '!H127+'Mayo '!H127+Junio!H127+Julio!H127+Agosto!H127+Septiembre!H127+'Octubre '!H127+Noviembre!H127+'Diciembre '!H127)</f>
        <v>94</v>
      </c>
      <c r="I127" s="343">
        <f>SUM(Enero!I127+Febrero!I127+'Marzo '!I127+'Abril '!I127+'Mayo '!I127+Junio!I127+Julio!I127+Agosto!I127+Septiembre!I127+'Octubre '!I127+Noviembre!I127+'Diciembre '!I127)</f>
        <v>0</v>
      </c>
      <c r="J127" s="298">
        <f>SUM(Enero!J127+Febrero!J127+'Marzo '!J127+'Abril '!J127+'Mayo '!J127+Junio!J127+Julio!J127+Agosto!J127+Septiembre!J127+'Octubre '!J127+Noviembre!J127+'Diciembre '!J127)</f>
        <v>0</v>
      </c>
      <c r="K127" s="343">
        <f>SUM(Enero!K127+Febrero!K127+'Marzo '!K127+'Abril '!K127+'Mayo '!K127+Junio!K127+Julio!K127+Agosto!K127+Septiembre!K127+'Octubre '!K127+Noviembre!K127+'Diciembre '!K127)</f>
        <v>0</v>
      </c>
      <c r="L127" s="15" t="str">
        <f>IF((F127+G127+H127)&lt;&gt;C127,"ERROR PROCEDENCIA","")</f>
        <v/>
      </c>
      <c r="M127" s="88"/>
      <c r="X127" s="117"/>
      <c r="Y127" s="118">
        <f t="shared" si="8"/>
        <v>0</v>
      </c>
    </row>
    <row r="128" spans="1:25" ht="15" customHeight="1" x14ac:dyDescent="0.15">
      <c r="A128" s="603"/>
      <c r="B128" s="120" t="s">
        <v>10</v>
      </c>
      <c r="C128" s="403">
        <f>SUM(Enero!C128+Febrero!C128+'Marzo '!C128+'Abril '!C128+'Mayo '!C128+Junio!C128+Julio!C128+Agosto!C128+Septiembre!C128+'Octubre '!C128+Noviembre!C128+'Diciembre '!C128)</f>
        <v>4288</v>
      </c>
      <c r="D128" s="423">
        <f>SUM(Enero!D128+Febrero!D128+'Marzo '!D128+'Abril '!D128+'Mayo '!D128+Junio!D128+Julio!D128+Agosto!D128+Septiembre!D128+'Octubre '!D128+Noviembre!D128+'Diciembre '!D128)</f>
        <v>0</v>
      </c>
      <c r="E128" s="424">
        <f>SUM(Enero!E128+Febrero!E128+'Marzo '!E128+'Abril '!E128+'Mayo '!E128+Junio!E128+Julio!E128+Agosto!E128+Septiembre!E128+'Octubre '!E128+Noviembre!E128+'Diciembre '!E128)</f>
        <v>0</v>
      </c>
      <c r="F128" s="282">
        <f>SUM(Enero!F128+Febrero!F128+'Marzo '!F128+'Abril '!F128+'Mayo '!F128+Junio!F128+Julio!F128+Agosto!F128+Septiembre!F128+'Octubre '!F128+Noviembre!F128+'Diciembre '!F128)</f>
        <v>2984</v>
      </c>
      <c r="G128" s="284">
        <f>SUM(Enero!G128+Febrero!G128+'Marzo '!G128+'Abril '!G128+'Mayo '!G128+Junio!G128+Julio!G128+Agosto!G128+Septiembre!G128+'Octubre '!G128+Noviembre!G128+'Diciembre '!G128)</f>
        <v>1210</v>
      </c>
      <c r="H128" s="350">
        <f>SUM(Enero!H128+Febrero!H128+'Marzo '!H128+'Abril '!H128+'Mayo '!H128+Junio!H128+Julio!H128+Agosto!H128+Septiembre!H128+'Octubre '!H128+Noviembre!H128+'Diciembre '!H128)</f>
        <v>94</v>
      </c>
      <c r="I128" s="350">
        <f>SUM(Enero!I128+Febrero!I128+'Marzo '!I128+'Abril '!I128+'Mayo '!I128+Junio!I128+Julio!I128+Agosto!I128+Septiembre!I128+'Octubre '!I128+Noviembre!I128+'Diciembre '!I128)</f>
        <v>0</v>
      </c>
      <c r="J128" s="281">
        <f>SUM(Enero!J128+Febrero!J128+'Marzo '!J128+'Abril '!J128+'Mayo '!J128+Junio!J128+Julio!J128+Agosto!J128+Septiembre!J128+'Octubre '!J128+Noviembre!J128+'Diciembre '!J128)</f>
        <v>0</v>
      </c>
      <c r="K128" s="350">
        <f>SUM(Enero!K128+Febrero!K128+'Marzo '!K128+'Abril '!K128+'Mayo '!K128+Junio!K128+Julio!K128+Agosto!K128+Septiembre!K128+'Octubre '!K128+Noviembre!K128+'Diciembre '!K128)</f>
        <v>0</v>
      </c>
      <c r="L128" s="15" t="str">
        <f>IF((F128+G128+H128)&lt;&gt;C128,"ERROR PROCEDENCIA","")</f>
        <v/>
      </c>
      <c r="M128" s="88"/>
      <c r="X128" s="117"/>
      <c r="Y128" s="118">
        <f t="shared" si="8"/>
        <v>0</v>
      </c>
    </row>
    <row r="129" spans="1:26" ht="15" customHeight="1" x14ac:dyDescent="0.15">
      <c r="A129" s="123" t="s">
        <v>159</v>
      </c>
      <c r="B129" s="126"/>
      <c r="C129" s="444">
        <f>SUM(Enero!C129+Febrero!C129+'Marzo '!C129+'Abril '!C129+'Mayo '!C129+Junio!C129+Julio!C129+Agosto!C129+Septiembre!C129+'Octubre '!C129+Noviembre!C129+'Diciembre '!C129)</f>
        <v>1985</v>
      </c>
      <c r="D129" s="442">
        <f>SUM(Enero!D129+Febrero!D129+'Marzo '!D129+'Abril '!D129+'Mayo '!D129+Junio!D129+Julio!D129+Agosto!D129+Septiembre!D129+'Octubre '!D129+Noviembre!D129+'Diciembre '!D129)</f>
        <v>0</v>
      </c>
      <c r="E129" s="443">
        <f>SUM(Enero!E129+Febrero!E129+'Marzo '!E129+'Abril '!E129+'Mayo '!E129+Junio!E129+Julio!E129+Agosto!E129+Septiembre!E129+'Octubre '!E129+Noviembre!E129+'Diciembre '!E129)</f>
        <v>0</v>
      </c>
      <c r="F129" s="288">
        <f>SUM(Enero!F129+Febrero!F129+'Marzo '!F129+'Abril '!F129+'Mayo '!F129+Junio!F129+Julio!F129+Agosto!F129+Septiembre!F129+'Octubre '!F129+Noviembre!F129+'Diciembre '!F129)</f>
        <v>1184</v>
      </c>
      <c r="G129" s="290">
        <f>SUM(Enero!G129+Febrero!G129+'Marzo '!G129+'Abril '!G129+'Mayo '!G129+Junio!G129+Julio!G129+Agosto!G129+Septiembre!G129+'Octubre '!G129+Noviembre!G129+'Diciembre '!G129)</f>
        <v>264</v>
      </c>
      <c r="H129" s="446">
        <f>SUM(Enero!H129+Febrero!H129+'Marzo '!H129+'Abril '!H129+'Mayo '!H129+Junio!H129+Julio!H129+Agosto!H129+Septiembre!H129+'Octubre '!H129+Noviembre!H129+'Diciembre '!H129)</f>
        <v>537</v>
      </c>
      <c r="I129" s="446">
        <f>SUM(Enero!I129+Febrero!I129+'Marzo '!I129+'Abril '!I129+'Mayo '!I129+Junio!I129+Julio!I129+Agosto!I129+Septiembre!I129+'Octubre '!I129+Noviembre!I129+'Diciembre '!I129)</f>
        <v>0</v>
      </c>
      <c r="J129" s="287">
        <f>SUM(Enero!J129+Febrero!J129+'Marzo '!J129+'Abril '!J129+'Mayo '!J129+Junio!J129+Julio!J129+Agosto!J129+Septiembre!J129+'Octubre '!J129+Noviembre!J129+'Diciembre '!J129)</f>
        <v>0</v>
      </c>
      <c r="K129" s="446">
        <f>SUM(Enero!K129+Febrero!K129+'Marzo '!K129+'Abril '!K129+'Mayo '!K129+Junio!K129+Julio!K129+Agosto!K129+Septiembre!K129+'Octubre '!K129+Noviembre!K129+'Diciembre '!K129)</f>
        <v>0</v>
      </c>
      <c r="L129" s="15" t="str">
        <f>IF((F129+G129+H129)&lt;&gt;C129,"ERROR PROCEDENCIA","")</f>
        <v/>
      </c>
      <c r="M129" s="88"/>
      <c r="X129" s="117"/>
      <c r="Y129" s="118">
        <f t="shared" si="8"/>
        <v>0</v>
      </c>
    </row>
    <row r="130" spans="1:26" ht="15" customHeight="1" x14ac:dyDescent="0.15">
      <c r="A130" s="121" t="s">
        <v>160</v>
      </c>
      <c r="B130" s="129"/>
      <c r="C130" s="403">
        <f>SUM(Enero!C130+Febrero!C130+'Marzo '!C130+'Abril '!C130+'Mayo '!C130+Junio!C130+Julio!C130+Agosto!C130+Septiembre!C130+'Octubre '!C130+Noviembre!C130+'Diciembre '!C130)</f>
        <v>16824</v>
      </c>
      <c r="D130" s="283">
        <f>SUM(Enero!D130+Febrero!D130+'Marzo '!D130+'Abril '!D130+'Mayo '!D130+Junio!D130+Julio!D130+Agosto!D130+Septiembre!D130+'Octubre '!D130+Noviembre!D130+'Diciembre '!D130)</f>
        <v>1188</v>
      </c>
      <c r="E130" s="285">
        <f>SUM(Enero!E130+Febrero!E130+'Marzo '!E130+'Abril '!E130+'Mayo '!E130+Junio!E130+Julio!E130+Agosto!E130+Septiembre!E130+'Octubre '!E130+Noviembre!E130+'Diciembre '!E130)</f>
        <v>15636</v>
      </c>
      <c r="F130" s="282">
        <f>SUM(Enero!F130+Febrero!F130+'Marzo '!F130+'Abril '!F130+'Mayo '!F130+Junio!F130+Julio!F130+Agosto!F130+Septiembre!F130+'Octubre '!F130+Noviembre!F130+'Diciembre '!F130)</f>
        <v>14973</v>
      </c>
      <c r="G130" s="284">
        <f>SUM(Enero!G130+Febrero!G130+'Marzo '!G130+'Abril '!G130+'Mayo '!G130+Junio!G130+Julio!G130+Agosto!G130+Septiembre!G130+'Octubre '!G130+Noviembre!G130+'Diciembre '!G130)</f>
        <v>1843</v>
      </c>
      <c r="H130" s="350">
        <f>SUM(Enero!H130+Febrero!H130+'Marzo '!H130+'Abril '!H130+'Mayo '!H130+Junio!H130+Julio!H130+Agosto!H130+Septiembre!H130+'Octubre '!H130+Noviembre!H130+'Diciembre '!H130)</f>
        <v>8</v>
      </c>
      <c r="I130" s="350">
        <f>SUM(Enero!I130+Febrero!I130+'Marzo '!I130+'Abril '!I130+'Mayo '!I130+Junio!I130+Julio!I130+Agosto!I130+Septiembre!I130+'Octubre '!I130+Noviembre!I130+'Diciembre '!I130)</f>
        <v>0</v>
      </c>
      <c r="J130" s="281">
        <f>SUM(Enero!J130+Febrero!J130+'Marzo '!J130+'Abril '!J130+'Mayo '!J130+Junio!J130+Julio!J130+Agosto!J130+Septiembre!J130+'Octubre '!J130+Noviembre!J130+'Diciembre '!J130)</f>
        <v>0</v>
      </c>
      <c r="K130" s="350">
        <f>SUM(Enero!K130+Febrero!K130+'Marzo '!K130+'Abril '!K130+'Mayo '!K130+Junio!K130+Julio!K130+Agosto!K130+Septiembre!K130+'Octubre '!K130+Noviembre!K130+'Diciembre '!K130)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8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SUM(Enero!C131+Febrero!C131+'Marzo '!C131+'Abril '!C131+'Mayo '!C131+Junio!C131+Julio!C131+Agosto!C131+Septiembre!C131+'Octubre '!C131+Noviembre!C131+'Diciembre '!C131)</f>
        <v>408</v>
      </c>
      <c r="D131" s="289">
        <f>SUM(Enero!D131+Febrero!D131+'Marzo '!D131+'Abril '!D131+'Mayo '!D131+Junio!D131+Julio!D131+Agosto!D131+Septiembre!D131+'Octubre '!D131+Noviembre!D131+'Diciembre '!D131)</f>
        <v>15</v>
      </c>
      <c r="E131" s="291">
        <f>SUM(Enero!E131+Febrero!E131+'Marzo '!E131+'Abril '!E131+'Mayo '!E131+Junio!E131+Julio!E131+Agosto!E131+Septiembre!E131+'Octubre '!E131+Noviembre!E131+'Diciembre '!E131)</f>
        <v>393</v>
      </c>
      <c r="F131" s="288">
        <f>SUM(Enero!F131+Febrero!F131+'Marzo '!F131+'Abril '!F131+'Mayo '!F131+Junio!F131+Julio!F131+Agosto!F131+Septiembre!F131+'Octubre '!F131+Noviembre!F131+'Diciembre '!F131)</f>
        <v>161</v>
      </c>
      <c r="G131" s="290">
        <f>SUM(Enero!G131+Febrero!G131+'Marzo '!G131+'Abril '!G131+'Mayo '!G131+Junio!G131+Julio!G131+Agosto!G131+Septiembre!G131+'Octubre '!G131+Noviembre!G131+'Diciembre '!G131)</f>
        <v>2</v>
      </c>
      <c r="H131" s="446">
        <f>SUM(Enero!H131+Febrero!H131+'Marzo '!H131+'Abril '!H131+'Mayo '!H131+Junio!H131+Julio!H131+Agosto!H131+Septiembre!H131+'Octubre '!H131+Noviembre!H131+'Diciembre '!H131)</f>
        <v>245</v>
      </c>
      <c r="I131" s="446">
        <f>SUM(Enero!I131+Febrero!I131+'Marzo '!I131+'Abril '!I131+'Mayo '!I131+Junio!I131+Julio!I131+Agosto!I131+Septiembre!I131+'Octubre '!I131+Noviembre!I131+'Diciembre '!I131)</f>
        <v>0</v>
      </c>
      <c r="J131" s="287">
        <f>SUM(Enero!J131+Febrero!J131+'Marzo '!J131+'Abril '!J131+'Mayo '!J131+Junio!J131+Julio!J131+Agosto!J131+Septiembre!J131+'Octubre '!J131+Noviembre!J131+'Diciembre '!J131)</f>
        <v>0</v>
      </c>
      <c r="K131" s="446">
        <f>SUM(Enero!K131+Febrero!K131+'Marzo '!K131+'Abril '!K131+'Mayo '!K131+Junio!K131+Julio!K131+Agosto!K131+Septiembre!K131+'Octubre '!K131+Noviembre!K131+'Diciembre '!K131)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8"/>
        <v>0</v>
      </c>
    </row>
    <row r="132" spans="1:26" ht="15" customHeight="1" x14ac:dyDescent="0.15">
      <c r="A132" s="605"/>
      <c r="B132" s="119" t="s">
        <v>152</v>
      </c>
      <c r="C132" s="447">
        <f>SUM(Enero!C132+Febrero!C132+'Marzo '!C132+'Abril '!C132+'Mayo '!C132+Junio!C132+Julio!C132+Agosto!C132+Septiembre!C132+'Octubre '!C132+Noviembre!C132+'Diciembre '!C132)</f>
        <v>1176</v>
      </c>
      <c r="D132" s="438">
        <f>SUM(Enero!D132+Febrero!D132+'Marzo '!D132+'Abril '!D132+'Mayo '!D132+Junio!D132+Julio!D132+Agosto!D132+Septiembre!D132+'Octubre '!D132+Noviembre!D132+'Diciembre '!D132)</f>
        <v>0</v>
      </c>
      <c r="E132" s="439">
        <f>SUM(Enero!E132+Febrero!E132+'Marzo '!E132+'Abril '!E132+'Mayo '!E132+Junio!E132+Julio!E132+Agosto!E132+Septiembre!E132+'Octubre '!E132+Noviembre!E132+'Diciembre '!E132)</f>
        <v>0</v>
      </c>
      <c r="F132" s="299">
        <f>SUM(Enero!F132+Febrero!F132+'Marzo '!F132+'Abril '!F132+'Mayo '!F132+Junio!F132+Julio!F132+Agosto!F132+Septiembre!F132+'Octubre '!F132+Noviembre!F132+'Diciembre '!F132)</f>
        <v>99</v>
      </c>
      <c r="G132" s="301">
        <f>SUM(Enero!G132+Febrero!G132+'Marzo '!G132+'Abril '!G132+'Mayo '!G132+Junio!G132+Julio!G132+Agosto!G132+Septiembre!G132+'Octubre '!G132+Noviembre!G132+'Diciembre '!G132)</f>
        <v>1051</v>
      </c>
      <c r="H132" s="343">
        <f>SUM(Enero!H132+Febrero!H132+'Marzo '!H132+'Abril '!H132+'Mayo '!H132+Junio!H132+Julio!H132+Agosto!H132+Septiembre!H132+'Octubre '!H132+Noviembre!H132+'Diciembre '!H132)</f>
        <v>26</v>
      </c>
      <c r="I132" s="343">
        <f>SUM(Enero!I132+Febrero!I132+'Marzo '!I132+'Abril '!I132+'Mayo '!I132+Junio!I132+Julio!I132+Agosto!I132+Septiembre!I132+'Octubre '!I132+Noviembre!I132+'Diciembre '!I132)</f>
        <v>0</v>
      </c>
      <c r="J132" s="298">
        <f>SUM(Enero!J132+Febrero!J132+'Marzo '!J132+'Abril '!J132+'Mayo '!J132+Junio!J132+Julio!J132+Agosto!J132+Septiembre!J132+'Octubre '!J132+Noviembre!J132+'Diciembre '!J132)</f>
        <v>0</v>
      </c>
      <c r="K132" s="343">
        <f>SUM(Enero!K132+Febrero!K132+'Marzo '!K132+'Abril '!K132+'Mayo '!K132+Junio!K132+Julio!K132+Agosto!K132+Septiembre!K132+'Octubre '!K132+Noviembre!K132+'Diciembre '!K132)</f>
        <v>0</v>
      </c>
      <c r="L132" s="15" t="str">
        <f t="shared" ref="L132:L137" si="9">IF((F132+G132+H132)&lt;&gt;C132,"ERROR PROCEDENCIA","")</f>
        <v/>
      </c>
      <c r="M132" s="88"/>
      <c r="X132" s="117"/>
      <c r="Y132" s="118">
        <f t="shared" si="8"/>
        <v>0</v>
      </c>
    </row>
    <row r="133" spans="1:26" ht="15" customHeight="1" x14ac:dyDescent="0.15">
      <c r="A133" s="606"/>
      <c r="B133" s="120" t="s">
        <v>10</v>
      </c>
      <c r="C133" s="403">
        <f>SUM(Enero!C133+Febrero!C133+'Marzo '!C133+'Abril '!C133+'Mayo '!C133+Junio!C133+Julio!C133+Agosto!C133+Septiembre!C133+'Octubre '!C133+Noviembre!C133+'Diciembre '!C133)</f>
        <v>1584</v>
      </c>
      <c r="D133" s="423">
        <f>SUM(Enero!D133+Febrero!D133+'Marzo '!D133+'Abril '!D133+'Mayo '!D133+Junio!D133+Julio!D133+Agosto!D133+Septiembre!D133+'Octubre '!D133+Noviembre!D133+'Diciembre '!D133)</f>
        <v>0</v>
      </c>
      <c r="E133" s="424">
        <f>SUM(Enero!E133+Febrero!E133+'Marzo '!E133+'Abril '!E133+'Mayo '!E133+Junio!E133+Julio!E133+Agosto!E133+Septiembre!E133+'Octubre '!E133+Noviembre!E133+'Diciembre '!E133)</f>
        <v>0</v>
      </c>
      <c r="F133" s="282">
        <f>SUM(Enero!F133+Febrero!F133+'Marzo '!F133+'Abril '!F133+'Mayo '!F133+Junio!F133+Julio!F133+Agosto!F133+Septiembre!F133+'Octubre '!F133+Noviembre!F133+'Diciembre '!F133)</f>
        <v>260</v>
      </c>
      <c r="G133" s="284">
        <f>SUM(Enero!G133+Febrero!G133+'Marzo '!G133+'Abril '!G133+'Mayo '!G133+Junio!G133+Julio!G133+Agosto!G133+Septiembre!G133+'Octubre '!G133+Noviembre!G133+'Diciembre '!G133)</f>
        <v>1053</v>
      </c>
      <c r="H133" s="350">
        <f>SUM(Enero!H133+Febrero!H133+'Marzo '!H133+'Abril '!H133+'Mayo '!H133+Junio!H133+Julio!H133+Agosto!H133+Septiembre!H133+'Octubre '!H133+Noviembre!H133+'Diciembre '!H133)</f>
        <v>271</v>
      </c>
      <c r="I133" s="350">
        <f>SUM(Enero!I133+Febrero!I133+'Marzo '!I133+'Abril '!I133+'Mayo '!I133+Junio!I133+Julio!I133+Agosto!I133+Septiembre!I133+'Octubre '!I133+Noviembre!I133+'Diciembre '!I133)</f>
        <v>0</v>
      </c>
      <c r="J133" s="281">
        <f>SUM(Enero!J133+Febrero!J133+'Marzo '!J133+'Abril '!J133+'Mayo '!J133+Junio!J133+Julio!J133+Agosto!J133+Septiembre!J133+'Octubre '!J133+Noviembre!J133+'Diciembre '!J133)</f>
        <v>0</v>
      </c>
      <c r="K133" s="350">
        <f>SUM(Enero!K133+Febrero!K133+'Marzo '!K133+'Abril '!K133+'Mayo '!K133+Junio!K133+Julio!K133+Agosto!K133+Septiembre!K133+'Octubre '!K133+Noviembre!K133+'Diciembre '!K133)</f>
        <v>0</v>
      </c>
      <c r="L133" s="15" t="str">
        <f t="shared" si="9"/>
        <v/>
      </c>
      <c r="M133" s="88"/>
      <c r="X133" s="117"/>
      <c r="Y133" s="118">
        <f t="shared" si="8"/>
        <v>0</v>
      </c>
    </row>
    <row r="134" spans="1:26" ht="15" customHeight="1" x14ac:dyDescent="0.15">
      <c r="A134" s="121" t="s">
        <v>162</v>
      </c>
      <c r="B134" s="129"/>
      <c r="C134" s="403">
        <f>SUM(Enero!C134+Febrero!C134+'Marzo '!C134+'Abril '!C134+'Mayo '!C134+Junio!C134+Julio!C134+Agosto!C134+Septiembre!C134+'Octubre '!C134+Noviembre!C134+'Diciembre '!C134)</f>
        <v>107965</v>
      </c>
      <c r="D134" s="423">
        <f>SUM(Enero!D134+Febrero!D134+'Marzo '!D134+'Abril '!D134+'Mayo '!D134+Junio!D134+Julio!D134+Agosto!D134+Septiembre!D134+'Octubre '!D134+Noviembre!D134+'Diciembre '!D134)</f>
        <v>0</v>
      </c>
      <c r="E134" s="424">
        <f>SUM(Enero!E134+Febrero!E134+'Marzo '!E134+'Abril '!E134+'Mayo '!E134+Junio!E134+Julio!E134+Agosto!E134+Septiembre!E134+'Octubre '!E134+Noviembre!E134+'Diciembre '!E134)</f>
        <v>0</v>
      </c>
      <c r="F134" s="282">
        <f>SUM(Enero!F134+Febrero!F134+'Marzo '!F134+'Abril '!F134+'Mayo '!F134+Junio!F134+Julio!F134+Agosto!F134+Septiembre!F134+'Octubre '!F134+Noviembre!F134+'Diciembre '!F134)</f>
        <v>80121</v>
      </c>
      <c r="G134" s="284">
        <f>SUM(Enero!G134+Febrero!G134+'Marzo '!G134+'Abril '!G134+'Mayo '!G134+Junio!G134+Julio!G134+Agosto!G134+Septiembre!G134+'Octubre '!G134+Noviembre!G134+'Diciembre '!G134)</f>
        <v>22822</v>
      </c>
      <c r="H134" s="350">
        <f>SUM(Enero!H134+Febrero!H134+'Marzo '!H134+'Abril '!H134+'Mayo '!H134+Junio!H134+Julio!H134+Agosto!H134+Septiembre!H134+'Octubre '!H134+Noviembre!H134+'Diciembre '!H134)</f>
        <v>5022</v>
      </c>
      <c r="I134" s="350">
        <f>SUM(Enero!I134+Febrero!I134+'Marzo '!I134+'Abril '!I134+'Mayo '!I134+Junio!I134+Julio!I134+Agosto!I134+Septiembre!I134+'Octubre '!I134+Noviembre!I134+'Diciembre '!I134)</f>
        <v>0</v>
      </c>
      <c r="J134" s="281">
        <f>SUM(Enero!J134+Febrero!J134+'Marzo '!J134+'Abril '!J134+'Mayo '!J134+Junio!J134+Julio!J134+Agosto!J134+Septiembre!J134+'Octubre '!J134+Noviembre!J134+'Diciembre '!J134)</f>
        <v>15</v>
      </c>
      <c r="K134" s="350">
        <f>SUM(Enero!K134+Febrero!K134+'Marzo '!K134+'Abril '!K134+'Mayo '!K134+Junio!K134+Julio!K134+Agosto!K134+Septiembre!K134+'Octubre '!K134+Noviembre!K134+'Diciembre '!K134)</f>
        <v>0</v>
      </c>
      <c r="L134" s="15" t="str">
        <f t="shared" si="9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SUM(Enero!C135+Febrero!C135+'Marzo '!C135+'Abril '!C135+'Mayo '!C135+Junio!C135+Julio!C135+Agosto!C135+Septiembre!C135+'Octubre '!C135+Noviembre!C135+'Diciembre '!C135)</f>
        <v>27939</v>
      </c>
      <c r="D135" s="371">
        <f>SUM(Enero!D135+Febrero!D135+'Marzo '!D135+'Abril '!D135+'Mayo '!D135+Junio!D135+Julio!D135+Agosto!D135+Septiembre!D135+'Octubre '!D135+Noviembre!D135+'Diciembre '!D135)</f>
        <v>0</v>
      </c>
      <c r="E135" s="372">
        <f>SUM(Enero!E135+Febrero!E135+'Marzo '!E135+'Abril '!E135+'Mayo '!E135+Junio!E135+Julio!E135+Agosto!E135+Septiembre!E135+'Octubre '!E135+Noviembre!E135+'Diciembre '!E135)</f>
        <v>0</v>
      </c>
      <c r="F135" s="306">
        <f>SUM(Enero!F135+Febrero!F135+'Marzo '!F135+'Abril '!F135+'Mayo '!F135+Junio!F135+Julio!F135+Agosto!F135+Septiembre!F135+'Octubre '!F135+Noviembre!F135+'Diciembre '!F135)</f>
        <v>17167</v>
      </c>
      <c r="G135" s="307">
        <f>SUM(Enero!G135+Febrero!G135+'Marzo '!G135+'Abril '!G135+'Mayo '!G135+Junio!G135+Julio!G135+Agosto!G135+Septiembre!G135+'Octubre '!G135+Noviembre!G135+'Diciembre '!G135)</f>
        <v>7900</v>
      </c>
      <c r="H135" s="308">
        <f>SUM(Enero!H135+Febrero!H135+'Marzo '!H135+'Abril '!H135+'Mayo '!H135+Junio!H135+Julio!H135+Agosto!H135+Septiembre!H135+'Octubre '!H135+Noviembre!H135+'Diciembre '!H135)</f>
        <v>2872</v>
      </c>
      <c r="I135" s="448">
        <f>SUM(Enero!I135+Febrero!I135+'Marzo '!I135+'Abril '!I135+'Mayo '!I135+Junio!I135+Julio!I135+Agosto!I135+Septiembre!I135+'Octubre '!I135+Noviembre!I135+'Diciembre '!I135)</f>
        <v>157</v>
      </c>
      <c r="J135" s="304">
        <f>SUM(Enero!J135+Febrero!J135+'Marzo '!J135+'Abril '!J135+'Mayo '!J135+Junio!J135+Julio!J135+Agosto!J135+Septiembre!J135+'Octubre '!J135+Noviembre!J135+'Diciembre '!J135)</f>
        <v>0</v>
      </c>
      <c r="K135" s="341">
        <f>SUM(Enero!K135+Febrero!K135+'Marzo '!K135+'Abril '!K135+'Mayo '!K135+Junio!K135+Julio!K135+Agosto!K135+Septiembre!K135+'Octubre '!K135+Noviembre!K135+'Diciembre '!K135)</f>
        <v>0</v>
      </c>
      <c r="L135" s="15" t="str">
        <f t="shared" si="9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SUM(Enero!C136+Febrero!C136+'Marzo '!C136+'Abril '!C136+'Mayo '!C136+Junio!C136+Julio!C136+Agosto!C136+Septiembre!C136+'Octubre '!C136+Noviembre!C136+'Diciembre '!C136)</f>
        <v>244214</v>
      </c>
      <c r="D136" s="423">
        <f>SUM(Enero!D136+Febrero!D136+'Marzo '!D136+'Abril '!D136+'Mayo '!D136+Junio!D136+Julio!D136+Agosto!D136+Septiembre!D136+'Octubre '!D136+Noviembre!D136+'Diciembre '!D136)</f>
        <v>0</v>
      </c>
      <c r="E136" s="424">
        <f>SUM(Enero!E136+Febrero!E136+'Marzo '!E136+'Abril '!E136+'Mayo '!E136+Junio!E136+Julio!E136+Agosto!E136+Septiembre!E136+'Octubre '!E136+Noviembre!E136+'Diciembre '!E136)</f>
        <v>0</v>
      </c>
      <c r="F136" s="293">
        <f>SUM(Enero!F136+Febrero!F136+'Marzo '!F136+'Abril '!F136+'Mayo '!F136+Junio!F136+Julio!F136+Agosto!F136+Septiembre!F136+'Octubre '!F136+Noviembre!F136+'Diciembre '!F136)</f>
        <v>190159</v>
      </c>
      <c r="G136" s="295">
        <f>SUM(Enero!G136+Febrero!G136+'Marzo '!G136+'Abril '!G136+'Mayo '!G136+Junio!G136+Julio!G136+Agosto!G136+Septiembre!G136+'Octubre '!G136+Noviembre!G136+'Diciembre '!G136)</f>
        <v>42392</v>
      </c>
      <c r="H136" s="357">
        <f>SUM(Enero!H136+Febrero!H136+'Marzo '!H136+'Abril '!H136+'Mayo '!H136+Junio!H136+Julio!H136+Agosto!H136+Septiembre!H136+'Octubre '!H136+Noviembre!H136+'Diciembre '!H136)</f>
        <v>11663</v>
      </c>
      <c r="I136" s="357">
        <f>SUM(Enero!I136+Febrero!I136+'Marzo '!I136+'Abril '!I136+'Mayo '!I136+Junio!I136+Julio!I136+Agosto!I136+Septiembre!I136+'Octubre '!I136+Noviembre!I136+'Diciembre '!I136)</f>
        <v>0</v>
      </c>
      <c r="J136" s="177">
        <f>SUM(Enero!J136+Febrero!J136+'Marzo '!J136+'Abril '!J136+'Mayo '!J136+Junio!J136+Julio!J136+Agosto!J136+Septiembre!J136+'Octubre '!J136+Noviembre!J136+'Diciembre '!J136)</f>
        <v>15</v>
      </c>
      <c r="K136" s="357">
        <f>SUM(Enero!K136+Febrero!K136+'Marzo '!K136+'Abril '!K136+'Mayo '!K136+Junio!K136+Julio!K136+Agosto!K136+Septiembre!K136+'Octubre '!K136+Noviembre!K136+'Diciembre '!K136)</f>
        <v>0</v>
      </c>
      <c r="L136" s="15" t="str">
        <f t="shared" si="9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SUM(Enero!C137+Febrero!C137+'Marzo '!C137+'Abril '!C137+'Mayo '!C137+Junio!C137+Julio!C137+Agosto!C137+Septiembre!C137+'Octubre '!C137+Noviembre!C137+'Diciembre '!C137)</f>
        <v>272153</v>
      </c>
      <c r="D137" s="442">
        <f>SUM(Enero!D137+Febrero!D137+'Marzo '!D137+'Abril '!D137+'Mayo '!D137+Junio!D137+Julio!D137+Agosto!D137+Septiembre!D137+'Octubre '!D137+Noviembre!D137+'Diciembre '!D137)</f>
        <v>0</v>
      </c>
      <c r="E137" s="443">
        <f>SUM(Enero!E137+Febrero!E137+'Marzo '!E137+'Abril '!E137+'Mayo '!E137+Junio!E137+Julio!E137+Agosto!E137+Septiembre!E137+'Octubre '!E137+Noviembre!E137+'Diciembre '!E137)</f>
        <v>0</v>
      </c>
      <c r="F137" s="299">
        <f>SUM(Enero!F137+Febrero!F137+'Marzo '!F137+'Abril '!F137+'Mayo '!F137+Junio!F137+Julio!F137+Agosto!F137+Septiembre!F137+'Octubre '!F137+Noviembre!F137+'Diciembre '!F137)</f>
        <v>207326</v>
      </c>
      <c r="G137" s="301">
        <f>SUM(Enero!G137+Febrero!G137+'Marzo '!G137+'Abril '!G137+'Mayo '!G137+Junio!G137+Julio!G137+Agosto!G137+Septiembre!G137+'Octubre '!G137+Noviembre!G137+'Diciembre '!G137)</f>
        <v>50292</v>
      </c>
      <c r="H137" s="343">
        <f>SUM(Enero!H137+Febrero!H137+'Marzo '!H137+'Abril '!H137+'Mayo '!H137+Junio!H137+Julio!H137+Agosto!H137+Septiembre!H137+'Octubre '!H137+Noviembre!H137+'Diciembre '!H137)</f>
        <v>14535</v>
      </c>
      <c r="I137" s="343">
        <f>SUM(Enero!I137+Febrero!I137+'Marzo '!I137+'Abril '!I137+'Mayo '!I137+Junio!I137+Julio!I137+Agosto!I137+Septiembre!I137+'Octubre '!I137+Noviembre!I137+'Diciembre '!I137)</f>
        <v>157</v>
      </c>
      <c r="J137" s="298">
        <f>SUM(Enero!J137+Febrero!J137+'Marzo '!J137+'Abril '!J137+'Mayo '!J137+Junio!J137+Julio!J137+Agosto!J137+Septiembre!J137+'Octubre '!J137+Noviembre!J137+'Diciembre '!J137)</f>
        <v>15</v>
      </c>
      <c r="K137" s="343">
        <f>SUM(Enero!K137+Febrero!K137+'Marzo '!K137+'Abril '!K137+'Mayo '!K137+Junio!K137+Julio!K137+Agosto!K137+Septiembre!K137+'Octubre '!K137+Noviembre!K137+'Diciembre '!K137)</f>
        <v>0</v>
      </c>
      <c r="L137" s="15" t="str">
        <f t="shared" si="9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SUM(Enero!C140+Febrero!C140+'Marzo '!C140+'Abril '!C140+'Mayo '!C140+Junio!C140+Julio!C140+Agosto!C140+Septiembre!C140+'Octubre '!C140+Noviembre!C140+'Diciembre '!C140)</f>
        <v>0</v>
      </c>
      <c r="D140" s="336">
        <f>SUM(Enero!D140+Febrero!D140+'Marzo '!D140+'Abril '!D140+'Mayo '!D140+Junio!D140+Julio!D140+Agosto!D140+Septiembre!D140+'Octubre '!D140+Noviembre!D140+'Diciembre '!D140)</f>
        <v>0</v>
      </c>
      <c r="E140" s="15" t="str">
        <f t="shared" ref="E140:E146" si="10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SUM(Enero!C141+Febrero!C141+'Marzo '!C141+'Abril '!C141+'Mayo '!C141+Junio!C141+Julio!C141+Agosto!C141+Septiembre!C141+'Octubre '!C141+Noviembre!C141+'Diciembre '!C141)</f>
        <v>621</v>
      </c>
      <c r="D141" s="177">
        <f>SUM(Enero!D141+Febrero!D141+'Marzo '!D141+'Abril '!D141+'Mayo '!D141+Junio!D141+Julio!D141+Agosto!D141+Septiembre!D141+'Octubre '!D141+Noviembre!D141+'Diciembre '!D141)</f>
        <v>533</v>
      </c>
      <c r="E141" s="15" t="str">
        <f t="shared" si="10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11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SUM(Enero!C142+Febrero!C142+'Marzo '!C142+'Abril '!C142+'Mayo '!C142+Junio!C142+Julio!C142+Agosto!C142+Septiembre!C142+'Octubre '!C142+Noviembre!C142+'Diciembre '!C142)</f>
        <v>5443</v>
      </c>
      <c r="D142" s="177">
        <f>SUM(Enero!D142+Febrero!D142+'Marzo '!D142+'Abril '!D142+'Mayo '!D142+Junio!D142+Julio!D142+Agosto!D142+Septiembre!D142+'Octubre '!D142+Noviembre!D142+'Diciembre '!D142)</f>
        <v>5443</v>
      </c>
      <c r="E142" s="15" t="str">
        <f t="shared" si="10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11"/>
        <v>0</v>
      </c>
      <c r="Z142" s="4"/>
    </row>
    <row r="143" spans="1:26" ht="15" customHeight="1" x14ac:dyDescent="0.2">
      <c r="A143" s="73" t="s">
        <v>170</v>
      </c>
      <c r="B143" s="140"/>
      <c r="C143" s="451">
        <f>SUM(Enero!C143+Febrero!C143+'Marzo '!C143+'Abril '!C143+'Mayo '!C143+Junio!C143+Julio!C143+Agosto!C143+Septiembre!C143+'Octubre '!C143+Noviembre!C143+'Diciembre '!C143)</f>
        <v>0</v>
      </c>
      <c r="D143" s="452">
        <f>SUM(Enero!D143+Febrero!D143+'Marzo '!D143+'Abril '!D143+'Mayo '!D143+Junio!D143+Julio!D143+Agosto!D143+Septiembre!D143+'Octubre '!D143+Noviembre!D143+'Diciembre '!D143)</f>
        <v>0</v>
      </c>
      <c r="E143" s="15" t="str">
        <f t="shared" si="10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11"/>
        <v>0</v>
      </c>
      <c r="Z143" s="4"/>
    </row>
    <row r="144" spans="1:26" ht="15" customHeight="1" x14ac:dyDescent="0.2">
      <c r="A144" s="73" t="s">
        <v>171</v>
      </c>
      <c r="B144" s="140"/>
      <c r="C144" s="397">
        <f>SUM(Enero!C144+Febrero!C144+'Marzo '!C144+'Abril '!C144+'Mayo '!C144+Junio!C144+Julio!C144+Agosto!C144+Septiembre!C144+'Octubre '!C144+Noviembre!C144+'Diciembre '!C144)</f>
        <v>769</v>
      </c>
      <c r="D144" s="453">
        <f>SUM(Enero!D144+Febrero!D144+'Marzo '!D144+'Abril '!D144+'Mayo '!D144+Junio!D144+Julio!D144+Agosto!D144+Septiembre!D144+'Octubre '!D144+Noviembre!D144+'Diciembre '!D144)</f>
        <v>769</v>
      </c>
      <c r="E144" s="15" t="str">
        <f t="shared" si="10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11"/>
        <v>0</v>
      </c>
      <c r="Z144" s="4"/>
    </row>
    <row r="145" spans="1:28" ht="15" customHeight="1" x14ac:dyDescent="0.2">
      <c r="A145" s="141" t="s">
        <v>172</v>
      </c>
      <c r="B145" s="142"/>
      <c r="C145" s="400">
        <f>SUM(Enero!C145+Febrero!C145+'Marzo '!C145+'Abril '!C145+'Mayo '!C145+Junio!C145+Julio!C145+Agosto!C145+Septiembre!C145+'Octubre '!C145+Noviembre!C145+'Diciembre '!C145)</f>
        <v>1409</v>
      </c>
      <c r="D145" s="330">
        <f>SUM(Enero!D145+Febrero!D145+'Marzo '!D145+'Abril '!D145+'Mayo '!D145+Junio!D145+Julio!D145+Agosto!D145+Septiembre!D145+'Octubre '!D145+Noviembre!D145+'Diciembre '!D145)</f>
        <v>1366</v>
      </c>
      <c r="E145" s="15" t="str">
        <f t="shared" si="10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11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SUM(Enero!C146+Febrero!C146+'Marzo '!C146+'Abril '!C146+'Mayo '!C146+Junio!C146+Julio!C146+Agosto!C146+Septiembre!C146+'Octubre '!C146+Noviembre!C146+'Diciembre '!C146)</f>
        <v>8242</v>
      </c>
      <c r="D146" s="281">
        <f>SUM(Enero!D146+Febrero!D146+'Marzo '!D146+'Abril '!D146+'Mayo '!D146+Junio!D146+Julio!D146+Agosto!D146+Septiembre!D146+'Octubre '!D146+Noviembre!D146+'Diciembre '!D146)</f>
        <v>8111</v>
      </c>
      <c r="E146" s="15" t="str">
        <f t="shared" si="10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11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f>SUM(Enero!C151+Febrero!C151+'Marzo '!C151+'Abril '!C151+'Mayo '!C151+Junio!C151+Julio!C151+Agosto!C151+Septiembre!C151+'Octubre '!C151+Noviembre!C151+'Diciembre '!C151)</f>
        <v>49644</v>
      </c>
      <c r="D151" s="175">
        <f>SUM(Enero!D151+Febrero!D151+'Marzo '!D151+'Abril '!D151+'Mayo '!D151+Junio!D151+Julio!D151+Agosto!D151+Septiembre!D151+'Octubre '!D151+Noviembre!D151+'Diciembre '!D151)</f>
        <v>430</v>
      </c>
      <c r="E151" s="173">
        <f>SUM(Enero!E151+Febrero!E151+'Marzo '!E151+'Abril '!E151+'Mayo '!E151+Junio!E151+Julio!E151+Agosto!E151+Septiembre!E151+'Octubre '!E151+Noviembre!E151+'Diciembre '!E151)</f>
        <v>140811</v>
      </c>
      <c r="F151" s="175">
        <f>SUM(Enero!F151+Febrero!F151+'Marzo '!F151+'Abril '!F151+'Mayo '!F151+Junio!F151+Julio!F151+Agosto!F151+Septiembre!F151+'Octubre '!F151+Noviembre!F151+'Diciembre '!F151)</f>
        <v>0</v>
      </c>
      <c r="G151" s="175">
        <f>SUM(Enero!G151+Febrero!G151+'Marzo '!G151+'Abril '!G151+'Mayo '!G151+Junio!G151+Julio!G151+Agosto!G151+Septiembre!G151+'Octubre '!G151+Noviembre!G151+'Diciembre '!G151)</f>
        <v>49644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f>SUM(Enero!C152+Febrero!C152+'Marzo '!C152+'Abril '!C152+'Mayo '!C152+Junio!C152+Julio!C152+Agosto!C152+Septiembre!C152+'Octubre '!C152+Noviembre!C152+'Diciembre '!C152)</f>
        <v>31759</v>
      </c>
      <c r="D152" s="180">
        <f>SUM(Enero!D152+Febrero!D152+'Marzo '!D152+'Abril '!D152+'Mayo '!D152+Junio!D152+Julio!D152+Agosto!D152+Septiembre!D152+'Octubre '!D152+Noviembre!D152+'Diciembre '!D152)</f>
        <v>2056</v>
      </c>
      <c r="E152" s="178">
        <f>SUM(Enero!E152+Febrero!E152+'Marzo '!E152+'Abril '!E152+'Mayo '!E152+Junio!E152+Julio!E152+Agosto!E152+Septiembre!E152+'Octubre '!E152+Noviembre!E152+'Diciembre '!E152)</f>
        <v>68068</v>
      </c>
      <c r="F152" s="180">
        <f>SUM(Enero!F152+Febrero!F152+'Marzo '!F152+'Abril '!F152+'Mayo '!F152+Junio!F152+Julio!F152+Agosto!F152+Septiembre!F152+'Octubre '!F152+Noviembre!F152+'Diciembre '!F152)</f>
        <v>0</v>
      </c>
      <c r="G152" s="180">
        <f>SUM(Enero!G152+Febrero!G152+'Marzo '!G152+'Abril '!G152+'Mayo '!G152+Junio!G152+Julio!G152+Agosto!G152+Septiembre!G152+'Octubre '!G152+Noviembre!G152+'Diciembre '!G152)</f>
        <v>30618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SUM(Enero!C153+Febrero!C153+'Marzo '!C153+'Abril '!C153+'Mayo '!C153+Junio!C153+Julio!C153+Agosto!C153+Septiembre!C153+'Octubre '!C153+Noviembre!C153+'Diciembre '!C153)</f>
        <v>81403</v>
      </c>
      <c r="D153" s="285">
        <f>SUM(Enero!D153+Febrero!D153+'Marzo '!D153+'Abril '!D153+'Mayo '!D153+Junio!D153+Julio!D153+Agosto!D153+Septiembre!D153+'Octubre '!D153+Noviembre!D153+'Diciembre '!D153)</f>
        <v>2486</v>
      </c>
      <c r="E153" s="283">
        <f>SUM(Enero!E153+Febrero!E153+'Marzo '!E153+'Abril '!E153+'Mayo '!E153+Junio!E153+Julio!E153+Agosto!E153+Septiembre!E153+'Octubre '!E153+Noviembre!E153+'Diciembre '!E153)</f>
        <v>208879</v>
      </c>
      <c r="F153" s="285">
        <f>SUM(Enero!F153+Febrero!F153+'Marzo '!F153+'Abril '!F153+'Mayo '!F153+Junio!F153+Julio!F153+Agosto!F153+Septiembre!F153+'Octubre '!F153+Noviembre!F153+'Diciembre '!F153)</f>
        <v>0</v>
      </c>
      <c r="G153" s="285">
        <f>SUM(Enero!G153+Febrero!G153+'Marzo '!G153+'Abril '!G153+'Mayo '!G153+Junio!G153+Julio!G153+Agosto!G153+Septiembre!G153+'Octubre '!G153+Noviembre!G153+'Diciembre '!G153)</f>
        <v>80262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f>SUM(Enero!C157+Febrero!C157+'Marzo '!C157+'Abril '!C157+'Mayo '!C157+Junio!C157+Julio!C157+Agosto!C157+Septiembre!C157+'Octubre '!C157+Noviembre!C157+'Diciembre '!C157)</f>
        <v>130263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>
        <f>SUM(Enero!C160+Febrero!C160+'Marzo '!C160+'Abril '!C160+'Mayo '!C160+Junio!C160+Julio!C160+Agosto!C160+Septiembre!C160+'Octubre '!C160+Noviembre!C160+'Diciembre '!C160)</f>
        <v>0</v>
      </c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f>SUM(Enero!C161+Febrero!C161+'Marzo '!C161+'Abril '!C161+'Mayo '!C161+Junio!C161+Julio!C161+Agosto!C161+Septiembre!C161+'Octubre '!C161+Noviembre!C161+'Diciembre '!C161)</f>
        <v>31121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f>SUM(Enero!C162+Febrero!C162+'Marzo '!C162+'Abril '!C162+'Mayo '!C162+Junio!C162+Julio!C162+Agosto!C162+Septiembre!C162+'Octubre '!C162+Noviembre!C162+'Diciembre '!C162)</f>
        <v>260345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>
        <f>SUM(Enero!D166+Febrero!D166+'Marzo '!D166+'Abril '!D166+'Mayo '!D166+Junio!D166+Julio!D166+Agosto!D166+Septiembre!D166+'Octubre '!D166+Noviembre!D166+'Diciembre '!D166)</f>
        <v>0</v>
      </c>
      <c r="E166" s="174">
        <f>SUM(Enero!E166+Febrero!E166+'Marzo '!E166+'Abril '!E166+'Mayo '!E166+Junio!E166+Julio!E166+Agosto!E166+Septiembre!E166+'Octubre '!E166+Noviembre!E166+'Diciembre '!E166)</f>
        <v>0</v>
      </c>
      <c r="F166" s="174">
        <f>SUM(Enero!F166+Febrero!F166+'Marzo '!F166+'Abril '!F166+'Mayo '!F166+Junio!F166+Julio!F166+Agosto!F166+Septiembre!F166+'Octubre '!F166+Noviembre!F166+'Diciembre '!F166)</f>
        <v>0</v>
      </c>
      <c r="G166" s="174">
        <f>SUM(Enero!G166+Febrero!G166+'Marzo '!G166+'Abril '!G166+'Mayo '!G166+Junio!G166+Julio!G166+Agosto!G166+Septiembre!G166+'Octubre '!G166+Noviembre!G166+'Diciembre '!G166)</f>
        <v>0</v>
      </c>
      <c r="H166" s="174">
        <f>SUM(Enero!H166+Febrero!H166+'Marzo '!H166+'Abril '!H166+'Mayo '!H166+Junio!H166+Julio!H166+Agosto!H166+Septiembre!H166+'Octubre '!H166+Noviembre!H166+'Diciembre '!H166)</f>
        <v>0</v>
      </c>
      <c r="I166" s="175">
        <f>SUM(Enero!I166+Febrero!I166+'Marzo '!I166+'Abril '!I166+'Mayo '!I166+Junio!I166+Julio!I166+Agosto!I166+Septiembre!I166+'Octubre '!I166+Noviembre!I166+'Diciembre '!I166)</f>
        <v>0</v>
      </c>
      <c r="J166" s="176">
        <f>SUM(Enero!J166+Febrero!J166+'Marzo '!J166+'Abril '!J166+'Mayo '!J166+Junio!J166+Julio!J166+Agosto!J166+Septiembre!J166+'Octubre '!J166+Noviembre!J166+'Diciembre '!J166)</f>
        <v>0</v>
      </c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>
        <f>SUM(Enero!D167+Febrero!D167+'Marzo '!D167+'Abril '!D167+'Mayo '!D167+Junio!D167+Julio!D167+Agosto!D167+Septiembre!D167+'Octubre '!D167+Noviembre!D167+'Diciembre '!D167)</f>
        <v>0</v>
      </c>
      <c r="E167" s="179">
        <f>SUM(Enero!E167+Febrero!E167+'Marzo '!E167+'Abril '!E167+'Mayo '!E167+Junio!E167+Julio!E167+Agosto!E167+Septiembre!E167+'Octubre '!E167+Noviembre!E167+'Diciembre '!E167)</f>
        <v>0</v>
      </c>
      <c r="F167" s="179">
        <f>SUM(Enero!F167+Febrero!F167+'Marzo '!F167+'Abril '!F167+'Mayo '!F167+Junio!F167+Julio!F167+Agosto!F167+Septiembre!F167+'Octubre '!F167+Noviembre!F167+'Diciembre '!F167)</f>
        <v>0</v>
      </c>
      <c r="G167" s="179">
        <f>SUM(Enero!G167+Febrero!G167+'Marzo '!G167+'Abril '!G167+'Mayo '!G167+Junio!G167+Julio!G167+Agosto!G167+Septiembre!G167+'Octubre '!G167+Noviembre!G167+'Diciembre '!G167)</f>
        <v>0</v>
      </c>
      <c r="H167" s="179">
        <f>SUM(Enero!H167+Febrero!H167+'Marzo '!H167+'Abril '!H167+'Mayo '!H167+Junio!H167+Julio!H167+Agosto!H167+Septiembre!H167+'Octubre '!H167+Noviembre!H167+'Diciembre '!H167)</f>
        <v>0</v>
      </c>
      <c r="I167" s="180">
        <f>SUM(Enero!I167+Febrero!I167+'Marzo '!I167+'Abril '!I167+'Mayo '!I167+Junio!I167+Julio!I167+Agosto!I167+Septiembre!I167+'Octubre '!I167+Noviembre!I167+'Diciembre '!I167)</f>
        <v>0</v>
      </c>
      <c r="J167" s="181">
        <f>SUM(Enero!J167+Febrero!J167+'Marzo '!J167+'Abril '!J167+'Mayo '!J167+Junio!J167+Julio!J167+Agosto!J167+Septiembre!J167+'Octubre '!J167+Noviembre!J167+'Diciembre '!J167)</f>
        <v>0</v>
      </c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>
        <f>SUM(Enero!D168+Febrero!D168+'Marzo '!D168+'Abril '!D168+'Mayo '!D168+Junio!D168+Julio!D168+Agosto!D168+Septiembre!D168+'Octubre '!D168+Noviembre!D168+'Diciembre '!D168)</f>
        <v>0</v>
      </c>
      <c r="E168" s="184">
        <f>SUM(Enero!E168+Febrero!E168+'Marzo '!E168+'Abril '!E168+'Mayo '!E168+Junio!E168+Julio!E168+Agosto!E168+Septiembre!E168+'Octubre '!E168+Noviembre!E168+'Diciembre '!E168)</f>
        <v>0</v>
      </c>
      <c r="F168" s="185">
        <f>SUM(Enero!F168+Febrero!F168+'Marzo '!F168+'Abril '!F168+'Mayo '!F168+Junio!F168+Julio!F168+Agosto!F168+Septiembre!F168+'Octubre '!F168+Noviembre!F168+'Diciembre '!F168)</f>
        <v>0</v>
      </c>
      <c r="G168" s="185">
        <f>SUM(Enero!G168+Febrero!G168+'Marzo '!G168+'Abril '!G168+'Mayo '!G168+Junio!G168+Julio!G168+Agosto!G168+Septiembre!G168+'Octubre '!G168+Noviembre!G168+'Diciembre '!G168)</f>
        <v>0</v>
      </c>
      <c r="H168" s="185">
        <f>SUM(Enero!H168+Febrero!H168+'Marzo '!H168+'Abril '!H168+'Mayo '!H168+Junio!H168+Julio!H168+Agosto!H168+Septiembre!H168+'Octubre '!H168+Noviembre!H168+'Diciembre '!H168)</f>
        <v>0</v>
      </c>
      <c r="I168" s="186">
        <f>SUM(Enero!I168+Febrero!I168+'Marzo '!I168+'Abril '!I168+'Mayo '!I168+Junio!I168+Julio!I168+Agosto!I168+Septiembre!I168+'Octubre '!I168+Noviembre!I168+'Diciembre '!I168)</f>
        <v>0</v>
      </c>
      <c r="J168" s="187">
        <f>SUM(Enero!J168+Febrero!J168+'Marzo '!J168+'Abril '!J168+'Mayo '!J168+Junio!J168+Julio!J168+Agosto!J168+Septiembre!J168+'Octubre '!J168+Noviembre!J168+'Diciembre '!J168)</f>
        <v>0</v>
      </c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>
        <f>SUM(Enero!C172+Febrero!C172+'Marzo '!C172+'Abril '!C172+'Mayo '!C172+Junio!C172+Julio!C172+Agosto!C172+Septiembre!C172+'Octubre '!C172+Noviembre!C172+'Diciembre '!C172)</f>
        <v>0</v>
      </c>
      <c r="D172" s="464">
        <f>SUM(Enero!D172+Febrero!D172+'Marzo '!D172+'Abril '!D172+'Mayo '!D172+Junio!D172+Julio!D172+Agosto!D172+Septiembre!D172+'Octubre '!D172+Noviembre!D172+'Diciembre '!D172)</f>
        <v>0</v>
      </c>
      <c r="E172" s="465">
        <f>SUM(Enero!E172+Febrero!E172+'Marzo '!E172+'Abril '!E172+'Mayo '!E172+Junio!E172+Julio!E172+Agosto!E172+Septiembre!E172+'Octubre '!E172+Noviembre!E172+'Diciembre '!E172)</f>
        <v>0</v>
      </c>
      <c r="F172" s="465">
        <f>SUM(Enero!F172+Febrero!F172+'Marzo '!F172+'Abril '!F172+'Mayo '!F172+Junio!F172+Julio!F172+Agosto!F172+Septiembre!F172+'Octubre '!F172+Noviembre!F172+'Diciembre '!F172)</f>
        <v>0</v>
      </c>
      <c r="G172" s="465">
        <f>SUM(Enero!G172+Febrero!G172+'Marzo '!G172+'Abril '!G172+'Mayo '!G172+Junio!G172+Julio!G172+Agosto!G172+Septiembre!G172+'Octubre '!G172+Noviembre!G172+'Diciembre '!G172)</f>
        <v>0</v>
      </c>
      <c r="H172" s="465">
        <f>SUM(Enero!H172+Febrero!H172+'Marzo '!H172+'Abril '!H172+'Mayo '!H172+Junio!H172+Julio!H172+Agosto!H172+Septiembre!H172+'Octubre '!H172+Noviembre!H172+'Diciembre '!H172)</f>
        <v>0</v>
      </c>
      <c r="I172" s="465">
        <f>SUM(Enero!I172+Febrero!I172+'Marzo '!I172+'Abril '!I172+'Mayo '!I172+Junio!I172+Julio!I172+Agosto!I172+Septiembre!I172+'Octubre '!I172+Noviembre!I172+'Diciembre '!I172)</f>
        <v>0</v>
      </c>
      <c r="J172" s="466">
        <f>SUM(Enero!J172+Febrero!J172+'Marzo '!J172+'Abril '!J172+'Mayo '!J172+Junio!J172+Julio!J172+Agosto!J172+Septiembre!J172+'Octubre '!J172+Noviembre!J172+'Diciembre '!J172)</f>
        <v>0</v>
      </c>
      <c r="K172" s="465">
        <f>SUM(Enero!K172+Febrero!K172+'Marzo '!K172+'Abril '!K172+'Mayo '!K172+Junio!K172+Julio!K172+Agosto!K172+Septiembre!K172+'Octubre '!K172+Noviembre!K172+'Diciembre '!K172)</f>
        <v>0</v>
      </c>
      <c r="L172" s="467">
        <f>SUM(Enero!L172+Febrero!L172+'Marzo '!L172+'Abril '!L172+'Mayo '!L172+Junio!L172+Julio!L172+Agosto!L172+Septiembre!L172+'Octubre '!L172+Noviembre!L172+'Diciembre '!L172)</f>
        <v>0</v>
      </c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>
        <f>SUM(Enero!C173+Febrero!C173+'Marzo '!C173+'Abril '!C173+'Mayo '!C173+Junio!C173+Julio!C173+Agosto!C173+Septiembre!C173+'Octubre '!C173+Noviembre!C173+'Diciembre '!C173)</f>
        <v>0</v>
      </c>
      <c r="D173" s="469">
        <f>SUM(Enero!D173+Febrero!D173+'Marzo '!D173+'Abril '!D173+'Mayo '!D173+Junio!D173+Julio!D173+Agosto!D173+Septiembre!D173+'Octubre '!D173+Noviembre!D173+'Diciembre '!D173)</f>
        <v>0</v>
      </c>
      <c r="E173" s="470">
        <f>SUM(Enero!E173+Febrero!E173+'Marzo '!E173+'Abril '!E173+'Mayo '!E173+Junio!E173+Julio!E173+Agosto!E173+Septiembre!E173+'Octubre '!E173+Noviembre!E173+'Diciembre '!E173)</f>
        <v>0</v>
      </c>
      <c r="F173" s="470">
        <f>SUM(Enero!F173+Febrero!F173+'Marzo '!F173+'Abril '!F173+'Mayo '!F173+Junio!F173+Julio!F173+Agosto!F173+Septiembre!F173+'Octubre '!F173+Noviembre!F173+'Diciembre '!F173)</f>
        <v>0</v>
      </c>
      <c r="G173" s="470">
        <f>SUM(Enero!G173+Febrero!G173+'Marzo '!G173+'Abril '!G173+'Mayo '!G173+Junio!G173+Julio!G173+Agosto!G173+Septiembre!G173+'Octubre '!G173+Noviembre!G173+'Diciembre '!G173)</f>
        <v>0</v>
      </c>
      <c r="H173" s="470">
        <f>SUM(Enero!H173+Febrero!H173+'Marzo '!H173+'Abril '!H173+'Mayo '!H173+Junio!H173+Julio!H173+Agosto!H173+Septiembre!H173+'Octubre '!H173+Noviembre!H173+'Diciembre '!H173)</f>
        <v>0</v>
      </c>
      <c r="I173" s="470">
        <f>SUM(Enero!I173+Febrero!I173+'Marzo '!I173+'Abril '!I173+'Mayo '!I173+Junio!I173+Julio!I173+Agosto!I173+Septiembre!I173+'Octubre '!I173+Noviembre!I173+'Diciembre '!I173)</f>
        <v>0</v>
      </c>
      <c r="J173" s="181">
        <f>SUM(Enero!J173+Febrero!J173+'Marzo '!J173+'Abril '!J173+'Mayo '!J173+Junio!J173+Julio!J173+Agosto!J173+Septiembre!J173+'Octubre '!J173+Noviembre!J173+'Diciembre '!J173)</f>
        <v>0</v>
      </c>
      <c r="K173" s="470">
        <f>SUM(Enero!K173+Febrero!K173+'Marzo '!K173+'Abril '!K173+'Mayo '!K173+Junio!K173+Julio!K173+Agosto!K173+Septiembre!K173+'Octubre '!K173+Noviembre!K173+'Diciembre '!K173)</f>
        <v>0</v>
      </c>
      <c r="L173" s="471">
        <f>SUM(Enero!L173+Febrero!L173+'Marzo '!L173+'Abril '!L173+'Mayo '!L173+Junio!L173+Julio!L173+Agosto!L173+Septiembre!L173+'Octubre '!L173+Noviembre!L173+'Diciembre '!L173)</f>
        <v>0</v>
      </c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>
        <f>SUM(Enero!C174+Febrero!C174+'Marzo '!C174+'Abril '!C174+'Mayo '!C174+Junio!C174+Julio!C174+Agosto!C174+Septiembre!C174+'Octubre '!C174+Noviembre!C174+'Diciembre '!C174)</f>
        <v>0</v>
      </c>
      <c r="D174" s="473">
        <f>SUM(Enero!D174+Febrero!D174+'Marzo '!D174+'Abril '!D174+'Mayo '!D174+Junio!D174+Julio!D174+Agosto!D174+Septiembre!D174+'Octubre '!D174+Noviembre!D174+'Diciembre '!D174)</f>
        <v>0</v>
      </c>
      <c r="E174" s="474">
        <f>SUM(Enero!E174+Febrero!E174+'Marzo '!E174+'Abril '!E174+'Mayo '!E174+Junio!E174+Julio!E174+Agosto!E174+Septiembre!E174+'Octubre '!E174+Noviembre!E174+'Diciembre '!E174)</f>
        <v>0</v>
      </c>
      <c r="F174" s="474">
        <f>SUM(Enero!F174+Febrero!F174+'Marzo '!F174+'Abril '!F174+'Mayo '!F174+Junio!F174+Julio!F174+Agosto!F174+Septiembre!F174+'Octubre '!F174+Noviembre!F174+'Diciembre '!F174)</f>
        <v>0</v>
      </c>
      <c r="G174" s="474">
        <f>SUM(Enero!G174+Febrero!G174+'Marzo '!G174+'Abril '!G174+'Mayo '!G174+Junio!G174+Julio!G174+Agosto!G174+Septiembre!G174+'Octubre '!G174+Noviembre!G174+'Diciembre '!G174)</f>
        <v>0</v>
      </c>
      <c r="H174" s="474">
        <f>SUM(Enero!H174+Febrero!H174+'Marzo '!H174+'Abril '!H174+'Mayo '!H174+Junio!H174+Julio!H174+Agosto!H174+Septiembre!H174+'Octubre '!H174+Noviembre!H174+'Diciembre '!H174)</f>
        <v>0</v>
      </c>
      <c r="I174" s="474">
        <f>SUM(Enero!I174+Febrero!I174+'Marzo '!I174+'Abril '!I174+'Mayo '!I174+Junio!I174+Julio!I174+Agosto!I174+Septiembre!I174+'Octubre '!I174+Noviembre!I174+'Diciembre '!I174)</f>
        <v>0</v>
      </c>
      <c r="J174" s="187">
        <f>SUM(Enero!J174+Febrero!J174+'Marzo '!J174+'Abril '!J174+'Mayo '!J174+Junio!J174+Julio!J174+Agosto!J174+Septiembre!J174+'Octubre '!J174+Noviembre!J174+'Diciembre '!J174)</f>
        <v>0</v>
      </c>
      <c r="K174" s="474">
        <f>SUM(Enero!K174+Febrero!K174+'Marzo '!K174+'Abril '!K174+'Mayo '!K174+Junio!K174+Julio!K174+Agosto!K174+Septiembre!K174+'Octubre '!K174+Noviembre!K174+'Diciembre '!K174)</f>
        <v>0</v>
      </c>
      <c r="L174" s="461">
        <f>SUM(Enero!L174+Febrero!L174+'Marzo '!L174+'Abril '!L174+'Mayo '!L174+Junio!L174+Julio!L174+Agosto!L174+Septiembre!L174+'Octubre '!L174+Noviembre!L174+'Diciembre '!L174)</f>
        <v>0</v>
      </c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193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29" t="s">
        <v>10</v>
      </c>
      <c r="D176" s="29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f>SUM(Enero!C177+Febrero!C177+'Marzo '!C177+'Abril '!C177+'Mayo '!C177+Junio!C177+Julio!C177+Agosto!C177+Septiembre!C177+'Octubre '!C177+Noviembre!C177+'Diciembre '!C177)</f>
        <v>2304</v>
      </c>
      <c r="D177" s="197">
        <f>SUM(Enero!D177+Febrero!D177+'Marzo '!D177+'Abril '!D177+'Mayo '!D177+Junio!D177+Julio!D177+Agosto!D177+Septiembre!D177+'Octubre '!D177+Noviembre!D177+'Diciembre '!D177)</f>
        <v>2230</v>
      </c>
      <c r="E177" s="197">
        <f>SUM(Enero!E177+Febrero!E177+'Marzo '!E177+'Abril '!E177+'Mayo '!E177+Junio!E177+Julio!E177+Agosto!E177+Septiembre!E177+'Octubre '!E177+Noviembre!E177+'Diciembre '!E177)</f>
        <v>0</v>
      </c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>
        <f>SUM(Enero!C178+Febrero!C178+'Marzo '!C178+'Abril '!C178+'Mayo '!C178+Junio!C178+Julio!C178+Agosto!C178+Septiembre!C178+'Octubre '!C178+Noviembre!C178+'Diciembre '!C178)</f>
        <v>0</v>
      </c>
      <c r="D178" s="200">
        <f>SUM(Enero!D178+Febrero!D178+'Marzo '!D178+'Abril '!D178+'Mayo '!D178+Junio!D178+Julio!D178+Agosto!D178+Septiembre!D178+'Octubre '!D178+Noviembre!D178+'Diciembre '!D178)</f>
        <v>0</v>
      </c>
      <c r="E178" s="200">
        <f>SUM(Enero!E178+Febrero!E178+'Marzo '!E178+'Abril '!E178+'Mayo '!E178+Junio!E178+Julio!E178+Agosto!E178+Septiembre!E178+'Octubre '!E178+Noviembre!E178+'Diciembre '!E178)</f>
        <v>0</v>
      </c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>
        <f>SUM(Enero!C179+Febrero!C179+'Marzo '!C179+'Abril '!C179+'Mayo '!C179+Junio!C179+Julio!C179+Agosto!C179+Septiembre!C179+'Octubre '!C179+Noviembre!C179+'Diciembre '!C179)</f>
        <v>0</v>
      </c>
      <c r="D179" s="203">
        <f>SUM(Enero!D179+Febrero!D179+'Marzo '!D179+'Abril '!D179+'Mayo '!D179+Junio!D179+Julio!D179+Agosto!D179+Septiembre!D179+'Octubre '!D179+Noviembre!D179+'Diciembre '!D179)</f>
        <v>0</v>
      </c>
      <c r="E179" s="203">
        <f>SUM(Enero!E179+Febrero!E179+'Marzo '!E179+'Abril '!E179+'Mayo '!E179+Junio!E179+Julio!E179+Agosto!E179+Septiembre!E179+'Octubre '!E179+Noviembre!E179+'Diciembre '!E179)</f>
        <v>0</v>
      </c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207" t="s">
        <v>195</v>
      </c>
      <c r="D181" s="207" t="s">
        <v>232</v>
      </c>
      <c r="E181" s="29" t="s">
        <v>233</v>
      </c>
      <c r="F181" s="207" t="s">
        <v>234</v>
      </c>
      <c r="G181" s="207" t="s">
        <v>235</v>
      </c>
      <c r="H181" s="207" t="s">
        <v>236</v>
      </c>
      <c r="I181" s="207" t="s">
        <v>237</v>
      </c>
      <c r="J181" s="207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208" t="s">
        <v>240</v>
      </c>
      <c r="C182" s="209">
        <f>SUM(Enero!C182+Febrero!C182+'Marzo '!C182+'Abril '!C182+'Mayo '!C182+Junio!C182+Julio!C182+Agosto!C182+Septiembre!C182+'Octubre '!C182+Noviembre!C182+'Diciembre '!C182)</f>
        <v>0</v>
      </c>
      <c r="D182" s="210">
        <f>SUM(Enero!D182+Febrero!D182+'Marzo '!D182+'Abril '!D182+'Mayo '!D182+Junio!D182+Julio!D182+Agosto!D182+Septiembre!D182+'Octubre '!D182+Noviembre!D182+'Diciembre '!D182)</f>
        <v>0</v>
      </c>
      <c r="E182" s="210">
        <f>SUM(Enero!E182+Febrero!E182+'Marzo '!E182+'Abril '!E182+'Mayo '!E182+Junio!E182+Julio!E182+Agosto!E182+Septiembre!E182+'Octubre '!E182+Noviembre!E182+'Diciembre '!E182)</f>
        <v>0</v>
      </c>
      <c r="F182" s="210">
        <f>SUM(Enero!F182+Febrero!F182+'Marzo '!F182+'Abril '!F182+'Mayo '!F182+Junio!F182+Julio!F182+Agosto!F182+Septiembre!F182+'Octubre '!F182+Noviembre!F182+'Diciembre '!F182)</f>
        <v>0</v>
      </c>
      <c r="G182" s="210">
        <f>SUM(Enero!G182+Febrero!G182+'Marzo '!G182+'Abril '!G182+'Mayo '!G182+Junio!G182+Julio!G182+Agosto!G182+Septiembre!G182+'Octubre '!G182+Noviembre!G182+'Diciembre '!G182)</f>
        <v>0</v>
      </c>
      <c r="H182" s="210">
        <f>SUM(Enero!H182+Febrero!H182+'Marzo '!H182+'Abril '!H182+'Mayo '!H182+Junio!H182+Julio!H182+Agosto!H182+Septiembre!H182+'Octubre '!H182+Noviembre!H182+'Diciembre '!H182)</f>
        <v>0</v>
      </c>
      <c r="I182" s="210">
        <f>SUM(Enero!I182+Febrero!I182+'Marzo '!I182+'Abril '!I182+'Mayo '!I182+Junio!I182+Julio!I182+Agosto!I182+Septiembre!I182+'Octubre '!I182+Noviembre!I182+'Diciembre '!I182)</f>
        <v>0</v>
      </c>
      <c r="J182" s="210">
        <f>SUM(Enero!J182+Febrero!J182+'Marzo '!J182+'Abril '!J182+'Mayo '!J182+Junio!J182+Julio!J182+Agosto!J182+Septiembre!J182+'Octubre '!J182+Noviembre!J182+'Diciembre '!J182)</f>
        <v>0</v>
      </c>
      <c r="Y182" s="108"/>
      <c r="Z182" s="105"/>
    </row>
    <row r="183" spans="1:28" ht="15" customHeight="1" x14ac:dyDescent="0.15">
      <c r="A183" s="545"/>
      <c r="B183" s="211" t="s">
        <v>241</v>
      </c>
      <c r="C183" s="212">
        <f>SUM(Enero!C183+Febrero!C183+'Marzo '!C183+'Abril '!C183+'Mayo '!C183+Junio!C183+Julio!C183+Agosto!C183+Septiembre!C183+'Octubre '!C183+Noviembre!C183+'Diciembre '!C183)</f>
        <v>0</v>
      </c>
      <c r="D183" s="212">
        <f>SUM(Enero!D183+Febrero!D183+'Marzo '!D183+'Abril '!D183+'Mayo '!D183+Junio!D183+Julio!D183+Agosto!D183+Septiembre!D183+'Octubre '!D183+Noviembre!D183+'Diciembre '!D183)</f>
        <v>0</v>
      </c>
      <c r="E183" s="212">
        <f>SUM(Enero!E183+Febrero!E183+'Marzo '!E183+'Abril '!E183+'Mayo '!E183+Junio!E183+Julio!E183+Agosto!E183+Septiembre!E183+'Octubre '!E183+Noviembre!E183+'Diciembre '!E183)</f>
        <v>0</v>
      </c>
      <c r="F183" s="212">
        <f>SUM(Enero!F183+Febrero!F183+'Marzo '!F183+'Abril '!F183+'Mayo '!F183+Junio!F183+Julio!F183+Agosto!F183+Septiembre!F183+'Octubre '!F183+Noviembre!F183+'Diciembre '!F183)</f>
        <v>0</v>
      </c>
      <c r="G183" s="213">
        <f>SUM(Enero!G183+Febrero!G183+'Marzo '!G183+'Abril '!G183+'Mayo '!G183+Junio!G183+Julio!G183+Agosto!G183+Septiembre!G183+'Octubre '!G183+Noviembre!G183+'Diciembre '!G183)</f>
        <v>0</v>
      </c>
      <c r="H183" s="212">
        <f>SUM(Enero!H183+Febrero!H183+'Marzo '!H183+'Abril '!H183+'Mayo '!H183+Junio!H183+Julio!H183+Agosto!H183+Septiembre!H183+'Octubre '!H183+Noviembre!H183+'Diciembre '!H183)</f>
        <v>0</v>
      </c>
      <c r="I183" s="212">
        <f>SUM(Enero!I183+Febrero!I183+'Marzo '!I183+'Abril '!I183+'Mayo '!I183+Junio!I183+Julio!I183+Agosto!I183+Septiembre!I183+'Octubre '!I183+Noviembre!I183+'Diciembre '!I183)</f>
        <v>0</v>
      </c>
      <c r="J183" s="212">
        <f>SUM(Enero!J183+Febrero!J183+'Marzo '!J183+'Abril '!J183+'Mayo '!J183+Junio!J183+Julio!J183+Agosto!J183+Septiembre!J183+'Octubre '!J183+Noviembre!J183+'Diciembre '!J183)</f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>SUM(Enero!C184+Febrero!C184+'Marzo '!C184+'Abril '!C184+'Mayo '!C184+Junio!C184+Julio!C184+Agosto!C184+Septiembre!C184+'Octubre '!C184+Noviembre!C184+'Diciembre '!C184)</f>
        <v>0</v>
      </c>
      <c r="D184" s="216">
        <f>SUM(Enero!D184+Febrero!D184+'Marzo '!D184+'Abril '!D184+'Mayo '!D184+Junio!D184+Julio!D184+Agosto!D184+Septiembre!D184+'Octubre '!D184+Noviembre!D184+'Diciembre '!D184)</f>
        <v>0</v>
      </c>
      <c r="E184" s="216">
        <f>SUM(Enero!E184+Febrero!E184+'Marzo '!E184+'Abril '!E184+'Mayo '!E184+Junio!E184+Julio!E184+Agosto!E184+Septiembre!E184+'Octubre '!E184+Noviembre!E184+'Diciembre '!E184)</f>
        <v>0</v>
      </c>
      <c r="F184" s="216">
        <f>SUM(Enero!F184+Febrero!F184+'Marzo '!F184+'Abril '!F184+'Mayo '!F184+Junio!F184+Julio!F184+Agosto!F184+Septiembre!F184+'Octubre '!F184+Noviembre!F184+'Diciembre '!F184)</f>
        <v>0</v>
      </c>
      <c r="G184" s="216">
        <f>SUM(Enero!G184+Febrero!G184+'Marzo '!G184+'Abril '!G184+'Mayo '!G184+Junio!G184+Julio!G184+Agosto!G184+Septiembre!G184+'Octubre '!G184+Noviembre!G184+'Diciembre '!G184)</f>
        <v>0</v>
      </c>
      <c r="H184" s="216">
        <f>SUM(Enero!H184+Febrero!H184+'Marzo '!H184+'Abril '!H184+'Mayo '!H184+Junio!H184+Julio!H184+Agosto!H184+Septiembre!H184+'Octubre '!H184+Noviembre!H184+'Diciembre '!H184)</f>
        <v>0</v>
      </c>
      <c r="I184" s="216">
        <f>SUM(Enero!I184+Febrero!I184+'Marzo '!I184+'Abril '!I184+'Mayo '!I184+Junio!I184+Julio!I184+Agosto!I184+Septiembre!I184+'Octubre '!I184+Noviembre!I184+'Diciembre '!I184)</f>
        <v>0</v>
      </c>
      <c r="J184" s="216">
        <f>SUM(Enero!J184+Febrero!J184+'Marzo '!J184+'Abril '!J184+'Mayo '!J184+Junio!J184+Julio!J184+Agosto!J184+Septiembre!J184+'Octubre '!J184+Noviembre!J184+'Diciembre '!J184)</f>
        <v>0</v>
      </c>
      <c r="Y184" s="108"/>
      <c r="Z184" s="105"/>
    </row>
    <row r="185" spans="1:28" ht="15" customHeight="1" x14ac:dyDescent="0.15">
      <c r="A185" s="545"/>
      <c r="B185" s="214" t="s">
        <v>243</v>
      </c>
      <c r="C185" s="215">
        <f>SUM(Enero!C185+Febrero!C185+'Marzo '!C185+'Abril '!C185+'Mayo '!C185+Junio!C185+Julio!C185+Agosto!C185+Septiembre!C185+'Octubre '!C185+Noviembre!C185+'Diciembre '!C185)</f>
        <v>0</v>
      </c>
      <c r="D185" s="216">
        <f>SUM(Enero!D185+Febrero!D185+'Marzo '!D185+'Abril '!D185+'Mayo '!D185+Junio!D185+Julio!D185+Agosto!D185+Septiembre!D185+'Octubre '!D185+Noviembre!D185+'Diciembre '!D185)</f>
        <v>0</v>
      </c>
      <c r="E185" s="216">
        <f>SUM(Enero!E185+Febrero!E185+'Marzo '!E185+'Abril '!E185+'Mayo '!E185+Junio!E185+Julio!E185+Agosto!E185+Septiembre!E185+'Octubre '!E185+Noviembre!E185+'Diciembre '!E185)</f>
        <v>0</v>
      </c>
      <c r="F185" s="216">
        <f>SUM(Enero!F185+Febrero!F185+'Marzo '!F185+'Abril '!F185+'Mayo '!F185+Junio!F185+Julio!F185+Agosto!F185+Septiembre!F185+'Octubre '!F185+Noviembre!F185+'Diciembre '!F185)</f>
        <v>0</v>
      </c>
      <c r="G185" s="216">
        <f>SUM(Enero!G185+Febrero!G185+'Marzo '!G185+'Abril '!G185+'Mayo '!G185+Junio!G185+Julio!G185+Agosto!G185+Septiembre!G185+'Octubre '!G185+Noviembre!G185+'Diciembre '!G185)</f>
        <v>0</v>
      </c>
      <c r="H185" s="216">
        <f>SUM(Enero!H185+Febrero!H185+'Marzo '!H185+'Abril '!H185+'Mayo '!H185+Junio!H185+Julio!H185+Agosto!H185+Septiembre!H185+'Octubre '!H185+Noviembre!H185+'Diciembre '!H185)</f>
        <v>0</v>
      </c>
      <c r="I185" s="216">
        <f>SUM(Enero!I185+Febrero!I185+'Marzo '!I185+'Abril '!I185+'Mayo '!I185+Junio!I185+Julio!I185+Agosto!I185+Septiembre!I185+'Octubre '!I185+Noviembre!I185+'Diciembre '!I185)</f>
        <v>0</v>
      </c>
      <c r="J185" s="216">
        <f>SUM(Enero!J185+Febrero!J185+'Marzo '!J185+'Abril '!J185+'Mayo '!J185+Junio!J185+Julio!J185+Agosto!J185+Septiembre!J185+'Octubre '!J185+Noviembre!J185+'Diciembre '!J185)</f>
        <v>0</v>
      </c>
      <c r="Y185" s="108"/>
      <c r="Z185" s="105"/>
    </row>
    <row r="186" spans="1:28" ht="15" customHeight="1" x14ac:dyDescent="0.15">
      <c r="A186" s="545"/>
      <c r="B186" s="217" t="s">
        <v>244</v>
      </c>
      <c r="C186" s="218">
        <f>SUM(Enero!C186+Febrero!C186+'Marzo '!C186+'Abril '!C186+'Mayo '!C186+Junio!C186+Julio!C186+Agosto!C186+Septiembre!C186+'Octubre '!C186+Noviembre!C186+'Diciembre '!C186)</f>
        <v>0</v>
      </c>
      <c r="D186" s="200">
        <f>SUM(Enero!D186+Febrero!D186+'Marzo '!D186+'Abril '!D186+'Mayo '!D186+Junio!D186+Julio!D186+Agosto!D186+Septiembre!D186+'Octubre '!D186+Noviembre!D186+'Diciembre '!D186)</f>
        <v>0</v>
      </c>
      <c r="E186" s="200">
        <f>SUM(Enero!E186+Febrero!E186+'Marzo '!E186+'Abril '!E186+'Mayo '!E186+Junio!E186+Julio!E186+Agosto!E186+Septiembre!E186+'Octubre '!E186+Noviembre!E186+'Diciembre '!E186)</f>
        <v>0</v>
      </c>
      <c r="F186" s="200">
        <f>SUM(Enero!F186+Febrero!F186+'Marzo '!F186+'Abril '!F186+'Mayo '!F186+Junio!F186+Julio!F186+Agosto!F186+Septiembre!F186+'Octubre '!F186+Noviembre!F186+'Diciembre '!F186)</f>
        <v>0</v>
      </c>
      <c r="G186" s="200">
        <f>SUM(Enero!G186+Febrero!G186+'Marzo '!G186+'Abril '!G186+'Mayo '!G186+Junio!G186+Julio!G186+Agosto!G186+Septiembre!G186+'Octubre '!G186+Noviembre!G186+'Diciembre '!G186)</f>
        <v>0</v>
      </c>
      <c r="H186" s="200">
        <f>SUM(Enero!H186+Febrero!H186+'Marzo '!H186+'Abril '!H186+'Mayo '!H186+Junio!H186+Julio!H186+Agosto!H186+Septiembre!H186+'Octubre '!H186+Noviembre!H186+'Diciembre '!H186)</f>
        <v>0</v>
      </c>
      <c r="I186" s="200">
        <f>SUM(Enero!I186+Febrero!I186+'Marzo '!I186+'Abril '!I186+'Mayo '!I186+Junio!I186+Julio!I186+Agosto!I186+Septiembre!I186+'Octubre '!I186+Noviembre!I186+'Diciembre '!I186)</f>
        <v>0</v>
      </c>
      <c r="J186" s="200">
        <f>SUM(Enero!J186+Febrero!J186+'Marzo '!J186+'Abril '!J186+'Mayo '!J186+Junio!J186+Julio!J186+Agosto!J186+Septiembre!J186+'Octubre '!J186+Noviembre!J186+'Diciembre '!J186)</f>
        <v>0</v>
      </c>
      <c r="Y186" s="108"/>
      <c r="Z186" s="105"/>
    </row>
    <row r="187" spans="1:28" ht="15" customHeight="1" x14ac:dyDescent="0.15">
      <c r="A187" s="545"/>
      <c r="B187" s="217" t="s">
        <v>245</v>
      </c>
      <c r="C187" s="218">
        <f>SUM(Enero!C187+Febrero!C187+'Marzo '!C187+'Abril '!C187+'Mayo '!C187+Junio!C187+Julio!C187+Agosto!C187+Septiembre!C187+'Octubre '!C187+Noviembre!C187+'Diciembre '!C187)</f>
        <v>0</v>
      </c>
      <c r="D187" s="200">
        <f>SUM(Enero!D187+Febrero!D187+'Marzo '!D187+'Abril '!D187+'Mayo '!D187+Junio!D187+Julio!D187+Agosto!D187+Septiembre!D187+'Octubre '!D187+Noviembre!D187+'Diciembre '!D187)</f>
        <v>0</v>
      </c>
      <c r="E187" s="200">
        <f>SUM(Enero!E187+Febrero!E187+'Marzo '!E187+'Abril '!E187+'Mayo '!E187+Junio!E187+Julio!E187+Agosto!E187+Septiembre!E187+'Octubre '!E187+Noviembre!E187+'Diciembre '!E187)</f>
        <v>0</v>
      </c>
      <c r="F187" s="200">
        <f>SUM(Enero!F187+Febrero!F187+'Marzo '!F187+'Abril '!F187+'Mayo '!F187+Junio!F187+Julio!F187+Agosto!F187+Septiembre!F187+'Octubre '!F187+Noviembre!F187+'Diciembre '!F187)</f>
        <v>0</v>
      </c>
      <c r="G187" s="200">
        <f>SUM(Enero!G187+Febrero!G187+'Marzo '!G187+'Abril '!G187+'Mayo '!G187+Junio!G187+Julio!G187+Agosto!G187+Septiembre!G187+'Octubre '!G187+Noviembre!G187+'Diciembre '!G187)</f>
        <v>0</v>
      </c>
      <c r="H187" s="200">
        <f>SUM(Enero!H187+Febrero!H187+'Marzo '!H187+'Abril '!H187+'Mayo '!H187+Junio!H187+Julio!H187+Agosto!H187+Septiembre!H187+'Octubre '!H187+Noviembre!H187+'Diciembre '!H187)</f>
        <v>0</v>
      </c>
      <c r="I187" s="200">
        <f>SUM(Enero!I187+Febrero!I187+'Marzo '!I187+'Abril '!I187+'Mayo '!I187+Junio!I187+Julio!I187+Agosto!I187+Septiembre!I187+'Octubre '!I187+Noviembre!I187+'Diciembre '!I187)</f>
        <v>0</v>
      </c>
      <c r="J187" s="200">
        <f>SUM(Enero!J187+Febrero!J187+'Marzo '!J187+'Abril '!J187+'Mayo '!J187+Junio!J187+Julio!J187+Agosto!J187+Septiembre!J187+'Octubre '!J187+Noviembre!J187+'Diciembre '!J187)</f>
        <v>0</v>
      </c>
      <c r="Y187" s="108"/>
      <c r="Z187" s="105"/>
    </row>
    <row r="188" spans="1:28" ht="15" customHeight="1" x14ac:dyDescent="0.15">
      <c r="A188" s="547"/>
      <c r="B188" s="219" t="s">
        <v>246</v>
      </c>
      <c r="C188" s="212">
        <f>SUM(Enero!C188+Febrero!C188+'Marzo '!C188+'Abril '!C188+'Mayo '!C188+Junio!C188+Julio!C188+Agosto!C188+Septiembre!C188+'Octubre '!C188+Noviembre!C188+'Diciembre '!C188)</f>
        <v>0</v>
      </c>
      <c r="D188" s="203">
        <f>SUM(Enero!D188+Febrero!D188+'Marzo '!D188+'Abril '!D188+'Mayo '!D188+Junio!D188+Julio!D188+Agosto!D188+Septiembre!D188+'Octubre '!D188+Noviembre!D188+'Diciembre '!D188)</f>
        <v>0</v>
      </c>
      <c r="E188" s="203">
        <f>SUM(Enero!E188+Febrero!E188+'Marzo '!E188+'Abril '!E188+'Mayo '!E188+Junio!E188+Julio!E188+Agosto!E188+Septiembre!E188+'Octubre '!E188+Noviembre!E188+'Diciembre '!E188)</f>
        <v>0</v>
      </c>
      <c r="F188" s="203">
        <f>SUM(Enero!F188+Febrero!F188+'Marzo '!F188+'Abril '!F188+'Mayo '!F188+Junio!F188+Julio!F188+Agosto!F188+Septiembre!F188+'Octubre '!F188+Noviembre!F188+'Diciembre '!F188)</f>
        <v>0</v>
      </c>
      <c r="G188" s="203">
        <f>SUM(Enero!G188+Febrero!G188+'Marzo '!G188+'Abril '!G188+'Mayo '!G188+Junio!G188+Julio!G188+Agosto!G188+Septiembre!G188+'Octubre '!G188+Noviembre!G188+'Diciembre '!G188)</f>
        <v>0</v>
      </c>
      <c r="H188" s="203">
        <f>SUM(Enero!H188+Febrero!H188+'Marzo '!H188+'Abril '!H188+'Mayo '!H188+Junio!H188+Julio!H188+Agosto!H188+Septiembre!H188+'Octubre '!H188+Noviembre!H188+'Diciembre '!H188)</f>
        <v>0</v>
      </c>
      <c r="I188" s="203">
        <f>SUM(Enero!I188+Febrero!I188+'Marzo '!I188+'Abril '!I188+'Mayo '!I188+Junio!I188+Julio!I188+Agosto!I188+Septiembre!I188+'Octubre '!I188+Noviembre!I188+'Diciembre '!I188)</f>
        <v>0</v>
      </c>
      <c r="J188" s="203">
        <f>SUM(Enero!J188+Febrero!J188+'Marzo '!J188+'Abril '!J188+'Mayo '!J188+Junio!J188+Julio!J188+Agosto!J188+Septiembre!J188+'Octubre '!J188+Noviembre!J188+'Diciembre '!J188)</f>
        <v>0</v>
      </c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>SUM(Enero!C189+Febrero!C189+'Marzo '!C189+'Abril '!C189+'Mayo '!C189+Junio!C189+Julio!C189+Agosto!C189+Septiembre!C189+'Octubre '!C189+Noviembre!C189+'Diciembre '!C189)</f>
        <v>0</v>
      </c>
      <c r="D189" s="222">
        <f>SUM(Enero!D189+Febrero!D189+'Marzo '!D189+'Abril '!D189+'Mayo '!D189+Junio!D189+Julio!D189+Agosto!D189+Septiembre!D189+'Octubre '!D189+Noviembre!D189+'Diciembre '!D189)</f>
        <v>0</v>
      </c>
      <c r="E189" s="222">
        <f>SUM(Enero!E189+Febrero!E189+'Marzo '!E189+'Abril '!E189+'Mayo '!E189+Junio!E189+Julio!E189+Agosto!E189+Septiembre!E189+'Octubre '!E189+Noviembre!E189+'Diciembre '!E189)</f>
        <v>0</v>
      </c>
      <c r="F189" s="222">
        <f>SUM(Enero!F189+Febrero!F189+'Marzo '!F189+'Abril '!F189+'Mayo '!F189+Junio!F189+Julio!F189+Agosto!F189+Septiembre!F189+'Octubre '!F189+Noviembre!F189+'Diciembre '!F189)</f>
        <v>0</v>
      </c>
      <c r="G189" s="223">
        <f>SUM(Enero!G189+Febrero!G189+'Marzo '!G189+'Abril '!G189+'Mayo '!G189+Junio!G189+Julio!G189+Agosto!G189+Septiembre!G189+'Octubre '!G189+Noviembre!G189+'Diciembre '!G189)</f>
        <v>0</v>
      </c>
      <c r="H189" s="223">
        <f>SUM(Enero!H189+Febrero!H189+'Marzo '!H189+'Abril '!H189+'Mayo '!H189+Junio!H189+Julio!H189+Agosto!H189+Septiembre!H189+'Octubre '!H189+Noviembre!H189+'Diciembre '!H189)</f>
        <v>0</v>
      </c>
      <c r="I189" s="222">
        <f>SUM(Enero!I189+Febrero!I189+'Marzo '!I189+'Abril '!I189+'Mayo '!I189+Junio!I189+Julio!I189+Agosto!I189+Septiembre!I189+'Octubre '!I189+Noviembre!I189+'Diciembre '!I189)</f>
        <v>0</v>
      </c>
      <c r="J189" s="222">
        <f>SUM(Enero!J189+Febrero!J189+'Marzo '!J189+'Abril '!J189+'Mayo '!J189+Junio!J189+Julio!J189+Agosto!J189+Septiembre!J189+'Octubre '!J189+Noviembre!J189+'Diciembre '!J189)</f>
        <v>0</v>
      </c>
      <c r="Y189" s="108"/>
      <c r="Z189" s="108"/>
    </row>
    <row r="190" spans="1:28" ht="15" customHeight="1" x14ac:dyDescent="0.15">
      <c r="A190" s="545"/>
      <c r="B190" s="208" t="s">
        <v>241</v>
      </c>
      <c r="C190" s="209">
        <f>SUM(Enero!C190+Febrero!C190+'Marzo '!C190+'Abril '!C190+'Mayo '!C190+Junio!C190+Julio!C190+Agosto!C190+Septiembre!C190+'Octubre '!C190+Noviembre!C190+'Diciembre '!C190)</f>
        <v>0</v>
      </c>
      <c r="D190" s="224">
        <f>SUM(Enero!D190+Febrero!D190+'Marzo '!D190+'Abril '!D190+'Mayo '!D190+Junio!D190+Julio!D190+Agosto!D190+Septiembre!D190+'Octubre '!D190+Noviembre!D190+'Diciembre '!D190)</f>
        <v>0</v>
      </c>
      <c r="E190" s="224">
        <f>SUM(Enero!E190+Febrero!E190+'Marzo '!E190+'Abril '!E190+'Mayo '!E190+Junio!E190+Julio!E190+Agosto!E190+Septiembre!E190+'Octubre '!E190+Noviembre!E190+'Diciembre '!E190)</f>
        <v>0</v>
      </c>
      <c r="F190" s="224">
        <f>SUM(Enero!F190+Febrero!F190+'Marzo '!F190+'Abril '!F190+'Mayo '!F190+Junio!F190+Julio!F190+Agosto!F190+Septiembre!F190+'Octubre '!F190+Noviembre!F190+'Diciembre '!F190)</f>
        <v>0</v>
      </c>
      <c r="G190" s="210">
        <f>SUM(Enero!G190+Febrero!G190+'Marzo '!G190+'Abril '!G190+'Mayo '!G190+Junio!G190+Julio!G190+Agosto!G190+Septiembre!G190+'Octubre '!G190+Noviembre!G190+'Diciembre '!G190)</f>
        <v>0</v>
      </c>
      <c r="H190" s="210">
        <f>SUM(Enero!H190+Febrero!H190+'Marzo '!H190+'Abril '!H190+'Mayo '!H190+Junio!H190+Julio!H190+Agosto!H190+Septiembre!H190+'Octubre '!H190+Noviembre!H190+'Diciembre '!H190)</f>
        <v>0</v>
      </c>
      <c r="I190" s="224">
        <f>SUM(Enero!I190+Febrero!I190+'Marzo '!I190+'Abril '!I190+'Mayo '!I190+Junio!I190+Julio!I190+Agosto!I190+Septiembre!I190+'Octubre '!I190+Noviembre!I190+'Diciembre '!I190)</f>
        <v>0</v>
      </c>
      <c r="J190" s="224">
        <f>SUM(Enero!J190+Febrero!J190+'Marzo '!J190+'Abril '!J190+'Mayo '!J190+Junio!J190+Julio!J190+Agosto!J190+Septiembre!J190+'Octubre '!J190+Noviembre!J190+'Diciembre '!J190)</f>
        <v>0</v>
      </c>
      <c r="Y190" s="108"/>
      <c r="Z190" s="108"/>
    </row>
    <row r="191" spans="1:28" ht="15" customHeight="1" x14ac:dyDescent="0.15">
      <c r="A191" s="545"/>
      <c r="B191" s="211" t="s">
        <v>248</v>
      </c>
      <c r="C191" s="212">
        <f>SUM(Enero!C191+Febrero!C191+'Marzo '!C191+'Abril '!C191+'Mayo '!C191+Junio!C191+Julio!C191+Agosto!C191+Septiembre!C191+'Octubre '!C191+Noviembre!C191+'Diciembre '!C191)</f>
        <v>0</v>
      </c>
      <c r="D191" s="202">
        <f>SUM(Enero!D191+Febrero!D191+'Marzo '!D191+'Abril '!D191+'Mayo '!D191+Junio!D191+Julio!D191+Agosto!D191+Septiembre!D191+'Octubre '!D191+Noviembre!D191+'Diciembre '!D191)</f>
        <v>0</v>
      </c>
      <c r="E191" s="202">
        <f>SUM(Enero!E191+Febrero!E191+'Marzo '!E191+'Abril '!E191+'Mayo '!E191+Junio!E191+Julio!E191+Agosto!E191+Septiembre!E191+'Octubre '!E191+Noviembre!E191+'Diciembre '!E191)</f>
        <v>0</v>
      </c>
      <c r="F191" s="202">
        <f>SUM(Enero!F191+Febrero!F191+'Marzo '!F191+'Abril '!F191+'Mayo '!F191+Junio!F191+Julio!F191+Agosto!F191+Septiembre!F191+'Octubre '!F191+Noviembre!F191+'Diciembre '!F191)</f>
        <v>0</v>
      </c>
      <c r="G191" s="203">
        <f>SUM(Enero!G191+Febrero!G191+'Marzo '!G191+'Abril '!G191+'Mayo '!G191+Junio!G191+Julio!G191+Agosto!G191+Septiembre!G191+'Octubre '!G191+Noviembre!G191+'Diciembre '!G191)</f>
        <v>0</v>
      </c>
      <c r="H191" s="203">
        <f>SUM(Enero!H191+Febrero!H191+'Marzo '!H191+'Abril '!H191+'Mayo '!H191+Junio!H191+Julio!H191+Agosto!H191+Septiembre!H191+'Octubre '!H191+Noviembre!H191+'Diciembre '!H191)</f>
        <v>0</v>
      </c>
      <c r="I191" s="202">
        <f>SUM(Enero!I191+Febrero!I191+'Marzo '!I191+'Abril '!I191+'Mayo '!I191+Junio!I191+Julio!I191+Agosto!I191+Septiembre!I191+'Octubre '!I191+Noviembre!I191+'Diciembre '!I191)</f>
        <v>0</v>
      </c>
      <c r="J191" s="202">
        <f>SUM(Enero!J191+Febrero!J191+'Marzo '!J191+'Abril '!J191+'Mayo '!J191+Junio!J191+Julio!J191+Agosto!J191+Septiembre!J191+'Octubre '!J191+Noviembre!J191+'Diciembre '!J191)</f>
        <v>0</v>
      </c>
      <c r="Y191" s="108"/>
      <c r="Z191" s="108"/>
    </row>
    <row r="192" spans="1:28" ht="15" customHeight="1" x14ac:dyDescent="0.15">
      <c r="A192" s="546" t="s">
        <v>249</v>
      </c>
      <c r="B192" s="208" t="s">
        <v>240</v>
      </c>
      <c r="C192" s="209">
        <f>SUM(Enero!C192+Febrero!C192+'Marzo '!C192+'Abril '!C192+'Mayo '!C192+Junio!C192+Julio!C192+Agosto!C192+Septiembre!C192+'Octubre '!C192+Noviembre!C192+'Diciembre '!C192)</f>
        <v>0</v>
      </c>
      <c r="D192" s="224">
        <f>SUM(Enero!D192+Febrero!D192+'Marzo '!D192+'Abril '!D192+'Mayo '!D192+Junio!D192+Julio!D192+Agosto!D192+Septiembre!D192+'Octubre '!D192+Noviembre!D192+'Diciembre '!D192)</f>
        <v>0</v>
      </c>
      <c r="E192" s="224">
        <f>SUM(Enero!E192+Febrero!E192+'Marzo '!E192+'Abril '!E192+'Mayo '!E192+Junio!E192+Julio!E192+Agosto!E192+Septiembre!E192+'Octubre '!E192+Noviembre!E192+'Diciembre '!E192)</f>
        <v>0</v>
      </c>
      <c r="F192" s="224">
        <f>SUM(Enero!F192+Febrero!F192+'Marzo '!F192+'Abril '!F192+'Mayo '!F192+Junio!F192+Julio!F192+Agosto!F192+Septiembre!F192+'Octubre '!F192+Noviembre!F192+'Diciembre '!F192)</f>
        <v>0</v>
      </c>
      <c r="G192" s="210">
        <f>SUM(Enero!G192+Febrero!G192+'Marzo '!G192+'Abril '!G192+'Mayo '!G192+Junio!G192+Julio!G192+Agosto!G192+Septiembre!G192+'Octubre '!G192+Noviembre!G192+'Diciembre '!G192)</f>
        <v>0</v>
      </c>
      <c r="H192" s="210">
        <f>SUM(Enero!H192+Febrero!H192+'Marzo '!H192+'Abril '!H192+'Mayo '!H192+Junio!H192+Julio!H192+Agosto!H192+Septiembre!H192+'Octubre '!H192+Noviembre!H192+'Diciembre '!H192)</f>
        <v>0</v>
      </c>
      <c r="I192" s="224">
        <f>SUM(Enero!I192+Febrero!I192+'Marzo '!I192+'Abril '!I192+'Mayo '!I192+Junio!I192+Julio!I192+Agosto!I192+Septiembre!I192+'Octubre '!I192+Noviembre!I192+'Diciembre '!I192)</f>
        <v>0</v>
      </c>
      <c r="J192" s="224">
        <f>SUM(Enero!J192+Febrero!J192+'Marzo '!J192+'Abril '!J192+'Mayo '!J192+Junio!J192+Julio!J192+Agosto!J192+Septiembre!J192+'Octubre '!J192+Noviembre!J192+'Diciembre '!J192)</f>
        <v>0</v>
      </c>
      <c r="Y192" s="108"/>
      <c r="Z192" s="108"/>
    </row>
    <row r="193" spans="1:55" ht="15" customHeight="1" x14ac:dyDescent="0.15">
      <c r="A193" s="545"/>
      <c r="B193" s="225" t="s">
        <v>241</v>
      </c>
      <c r="C193" s="226">
        <f>SUM(Enero!C193+Febrero!C193+'Marzo '!C193+'Abril '!C193+'Mayo '!C193+Junio!C193+Julio!C193+Agosto!C193+Septiembre!C193+'Octubre '!C193+Noviembre!C193+'Diciembre '!C193)</f>
        <v>0</v>
      </c>
      <c r="D193" s="227">
        <f>SUM(Enero!D193+Febrero!D193+'Marzo '!D193+'Abril '!D193+'Mayo '!D193+Junio!D193+Julio!D193+Agosto!D193+Septiembre!D193+'Octubre '!D193+Noviembre!D193+'Diciembre '!D193)</f>
        <v>0</v>
      </c>
      <c r="E193" s="227">
        <f>SUM(Enero!E193+Febrero!E193+'Marzo '!E193+'Abril '!E193+'Mayo '!E193+Junio!E193+Julio!E193+Agosto!E193+Septiembre!E193+'Octubre '!E193+Noviembre!E193+'Diciembre '!E193)</f>
        <v>0</v>
      </c>
      <c r="F193" s="227">
        <f>SUM(Enero!F193+Febrero!F193+'Marzo '!F193+'Abril '!F193+'Mayo '!F193+Junio!F193+Julio!F193+Agosto!F193+Septiembre!F193+'Octubre '!F193+Noviembre!F193+'Diciembre '!F193)</f>
        <v>0</v>
      </c>
      <c r="G193" s="228">
        <f>SUM(Enero!G193+Febrero!G193+'Marzo '!G193+'Abril '!G193+'Mayo '!G193+Junio!G193+Julio!G193+Agosto!G193+Septiembre!G193+'Octubre '!G193+Noviembre!G193+'Diciembre '!G193)</f>
        <v>0</v>
      </c>
      <c r="H193" s="228">
        <f>SUM(Enero!H193+Febrero!H193+'Marzo '!H193+'Abril '!H193+'Mayo '!H193+Junio!H193+Julio!H193+Agosto!H193+Septiembre!H193+'Octubre '!H193+Noviembre!H193+'Diciembre '!H193)</f>
        <v>0</v>
      </c>
      <c r="I193" s="227">
        <f>SUM(Enero!I193+Febrero!I193+'Marzo '!I193+'Abril '!I193+'Mayo '!I193+Junio!I193+Julio!I193+Agosto!I193+Septiembre!I193+'Octubre '!I193+Noviembre!I193+'Diciembre '!I193)</f>
        <v>0</v>
      </c>
      <c r="J193" s="227">
        <f>SUM(Enero!J193+Febrero!J193+'Marzo '!J193+'Abril '!J193+'Mayo '!J193+Junio!J193+Julio!J193+Agosto!J193+Septiembre!J193+'Octubre '!J193+Noviembre!J193+'Diciembre '!J193)</f>
        <v>0</v>
      </c>
      <c r="Y193" s="108"/>
      <c r="Z193" s="108"/>
    </row>
    <row r="194" spans="1:55" ht="15" customHeight="1" x14ac:dyDescent="0.15">
      <c r="A194" s="547"/>
      <c r="B194" s="229" t="s">
        <v>250</v>
      </c>
      <c r="C194" s="230">
        <f>SUM(Enero!C194+Febrero!C194+'Marzo '!C194+'Abril '!C194+'Mayo '!C194+Junio!C194+Julio!C194+Agosto!C194+Septiembre!C194+'Octubre '!C194+Noviembre!C194+'Diciembre '!C194)</f>
        <v>0</v>
      </c>
      <c r="D194" s="231">
        <f>SUM(Enero!D194+Febrero!D194+'Marzo '!D194+'Abril '!D194+'Mayo '!D194+Junio!D194+Julio!D194+Agosto!D194+Septiembre!D194+'Octubre '!D194+Noviembre!D194+'Diciembre '!D194)</f>
        <v>0</v>
      </c>
      <c r="E194" s="231">
        <f>SUM(Enero!E194+Febrero!E194+'Marzo '!E194+'Abril '!E194+'Mayo '!E194+Junio!E194+Julio!E194+Agosto!E194+Septiembre!E194+'Octubre '!E194+Noviembre!E194+'Diciembre '!E194)</f>
        <v>0</v>
      </c>
      <c r="F194" s="231">
        <f>SUM(Enero!F194+Febrero!F194+'Marzo '!F194+'Abril '!F194+'Mayo '!F194+Junio!F194+Julio!F194+Agosto!F194+Septiembre!F194+'Octubre '!F194+Noviembre!F194+'Diciembre '!F194)</f>
        <v>0</v>
      </c>
      <c r="G194" s="232">
        <f>SUM(Enero!G194+Febrero!G194+'Marzo '!G194+'Abril '!G194+'Mayo '!G194+Junio!G194+Julio!G194+Agosto!G194+Septiembre!G194+'Octubre '!G194+Noviembre!G194+'Diciembre '!G194)</f>
        <v>0</v>
      </c>
      <c r="H194" s="232">
        <f>SUM(Enero!H194+Febrero!H194+'Marzo '!H194+'Abril '!H194+'Mayo '!H194+Junio!H194+Julio!H194+Agosto!H194+Septiembre!H194+'Octubre '!H194+Noviembre!H194+'Diciembre '!H194)</f>
        <v>0</v>
      </c>
      <c r="I194" s="231">
        <f>SUM(Enero!I194+Febrero!I194+'Marzo '!I194+'Abril '!I194+'Mayo '!I194+Junio!I194+Julio!I194+Agosto!I194+Septiembre!I194+'Octubre '!I194+Noviembre!I194+'Diciembre '!I194)</f>
        <v>0</v>
      </c>
      <c r="J194" s="231">
        <f>SUM(Enero!J194+Febrero!J194+'Marzo '!J194+'Abril '!J194+'Mayo '!J194+Junio!J194+Julio!J194+Agosto!J194+Septiembre!J194+'Octubre '!J194+Noviembre!J194+'Diciembre '!J194)</f>
        <v>0</v>
      </c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208" t="s">
        <v>240</v>
      </c>
      <c r="C195" s="224">
        <f>SUM(Enero!C195+Febrero!C195+'Marzo '!C195+'Abril '!C195+'Mayo '!C195+Junio!C195+Julio!C195+Agosto!C195+Septiembre!C195+'Octubre '!C195+Noviembre!C195+'Diciembre '!C195)</f>
        <v>0</v>
      </c>
      <c r="D195" s="234">
        <f>SUM(Enero!D195+Febrero!D195+'Marzo '!D195+'Abril '!D195+'Mayo '!D195+Junio!D195+Julio!D195+Agosto!D195+Septiembre!D195+'Octubre '!D195+Noviembre!D195+'Diciembre '!D195)</f>
        <v>0</v>
      </c>
      <c r="E195" s="235">
        <f>SUM(Enero!E195+Febrero!E195+'Marzo '!E195+'Abril '!E195+'Mayo '!E195+Junio!E195+Julio!E195+Agosto!E195+Septiembre!E195+'Octubre '!E195+Noviembre!E195+'Diciembre '!E195)</f>
        <v>0</v>
      </c>
      <c r="F195" s="235">
        <f>SUM(Enero!F195+Febrero!F195+'Marzo '!F195+'Abril '!F195+'Mayo '!F195+Junio!F195+Julio!F195+Agosto!F195+Septiembre!F195+'Octubre '!F195+Noviembre!F195+'Diciembre '!F195)</f>
        <v>0</v>
      </c>
      <c r="G195" s="235">
        <f>SUM(Enero!G195+Febrero!G195+'Marzo '!G195+'Abril '!G195+'Mayo '!G195+Junio!G195+Julio!G195+Agosto!G195+Septiembre!G195+'Octubre '!G195+Noviembre!G195+'Diciembre '!G195)</f>
        <v>0</v>
      </c>
      <c r="H195" s="235">
        <f>SUM(Enero!H195+Febrero!H195+'Marzo '!H195+'Abril '!H195+'Mayo '!H195+Junio!H195+Julio!H195+Agosto!H195+Septiembre!H195+'Octubre '!H195+Noviembre!H195+'Diciembre '!H195)</f>
        <v>0</v>
      </c>
      <c r="I195" s="235">
        <f>SUM(Enero!I195+Febrero!I195+'Marzo '!I195+'Abril '!I195+'Mayo '!I195+Junio!I195+Julio!I195+Agosto!I195+Septiembre!I195+'Octubre '!I195+Noviembre!I195+'Diciembre '!I195)</f>
        <v>0</v>
      </c>
      <c r="J195" s="236">
        <f>SUM(Enero!J195+Febrero!J195+'Marzo '!J195+'Abril '!J195+'Mayo '!J195+Junio!J195+Julio!J195+Agosto!J195+Septiembre!J195+'Octubre '!J195+Noviembre!J195+'Diciembre '!J195)</f>
        <v>0</v>
      </c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211" t="s">
        <v>252</v>
      </c>
      <c r="C196" s="202">
        <f>SUM(Enero!C196+Febrero!C196+'Marzo '!C196+'Abril '!C196+'Mayo '!C196+Junio!C196+Julio!C196+Agosto!C196+Septiembre!C196+'Octubre '!C196+Noviembre!C196+'Diciembre '!C196)</f>
        <v>0</v>
      </c>
      <c r="D196" s="241">
        <f>SUM(Enero!D196+Febrero!D196+'Marzo '!D196+'Abril '!D196+'Mayo '!D196+Junio!D196+Julio!D196+Agosto!D196+Septiembre!D196+'Octubre '!D196+Noviembre!D196+'Diciembre '!D196)</f>
        <v>0</v>
      </c>
      <c r="E196" s="242">
        <f>SUM(Enero!E196+Febrero!E196+'Marzo '!E196+'Abril '!E196+'Mayo '!E196+Junio!E196+Julio!E196+Agosto!E196+Septiembre!E196+'Octubre '!E196+Noviembre!E196+'Diciembre '!E196)</f>
        <v>0</v>
      </c>
      <c r="F196" s="242">
        <f>SUM(Enero!F196+Febrero!F196+'Marzo '!F196+'Abril '!F196+'Mayo '!F196+Junio!F196+Julio!F196+Agosto!F196+Septiembre!F196+'Octubre '!F196+Noviembre!F196+'Diciembre '!F196)</f>
        <v>0</v>
      </c>
      <c r="G196" s="242">
        <f>SUM(Enero!G196+Febrero!G196+'Marzo '!G196+'Abril '!G196+'Mayo '!G196+Junio!G196+Julio!G196+Agosto!G196+Septiembre!G196+'Octubre '!G196+Noviembre!G196+'Diciembre '!G196)</f>
        <v>0</v>
      </c>
      <c r="H196" s="242">
        <f>SUM(Enero!H196+Febrero!H196+'Marzo '!H196+'Abril '!H196+'Mayo '!H196+Junio!H196+Julio!H196+Agosto!H196+Septiembre!H196+'Octubre '!H196+Noviembre!H196+'Diciembre '!H196)</f>
        <v>0</v>
      </c>
      <c r="I196" s="242">
        <f>SUM(Enero!I196+Febrero!I196+'Marzo '!I196+'Abril '!I196+'Mayo '!I196+Junio!I196+Julio!I196+Agosto!I196+Septiembre!I196+'Octubre '!I196+Noviembre!I196+'Diciembre '!I196)</f>
        <v>0</v>
      </c>
      <c r="J196" s="243">
        <f>SUM(Enero!J196+Febrero!J196+'Marzo '!J196+'Abril '!J196+'Mayo '!J196+Junio!J196+Julio!J196+Agosto!J196+Septiembre!J196+'Octubre '!J196+Noviembre!J196+'Diciembre '!J196)</f>
        <v>0</v>
      </c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>
        <f>SUM(Enero!C197+Febrero!C197+'Marzo '!C197+'Abril '!C197+'Mayo '!C197+Junio!C197+Julio!C197+Agosto!C197+Septiembre!C197+'Octubre '!C197+Noviembre!C197+'Diciembre '!C197)</f>
        <v>0</v>
      </c>
      <c r="D197" s="250">
        <f>SUM(Enero!D197+Febrero!D197+'Marzo '!D197+'Abril '!D197+'Mayo '!D197+Junio!D197+Julio!D197+Agosto!D197+Septiembre!D197+'Octubre '!D197+Noviembre!D197+'Diciembre '!D197)</f>
        <v>0</v>
      </c>
      <c r="E197" s="251">
        <f>SUM(Enero!E197+Febrero!E197+'Marzo '!E197+'Abril '!E197+'Mayo '!E197+Junio!E197+Julio!E197+Agosto!E197+Septiembre!E197+'Octubre '!E197+Noviembre!E197+'Diciembre '!E197)</f>
        <v>0</v>
      </c>
      <c r="F197" s="251">
        <f>SUM(Enero!F197+Febrero!F197+'Marzo '!F197+'Abril '!F197+'Mayo '!F197+Junio!F197+Julio!F197+Agosto!F197+Septiembre!F197+'Octubre '!F197+Noviembre!F197+'Diciembre '!F197)</f>
        <v>0</v>
      </c>
      <c r="G197" s="251">
        <f>SUM(Enero!G197+Febrero!G197+'Marzo '!G197+'Abril '!G197+'Mayo '!G197+Junio!G197+Julio!G197+Agosto!G197+Septiembre!G197+'Octubre '!G197+Noviembre!G197+'Diciembre '!G197)</f>
        <v>0</v>
      </c>
      <c r="H197" s="251">
        <f>SUM(Enero!H197+Febrero!H197+'Marzo '!H197+'Abril '!H197+'Mayo '!H197+Junio!H197+Julio!H197+Agosto!H197+Septiembre!H197+'Octubre '!H197+Noviembre!H197+'Diciembre '!H197)</f>
        <v>0</v>
      </c>
      <c r="I197" s="251">
        <f>SUM(Enero!I197+Febrero!I197+'Marzo '!I197+'Abril '!I197+'Mayo '!I197+Junio!I197+Julio!I197+Agosto!I197+Septiembre!I197+'Octubre '!I197+Noviembre!I197+'Diciembre '!I197)</f>
        <v>0</v>
      </c>
      <c r="J197" s="252">
        <f>SUM(Enero!J197+Febrero!J197+'Marzo '!J197+'Abril '!J197+'Mayo '!J197+Junio!J197+Julio!J197+Agosto!J197+Septiembre!J197+'Octubre '!J197+Noviembre!J197+'Diciembre '!J197)</f>
        <v>0</v>
      </c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8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>
        <f>SUM(Enero!C200+Febrero!C200+'Marzo '!C200+'Abril '!C200+'Mayo '!C200+Junio!C200+Julio!C200+Agosto!C200+Septiembre!C200+'Octubre '!C200+Noviembre!C200+'Diciembre '!C200)</f>
        <v>0</v>
      </c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>
        <f>SUM(Enero!C201+Febrero!C201+'Marzo '!C201+'Abril '!C201+'Mayo '!C201+Junio!C201+Julio!C201+Agosto!C201+Septiembre!C201+'Octubre '!C201+Noviembre!C201+'Diciembre '!C201)</f>
        <v>0</v>
      </c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>
        <f>SUM(Enero!C202+Febrero!C202+'Marzo '!C202+'Abril '!C202+'Mayo '!C202+Junio!C202+Julio!C202+Agosto!C202+Septiembre!C202+'Octubre '!C202+Noviembre!C202+'Diciembre '!C202)</f>
        <v>0</v>
      </c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>
        <f>SUM(Enero!C206+Febrero!C206+'Marzo '!C206+'Abril '!C206+'Mayo '!C206+Junio!C206+Julio!C206+Agosto!C206+Septiembre!C206+'Octubre '!C206+Noviembre!C206+'Diciembre '!C206)</f>
        <v>0</v>
      </c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>
        <f>SUM(Enero!C207+Febrero!C207+'Marzo '!C207+'Abril '!C207+'Mayo '!C207+Junio!C207+Julio!C207+Agosto!C207+Septiembre!C207+'Octubre '!C207+Noviembre!C207+'Diciembre '!C207)</f>
        <v>0</v>
      </c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>
        <f>SUM(Enero!C208+Febrero!C208+'Marzo '!C208+'Abril '!C208+'Mayo '!C208+Junio!C208+Julio!C208+Agosto!C208+Septiembre!C208+'Octubre '!C208+Noviembre!C208+'Diciembre '!C208)</f>
        <v>0</v>
      </c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>
        <f>SUM(Enero!C209+Febrero!C209+'Marzo '!C209+'Abril '!C209+'Mayo '!C209+Junio!C209+Julio!C209+Agosto!C209+Septiembre!C209+'Octubre '!C209+Noviembre!C209+'Diciembre '!C209)</f>
        <v>0</v>
      </c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>
        <f>SUM(Enero!C210+Febrero!C210+'Marzo '!C210+'Abril '!C210+'Mayo '!C210+Junio!C210+Julio!C210+Agosto!C210+Septiembre!C210+'Octubre '!C210+Noviembre!C210+'Diciembre '!C210)</f>
        <v>0</v>
      </c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>
        <f>SUM(Enero!C211+Febrero!C211+'Marzo '!C211+'Abril '!C211+'Mayo '!C211+Junio!C211+Julio!C211+Agosto!C211+Septiembre!C211+'Octubre '!C211+Noviembre!C211+'Diciembre '!C211)</f>
        <v>0</v>
      </c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>
        <f>SUM(Enero!C212+Febrero!C212+'Marzo '!C212+'Abril '!C212+'Mayo '!C212+Junio!C212+Julio!C212+Agosto!C212+Septiembre!C212+'Octubre '!C212+Noviembre!C212+'Diciembre '!C212)</f>
        <v>0</v>
      </c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>
        <f>SUM(Enero!C216+Febrero!C216+'Marzo '!C216+'Abril '!C216+'Mayo '!C216+Junio!C216+Julio!C216+Agosto!C216+Septiembre!C216+'Octubre '!C216+Noviembre!C216+'Diciembre '!C216)</f>
        <v>0</v>
      </c>
      <c r="X216" s="108"/>
      <c r="Y216" s="108"/>
    </row>
    <row r="217" spans="1:25" ht="19.5" customHeight="1" x14ac:dyDescent="0.15">
      <c r="A217" s="533" t="s">
        <v>272</v>
      </c>
      <c r="B217" s="534"/>
      <c r="C217" s="461">
        <f>SUM(Enero!C217+Febrero!C217+'Marzo '!C217+'Abril '!C217+'Mayo '!C217+Junio!C217+Julio!C217+Agosto!C217+Septiembre!C217+'Octubre '!C217+Noviembre!C217+'Diciembre '!C217)</f>
        <v>0</v>
      </c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WVI983198:WVJ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C1:IV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6" workbookViewId="0">
      <selection activeCell="F103" sqref="F103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",[2]NOMBRE!B2," - ","( ",[2]NOMBRE!C2,[2]NOMBRE!D2,[2]NOMBRE!E2,[2]NOMBRE!F2,[2]NOMBRE!G2," )")</f>
        <v>COMUNA: LINARES  - ( 07401 )</v>
      </c>
      <c r="Z2" s="3"/>
    </row>
    <row r="3" spans="1:26" x14ac:dyDescent="0.15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</row>
    <row r="4" spans="1:26" x14ac:dyDescent="0.15">
      <c r="A4" s="1" t="str">
        <f>CONCATENATE("MES: ",[2]NOMBRE!B6," - ","( ",[2]NOMBRE!C6,[2]NOMBRE!D6," )")</f>
        <v>MES: ENERO - ( 01 )</v>
      </c>
    </row>
    <row r="5" spans="1:26" s="2" customFormat="1" x14ac:dyDescent="0.15">
      <c r="A5" s="1" t="str">
        <f>CONCATENATE("AÑO: ",[2]NOMBRE!B7)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8" t="s">
        <v>10</v>
      </c>
      <c r="D11" s="8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60627</v>
      </c>
      <c r="D12" s="282">
        <f t="shared" ref="D12:J12" si="0">+D13+D14+D15+D16+D17+D18+D22+D23+D24</f>
        <v>59928</v>
      </c>
      <c r="E12" s="283">
        <f t="shared" si="0"/>
        <v>23893</v>
      </c>
      <c r="F12" s="284">
        <f t="shared" si="0"/>
        <v>20091</v>
      </c>
      <c r="G12" s="285">
        <f t="shared" si="0"/>
        <v>16643</v>
      </c>
      <c r="H12" s="286">
        <f t="shared" si="0"/>
        <v>0</v>
      </c>
      <c r="I12" s="286">
        <f>+I13+I14+I15+I16+I17+I18+I22+I23+I24</f>
        <v>196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19" t="s">
        <v>16</v>
      </c>
      <c r="B13" s="20" t="s">
        <v>17</v>
      </c>
      <c r="C13" s="287">
        <f>+[2]BS17A!C83</f>
        <v>25386</v>
      </c>
      <c r="D13" s="288">
        <f>+[2]BS17A!D83</f>
        <v>24913</v>
      </c>
      <c r="E13" s="289">
        <f>+[2]BS17A!N83</f>
        <v>10730</v>
      </c>
      <c r="F13" s="290">
        <f>+[2]BS17A!O83</f>
        <v>6033</v>
      </c>
      <c r="G13" s="291">
        <f>+[2]BS17A!P83</f>
        <v>8623</v>
      </c>
      <c r="H13" s="292">
        <f>+[2]BS17A!Q83+[2]BS17A!R83</f>
        <v>0</v>
      </c>
      <c r="I13" s="292">
        <f>+[2]BS17D!C83</f>
        <v>32</v>
      </c>
      <c r="J13" s="292">
        <f>+[2]BS17A!T83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+[2]BS17A!C174</f>
        <v>24361</v>
      </c>
      <c r="D14" s="293">
        <f>+[2]BS17A!D174</f>
        <v>24182</v>
      </c>
      <c r="E14" s="294">
        <f>+[2]BS17A!N174</f>
        <v>9856</v>
      </c>
      <c r="F14" s="295">
        <f>+[2]BS17A!O174</f>
        <v>7593</v>
      </c>
      <c r="G14" s="296">
        <f>+[2]BS17A!P174</f>
        <v>6912</v>
      </c>
      <c r="H14" s="297">
        <f>+[2]BS17A!Q174+[2]BS17A!R174</f>
        <v>0</v>
      </c>
      <c r="I14" s="297">
        <f>+[2]BS17D!C174</f>
        <v>17</v>
      </c>
      <c r="J14" s="297">
        <f>+[2]BS17A!T174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+[2]BS17A!C243</f>
        <v>926</v>
      </c>
      <c r="D15" s="293">
        <f>+[2]BS17A!D243</f>
        <v>916</v>
      </c>
      <c r="E15" s="294">
        <f>+[2]BS17A!N243</f>
        <v>89</v>
      </c>
      <c r="F15" s="295">
        <f>+[2]BS17A!O243</f>
        <v>829</v>
      </c>
      <c r="G15" s="296">
        <f>+[2]BS17A!P243</f>
        <v>8</v>
      </c>
      <c r="H15" s="297">
        <f>+[2]BS17A!Q243+[2]BS17A!R243</f>
        <v>0</v>
      </c>
      <c r="I15" s="297">
        <f>+[2]BS17D!C243</f>
        <v>54</v>
      </c>
      <c r="J15" s="297">
        <f>+[2]BS17A!T243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+[2]BS17A!C289</f>
        <v>0</v>
      </c>
      <c r="D16" s="293">
        <f>+[2]BS17A!D289</f>
        <v>0</v>
      </c>
      <c r="E16" s="294">
        <f>+[2]BS17A!N289</f>
        <v>0</v>
      </c>
      <c r="F16" s="295">
        <f>+[2]BS17A!O289</f>
        <v>0</v>
      </c>
      <c r="G16" s="296">
        <f>+[2]BS17A!P289</f>
        <v>0</v>
      </c>
      <c r="H16" s="297">
        <f>+[2]BS17A!Q289+[2]BS17A!R289</f>
        <v>0</v>
      </c>
      <c r="I16" s="297">
        <f>+[2]BS17D!C289</f>
        <v>0</v>
      </c>
      <c r="J16" s="297">
        <f>+[2]BS17A!T289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+[2]BS17A!C295</f>
        <v>1456</v>
      </c>
      <c r="D17" s="299">
        <f>+[2]BS17A!D295</f>
        <v>1436</v>
      </c>
      <c r="E17" s="300">
        <f>+[2]BS17A!N295</f>
        <v>1043</v>
      </c>
      <c r="F17" s="301">
        <f>+[2]BS17A!O295</f>
        <v>349</v>
      </c>
      <c r="G17" s="302">
        <f>+[2]BS17A!P295</f>
        <v>64</v>
      </c>
      <c r="H17" s="303">
        <f>+[2]BS17A!Q295+[2]BS17A!R295</f>
        <v>0</v>
      </c>
      <c r="I17" s="303">
        <f>+[2]BS17D!C295</f>
        <v>85</v>
      </c>
      <c r="J17" s="303">
        <f>+[2]BS17A!T295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5304</v>
      </c>
      <c r="D18" s="288">
        <f t="shared" ref="D18:J18" si="4">SUM(D19:D21)</f>
        <v>5295</v>
      </c>
      <c r="E18" s="289">
        <f t="shared" si="4"/>
        <v>1697</v>
      </c>
      <c r="F18" s="290">
        <f t="shared" si="4"/>
        <v>3468</v>
      </c>
      <c r="G18" s="291">
        <f t="shared" si="4"/>
        <v>139</v>
      </c>
      <c r="H18" s="292">
        <f t="shared" si="4"/>
        <v>0</v>
      </c>
      <c r="I18" s="292">
        <f>SUM(I19:I21)</f>
        <v>8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+[2]BS17A!C362</f>
        <v>4510</v>
      </c>
      <c r="D19" s="305">
        <f>+[2]BS17A!D362</f>
        <v>4501</v>
      </c>
      <c r="E19" s="306">
        <f>+[2]BS17A!N362</f>
        <v>1399</v>
      </c>
      <c r="F19" s="307">
        <f>+[2]BS17A!O362</f>
        <v>2976</v>
      </c>
      <c r="G19" s="308">
        <f>+[2]BS17A!P362</f>
        <v>135</v>
      </c>
      <c r="H19" s="309">
        <f>+[2]BS17A!Q362+[2]BS17A!R362</f>
        <v>0</v>
      </c>
      <c r="I19" s="309">
        <f>+[2]BS17D!C362</f>
        <v>2</v>
      </c>
      <c r="J19" s="309">
        <f>+[2]BS17A!T362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+[2]BS17A!C405</f>
        <v>33</v>
      </c>
      <c r="D20" s="293">
        <f>+[2]BS17A!D405</f>
        <v>33</v>
      </c>
      <c r="E20" s="294">
        <f>+[2]BS17A!N405</f>
        <v>0</v>
      </c>
      <c r="F20" s="295">
        <f>+[2]BS17A!O405</f>
        <v>33</v>
      </c>
      <c r="G20" s="296">
        <f>+[2]BS17A!P405</f>
        <v>0</v>
      </c>
      <c r="H20" s="297">
        <f>+[2]BS17A!Q405+[2]BS17A!R405</f>
        <v>0</v>
      </c>
      <c r="I20" s="297">
        <f>+[2]BS17D!C405</f>
        <v>0</v>
      </c>
      <c r="J20" s="297">
        <f>+[2]BS17A!T405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+[2]BS17A!C428</f>
        <v>761</v>
      </c>
      <c r="D21" s="299">
        <f>+[2]BS17A!D428</f>
        <v>761</v>
      </c>
      <c r="E21" s="300">
        <f>+[2]BS17A!N428</f>
        <v>298</v>
      </c>
      <c r="F21" s="301">
        <f>+[2]BS17A!O428</f>
        <v>459</v>
      </c>
      <c r="G21" s="302">
        <f>+[2]BS17A!P428</f>
        <v>4</v>
      </c>
      <c r="H21" s="303">
        <f>+[2]BS17A!Q428+[2]BS17A!R428</f>
        <v>0</v>
      </c>
      <c r="I21" s="303">
        <f>+[2]BS17D!C428</f>
        <v>6</v>
      </c>
      <c r="J21" s="303">
        <f>+[2]BS17A!T428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62" t="s">
        <v>31</v>
      </c>
      <c r="B22" s="30" t="s">
        <v>32</v>
      </c>
      <c r="C22" s="287">
        <f>+[2]BS17A!C446</f>
        <v>22</v>
      </c>
      <c r="D22" s="288">
        <f>+[2]BS17A!D446</f>
        <v>22</v>
      </c>
      <c r="E22" s="289">
        <f>+[2]BS17A!N446</f>
        <v>0</v>
      </c>
      <c r="F22" s="290">
        <f>+[2]BS17A!O446</f>
        <v>22</v>
      </c>
      <c r="G22" s="291">
        <f>+[2]BS17A!P446</f>
        <v>0</v>
      </c>
      <c r="H22" s="292">
        <f>+[2]BS17A!Q446+[2]BS17A!R446</f>
        <v>0</v>
      </c>
      <c r="I22" s="292">
        <f>+[2]BS17D!C446</f>
        <v>0</v>
      </c>
      <c r="J22" s="292">
        <f>+[2]BS17A!T446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62" t="s">
        <v>33</v>
      </c>
      <c r="B23" s="31" t="s">
        <v>34</v>
      </c>
      <c r="C23" s="310">
        <f>+[2]BS17A!C456</f>
        <v>69</v>
      </c>
      <c r="D23" s="311">
        <f>+[2]BS17A!D456</f>
        <v>68</v>
      </c>
      <c r="E23" s="312">
        <f>+[2]BS17A!N456</f>
        <v>39</v>
      </c>
      <c r="F23" s="313">
        <f>+[2]BS17A!O456</f>
        <v>28</v>
      </c>
      <c r="G23" s="314">
        <f>+[2]BS17A!P456</f>
        <v>2</v>
      </c>
      <c r="H23" s="286">
        <f>+[2]BS17A!Q456+[2]BS17A!R456</f>
        <v>0</v>
      </c>
      <c r="I23" s="286">
        <f>+[2]BS17D!C456</f>
        <v>0</v>
      </c>
      <c r="J23" s="286">
        <f>+[2]BS17A!T456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62" t="s">
        <v>35</v>
      </c>
      <c r="B24" s="34" t="s">
        <v>36</v>
      </c>
      <c r="C24" s="182">
        <f>+[2]BS17A!C500</f>
        <v>3103</v>
      </c>
      <c r="D24" s="315">
        <f>+[2]BS17A!D500</f>
        <v>3096</v>
      </c>
      <c r="E24" s="316">
        <f>+[2]BS17A!N500</f>
        <v>439</v>
      </c>
      <c r="F24" s="317">
        <f>+[2]BS17A!O500</f>
        <v>1769</v>
      </c>
      <c r="G24" s="318">
        <f>+[2]BS17A!P500</f>
        <v>895</v>
      </c>
      <c r="H24" s="319">
        <f>+[2]BS17A!Q500+[2]BS17A!R500</f>
        <v>0</v>
      </c>
      <c r="I24" s="319">
        <f>+[2]BS17D!C500</f>
        <v>0</v>
      </c>
      <c r="J24" s="319">
        <f>+[2]BS17A!T500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4303</v>
      </c>
      <c r="D25" s="288">
        <f t="shared" ref="D25:J25" si="5">+D26+D27+D28+D29+D33</f>
        <v>4217</v>
      </c>
      <c r="E25" s="289">
        <f t="shared" si="5"/>
        <v>785</v>
      </c>
      <c r="F25" s="290">
        <f t="shared" si="5"/>
        <v>1267</v>
      </c>
      <c r="G25" s="291">
        <f t="shared" si="5"/>
        <v>2251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+[2]BS17A!C535</f>
        <v>2655</v>
      </c>
      <c r="D26" s="305">
        <f>+[2]BS17A!D535</f>
        <v>2587</v>
      </c>
      <c r="E26" s="306">
        <f>+[2]BS17A!N535</f>
        <v>254</v>
      </c>
      <c r="F26" s="307">
        <f>+[2]BS17A!O535</f>
        <v>604</v>
      </c>
      <c r="G26" s="308">
        <f>+[2]BS17A!P535</f>
        <v>1797</v>
      </c>
      <c r="H26" s="309">
        <f>+[2]BS17A!Q535+[2]BS17A!R535</f>
        <v>0</v>
      </c>
      <c r="I26" s="309">
        <f>+[2]BS17D!C535</f>
        <v>0</v>
      </c>
      <c r="J26" s="309">
        <f>+[2]BS17A!T535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+[2]BS17A!C590</f>
        <v>0</v>
      </c>
      <c r="D27" s="320">
        <f>+[2]BS17A!D590</f>
        <v>0</v>
      </c>
      <c r="E27" s="321">
        <f>+[2]BS17A!N590</f>
        <v>0</v>
      </c>
      <c r="F27" s="322">
        <f>+[2]BS17A!O590</f>
        <v>0</v>
      </c>
      <c r="G27" s="323">
        <f>+[2]BS17A!P590</f>
        <v>0</v>
      </c>
      <c r="H27" s="297">
        <f>+[2]BS17A!Q590+[2]BS17A!R590</f>
        <v>0</v>
      </c>
      <c r="I27" s="297">
        <f>+[2]BS17D!C590</f>
        <v>0</v>
      </c>
      <c r="J27" s="297">
        <f>+[2]BS17A!T590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+[2]BS17A!C615</f>
        <v>775</v>
      </c>
      <c r="D28" s="320">
        <f>+[2]BS17A!D615</f>
        <v>767</v>
      </c>
      <c r="E28" s="321">
        <f>+[2]BS17A!N615</f>
        <v>149</v>
      </c>
      <c r="F28" s="322">
        <f>+[2]BS17A!O615</f>
        <v>302</v>
      </c>
      <c r="G28" s="323">
        <f>+[2]BS17A!P615</f>
        <v>324</v>
      </c>
      <c r="H28" s="297">
        <f>+[2]BS17A!Q615+[2]BS17A!R615</f>
        <v>0</v>
      </c>
      <c r="I28" s="297">
        <f>+[2]BS17D!C615</f>
        <v>0</v>
      </c>
      <c r="J28" s="297">
        <f>+[2]BS17A!T615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+[2]BS17A!C633</f>
        <v>873</v>
      </c>
      <c r="D29" s="299">
        <f>+[2]BS17A!D633</f>
        <v>863</v>
      </c>
      <c r="E29" s="300">
        <f>+[2]BS17A!N633</f>
        <v>382</v>
      </c>
      <c r="F29" s="301">
        <f>+[2]BS17A!O633</f>
        <v>361</v>
      </c>
      <c r="G29" s="302">
        <f>+[2]BS17A!P633</f>
        <v>130</v>
      </c>
      <c r="H29" s="303">
        <f>+[2]BS17A!Q633+[2]BS17A!R633</f>
        <v>0</v>
      </c>
      <c r="I29" s="303">
        <f>+[2]BS17D!C633</f>
        <v>0</v>
      </c>
      <c r="J29" s="303">
        <f>+[2]BS17A!T633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SUM([2]BS17A!C636:C653)</f>
        <v>494</v>
      </c>
      <c r="D30" s="325">
        <f>SUM([2]BS17A!D636:D653)</f>
        <v>484</v>
      </c>
      <c r="E30" s="326">
        <f>SUM([2]BS17A!N636:N653)</f>
        <v>311</v>
      </c>
      <c r="F30" s="327">
        <f>SUM([2]BS17A!O636:O653)</f>
        <v>148</v>
      </c>
      <c r="G30" s="328">
        <f>SUM([2]BS17A!P636:P653)</f>
        <v>35</v>
      </c>
      <c r="H30" s="329">
        <f>SUM([2]BS17A!Q636:Q653)+SUM([2]BS17A!R636:R653)</f>
        <v>0</v>
      </c>
      <c r="I30" s="329">
        <f>SUM([2]BS17D!C635:C653)</f>
        <v>0</v>
      </c>
      <c r="J30" s="329">
        <f>SUM([2]BS17A!T636:T653)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+[2]BS17A!C634</f>
        <v>200</v>
      </c>
      <c r="D31" s="331">
        <f>+[2]BS17A!D634</f>
        <v>200</v>
      </c>
      <c r="E31" s="332">
        <f>+[2]BS17A!N634</f>
        <v>0</v>
      </c>
      <c r="F31" s="333">
        <f>+[2]BS17A!O634</f>
        <v>200</v>
      </c>
      <c r="G31" s="334">
        <f>+[2]BS17A!P634</f>
        <v>0</v>
      </c>
      <c r="H31" s="335">
        <f>+[2]BS17A!Q634+[2]BS17A!R634</f>
        <v>0</v>
      </c>
      <c r="I31" s="335">
        <f>+[2]BS17D!C634</f>
        <v>0</v>
      </c>
      <c r="J31" s="335">
        <f>+[2]BS17A!T634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+[2]BS17A!C635</f>
        <v>179</v>
      </c>
      <c r="D32" s="331">
        <f>+[2]BS17A!D635</f>
        <v>179</v>
      </c>
      <c r="E32" s="332">
        <f>+[2]BS17A!N635</f>
        <v>71</v>
      </c>
      <c r="F32" s="333">
        <f>+[2]BS17A!O635</f>
        <v>13</v>
      </c>
      <c r="G32" s="334">
        <f>+[2]BS17A!P635</f>
        <v>95</v>
      </c>
      <c r="H32" s="335">
        <f>+[2]BS17A!Q635+[2]BS17A!R635</f>
        <v>0</v>
      </c>
      <c r="I32" s="335">
        <f>+[2]BS17D!C635</f>
        <v>0</v>
      </c>
      <c r="J32" s="335">
        <f>+[2]BS17A!T635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+[2]BS17A!C654</f>
        <v>0</v>
      </c>
      <c r="D33" s="320">
        <f>+[2]BS17A!D654</f>
        <v>0</v>
      </c>
      <c r="E33" s="321">
        <f>+[2]BS17A!N654</f>
        <v>0</v>
      </c>
      <c r="F33" s="322">
        <f>+[2]BS17A!O654</f>
        <v>0</v>
      </c>
      <c r="G33" s="323">
        <f>+[2]BS17A!P654</f>
        <v>0</v>
      </c>
      <c r="H33" s="297">
        <f>+[2]BS17A!Q654+[2]BS17A!R654</f>
        <v>0</v>
      </c>
      <c r="I33" s="297">
        <f>+[2]BS17D!C654</f>
        <v>0</v>
      </c>
      <c r="J33" s="297">
        <f>+[2]BS17A!T654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+[2]BS17A!C783</f>
        <v>0</v>
      </c>
      <c r="D34" s="311">
        <f>+[2]BS17A!D783</f>
        <v>0</v>
      </c>
      <c r="E34" s="312">
        <f>+[2]BS17A!N783</f>
        <v>0</v>
      </c>
      <c r="F34" s="313">
        <f>+[2]BS17A!O783</f>
        <v>0</v>
      </c>
      <c r="G34" s="314">
        <f>+[2]BS17A!P783</f>
        <v>0</v>
      </c>
      <c r="H34" s="286">
        <f>+[2]BS17A!Q783+[2]BS17A!R783</f>
        <v>0</v>
      </c>
      <c r="I34" s="286">
        <f>+[2]BS17D!C783</f>
        <v>0</v>
      </c>
      <c r="J34" s="286">
        <f>+[2]BS17A!T783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43" t="s">
        <v>10</v>
      </c>
      <c r="D37" s="62" t="s">
        <v>11</v>
      </c>
      <c r="E37" s="44" t="s">
        <v>12</v>
      </c>
      <c r="F37" s="45" t="s">
        <v>13</v>
      </c>
      <c r="G37" s="43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+[2]BS17A!C674+[2]BS17A!C678+[2]BS17A!C681+[2]BS17A!C687+[2]BS17A!C695</f>
        <v>0</v>
      </c>
      <c r="D40" s="304">
        <f>+[2]BS17A!D674+[2]BS17A!D678+[2]BS17A!D681+[2]BS17A!D687+[2]BS17A!D695</f>
        <v>0</v>
      </c>
      <c r="E40" s="305">
        <f>+[2]BS17A!N674+[2]BS17A!N678+[2]BS17A!N681+[2]BS17A!N687+[2]BS17A!N695</f>
        <v>0</v>
      </c>
      <c r="F40" s="307">
        <f>+[2]BS17A!O674+[2]BS17A!O678+[2]BS17A!O681+[2]BS17A!O687+[2]BS17A!O695</f>
        <v>0</v>
      </c>
      <c r="G40" s="341">
        <f>+[2]BS17A!P674+[2]BS17A!P678+[2]BS17A!P681+[2]BS17A!P687+[2]BS17A!P695</f>
        <v>0</v>
      </c>
      <c r="H40" s="342">
        <f>+[2]BS17A!Q674+[2]BS17A!R674+[2]BS17A!Q678+[2]BS17A!R678+[2]BS17A!Q681+[2]BS17A!R681+[2]BS17A!Q687+[2]BS17A!R687+[2]BS17A!Q695+[2]BS17A!R695</f>
        <v>0</v>
      </c>
      <c r="I40" s="342">
        <f>+[2]BS17D!C674+[2]BS17D!C678+[2]BS17D!C681+[2]BS17D!C687+[2]BS17D!C695</f>
        <v>0</v>
      </c>
      <c r="J40" s="342">
        <f>+[2]BS17A!T674+[2]BS17A!T678+[2]BS17A!T681+[2]BS17A!T687+[2]BS17A!T695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+[2]BS17A!C701+[2]BS17A!C704+[2]BS17A!C707+[2]BS17A!C710+[2]BS17A!C717</f>
        <v>0</v>
      </c>
      <c r="D41" s="343">
        <f>+[2]BS17A!D701+[2]BS17A!D704+[2]BS17A!D707+[2]BS17A!D710+[2]BS17A!D717</f>
        <v>0</v>
      </c>
      <c r="E41" s="299">
        <f>+[2]BS17A!N701+[2]BS17A!N704+[2]BS17A!N707+[2]BS17A!N710+[2]BS17A!N717</f>
        <v>0</v>
      </c>
      <c r="F41" s="301">
        <f>+[2]BS17A!O701+[2]BS17A!O704+[2]BS17A!O707+[2]BS17A!O710+[2]BS17A!O717</f>
        <v>0</v>
      </c>
      <c r="G41" s="343">
        <f>+[2]BS17A!P701+[2]BS17A!P704+[2]BS17A!P707+[2]BS17A!P710+[2]BS17A!P717</f>
        <v>0</v>
      </c>
      <c r="H41" s="344">
        <f>+[2]BS17A!Q701+[2]BS17A!R701+[2]BS17A!Q704+[2]BS17A!R704+[2]BS17A!Q707+[2]BS17A!R707+[2]BS17A!Q710+[2]BS17A!R710+[2]BS17A!Q717+[2]BS17A!R717</f>
        <v>0</v>
      </c>
      <c r="I41" s="344">
        <f>+[2]BS17D!C701+[2]BS17D!C704+[2]BS17D!C707+[2]BS17D!C710+[2]BS17D!C717</f>
        <v>0</v>
      </c>
      <c r="J41" s="344">
        <f>+[2]BS17A!T701+[2]BS17A!T704+[2]BS17A!T707+[2]BS17A!T710+[2]BS17A!T717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+[2]BS17A!C720</f>
        <v>0</v>
      </c>
      <c r="D43" s="350">
        <f>+[2]BS17A!D720</f>
        <v>0</v>
      </c>
      <c r="E43" s="282">
        <f>+[2]BS17A!N720</f>
        <v>0</v>
      </c>
      <c r="F43" s="284">
        <f>+[2]BS17A!O720</f>
        <v>0</v>
      </c>
      <c r="G43" s="350">
        <f>+[2]BS17A!P720</f>
        <v>0</v>
      </c>
      <c r="H43" s="351">
        <f>+[2]BS17A!Q720+[2]BS17A!R720</f>
        <v>0</v>
      </c>
      <c r="I43" s="351">
        <f>+[2]BS17D!C720</f>
        <v>0</v>
      </c>
      <c r="J43" s="351">
        <f>+[2]BS17A!T720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+[2]BS17A!C727</f>
        <v>0</v>
      </c>
      <c r="D45" s="341">
        <f>+[2]BS17A!D727</f>
        <v>0</v>
      </c>
      <c r="E45" s="305">
        <f>+[2]BS17A!N727</f>
        <v>0</v>
      </c>
      <c r="F45" s="307">
        <f>+[2]BS17A!O727</f>
        <v>0</v>
      </c>
      <c r="G45" s="341">
        <f>+[2]BS17A!P727</f>
        <v>0</v>
      </c>
      <c r="H45" s="342">
        <f>+[2]BS17A!Q727+[2]BS17A!R727</f>
        <v>0</v>
      </c>
      <c r="I45" s="342">
        <f>+[2]BS17D!C727</f>
        <v>0</v>
      </c>
      <c r="J45" s="342">
        <f>+[2]BS17A!T727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+[2]BS17A!C730</f>
        <v>0</v>
      </c>
      <c r="D46" s="357">
        <f>+[2]BS17A!D730</f>
        <v>0</v>
      </c>
      <c r="E46" s="293">
        <f>+[2]BS17A!N730</f>
        <v>0</v>
      </c>
      <c r="F46" s="295">
        <f>+[2]BS17A!O730</f>
        <v>0</v>
      </c>
      <c r="G46" s="357">
        <f>+[2]BS17A!P730</f>
        <v>0</v>
      </c>
      <c r="H46" s="358">
        <f>+[2]BS17A!Q730+[2]BS17A!R730</f>
        <v>0</v>
      </c>
      <c r="I46" s="358">
        <f>+[2]BS17D!C730</f>
        <v>0</v>
      </c>
      <c r="J46" s="358">
        <f>+[2]BS17A!T730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+[2]BS17A!C747</f>
        <v>0</v>
      </c>
      <c r="D47" s="357">
        <f>+[2]BS17A!D747</f>
        <v>0</v>
      </c>
      <c r="E47" s="293">
        <f>+[2]BS17A!N747</f>
        <v>0</v>
      </c>
      <c r="F47" s="295">
        <f>+[2]BS17A!O747</f>
        <v>0</v>
      </c>
      <c r="G47" s="357">
        <f>+[2]BS17A!P747</f>
        <v>0</v>
      </c>
      <c r="H47" s="358">
        <f>+[2]BS17A!Q747+[2]BS17A!R747</f>
        <v>0</v>
      </c>
      <c r="I47" s="358">
        <f>+[2]BS17D!C747</f>
        <v>0</v>
      </c>
      <c r="J47" s="358">
        <f>+[2]BS17A!T747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+[2]BS17A!C764</f>
        <v>0</v>
      </c>
      <c r="D48" s="359">
        <f>+[2]BS17A!D764</f>
        <v>0</v>
      </c>
      <c r="E48" s="331">
        <f>+[2]BS17A!N764</f>
        <v>0</v>
      </c>
      <c r="F48" s="333">
        <f>+[2]BS17A!O764</f>
        <v>0</v>
      </c>
      <c r="G48" s="359">
        <f>+[2]BS17A!P764</f>
        <v>0</v>
      </c>
      <c r="H48" s="360">
        <f>+[2]BS17A!Q764+[2]BS17A!R764</f>
        <v>0</v>
      </c>
      <c r="I48" s="360">
        <f>+[2]BS17D!C764</f>
        <v>0</v>
      </c>
      <c r="J48" s="360">
        <f>+[2]BS17A!T764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43" t="s">
        <v>10</v>
      </c>
      <c r="D52" s="62" t="s">
        <v>11</v>
      </c>
      <c r="E52" s="44" t="s">
        <v>12</v>
      </c>
      <c r="F52" s="45" t="s">
        <v>13</v>
      </c>
      <c r="G52" s="43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+[2]BS17A!C1849</f>
        <v>36</v>
      </c>
      <c r="D53" s="367">
        <f>+[2]BS17A!D1849</f>
        <v>32</v>
      </c>
      <c r="E53" s="368">
        <f>+[2]BS17A!N1849</f>
        <v>12</v>
      </c>
      <c r="F53" s="317">
        <f>+[2]BS17A!O1849</f>
        <v>0</v>
      </c>
      <c r="G53" s="367">
        <f>+[2]BS17A!P1849</f>
        <v>24</v>
      </c>
      <c r="H53" s="369">
        <f>+[2]BS17A!Q1849+[2]BS17A!R1849</f>
        <v>0</v>
      </c>
      <c r="I53" s="370">
        <f>+[2]BS17D!C1849</f>
        <v>0</v>
      </c>
      <c r="J53" s="369">
        <f>+[2]BS17A!T1849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43" t="s">
        <v>10</v>
      </c>
      <c r="D56" s="62" t="s">
        <v>11</v>
      </c>
      <c r="E56" s="63" t="s">
        <v>12</v>
      </c>
      <c r="F56" s="10" t="s">
        <v>13</v>
      </c>
      <c r="G56" s="64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+[2]BS17A!C1481+[2]BS17A!C1482</f>
        <v>0</v>
      </c>
      <c r="D57" s="288">
        <f>+[2]BS17A!D1481+[2]BS17A!D1482</f>
        <v>0</v>
      </c>
      <c r="E57" s="371"/>
      <c r="F57" s="348"/>
      <c r="G57" s="372"/>
      <c r="H57" s="373">
        <f>+[2]BS17A!Q1481+[2]BS17A!Q1482+[2]BS17A!R1481+[2]BS17A!R1482</f>
        <v>0</v>
      </c>
      <c r="I57" s="374">
        <f>+[2]BS17D!C1481+[2]BS17D!C1482</f>
        <v>0</v>
      </c>
      <c r="J57" s="375">
        <f>+[2]BS17A!T1481+[2]BS17A!T1482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+[2]BS17A!C1483+[2]BS17A!C1484</f>
        <v>0</v>
      </c>
      <c r="D58" s="293">
        <f>+[2]BS17A!D1483+[2]BS17A!D1484</f>
        <v>0</v>
      </c>
      <c r="E58" s="376"/>
      <c r="F58" s="377"/>
      <c r="G58" s="378"/>
      <c r="H58" s="379">
        <f>+[2]BS17A!Q1483+[2]BS17A!Q1484+[2]BS17A!R1483+[2]BS17A!R1484</f>
        <v>0</v>
      </c>
      <c r="I58" s="380">
        <f>+[2]BS17D!C1483+[2]BS17D!C1484</f>
        <v>0</v>
      </c>
      <c r="J58" s="380">
        <f>+[2]BS17A!T1483+[2]BS17A!T1484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+[2]BS17A!C1485</f>
        <v>0</v>
      </c>
      <c r="D59" s="288">
        <f>+[2]BS17A!D1485</f>
        <v>0</v>
      </c>
      <c r="E59" s="376"/>
      <c r="F59" s="377"/>
      <c r="G59" s="378"/>
      <c r="H59" s="381">
        <f>+[2]BS17A!Q1485+[2]BS17A!R1485</f>
        <v>0</v>
      </c>
      <c r="I59" s="382">
        <f>+[2]BS17D!C1485</f>
        <v>0</v>
      </c>
      <c r="J59" s="382">
        <f>+[2]BS17A!T1485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+[2]BS17A!C1488</f>
        <v>0</v>
      </c>
      <c r="D60" s="357">
        <f>+[2]BS17A!D1488</f>
        <v>0</v>
      </c>
      <c r="E60" s="383"/>
      <c r="F60" s="384"/>
      <c r="G60" s="385"/>
      <c r="H60" s="381">
        <f>+[2]BS17A!Q1488+[2]BS17A!R1488</f>
        <v>0</v>
      </c>
      <c r="I60" s="382">
        <f>+[2]BS17D!C1488</f>
        <v>0</v>
      </c>
      <c r="J60" s="382">
        <f>+[2]BS17A!T1488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+[2]BS17A!C1486</f>
        <v>0</v>
      </c>
      <c r="D61" s="293">
        <f>+[2]BS17A!D1486</f>
        <v>0</v>
      </c>
      <c r="E61" s="376"/>
      <c r="F61" s="377"/>
      <c r="G61" s="378"/>
      <c r="H61" s="379">
        <f>+[2]BS17A!Q1486+[2]BS17A!R1486</f>
        <v>0</v>
      </c>
      <c r="I61" s="380">
        <f>+[2]BS17D!C1486</f>
        <v>0</v>
      </c>
      <c r="J61" s="380">
        <f>+[2]BS17A!T1486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+[2]BS17A!C1487</f>
        <v>0</v>
      </c>
      <c r="D62" s="299">
        <f>+[2]BS17A!D1487</f>
        <v>0</v>
      </c>
      <c r="E62" s="386"/>
      <c r="F62" s="387"/>
      <c r="G62" s="388"/>
      <c r="H62" s="389">
        <f>+[2]BS17A!Q1487+[2]BS17A!R1487</f>
        <v>0</v>
      </c>
      <c r="I62" s="390">
        <f>+[2]BS17D!C1487</f>
        <v>0</v>
      </c>
      <c r="J62" s="390">
        <f>+[2]BS17A!T1487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4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+[2]BS17A!C$811</f>
        <v>1</v>
      </c>
      <c r="D68" s="328">
        <f>+[2]BS17A!D$811</f>
        <v>1</v>
      </c>
      <c r="E68" s="326">
        <f>SUM(F68:H68)</f>
        <v>1</v>
      </c>
      <c r="F68" s="327">
        <f>+[2]BS17A!D$811</f>
        <v>1</v>
      </c>
      <c r="G68" s="327">
        <f>+[2]BS17A!F$811</f>
        <v>0</v>
      </c>
      <c r="H68" s="327">
        <f>+[2]BS17A!G$811</f>
        <v>0</v>
      </c>
      <c r="I68" s="395">
        <f>SUM(J68:L68)</f>
        <v>0</v>
      </c>
      <c r="J68" s="396">
        <f>+[2]BS17A!E$811</f>
        <v>0</v>
      </c>
      <c r="K68" s="396">
        <f>+[2]BS17A!H$811</f>
        <v>0</v>
      </c>
      <c r="L68" s="396">
        <f>+[2]BS17A!I$811</f>
        <v>0</v>
      </c>
      <c r="M68" s="324">
        <f>+[2]BS17A!AB$811</f>
        <v>0</v>
      </c>
      <c r="N68" s="324">
        <f>+[2]BS17A!Q$811+[2]BS17A!R$811</f>
        <v>0</v>
      </c>
      <c r="O68" s="324">
        <f>+[2]BS17D!C$811</f>
        <v>0</v>
      </c>
      <c r="P68" s="324">
        <f>+[2]BS17A!S$811</f>
        <v>0</v>
      </c>
      <c r="Q68" s="324">
        <f>+[2]BS17A!T$811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+[2]BS17A!C$882</f>
        <v>198</v>
      </c>
      <c r="D69" s="296">
        <f>+[2]BS17A!D$882</f>
        <v>194</v>
      </c>
      <c r="E69" s="294">
        <f t="shared" ref="E69:E84" si="11">SUM(F69:H69)</f>
        <v>196</v>
      </c>
      <c r="F69" s="295">
        <f>+[2]BS17A!D$882</f>
        <v>194</v>
      </c>
      <c r="G69" s="295">
        <f>+[2]BS17A!F$882</f>
        <v>2</v>
      </c>
      <c r="H69" s="295">
        <f>+[2]BS17A!G$882</f>
        <v>0</v>
      </c>
      <c r="I69" s="395">
        <f>SUM(J69:L69)</f>
        <v>4</v>
      </c>
      <c r="J69" s="396">
        <f>+[2]BS17A!E$882</f>
        <v>4</v>
      </c>
      <c r="K69" s="398">
        <f>+[2]BS17A!H$882</f>
        <v>0</v>
      </c>
      <c r="L69" s="398">
        <f>+[2]BS17A!I$882</f>
        <v>0</v>
      </c>
      <c r="M69" s="177">
        <f>+[2]BS17A!AB$882</f>
        <v>84</v>
      </c>
      <c r="N69" s="177">
        <f>+[2]BS17A!Q$882+[2]BS17A!R$882</f>
        <v>107</v>
      </c>
      <c r="O69" s="177">
        <f>+[2]BS17D!C$882</f>
        <v>0</v>
      </c>
      <c r="P69" s="177">
        <f>+[2]BS17A!S$882</f>
        <v>0</v>
      </c>
      <c r="Q69" s="177">
        <f>+[2]BS17A!T$882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+[2]BS17A!C$961</f>
        <v>36</v>
      </c>
      <c r="D70" s="296">
        <f>+[2]BS17A!D$961</f>
        <v>26</v>
      </c>
      <c r="E70" s="294">
        <f t="shared" si="11"/>
        <v>31</v>
      </c>
      <c r="F70" s="295">
        <f>+[2]BS17A!D$961</f>
        <v>26</v>
      </c>
      <c r="G70" s="295">
        <f>+[2]BS17A!F$961</f>
        <v>5</v>
      </c>
      <c r="H70" s="295">
        <f>+[2]BS17A!G$961</f>
        <v>0</v>
      </c>
      <c r="I70" s="395">
        <f>SUM(J70:L70)</f>
        <v>15</v>
      </c>
      <c r="J70" s="396">
        <f>+[2]BS17A!E$961</f>
        <v>10</v>
      </c>
      <c r="K70" s="398">
        <f>+[2]BS17A!H$961</f>
        <v>5</v>
      </c>
      <c r="L70" s="398">
        <f>+[2]BS17A!I$961</f>
        <v>0</v>
      </c>
      <c r="M70" s="177">
        <f>+[2]BS17A!AB$961</f>
        <v>10</v>
      </c>
      <c r="N70" s="177">
        <f>+[2]BS17A!Q$961+[2]BS17A!R$961</f>
        <v>0</v>
      </c>
      <c r="O70" s="177">
        <f>+[2]BS17D!C$961</f>
        <v>4</v>
      </c>
      <c r="P70" s="177">
        <f>+[2]BS17A!S$961</f>
        <v>0</v>
      </c>
      <c r="Q70" s="177">
        <f>+[2]BS17A!T$961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+[2]BS17A!C$1037</f>
        <v>12</v>
      </c>
      <c r="D71" s="296">
        <f>+[2]BS17A!D$1037</f>
        <v>7</v>
      </c>
      <c r="E71" s="294">
        <f t="shared" si="11"/>
        <v>8</v>
      </c>
      <c r="F71" s="295">
        <f>+[2]BS17A!D$1037</f>
        <v>7</v>
      </c>
      <c r="G71" s="295">
        <f>+[2]BS17A!F$1037</f>
        <v>1</v>
      </c>
      <c r="H71" s="295">
        <f>+[2]BS17A!G$1037</f>
        <v>0</v>
      </c>
      <c r="I71" s="399">
        <f t="shared" ref="I71:I84" si="13">SUM(J71:L71)</f>
        <v>5</v>
      </c>
      <c r="J71" s="398">
        <f>+[2]BS17A!E$1037</f>
        <v>5</v>
      </c>
      <c r="K71" s="398">
        <f>+[2]BS17A!H$1037</f>
        <v>0</v>
      </c>
      <c r="L71" s="398">
        <f>+[2]BS17A!I$1037</f>
        <v>0</v>
      </c>
      <c r="M71" s="177">
        <f>+[2]BS17A!AB$1037</f>
        <v>4</v>
      </c>
      <c r="N71" s="177">
        <f>+[2]BS17A!Q$1037+[2]BS17A!R$1037</f>
        <v>0</v>
      </c>
      <c r="O71" s="177">
        <f>+[2]BS17D!C$1037</f>
        <v>2</v>
      </c>
      <c r="P71" s="177">
        <f>+[2]BS17A!S$1037</f>
        <v>0</v>
      </c>
      <c r="Q71" s="177">
        <f>+[2]BS17A!T$1037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+[2]BS17A!C$1098</f>
        <v>66</v>
      </c>
      <c r="D72" s="296">
        <f>+[2]BS17A!D$1098</f>
        <v>66</v>
      </c>
      <c r="E72" s="294">
        <f t="shared" si="11"/>
        <v>67</v>
      </c>
      <c r="F72" s="295">
        <f>+[2]BS17A!D$1098</f>
        <v>66</v>
      </c>
      <c r="G72" s="295">
        <f>+[2]BS17A!F$1098</f>
        <v>1</v>
      </c>
      <c r="H72" s="295">
        <f>+[2]BS17A!G$1098</f>
        <v>0</v>
      </c>
      <c r="I72" s="399">
        <f t="shared" si="13"/>
        <v>0</v>
      </c>
      <c r="J72" s="398">
        <f>+[2]BS17A!E$1098</f>
        <v>0</v>
      </c>
      <c r="K72" s="398">
        <f>+[2]BS17A!H$1098</f>
        <v>0</v>
      </c>
      <c r="L72" s="398">
        <f>+[2]BS17A!I$1098</f>
        <v>0</v>
      </c>
      <c r="M72" s="177">
        <f>+[2]BS17A!AB$1098</f>
        <v>62</v>
      </c>
      <c r="N72" s="177">
        <f>+[2]BS17A!Q$1098+[2]BS17A!R$1098</f>
        <v>0</v>
      </c>
      <c r="O72" s="177">
        <f>+[2]BS17D!C$1098</f>
        <v>0</v>
      </c>
      <c r="P72" s="177">
        <f>+[2]BS17A!S$1098</f>
        <v>0</v>
      </c>
      <c r="Q72" s="177">
        <f>+[2]BS17A!T$1098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+[2]BS17A!C$1166</f>
        <v>131</v>
      </c>
      <c r="D73" s="296">
        <f>+[2]BS17A!D$1166</f>
        <v>125</v>
      </c>
      <c r="E73" s="294">
        <f t="shared" si="11"/>
        <v>127</v>
      </c>
      <c r="F73" s="295">
        <f>+[2]BS17A!D$1166</f>
        <v>125</v>
      </c>
      <c r="G73" s="295">
        <f>+[2]BS17A!F$1166</f>
        <v>2</v>
      </c>
      <c r="H73" s="295">
        <f>+[2]BS17A!G$1166</f>
        <v>0</v>
      </c>
      <c r="I73" s="399">
        <f t="shared" si="13"/>
        <v>6</v>
      </c>
      <c r="J73" s="398">
        <f>+[2]BS17A!E$1166</f>
        <v>6</v>
      </c>
      <c r="K73" s="398">
        <f>+[2]BS17A!H$1166</f>
        <v>0</v>
      </c>
      <c r="L73" s="398">
        <f>+[2]BS17A!I$1166</f>
        <v>0</v>
      </c>
      <c r="M73" s="177">
        <f>+[2]BS17A!AB$1166</f>
        <v>130</v>
      </c>
      <c r="N73" s="177">
        <f>+[2]BS17A!Q$1166+[2]BS17A!R$1166</f>
        <v>0</v>
      </c>
      <c r="O73" s="177">
        <f>+[2]BS17D!C$1166</f>
        <v>0</v>
      </c>
      <c r="P73" s="177">
        <f>+[2]BS17A!S$1166</f>
        <v>0</v>
      </c>
      <c r="Q73" s="177">
        <f>+[2]BS17A!T$1166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+[2]BS17A!C$1221</f>
        <v>6</v>
      </c>
      <c r="D74" s="296">
        <f>+[2]BS17A!D$1221</f>
        <v>3</v>
      </c>
      <c r="E74" s="294">
        <f t="shared" si="11"/>
        <v>3</v>
      </c>
      <c r="F74" s="295">
        <f>+[2]BS17A!D$1221</f>
        <v>3</v>
      </c>
      <c r="G74" s="295">
        <f>+[2]BS17A!F$1221</f>
        <v>0</v>
      </c>
      <c r="H74" s="295">
        <f>+[2]BS17A!G$1221</f>
        <v>0</v>
      </c>
      <c r="I74" s="399">
        <f t="shared" si="13"/>
        <v>4</v>
      </c>
      <c r="J74" s="398">
        <f>+[2]BS17A!E$1221</f>
        <v>3</v>
      </c>
      <c r="K74" s="398">
        <f>+[2]BS17A!H$1221</f>
        <v>1</v>
      </c>
      <c r="L74" s="398">
        <f>+[2]BS17A!I$1221</f>
        <v>0</v>
      </c>
      <c r="M74" s="177">
        <f>+[2]BS17A!AB$1221</f>
        <v>3</v>
      </c>
      <c r="N74" s="177">
        <f>+[2]BS17A!Q$1221+[2]BS17A!R$1221</f>
        <v>0</v>
      </c>
      <c r="O74" s="177">
        <f>+[2]BS17D!C$1221</f>
        <v>0</v>
      </c>
      <c r="P74" s="177">
        <f>+[2]BS17A!S$1221</f>
        <v>0</v>
      </c>
      <c r="Q74" s="177">
        <f>+[2]BS17A!T$1221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+[2]BS17A!C$1287</f>
        <v>6</v>
      </c>
      <c r="D75" s="296">
        <f>+[2]BS17A!D$1287</f>
        <v>6</v>
      </c>
      <c r="E75" s="294">
        <f t="shared" si="11"/>
        <v>6</v>
      </c>
      <c r="F75" s="295">
        <f>+[2]BS17A!D$1287</f>
        <v>6</v>
      </c>
      <c r="G75" s="295">
        <f>+[2]BS17A!F$1287</f>
        <v>0</v>
      </c>
      <c r="H75" s="295">
        <f>+[2]BS17A!G$1287</f>
        <v>0</v>
      </c>
      <c r="I75" s="399">
        <f t="shared" si="13"/>
        <v>0</v>
      </c>
      <c r="J75" s="398">
        <f>+[2]BS17A!E$1287</f>
        <v>0</v>
      </c>
      <c r="K75" s="398">
        <f>+[2]BS17A!H$1287</f>
        <v>0</v>
      </c>
      <c r="L75" s="398">
        <f>+[2]BS17A!I$1287</f>
        <v>0</v>
      </c>
      <c r="M75" s="177">
        <f>+[2]BS17A!AB$1287</f>
        <v>6</v>
      </c>
      <c r="N75" s="177">
        <f>+[2]BS17A!Q$1287+[2]BS17A!R$1287</f>
        <v>0</v>
      </c>
      <c r="O75" s="177">
        <f>+[2]BS17D!C$1287</f>
        <v>1</v>
      </c>
      <c r="P75" s="177">
        <f>+[2]BS17A!S$1287</f>
        <v>0</v>
      </c>
      <c r="Q75" s="177">
        <f>+[2]BS17A!T$1287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+[2]BS17A!C$1357</f>
        <v>187</v>
      </c>
      <c r="D76" s="296">
        <f>+[2]BS17A!D$1357</f>
        <v>156</v>
      </c>
      <c r="E76" s="294">
        <f t="shared" si="11"/>
        <v>170</v>
      </c>
      <c r="F76" s="295">
        <f>+[2]BS17A!D$1357</f>
        <v>156</v>
      </c>
      <c r="G76" s="295">
        <f>+[2]BS17A!F$1357</f>
        <v>14</v>
      </c>
      <c r="H76" s="295">
        <f>+[2]BS17A!G$1357</f>
        <v>0</v>
      </c>
      <c r="I76" s="399">
        <f t="shared" si="13"/>
        <v>34</v>
      </c>
      <c r="J76" s="398">
        <f>+[2]BS17A!E$1357</f>
        <v>31</v>
      </c>
      <c r="K76" s="398">
        <f>+[2]BS17A!H$1357</f>
        <v>3</v>
      </c>
      <c r="L76" s="398">
        <f>+[2]BS17A!I$1357</f>
        <v>0</v>
      </c>
      <c r="M76" s="177">
        <f>+[2]BS17A!AB$1357</f>
        <v>0</v>
      </c>
      <c r="N76" s="177">
        <f>+[2]BS17A!Q$1357+[2]BS17A!R$1357</f>
        <v>0</v>
      </c>
      <c r="O76" s="177">
        <f>+[2]BS17D!C$1357</f>
        <v>17</v>
      </c>
      <c r="P76" s="177">
        <f>+[2]BS17A!S$1357</f>
        <v>0</v>
      </c>
      <c r="Q76" s="177">
        <f>+[2]BS17A!T$1357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+[2]BS17A!C$1441</f>
        <v>7</v>
      </c>
      <c r="D77" s="296">
        <f>+[2]BS17A!D$1441</f>
        <v>6</v>
      </c>
      <c r="E77" s="294">
        <f t="shared" si="11"/>
        <v>6</v>
      </c>
      <c r="F77" s="295">
        <f>+[2]BS17A!D$1441</f>
        <v>6</v>
      </c>
      <c r="G77" s="295">
        <f>+[2]BS17A!F$1441</f>
        <v>0</v>
      </c>
      <c r="H77" s="295">
        <f>+[2]BS17A!G$1441</f>
        <v>0</v>
      </c>
      <c r="I77" s="399">
        <f t="shared" si="13"/>
        <v>1</v>
      </c>
      <c r="J77" s="398">
        <f>+[2]BS17A!E$1441</f>
        <v>1</v>
      </c>
      <c r="K77" s="398">
        <f>+[2]BS17A!H$1441</f>
        <v>0</v>
      </c>
      <c r="L77" s="398">
        <f>+[2]BS17A!I$1441</f>
        <v>0</v>
      </c>
      <c r="M77" s="177">
        <f>+[2]BS17A!AB$1441</f>
        <v>1</v>
      </c>
      <c r="N77" s="177">
        <f>+[2]BS17A!Q$1441+[2]BS17A!R$1441</f>
        <v>0</v>
      </c>
      <c r="O77" s="177">
        <f>+[2]BS17D!C$1441</f>
        <v>0</v>
      </c>
      <c r="P77" s="177">
        <f>+[2]BS17A!S$1441</f>
        <v>0</v>
      </c>
      <c r="Q77" s="177">
        <f>+[2]BS17A!T$1441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+[2]BS17A!C$1489</f>
        <v>80</v>
      </c>
      <c r="D78" s="296">
        <f>+[2]BS17A!D$1489</f>
        <v>42</v>
      </c>
      <c r="E78" s="294">
        <f t="shared" si="11"/>
        <v>44</v>
      </c>
      <c r="F78" s="295">
        <f>+[2]BS17A!D$1489</f>
        <v>42</v>
      </c>
      <c r="G78" s="295">
        <f>+[2]BS17A!F$1489</f>
        <v>2</v>
      </c>
      <c r="H78" s="295">
        <f>+[2]BS17A!G$1489</f>
        <v>0</v>
      </c>
      <c r="I78" s="399">
        <f t="shared" si="13"/>
        <v>40</v>
      </c>
      <c r="J78" s="398">
        <f>+[2]BS17A!E$1489</f>
        <v>38</v>
      </c>
      <c r="K78" s="398">
        <f>+[2]BS17A!H$1489</f>
        <v>2</v>
      </c>
      <c r="L78" s="398">
        <f>+[2]BS17A!I$1489</f>
        <v>0</v>
      </c>
      <c r="M78" s="177">
        <f>+[2]BS17A!AB$1489</f>
        <v>1</v>
      </c>
      <c r="N78" s="177">
        <f>+[2]BS17A!Q$1489+[2]BS17A!R$1489</f>
        <v>0</v>
      </c>
      <c r="O78" s="177">
        <f>+[2]BS17D!C$1489</f>
        <v>9</v>
      </c>
      <c r="P78" s="177">
        <f>+[2]BS17A!S$1489</f>
        <v>0</v>
      </c>
      <c r="Q78" s="177">
        <f>+[2]BS17A!T$1489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+[2]BS17A!C$1592</f>
        <v>7</v>
      </c>
      <c r="D79" s="296">
        <f>+[2]BS17A!D$1592</f>
        <v>6</v>
      </c>
      <c r="E79" s="294">
        <f t="shared" si="11"/>
        <v>6</v>
      </c>
      <c r="F79" s="295">
        <f>+[2]BS17A!D$1592</f>
        <v>6</v>
      </c>
      <c r="G79" s="295">
        <f>+[2]BS17A!F$1592</f>
        <v>0</v>
      </c>
      <c r="H79" s="295">
        <f>+[2]BS17A!G$1592</f>
        <v>0</v>
      </c>
      <c r="I79" s="399">
        <f t="shared" si="13"/>
        <v>1</v>
      </c>
      <c r="J79" s="398">
        <f>+[2]BS17A!E$1592</f>
        <v>1</v>
      </c>
      <c r="K79" s="398">
        <f>+[2]BS17A!H$1592</f>
        <v>0</v>
      </c>
      <c r="L79" s="398">
        <f>+[2]BS17A!I$1592</f>
        <v>0</v>
      </c>
      <c r="M79" s="177">
        <f>+[2]BS17A!AB$1592</f>
        <v>0</v>
      </c>
      <c r="N79" s="177">
        <f>+[2]BS17A!Q$1592+[2]BS17A!R$1592</f>
        <v>0</v>
      </c>
      <c r="O79" s="177">
        <f>+[2]BS17D!C$1592</f>
        <v>0</v>
      </c>
      <c r="P79" s="177">
        <f>+[2]BS17A!S$1592</f>
        <v>0</v>
      </c>
      <c r="Q79" s="177">
        <f>+[2]BS17A!T$1592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+[2]BS17A!C$1597</f>
        <v>44</v>
      </c>
      <c r="D80" s="296">
        <f>+[2]BS17A!D$1597</f>
        <v>31</v>
      </c>
      <c r="E80" s="294">
        <f t="shared" si="11"/>
        <v>33</v>
      </c>
      <c r="F80" s="295">
        <f>+[2]BS17A!D$1597</f>
        <v>31</v>
      </c>
      <c r="G80" s="295">
        <f>+[2]BS17A!F$1597</f>
        <v>2</v>
      </c>
      <c r="H80" s="295">
        <f>+[2]BS17A!G$1597</f>
        <v>0</v>
      </c>
      <c r="I80" s="399">
        <f t="shared" si="13"/>
        <v>15</v>
      </c>
      <c r="J80" s="398">
        <f>+[2]BS17A!E$1597</f>
        <v>13</v>
      </c>
      <c r="K80" s="398">
        <f>+[2]BS17A!H$1597</f>
        <v>2</v>
      </c>
      <c r="L80" s="398">
        <f>+[2]BS17A!I$1597</f>
        <v>0</v>
      </c>
      <c r="M80" s="177">
        <f>+[2]BS17A!AB$1597</f>
        <v>0</v>
      </c>
      <c r="N80" s="177">
        <f>+[2]BS17A!Q$1597+[2]BS17A!R$1597</f>
        <v>0</v>
      </c>
      <c r="O80" s="177">
        <f>+[2]BS17D!C$1597</f>
        <v>7</v>
      </c>
      <c r="P80" s="177">
        <f>+[2]BS17A!S$1597</f>
        <v>0</v>
      </c>
      <c r="Q80" s="177">
        <f>+[2]BS17A!T$1597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SUM([2]BS17A!C1632:C1635)</f>
        <v>158</v>
      </c>
      <c r="D81" s="296">
        <f>SUM([2]BS17A!D1632:D1635)</f>
        <v>70</v>
      </c>
      <c r="E81" s="294">
        <f t="shared" si="11"/>
        <v>72</v>
      </c>
      <c r="F81" s="295">
        <f>SUM([2]BS17A!D1632:D1635)</f>
        <v>70</v>
      </c>
      <c r="G81" s="295">
        <f>SUM([2]BS17A!F1632:F1635)</f>
        <v>2</v>
      </c>
      <c r="H81" s="295">
        <f>SUM([2]BS17A!G1632:G1635)</f>
        <v>0</v>
      </c>
      <c r="I81" s="399">
        <f t="shared" si="13"/>
        <v>88</v>
      </c>
      <c r="J81" s="398">
        <f>SUM([2]BS17A!E1632:E1635)</f>
        <v>88</v>
      </c>
      <c r="K81" s="398">
        <f>SUM([2]BS17A!H1632:H1635)</f>
        <v>0</v>
      </c>
      <c r="L81" s="398">
        <f>SUM([2]BS17A!I1632:I1635)</f>
        <v>0</v>
      </c>
      <c r="M81" s="177">
        <f>SUM([2]BS17A!AB1632:AB1635)</f>
        <v>0</v>
      </c>
      <c r="N81" s="177">
        <f>SUM([2]BS17A!Q1632:Q1635)+SUM([2]BS17A!R1632:R1635)</f>
        <v>0</v>
      </c>
      <c r="O81" s="177">
        <f>SUM([2]BS17D!C1632:C1635)</f>
        <v>81</v>
      </c>
      <c r="P81" s="177">
        <f>SUM([2]BS17A!S1632:S1635)</f>
        <v>0</v>
      </c>
      <c r="Q81" s="177">
        <f>SUM([2]BS17A!T1632:T1635)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+[2]BS17A!C1639</f>
        <v>44</v>
      </c>
      <c r="D82" s="296">
        <f>+[2]BS17A!D1639</f>
        <v>33</v>
      </c>
      <c r="E82" s="294">
        <f t="shared" si="11"/>
        <v>34</v>
      </c>
      <c r="F82" s="295">
        <f>+[2]BS17A!D1639</f>
        <v>33</v>
      </c>
      <c r="G82" s="295">
        <f>+[2]BS17A!F1639</f>
        <v>1</v>
      </c>
      <c r="H82" s="295">
        <f>+[2]BS17A!G1639</f>
        <v>0</v>
      </c>
      <c r="I82" s="399">
        <f t="shared" si="13"/>
        <v>11</v>
      </c>
      <c r="J82" s="398">
        <f>+[2]BS17A!E1639</f>
        <v>11</v>
      </c>
      <c r="K82" s="398">
        <f>+[2]BS17A!H1639</f>
        <v>0</v>
      </c>
      <c r="L82" s="398">
        <f>+[2]BS17A!I1639</f>
        <v>0</v>
      </c>
      <c r="M82" s="177">
        <f>+[2]BS17A!AB$1639</f>
        <v>5</v>
      </c>
      <c r="N82" s="177">
        <f>+[2]BS17A!Q$1639+[2]BS17A!R$1639</f>
        <v>0</v>
      </c>
      <c r="O82" s="177">
        <f>+[2]BS17D!C$1639</f>
        <v>0</v>
      </c>
      <c r="P82" s="177">
        <f>+[2]BS17A!S$1639</f>
        <v>0</v>
      </c>
      <c r="Q82" s="177">
        <f>+[2]BS17A!T$1639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+[2]BS17A!C$1914+[2]BS17A!C$1890-[2]BS17A!C$1935-[2]BS17A!C$1936</f>
        <v>88</v>
      </c>
      <c r="D83" s="334">
        <f>+[2]BS17A!D$1914+[2]BS17A!D$1890-[2]BS17A!D$1935-[2]BS17A!D$1936</f>
        <v>88</v>
      </c>
      <c r="E83" s="332">
        <f t="shared" si="11"/>
        <v>88</v>
      </c>
      <c r="F83" s="333">
        <f>+[2]BS17A!D$1914+[2]BS17A!D$1890-[2]BS17A!D$1935-[2]BS17A!D$1936</f>
        <v>88</v>
      </c>
      <c r="G83" s="333">
        <f>+[2]BS17A!F$1914+[2]BS17A!F$1890-[2]BS17A!F$1935-[2]BS17A!F$1936</f>
        <v>0</v>
      </c>
      <c r="H83" s="333">
        <f>+[2]BS17A!G$1914+[2]BS17A!G$1890-[2]BS17A!G$1935-[2]BS17A!G$1936</f>
        <v>0</v>
      </c>
      <c r="I83" s="401">
        <f t="shared" si="13"/>
        <v>0</v>
      </c>
      <c r="J83" s="402">
        <f>+[2]BS17A!E$1914+[2]BS17A!E$1890-[2]BS17A!E$1935-[2]BS17A!E$1936</f>
        <v>0</v>
      </c>
      <c r="K83" s="402">
        <f>+[2]BS17A!H$1914+[2]BS17A!H$1890-[2]BS17A!H$1935-[2]BS17A!H$1936</f>
        <v>0</v>
      </c>
      <c r="L83" s="402">
        <f>+[2]BS17A!I$1914+[2]BS17A!I$1890-[2]BS17A!I$1935-[2]BS17A!I$1936</f>
        <v>0</v>
      </c>
      <c r="M83" s="330">
        <f>+[2]BS17A!AB$1914+[2]BS17A!AB$1890-[2]BS17A!AB$1935-[2]BS17A!AB$1936</f>
        <v>83</v>
      </c>
      <c r="N83" s="330">
        <f>+[2]BS17A!Q$1914+[2]BS17A!Q$1890-[2]BS17A!Q$1935-[2]BS17A!Q$1936+[2]BS17A!R$1914+[2]BS17A!R$1890-[2]BS17A!R$1935-[2]BS17A!R$1936</f>
        <v>0</v>
      </c>
      <c r="O83" s="330">
        <f>+[2]BS17D!C$1914+[2]BS17D!C$1890-[2]BS17D!C$1937-[2]BS17D!C$1937</f>
        <v>0</v>
      </c>
      <c r="P83" s="330">
        <f>+[2]BS17A!S$1914+[2]BS17A!S$1890-[2]BS17A!S$1935-[2]BS17A!S$1936</f>
        <v>0</v>
      </c>
      <c r="Q83" s="330">
        <f>+[2]BS17A!T$1914+[2]BS17A!T$1890-[2]BS17A!T$1935-[2]BS17A!T$1936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+[2]BS17A!C1845</f>
        <v>13</v>
      </c>
      <c r="D84" s="334">
        <f>+[2]BS17A!D$1845</f>
        <v>13</v>
      </c>
      <c r="E84" s="332">
        <f t="shared" si="11"/>
        <v>13</v>
      </c>
      <c r="F84" s="333">
        <f>+[2]BS17A!D$1845</f>
        <v>13</v>
      </c>
      <c r="G84" s="333">
        <f>+[2]BS17A!F$1845</f>
        <v>0</v>
      </c>
      <c r="H84" s="333">
        <f>+[2]BS17A!G$1845</f>
        <v>0</v>
      </c>
      <c r="I84" s="401">
        <f t="shared" si="13"/>
        <v>0</v>
      </c>
      <c r="J84" s="402">
        <f>+[2]BS17A!E$1845</f>
        <v>0</v>
      </c>
      <c r="K84" s="402">
        <f>+[2]BS17A!H$1845</f>
        <v>0</v>
      </c>
      <c r="L84" s="402">
        <f>+[2]BS17A!I$1845</f>
        <v>0</v>
      </c>
      <c r="M84" s="330">
        <f>+[2]BS17A!AB$1845</f>
        <v>0</v>
      </c>
      <c r="N84" s="330">
        <f>+[2]BS17A!Q$1845+[2]BS17A!R$1845</f>
        <v>0</v>
      </c>
      <c r="O84" s="330">
        <f>+[2]BS17D!C1845</f>
        <v>0</v>
      </c>
      <c r="P84" s="330">
        <f>+[2]BS17A!S$1845</f>
        <v>0</v>
      </c>
      <c r="Q84" s="330">
        <f>+[2]BS17A!T$1845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1084</v>
      </c>
      <c r="D85" s="404">
        <f>SUM(D68:D84)</f>
        <v>873</v>
      </c>
      <c r="E85" s="283">
        <f>SUM(E68:E84)</f>
        <v>905</v>
      </c>
      <c r="F85" s="405">
        <f>SUM(D68:D84)</f>
        <v>873</v>
      </c>
      <c r="G85" s="405">
        <f t="shared" ref="G85:Q85" si="14">SUM(G68:G84)</f>
        <v>32</v>
      </c>
      <c r="H85" s="405">
        <f t="shared" si="14"/>
        <v>0</v>
      </c>
      <c r="I85" s="406">
        <f t="shared" si="14"/>
        <v>224</v>
      </c>
      <c r="J85" s="407">
        <f t="shared" si="14"/>
        <v>211</v>
      </c>
      <c r="K85" s="407">
        <f t="shared" si="14"/>
        <v>13</v>
      </c>
      <c r="L85" s="407">
        <f t="shared" si="14"/>
        <v>0</v>
      </c>
      <c r="M85" s="408">
        <f t="shared" si="14"/>
        <v>389</v>
      </c>
      <c r="N85" s="408">
        <f t="shared" si="14"/>
        <v>107</v>
      </c>
      <c r="O85" s="408">
        <f t="shared" si="14"/>
        <v>121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4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32</v>
      </c>
      <c r="D91" s="328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26</v>
      </c>
      <c r="E91" s="326">
        <f>SUM(F91:H91)</f>
        <v>27</v>
      </c>
      <c r="F91" s="327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26</v>
      </c>
      <c r="G91" s="327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1</v>
      </c>
      <c r="H91" s="327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395">
        <f>SUM(J91:L91)</f>
        <v>6</v>
      </c>
      <c r="J91" s="396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6</v>
      </c>
      <c r="K91" s="396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396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324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4</v>
      </c>
      <c r="N91" s="324">
        <f>+[2]BS17A!Q1640+[2]BS17A!Q1643+[2]BS17A!Q1644+[2]BS17A!Q1645+[2]BS17A!Q1653+[2]BS17A!Q1654+[2]BS17A!Q1655+[2]BS17A!Q1663+[2]BS17A!Q1664+[2]BS17A!Q1665+[2]BS17A!Q1666+[2]BS17A!Q1667+[2]BS17A!Q1668+[2]BS17A!Q1669+[2]BS17A!Q1670+[2]BS17A!Q1671+[2]BS17A!Q1672+[2]BS17A!Q1673+[2]BS17A!Q1674+[2]BS17A!Q1675+[2]BS17A!Q1676+[2]BS17A!Q1678+[2]BS17A!Q1679+[2]BS17A!Q1680+[2]BS17A!Q1681+[2]BS17A!Q1682+[2]BS17A!Q1683+[2]BS17A!Q1684+[2]BS17A!Q1685+[2]BS17A!Q1687+[2]BS17A!Q1688+[2]BS17A!Q1689+[2]BS17A!Q1691+[2]BS17A!Q1692+[2]BS17A!Q1693+[2]BS17A!Q1694+[2]BS17A!Q1698+[2]BS17A!Q1699+[2]BS17A!Q1700+[2]BS17A!Q1702+[2]BS17A!Q1703+[2]BS17A!Q1704+[2]BS17A!Q1705+[2]BS17A!Q1708+[2]BS17A!Q1710+[2]BS17A!Q1711+[2]BS17A!Q1719+[2]BS17A!Q1720+[2]BS17A!Q1721+[2]BS17A!Q1722+[2]BS17A!Q1723+[2]BS17A!Q1725+[2]BS17A!Q1726+[2]BS17A!Q1727+[2]BS17A!Q1728+[2]BS17A!Q1730+[2]BS17A!Q1732+[2]BS17A!Q1733+[2]BS17A!Q1736+[2]BS17A!Q1737+[2]BS17A!Q1738+[2]BS17A!Q1740+[2]BS17A!Q1741+[2]BS17A!Q1742+[2]BS17A!Q1743+[2]BS17A!Q1744+[2]BS17A!Q1745+[2]BS17A!Q1746+[2]BS17A!Q1747+[2]BS17A!Q1748+[2]BS17A!Q1753+[2]BS17A!Q1754+[2]BS17A!Q1755+[2]BS17A!Q1761+[2]BS17A!Q1762+[2]BS17A!Q1766+[2]BS17A!Q1767+[2]BS17A!Q1768+[2]BS17A!Q1769+[2]BS17A!Q1770+[2]BS17A!Q1771+[2]BS17A!Q1772+[2]BS17A!Q1773+[2]BS17A!Q1774+[2]BS17A!Q1775+[2]BS17A!Q1776+[2]BS17A!Q1784+[2]BS17A!Q1793+[2]BS17A!Q1796+[2]BS17A!Q1797+[2]BS17A!Q1799+[2]BS17A!Q1804+[2]BS17A!Q1806+[2]BS17A!Q1807+[2]BS17A!Q1808+[2]BS17A!Q1809+[2]BS17A!Q1815+[2]BS17A!Q1817+[2]BS17A!Q1818+[2]BS17A!Q1820+[2]BS17A!Q1821+[2]BS17A!Q1823+[2]BS17A!Q1824+[2]BS17A!Q1825+[2]BS17A!Q1827+[2]BS17A!Q1833+[2]BS17A!Q1837+[2]BS17A!Q1843+[2]BS17A!R1640+[2]BS17A!R1643+[2]BS17A!R1644+[2]BS17A!R1645+[2]BS17A!R1653+[2]BS17A!R1654+[2]BS17A!R1655+[2]BS17A!R1663+[2]BS17A!R1664+[2]BS17A!R1665+[2]BS17A!R1666+[2]BS17A!R1667+[2]BS17A!R1668+[2]BS17A!R1669+[2]BS17A!R1670+[2]BS17A!R1671+[2]BS17A!R1672+[2]BS17A!R1673+[2]BS17A!R1674+[2]BS17A!R1675+[2]BS17A!R1676+[2]BS17A!R1678+[2]BS17A!R1679+[2]BS17A!R1680+[2]BS17A!R1681+[2]BS17A!R1682+[2]BS17A!R1683+[2]BS17A!R1684+[2]BS17A!R1685+[2]BS17A!R1687+[2]BS17A!R1688+[2]BS17A!R1689+[2]BS17A!R1691+[2]BS17A!R1692+[2]BS17A!R1693+[2]BS17A!R1694+[2]BS17A!R1698+[2]BS17A!R1699+[2]BS17A!R1700+[2]BS17A!R1702+[2]BS17A!R1703+[2]BS17A!R1704+[2]BS17A!R1705+[2]BS17A!R1708+[2]BS17A!R1710+[2]BS17A!R1711+[2]BS17A!R1719+[2]BS17A!R1720+[2]BS17A!R1721+[2]BS17A!R1722+[2]BS17A!R1723+[2]BS17A!R1725+[2]BS17A!R1726+[2]BS17A!R1727+[2]BS17A!R1728+[2]BS17A!R1730+[2]BS17A!R1732+[2]BS17A!R1733+[2]BS17A!R1736+[2]BS17A!R1737+[2]BS17A!R1738+[2]BS17A!R1740+[2]BS17A!R1741+[2]BS17A!R1742+[2]BS17A!R1743+[2]BS17A!R1744+[2]BS17A!R1745+[2]BS17A!R1746+[2]BS17A!R1747+[2]BS17A!R1748+[2]BS17A!R1753+[2]BS17A!R1754+[2]BS17A!R1755+[2]BS17A!R1761+[2]BS17A!R1762+[2]BS17A!R1766+[2]BS17A!R1767+[2]BS17A!R1768+[2]BS17A!R1769+[2]BS17A!R1770+[2]BS17A!R1771+[2]BS17A!R1772+[2]BS17A!R1773+[2]BS17A!R1774+[2]BS17A!R1775+[2]BS17A!R1776+[2]BS17A!R1784+[2]BS17A!R1793+[2]BS17A!R1796+[2]BS17A!R1797+[2]BS17A!R1799+[2]BS17A!R1804+[2]BS17A!R1806+[2]BS17A!R1807+[2]BS17A!R1808+[2]BS17A!R1809+[2]BS17A!R1815+[2]BS17A!R1817+[2]BS17A!R1818+[2]BS17A!R1820+[2]BS17A!R1821+[2]BS17A!R1823+[2]BS17A!R1824+[2]BS17A!R1825+[2]BS17A!R1827+[2]BS17A!R1833+[2]BS17A!R1837+[2]BS17A!R1843</f>
        <v>0</v>
      </c>
      <c r="O91" s="324">
        <f>+[2]BS17D!C1638+[2]BS17D!C1641+[2]BS17D!C1642+[2]BS17D!C1643+[2]BS17D!C1651+[2]BS17D!C1652+[2]BS17D!C1653+[2]BS17D!C1661+[2]BS17D!C1662+[2]BS17D!C1663+[2]BS17D!C1664+[2]BS17D!C1665+[2]BS17D!C1666+[2]BS17D!C1667+[2]BS17D!C1668+[2]BS17D!C1669+[2]BS17D!C1670+[2]BS17D!C1671+[2]BS17D!C1672+[2]BS17D!C1673+[2]BS17D!C1674+[2]BS17D!C1676+[2]BS17D!C1677+[2]BS17D!C1678+[2]BS17D!C1679+[2]BS17D!C1680+[2]BS17D!C1681+[2]BS17D!C1682+[2]BS17D!C1683+[2]BS17D!C1685+[2]BS17D!C1686+[2]BS17D!C1687+[2]BS17D!C1689+[2]BS17D!C1690+[2]BS17D!C1691+[2]BS17D!C1692+[2]BS17D!C1696+[2]BS17D!C1697+[2]BS17D!C1698+[2]BS17D!C1700+[2]BS17D!C1701+[2]BS17D!C1702+[2]BS17D!C1703+[2]BS17D!C1706+[2]BS17D!C1708+[2]BS17D!C1709+[2]BS17D!C1717+[2]BS17D!C1718+[2]BS17D!C1719+[2]BS17D!C1720+[2]BS17D!C1721+[2]BS17D!C1723+[2]BS17D!C1724+[2]BS17D!C1725+[2]BS17D!C1726+[2]BS17D!C1728+[2]BS17D!C1730+[2]BS17D!C1731+[2]BS17D!C1734+[2]BS17D!C1735+[2]BS17D!C1736+[2]BS17D!C1738+[2]BS17D!C1739+[2]BS17D!C1740+[2]BS17D!C1741+[2]BS17D!C1742+[2]BS17D!C1743+[2]BS17D!C1744+[2]BS17D!C1745+[2]BS17D!C1746+[2]BS17D!C1751+[2]BS17D!C1752+[2]BS17D!C1753+[2]BS17D!C1759+[2]BS17D!C1760+[2]BS17D!C1764+[2]BS17D!C1765+[2]BS17D!C1766+[2]BS17D!C1767+[2]BS17D!C1768+[2]BS17D!C1769+[2]BS17D!C1770+[2]BS17D!C1771+[2]BS17D!C1772+[2]BS17D!C1773+[2]BS17D!C1774+[2]BS17D!C1782+[2]BS17D!C1791+[2]BS17D!C1794+[2]BS17D!C1795+[2]BS17D!C1797+[2]BS17D!C1802+[2]BS17D!C1804+[2]BS17D!C1805+[2]BS17D!C1806+[2]BS17D!C1807+[2]BS17D!C1813+[2]BS17D!C1815+[2]BS17D!C1816+[2]BS17D!C1818+[2]BS17D!C1819+[2]BS17D!C1821+[2]BS17D!C1822+[2]BS17D!C1823+[2]BS17D!C1825+[2]BS17D!C1831+[2]BS17D!C1835+[2]BS17D!C1841</f>
        <v>0</v>
      </c>
      <c r="P91" s="324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324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12</v>
      </c>
      <c r="D92" s="296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7</v>
      </c>
      <c r="E92" s="294">
        <f>SUM(F92:H92)</f>
        <v>7</v>
      </c>
      <c r="F92" s="295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7</v>
      </c>
      <c r="G92" s="295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0</v>
      </c>
      <c r="H92" s="295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395">
        <f>SUM(J92:L92)</f>
        <v>5</v>
      </c>
      <c r="J92" s="396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5</v>
      </c>
      <c r="K92" s="398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398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177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1</v>
      </c>
      <c r="N92" s="177">
        <f>+[2]BS17A!Q$1641+[2]BS17A!Q$1642+[2]BS17A!Q$1646+[2]BS17A!Q$1647+[2]BS17A!Q$1648+[2]BS17A!Q$1649+[2]BS17A!Q$1650+[2]BS17A!Q$1651+[2]BS17A!Q$1652+[2]BS17A!Q$1656+[2]BS17A!Q$1657+[2]BS17A!Q$1658+[2]BS17A!Q$1659+[2]BS17A!Q$1660+[2]BS17A!Q$1661+[2]BS17A!Q$1662+[2]BS17A!Q$1677+[2]BS17A!Q$1686+[2]BS17A!Q$1690+[2]BS17A!Q$1695+[2]BS17A!Q$1696+[2]BS17A!Q$1697+[2]BS17A!Q$1701+[2]BS17A!Q$1706+[2]BS17A!Q$1707+[2]BS17A!Q$1709+[2]BS17A!Q$1712+[2]BS17A!Q$1713+[2]BS17A!Q$1714+[2]BS17A!Q$1715+[2]BS17A!Q$1716+[2]BS17A!Q$1717+[2]BS17A!Q$1718+[2]BS17A!Q$1724+[2]BS17A!Q$1729+[2]BS17A!Q$1731+[2]BS17A!Q$1734+[2]BS17A!Q$1735+[2]BS17A!Q$1739+[2]BS17A!Q$1749+[2]BS17A!Q$1750+[2]BS17A!Q$1751+[2]BS17A!Q$1752+[2]BS17A!Q$1756+[2]BS17A!Q$1757+[2]BS17A!Q$1758+[2]BS17A!Q$1759+[2]BS17A!Q$1760+[2]BS17A!Q$1763+[2]BS17A!Q$1764+[2]BS17A!Q$1765+[2]BS17A!Q$1777+[2]BS17A!Q$1778+[2]BS17A!Q$1779+[2]BS17A!Q$1780+[2]BS17A!Q$1781+[2]BS17A!Q$1782+[2]BS17A!Q$1783+[2]BS17A!Q$1785+[2]BS17A!Q$1786+[2]BS17A!Q$1787+[2]BS17A!Q$1788+[2]BS17A!Q$1789+[2]BS17A!Q$1790+[2]BS17A!Q$1791+[2]BS17A!Q$1792+[2]BS17A!Q$1794+[2]BS17A!Q$1795+[2]BS17A!Q$1798+[2]BS17A!Q$1800+[2]BS17A!Q$1801+[2]BS17A!Q$1802+[2]BS17A!Q$1803+[2]BS17A!Q$1805+[2]BS17A!Q$1810+[2]BS17A!Q$1811+[2]BS17A!Q$1812+[2]BS17A!Q$1813+[2]BS17A!Q$1814+[2]BS17A!Q$1816+[2]BS17A!Q$1819+[2]BS17A!Q$1822+[2]BS17A!Q$1826+[2]BS17A!Q$1828+[2]BS17A!Q$1829+[2]BS17A!Q$1830+[2]BS17A!Q$1831+[2]BS17A!Q$1832+[2]BS17A!Q$1834+[2]BS17A!Q$1835+[2]BS17A!Q$1836+[2]BS17A!Q$1838+[2]BS17A!Q$1839+[2]BS17A!Q$1840+[2]BS17A!Q$1841+[2]BS17A!Q$1842+[2]BS17A!Q$1844+[2]BS17A!R$1641+[2]BS17A!R$1642+[2]BS17A!R$1646+[2]BS17A!R$1647+[2]BS17A!R$1648+[2]BS17A!R$1649+[2]BS17A!R$1650+[2]BS17A!R$1651+[2]BS17A!R$1652+[2]BS17A!R$1656+[2]BS17A!R$1657+[2]BS17A!R$1658+[2]BS17A!R$1659+[2]BS17A!R$1660+[2]BS17A!R$1661+[2]BS17A!R$1662+[2]BS17A!R$1677+[2]BS17A!R$1686+[2]BS17A!R$1690+[2]BS17A!R$1695+[2]BS17A!R$1696+[2]BS17A!R$1697+[2]BS17A!R$1701+[2]BS17A!R$1706+[2]BS17A!R$1707+[2]BS17A!R$1709+[2]BS17A!R$1712+[2]BS17A!R$1713+[2]BS17A!R$1714+[2]BS17A!R$1715+[2]BS17A!R$1716+[2]BS17A!R$1717+[2]BS17A!R$1718+[2]BS17A!R$1724+[2]BS17A!R$1729+[2]BS17A!R$1731+[2]BS17A!R$1734+[2]BS17A!R$1735+[2]BS17A!R$1739+[2]BS17A!R$1749+[2]BS17A!R$1750+[2]BS17A!R$1751+[2]BS17A!R$1752+[2]BS17A!R$1756+[2]BS17A!R$1757+[2]BS17A!R$1758+[2]BS17A!R$1759+[2]BS17A!R$1760+[2]BS17A!R$1763+[2]BS17A!R$1764+[2]BS17A!R$1765+[2]BS17A!R$1777+[2]BS17A!R$1778+[2]BS17A!R$1779+[2]BS17A!R$1780+[2]BS17A!R$1781+[2]BS17A!R$1782+[2]BS17A!R$1783+[2]BS17A!R$1785+[2]BS17A!R$1786+[2]BS17A!R$1787+[2]BS17A!R$1788+[2]BS17A!R$1789+[2]BS17A!R$1790+[2]BS17A!R$1791+[2]BS17A!R$1792+[2]BS17A!R$1794+[2]BS17A!R$1795+[2]BS17A!R$1798+[2]BS17A!R$1800+[2]BS17A!R$1801+[2]BS17A!R$1802+[2]BS17A!R$1803+[2]BS17A!R$1805+[2]BS17A!R$1810+[2]BS17A!R$1811+[2]BS17A!R$1812+[2]BS17A!R$1813+[2]BS17A!R$1814+[2]BS17A!R$1816+[2]BS17A!R$1819+[2]BS17A!R$1822+[2]BS17A!R$1826+[2]BS17A!R$1828+[2]BS17A!R$1829+[2]BS17A!R$1830+[2]BS17A!R$1831+[2]BS17A!R$1832+[2]BS17A!R$1834+[2]BS17A!R$1835+[2]BS17A!R$1836+[2]BS17A!R$1838+[2]BS17A!R$1839+[2]BS17A!R$1840+[2]BS17A!R$1841+[2]BS17A!R$1842+[2]BS17A!R$1844</f>
        <v>0</v>
      </c>
      <c r="O92" s="177">
        <f>+[2]BS17D!C1640+[2]BS17D!C1644+[2]BS17D!C1645+[2]BS17D!C1646+[2]BS17D!C1647+[2]BS17D!C1648+[2]BS17D!C1649+[2]BS17D!C1650+[2]BS17D!C1654+[2]BS17D!C1655+[2]BS17D!C1656+[2]BS17D!C1657+[2]BS17D!C1658+[2]BS17D!C1659+[2]BS17D!C1660+[2]BS17D!C1675+[2]BS17D!C1684+[2]BS17D!C1688+[2]BS17D!C1693+[2]BS17D!C1694+[2]BS17D!C1695+[2]BS17D!C1699+[2]BS17D!C1704+[2]BS17D!C1705+[2]BS17D!C1707+[2]BS17D!C1710+[2]BS17D!C1711+[2]BS17D!C1712+[2]BS17D!C1713+[2]BS17D!C1714+[2]BS17D!C1715+[2]BS17D!C1716+[2]BS17D!C1722+[2]BS17D!C1727+[2]BS17D!C1729+[2]BS17D!C1732+[2]BS17D!C1733+[2]BS17D!C1737+[2]BS17D!C1747+[2]BS17D!C1748+[2]BS17D!C1749+[2]BS17D!C1750+[2]BS17D!C1754+[2]BS17D!C1755+[2]BS17D!C1756+[2]BS17D!C1757+[2]BS17D!C1758+[2]BS17D!C1761+[2]BS17D!C1762+[2]BS17D!C1763+[2]BS17D!C1775+[2]BS17D!C1776+[2]BS17D!C1777+[2]BS17D!C1778+[2]BS17D!C1779+[2]BS17D!C1780+[2]BS17D!C1781+[2]BS17D!C1783+[2]BS17D!C1784+[2]BS17D!C1785+[2]BS17D!C1786+[2]BS17D!C1787+[2]BS17D!C1788+[2]BS17D!C1789+[2]BS17D!C1790+[2]BS17D!C1792+[2]BS17D!C1793+[2]BS17D!C1796+[2]BS17D!C1798+[2]BS17D!C1799+[2]BS17D!C1800+[2]BS17D!C1801+[2]BS17D!C1803+[2]BS17D!C1808+[2]BS17D!C1809+[2]BS17D!C1810+[2]BS17D!C1811+[2]BS17D!C1812+[2]BS17D!C1814+[2]BS17D!C1817+[2]BS17D!C1820+[2]BS17D!C1824+[2]BS17D!C1826+[2]BS17D!C1827+[2]BS17D!C1828+[2]BS17D!C1829+[2]BS17D!C1830+[2]BS17D!C1832+[2]BS17D!C1833+[2]BS17D!C1834+[2]BS17D!C1836+[2]BS17D!C1837+[2]BS17D!C1838+[2]BS17D!C1839+[2]BS17D!C1840+[2]BS17D!C1842</f>
        <v>0</v>
      </c>
      <c r="P92" s="177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177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44</v>
      </c>
      <c r="D93" s="404">
        <f t="shared" ref="D93:Q93" si="15">SUM(D91:D92)</f>
        <v>33</v>
      </c>
      <c r="E93" s="283">
        <f t="shared" si="15"/>
        <v>34</v>
      </c>
      <c r="F93" s="405">
        <f t="shared" si="15"/>
        <v>33</v>
      </c>
      <c r="G93" s="405">
        <f t="shared" si="15"/>
        <v>1</v>
      </c>
      <c r="H93" s="405">
        <f t="shared" si="15"/>
        <v>0</v>
      </c>
      <c r="I93" s="406">
        <f t="shared" si="15"/>
        <v>11</v>
      </c>
      <c r="J93" s="407">
        <f t="shared" si="15"/>
        <v>11</v>
      </c>
      <c r="K93" s="407">
        <f t="shared" si="15"/>
        <v>0</v>
      </c>
      <c r="L93" s="407">
        <f t="shared" si="15"/>
        <v>0</v>
      </c>
      <c r="M93" s="408">
        <f t="shared" si="15"/>
        <v>5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0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62" t="s">
        <v>10</v>
      </c>
      <c r="D95" s="62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342</v>
      </c>
      <c r="D96" s="410">
        <v>137</v>
      </c>
      <c r="E96" s="411">
        <v>41</v>
      </c>
      <c r="F96" s="412">
        <v>301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170</v>
      </c>
      <c r="D98" s="418">
        <v>167</v>
      </c>
      <c r="E98" s="419">
        <v>21</v>
      </c>
      <c r="F98" s="420">
        <v>149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209</v>
      </c>
      <c r="D100" s="418">
        <v>209</v>
      </c>
      <c r="E100" s="419">
        <v>16</v>
      </c>
      <c r="F100" s="420">
        <v>193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4</v>
      </c>
      <c r="D101" s="414">
        <v>4</v>
      </c>
      <c r="E101" s="415">
        <v>1</v>
      </c>
      <c r="F101" s="416">
        <v>3</v>
      </c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404</v>
      </c>
      <c r="D102" s="422">
        <v>388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62" t="s">
        <v>10</v>
      </c>
      <c r="D104" s="102" t="s">
        <v>126</v>
      </c>
      <c r="E104" s="103" t="s">
        <v>127</v>
      </c>
      <c r="F104" s="109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8" t="s">
        <v>10</v>
      </c>
      <c r="D110" s="8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/>
      <c r="D111" s="431"/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2</v>
      </c>
      <c r="D112" s="433">
        <v>2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62" t="s">
        <v>10</v>
      </c>
      <c r="D115" s="114" t="s">
        <v>148</v>
      </c>
      <c r="E115" s="115" t="s">
        <v>149</v>
      </c>
      <c r="F115" s="44" t="s">
        <v>12</v>
      </c>
      <c r="G115" s="45" t="s">
        <v>13</v>
      </c>
      <c r="H115" s="43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+[2]BS17A!C804</f>
        <v>9</v>
      </c>
      <c r="D116" s="434">
        <f>+C116-E116</f>
        <v>0</v>
      </c>
      <c r="E116" s="435">
        <f>+[2]BS17A!D804</f>
        <v>9</v>
      </c>
      <c r="F116" s="338">
        <f>+[2]BS17A!N804</f>
        <v>0</v>
      </c>
      <c r="G116" s="436">
        <f>+[2]BS17A!O804</f>
        <v>9</v>
      </c>
      <c r="H116" s="337">
        <f>+[2]BS17A!P804</f>
        <v>0</v>
      </c>
      <c r="I116" s="337">
        <f>+[2]BS17A!Q804+[2]BS17A!R804</f>
        <v>0</v>
      </c>
      <c r="J116" s="437">
        <f>+[2]BS17D!C804</f>
        <v>0</v>
      </c>
      <c r="K116" s="337">
        <f>+[2]BS17A!T804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+[2]BS17C!C44</f>
        <v>7</v>
      </c>
      <c r="D117" s="438"/>
      <c r="E117" s="439"/>
      <c r="F117" s="299">
        <f>+[2]BS17C!D44</f>
        <v>7</v>
      </c>
      <c r="G117" s="301">
        <f>+[2]BS17C!E44</f>
        <v>0</v>
      </c>
      <c r="H117" s="343">
        <f>+[2]BS17C!F44</f>
        <v>0</v>
      </c>
      <c r="I117" s="343">
        <f>+[2]BS17C!G44</f>
        <v>0</v>
      </c>
      <c r="J117" s="298">
        <f>+[2]BS17D!C1988</f>
        <v>0</v>
      </c>
      <c r="K117" s="343">
        <f>+[2]BS17C!H44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16</v>
      </c>
      <c r="D118" s="423"/>
      <c r="E118" s="424"/>
      <c r="F118" s="282">
        <f t="shared" ref="F118:K118" si="20">+F117+F116</f>
        <v>7</v>
      </c>
      <c r="G118" s="284">
        <f t="shared" si="20"/>
        <v>9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+[2]BS17C!C80</f>
        <v>1101</v>
      </c>
      <c r="D119" s="423"/>
      <c r="E119" s="424"/>
      <c r="F119" s="325">
        <f>+[2]BS17C!D80</f>
        <v>12</v>
      </c>
      <c r="G119" s="327">
        <f>+[2]BS17C!E80</f>
        <v>1049</v>
      </c>
      <c r="H119" s="441">
        <f>+[2]BS17C!F80</f>
        <v>40</v>
      </c>
      <c r="I119" s="441">
        <f>+[2]BS17C!G80</f>
        <v>0</v>
      </c>
      <c r="J119" s="324">
        <f>+[2]BS17D!C2023</f>
        <v>0</v>
      </c>
      <c r="K119" s="441">
        <f>+[2]BS17C!H80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+[2]BS17C!C122</f>
        <v>314</v>
      </c>
      <c r="D120" s="442"/>
      <c r="E120" s="443"/>
      <c r="F120" s="331">
        <f>+[2]BS17C!D122</f>
        <v>1</v>
      </c>
      <c r="G120" s="333">
        <f>+[2]BS17C!E122</f>
        <v>303</v>
      </c>
      <c r="H120" s="359">
        <f>+[2]BS17C!F122</f>
        <v>10</v>
      </c>
      <c r="I120" s="359">
        <f>+[2]BS17C!G122</f>
        <v>0</v>
      </c>
      <c r="J120" s="330">
        <f>+[2]BS17D!C2062</f>
        <v>0</v>
      </c>
      <c r="K120" s="359">
        <f>+[2]BS17C!H122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+[2]BS17A!C1036</f>
        <v>0</v>
      </c>
      <c r="D121" s="283">
        <f>+C121-E121</f>
        <v>0</v>
      </c>
      <c r="E121" s="285">
        <f>+[2]BS17A!D1036</f>
        <v>0</v>
      </c>
      <c r="F121" s="282">
        <f>+[2]BS17A!N1036</f>
        <v>0</v>
      </c>
      <c r="G121" s="284">
        <f>+[2]BS17A!O1036</f>
        <v>0</v>
      </c>
      <c r="H121" s="350">
        <f>+[2]BS17A!P1036</f>
        <v>0</v>
      </c>
      <c r="I121" s="350">
        <f>+[2]BS17A!Q1036+[2]BS17A!R1036</f>
        <v>0</v>
      </c>
      <c r="J121" s="281">
        <f>+[2]BS17D!C1036</f>
        <v>0</v>
      </c>
      <c r="K121" s="350">
        <f>+[2]BS17A!T1036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+[2]BS17C!C164</f>
        <v>0</v>
      </c>
      <c r="D122" s="445"/>
      <c r="E122" s="443"/>
      <c r="F122" s="288">
        <f>+[2]BS17C!D164</f>
        <v>0</v>
      </c>
      <c r="G122" s="290">
        <f>+[2]BS17C!E164</f>
        <v>0</v>
      </c>
      <c r="H122" s="446">
        <f>+[2]BS17C!F164</f>
        <v>0</v>
      </c>
      <c r="I122" s="446">
        <f>+[2]BS17C!G164</f>
        <v>0</v>
      </c>
      <c r="J122" s="287">
        <f>+[2]BS17D!B2103</f>
        <v>0</v>
      </c>
      <c r="K122" s="446">
        <f>+[2]BS17C!H164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+[2]BS17A!C1196</f>
        <v>701</v>
      </c>
      <c r="D123" s="306">
        <f>+C123-E123</f>
        <v>1</v>
      </c>
      <c r="E123" s="308">
        <f>+[2]BS17A!D1196</f>
        <v>700</v>
      </c>
      <c r="F123" s="305">
        <f>+[2]BS17A!N1196</f>
        <v>132</v>
      </c>
      <c r="G123" s="307">
        <f>+[2]BS17A!O1196</f>
        <v>360</v>
      </c>
      <c r="H123" s="341">
        <f>+[2]BS17A!P1196</f>
        <v>209</v>
      </c>
      <c r="I123" s="341">
        <f>+[2]BS17A!Q1196+[2]BS17A!R1196</f>
        <v>0</v>
      </c>
      <c r="J123" s="304">
        <f>+[2]BS17D!C1196</f>
        <v>0</v>
      </c>
      <c r="K123" s="341">
        <f>+[2]BS17A!T1196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+[2]BS17C!C181</f>
        <v>5938</v>
      </c>
      <c r="D124" s="438"/>
      <c r="E124" s="439"/>
      <c r="F124" s="299">
        <f>+[2]BS17C!D181</f>
        <v>5597</v>
      </c>
      <c r="G124" s="301">
        <f>+[2]BS17C!E181</f>
        <v>23</v>
      </c>
      <c r="H124" s="343">
        <f>+[2]BS17C!F181</f>
        <v>318</v>
      </c>
      <c r="I124" s="343">
        <f>+[2]BS17C!G181</f>
        <v>0</v>
      </c>
      <c r="J124" s="298">
        <f>+[2]BS17D!C2119</f>
        <v>0</v>
      </c>
      <c r="K124" s="343">
        <f>+[2]BS17C!H181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6639</v>
      </c>
      <c r="D125" s="423"/>
      <c r="E125" s="424"/>
      <c r="F125" s="282">
        <f t="shared" ref="F125:K125" si="21">+F124+F123</f>
        <v>5729</v>
      </c>
      <c r="G125" s="284">
        <f t="shared" si="21"/>
        <v>383</v>
      </c>
      <c r="H125" s="350">
        <f t="shared" si="21"/>
        <v>527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+[2]BS17A!C1353</f>
        <v>75</v>
      </c>
      <c r="D126" s="326">
        <f>+C126-E126</f>
        <v>1</v>
      </c>
      <c r="E126" s="328">
        <f>+[2]BS17A!D1353</f>
        <v>74</v>
      </c>
      <c r="F126" s="325">
        <f>+[2]BS17A!N1353</f>
        <v>12</v>
      </c>
      <c r="G126" s="327">
        <f>+[2]BS17A!O1353</f>
        <v>63</v>
      </c>
      <c r="H126" s="441">
        <f>+[2]BS17A!P1353</f>
        <v>0</v>
      </c>
      <c r="I126" s="441">
        <f>+[2]BS17A!Q1353+[2]BS17A!R1353</f>
        <v>0</v>
      </c>
      <c r="J126" s="287">
        <f>+[2]BS17D!C1353</f>
        <v>0</v>
      </c>
      <c r="K126" s="441">
        <f>+[2]BS17A!T1353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+[2]BS17C!C252</f>
        <v>184</v>
      </c>
      <c r="D127" s="438"/>
      <c r="E127" s="439"/>
      <c r="F127" s="299">
        <f>+[2]BS17C!D252</f>
        <v>139</v>
      </c>
      <c r="G127" s="301">
        <f>+[2]BS17C!E252</f>
        <v>34</v>
      </c>
      <c r="H127" s="343">
        <f>+[2]BS17C!F252</f>
        <v>11</v>
      </c>
      <c r="I127" s="343">
        <f>+[2]BS17C!G252</f>
        <v>0</v>
      </c>
      <c r="J127" s="298">
        <f>+[2]BS17D!C2189</f>
        <v>0</v>
      </c>
      <c r="K127" s="343">
        <f>+[2]BS17C!H252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259</v>
      </c>
      <c r="D128" s="423"/>
      <c r="E128" s="424"/>
      <c r="F128" s="282">
        <f t="shared" ref="F128:K128" si="22">+F127+F126</f>
        <v>151</v>
      </c>
      <c r="G128" s="284">
        <f t="shared" si="22"/>
        <v>97</v>
      </c>
      <c r="H128" s="350">
        <f t="shared" si="22"/>
        <v>11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+[2]BS17C!C292</f>
        <v>131</v>
      </c>
      <c r="D129" s="442"/>
      <c r="E129" s="443"/>
      <c r="F129" s="288">
        <f>+[2]BS17C!D292</f>
        <v>40</v>
      </c>
      <c r="G129" s="290">
        <f>+[2]BS17C!E292</f>
        <v>24</v>
      </c>
      <c r="H129" s="446">
        <f>+[2]BS17C!F292</f>
        <v>67</v>
      </c>
      <c r="I129" s="446">
        <f>+[2]BS17C!G292</f>
        <v>0</v>
      </c>
      <c r="J129" s="287">
        <f>+[2]BS17D!C2228</f>
        <v>0</v>
      </c>
      <c r="K129" s="446">
        <f>+[2]BS17C!H292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+[2]BS17A!C1574</f>
        <v>1607</v>
      </c>
      <c r="D130" s="283">
        <f>+C130-E130</f>
        <v>144</v>
      </c>
      <c r="E130" s="285">
        <f>+[2]BS17A!D1574</f>
        <v>1463</v>
      </c>
      <c r="F130" s="282">
        <f>+[2]BS17A!N1574</f>
        <v>1470</v>
      </c>
      <c r="G130" s="284">
        <f>+[2]BS17A!O1574</f>
        <v>137</v>
      </c>
      <c r="H130" s="350">
        <f>+[2]BS17A!P1574</f>
        <v>0</v>
      </c>
      <c r="I130" s="350">
        <f>+[2]BS17A!Q1574+[2]BS17A!R1574</f>
        <v>0</v>
      </c>
      <c r="J130" s="281">
        <f>+[2]BS17D!C1574</f>
        <v>0</v>
      </c>
      <c r="K130" s="350">
        <f>+[2]BS17A!T1574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+[2]BS17A!C1849</f>
        <v>36</v>
      </c>
      <c r="D131" s="289">
        <f>+C131-E131</f>
        <v>4</v>
      </c>
      <c r="E131" s="291">
        <f>+[2]BS17A!D1849</f>
        <v>32</v>
      </c>
      <c r="F131" s="288">
        <f>+[2]BS17A!N1849</f>
        <v>12</v>
      </c>
      <c r="G131" s="290">
        <f>+[2]BS17A!O1849</f>
        <v>0</v>
      </c>
      <c r="H131" s="446">
        <f>+[2]BS17A!P1849</f>
        <v>24</v>
      </c>
      <c r="I131" s="446">
        <f>+[2]BS17A!Q1849+[2]BS17A!R1849</f>
        <v>0</v>
      </c>
      <c r="J131" s="287">
        <f>+[2]BS17D!C1849</f>
        <v>0</v>
      </c>
      <c r="K131" s="446">
        <f>+[2]BS17A!T1849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+[2]BS17C!C315</f>
        <v>119</v>
      </c>
      <c r="D132" s="438"/>
      <c r="E132" s="439"/>
      <c r="F132" s="299">
        <f>+[2]BS17C!D315</f>
        <v>30</v>
      </c>
      <c r="G132" s="301">
        <f>+[2]BS17C!E315</f>
        <v>89</v>
      </c>
      <c r="H132" s="343">
        <f>+[2]BS17C!F315</f>
        <v>0</v>
      </c>
      <c r="I132" s="343">
        <f>+[2]BS17C!G315</f>
        <v>0</v>
      </c>
      <c r="J132" s="298">
        <f>+[2]BS17D!C2250</f>
        <v>0</v>
      </c>
      <c r="K132" s="343">
        <f>+[2]BS17C!H315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155</v>
      </c>
      <c r="D133" s="423"/>
      <c r="E133" s="424"/>
      <c r="F133" s="282">
        <f t="shared" ref="F133:K133" si="24">+F132+F131</f>
        <v>42</v>
      </c>
      <c r="G133" s="284">
        <f t="shared" si="24"/>
        <v>89</v>
      </c>
      <c r="H133" s="350">
        <f t="shared" si="24"/>
        <v>24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+[2]BS17C!C341</f>
        <v>7708</v>
      </c>
      <c r="D134" s="423"/>
      <c r="E134" s="424"/>
      <c r="F134" s="282">
        <f>+[2]BS17C!D341</f>
        <v>5722</v>
      </c>
      <c r="G134" s="284">
        <f>+[2]BS17C!E341</f>
        <v>1678</v>
      </c>
      <c r="H134" s="350">
        <f>+[2]BS17C!F341</f>
        <v>308</v>
      </c>
      <c r="I134" s="350">
        <f>+[2]BS17C!G341</f>
        <v>0</v>
      </c>
      <c r="J134" s="281">
        <f>+[2]BS17D!C2267</f>
        <v>0</v>
      </c>
      <c r="K134" s="350">
        <f>+[2]BS17C!H341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2428</v>
      </c>
      <c r="D135" s="371"/>
      <c r="E135" s="372"/>
      <c r="F135" s="306">
        <f t="shared" ref="F135:K135" si="25">+F116+F121+F123+F126+F130+F131</f>
        <v>1626</v>
      </c>
      <c r="G135" s="307">
        <f t="shared" si="25"/>
        <v>569</v>
      </c>
      <c r="H135" s="308">
        <f t="shared" si="25"/>
        <v>233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15502</v>
      </c>
      <c r="D136" s="423"/>
      <c r="E136" s="424"/>
      <c r="F136" s="293">
        <f t="shared" ref="F136:K136" si="26">+F117+F119+F120+F122+F124+F127+F129+F132+F134</f>
        <v>11548</v>
      </c>
      <c r="G136" s="295">
        <f t="shared" si="26"/>
        <v>3200</v>
      </c>
      <c r="H136" s="357">
        <f t="shared" si="26"/>
        <v>754</v>
      </c>
      <c r="I136" s="357">
        <f t="shared" si="26"/>
        <v>0</v>
      </c>
      <c r="J136" s="177">
        <f t="shared" si="26"/>
        <v>0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17930</v>
      </c>
      <c r="D137" s="442"/>
      <c r="E137" s="443"/>
      <c r="F137" s="299">
        <f t="shared" ref="F137:K137" si="27">+F135+F136</f>
        <v>13174</v>
      </c>
      <c r="G137" s="301">
        <f t="shared" si="27"/>
        <v>3769</v>
      </c>
      <c r="H137" s="343">
        <f t="shared" si="27"/>
        <v>987</v>
      </c>
      <c r="I137" s="343">
        <f t="shared" si="27"/>
        <v>0</v>
      </c>
      <c r="J137" s="298">
        <f t="shared" si="27"/>
        <v>0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+[2]BS17C!C532</f>
        <v>0</v>
      </c>
      <c r="D140" s="336">
        <f>+[2]BS17C!E532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+[2]BS17A!C1861</f>
        <v>57</v>
      </c>
      <c r="D141" s="177">
        <f>+[2]BS17A!D1861</f>
        <v>49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+[2]BS17A!C48</f>
        <v>471</v>
      </c>
      <c r="D142" s="177">
        <f>+[2]BS17A!D48</f>
        <v>471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+[2]BS17A!C50</f>
        <v>59</v>
      </c>
      <c r="D144" s="453">
        <f>+[2]BS17A!D50</f>
        <v>59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+[2]BS17A!C51</f>
        <v>115</v>
      </c>
      <c r="D145" s="330">
        <f>+[2]BS17A!D51</f>
        <v>114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702</v>
      </c>
      <c r="D146" s="281">
        <f>SUM(D140:D145)</f>
        <v>693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2055</v>
      </c>
      <c r="D151" s="175"/>
      <c r="E151" s="173">
        <v>6411</v>
      </c>
      <c r="F151" s="175"/>
      <c r="G151" s="175">
        <v>2055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5100</v>
      </c>
      <c r="D152" s="180">
        <v>260</v>
      </c>
      <c r="E152" s="178">
        <v>11219</v>
      </c>
      <c r="F152" s="180"/>
      <c r="G152" s="180">
        <v>4840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7155</v>
      </c>
      <c r="D153" s="285">
        <f>SUM(D151:D152)</f>
        <v>260</v>
      </c>
      <c r="E153" s="283">
        <f>SUM(E151:E152)</f>
        <v>17630</v>
      </c>
      <c r="F153" s="285">
        <f>SUM(F151:F152)</f>
        <v>0</v>
      </c>
      <c r="G153" s="285">
        <f>SUM(G151:G152)</f>
        <v>6895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11605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1915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14387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193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62" t="s">
        <v>10</v>
      </c>
      <c r="D176" s="62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159</v>
      </c>
      <c r="D177" s="197">
        <v>154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207" t="s">
        <v>195</v>
      </c>
      <c r="D181" s="207" t="s">
        <v>232</v>
      </c>
      <c r="E181" s="62" t="s">
        <v>233</v>
      </c>
      <c r="F181" s="207" t="s">
        <v>234</v>
      </c>
      <c r="G181" s="207" t="s">
        <v>235</v>
      </c>
      <c r="H181" s="207" t="s">
        <v>236</v>
      </c>
      <c r="I181" s="207" t="s">
        <v>237</v>
      </c>
      <c r="J181" s="207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265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269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265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269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265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265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269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8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2" workbookViewId="0">
      <selection activeCell="I110" sqref="I110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",[3]NOMBRE!B2," - ","( ",[3]NOMBRE!C2,[3]NOMBRE!D2,[3]NOMBRE!E2,[3]NOMBRE!F2,[3]NOMBRE!G2," )")</f>
        <v>COMUNA: LINARES - ( 07401 )</v>
      </c>
      <c r="Z2" s="3"/>
    </row>
    <row r="3" spans="1:26" x14ac:dyDescent="0.15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</row>
    <row r="4" spans="1:26" x14ac:dyDescent="0.15">
      <c r="A4" s="1" t="str">
        <f>CONCATENATE("MES: ",[3]NOMBRE!B6," - ","( ",[3]NOMBRE!C6,[3]NOMBRE!D6," )")</f>
        <v>MES: FEBRERO - ( 02 )</v>
      </c>
    </row>
    <row r="5" spans="1:26" s="2" customFormat="1" x14ac:dyDescent="0.15">
      <c r="A5" s="1" t="str">
        <f>CONCATENATE("AÑO: ",[3]NOMBRE!B7)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8" t="s">
        <v>10</v>
      </c>
      <c r="D11" s="8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55529</v>
      </c>
      <c r="D12" s="282">
        <f t="shared" ref="D12:J12" si="0">+D13+D14+D15+D16+D17+D18+D22+D23+D24</f>
        <v>54512</v>
      </c>
      <c r="E12" s="283">
        <f t="shared" si="0"/>
        <v>23627</v>
      </c>
      <c r="F12" s="284">
        <f t="shared" si="0"/>
        <v>17843</v>
      </c>
      <c r="G12" s="285">
        <f t="shared" si="0"/>
        <v>14059</v>
      </c>
      <c r="H12" s="286">
        <f t="shared" si="0"/>
        <v>0</v>
      </c>
      <c r="I12" s="286">
        <f>+I13+I14+I15+I16+I17+I18+I22+I23+I24</f>
        <v>209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19" t="s">
        <v>16</v>
      </c>
      <c r="B13" s="20" t="s">
        <v>17</v>
      </c>
      <c r="C13" s="287">
        <f>+[3]BS17A!C83</f>
        <v>23296</v>
      </c>
      <c r="D13" s="288">
        <f>+[3]BS17A!D83</f>
        <v>22681</v>
      </c>
      <c r="E13" s="289">
        <f>+[3]BS17A!N83</f>
        <v>10893</v>
      </c>
      <c r="F13" s="290">
        <f>+[3]BS17A!O83</f>
        <v>5458</v>
      </c>
      <c r="G13" s="291">
        <f>+[3]BS17A!P83</f>
        <v>6945</v>
      </c>
      <c r="H13" s="292">
        <f>+[3]BS17A!Q83+[3]BS17A!R83</f>
        <v>0</v>
      </c>
      <c r="I13" s="292">
        <f>+[3]BS17D!C83</f>
        <v>77</v>
      </c>
      <c r="J13" s="292">
        <f>+[3]BS17A!T83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+[3]BS17A!C174</f>
        <v>23076</v>
      </c>
      <c r="D14" s="293">
        <f>+[3]BS17A!D174</f>
        <v>22735</v>
      </c>
      <c r="E14" s="294">
        <f>+[3]BS17A!N174</f>
        <v>9970</v>
      </c>
      <c r="F14" s="295">
        <f>+[3]BS17A!O174</f>
        <v>6868</v>
      </c>
      <c r="G14" s="296">
        <f>+[3]BS17A!P174</f>
        <v>6238</v>
      </c>
      <c r="H14" s="297">
        <f>+[3]BS17A!Q174+[3]BS17A!R174</f>
        <v>0</v>
      </c>
      <c r="I14" s="297">
        <f>+[3]BS17D!C174</f>
        <v>9</v>
      </c>
      <c r="J14" s="297">
        <f>+[3]BS17A!T174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+[3]BS17A!C243</f>
        <v>803</v>
      </c>
      <c r="D15" s="293">
        <f>+[3]BS17A!D243</f>
        <v>801</v>
      </c>
      <c r="E15" s="294">
        <f>+[3]BS17A!N243</f>
        <v>93</v>
      </c>
      <c r="F15" s="295">
        <f>+[3]BS17A!O243</f>
        <v>697</v>
      </c>
      <c r="G15" s="296">
        <f>+[3]BS17A!P243</f>
        <v>13</v>
      </c>
      <c r="H15" s="297">
        <f>+[3]BS17A!Q243+[3]BS17A!R243</f>
        <v>0</v>
      </c>
      <c r="I15" s="297">
        <f>+[3]BS17D!C243</f>
        <v>39</v>
      </c>
      <c r="J15" s="297">
        <f>+[3]BS17A!T243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+[3]BS17A!C289</f>
        <v>0</v>
      </c>
      <c r="D16" s="293">
        <f>+[3]BS17A!D289</f>
        <v>0</v>
      </c>
      <c r="E16" s="294">
        <f>+[3]BS17A!N289</f>
        <v>0</v>
      </c>
      <c r="F16" s="295">
        <f>+[3]BS17A!O289</f>
        <v>0</v>
      </c>
      <c r="G16" s="296">
        <f>+[3]BS17A!P289</f>
        <v>0</v>
      </c>
      <c r="H16" s="297">
        <f>+[3]BS17A!Q289+[3]BS17A!R289</f>
        <v>0</v>
      </c>
      <c r="I16" s="297">
        <f>+[3]BS17D!C289</f>
        <v>0</v>
      </c>
      <c r="J16" s="297">
        <f>+[3]BS17A!T289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+[3]BS17A!C295</f>
        <v>1516</v>
      </c>
      <c r="D17" s="299">
        <f>+[3]BS17A!D295</f>
        <v>1483</v>
      </c>
      <c r="E17" s="300">
        <f>+[3]BS17A!N295</f>
        <v>1094</v>
      </c>
      <c r="F17" s="301">
        <f>+[3]BS17A!O295</f>
        <v>351</v>
      </c>
      <c r="G17" s="302">
        <f>+[3]BS17A!P295</f>
        <v>71</v>
      </c>
      <c r="H17" s="303">
        <f>+[3]BS17A!Q295+[3]BS17A!R295</f>
        <v>0</v>
      </c>
      <c r="I17" s="303">
        <f>+[3]BS17D!C295</f>
        <v>71</v>
      </c>
      <c r="J17" s="303">
        <f>+[3]BS17A!T295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4029</v>
      </c>
      <c r="D18" s="288">
        <f t="shared" ref="D18:J18" si="4">SUM(D19:D21)</f>
        <v>4016</v>
      </c>
      <c r="E18" s="289">
        <f t="shared" si="4"/>
        <v>1112</v>
      </c>
      <c r="F18" s="290">
        <f t="shared" si="4"/>
        <v>2805</v>
      </c>
      <c r="G18" s="291">
        <f t="shared" si="4"/>
        <v>112</v>
      </c>
      <c r="H18" s="292">
        <f t="shared" si="4"/>
        <v>0</v>
      </c>
      <c r="I18" s="292">
        <f>SUM(I19:I21)</f>
        <v>12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+[3]BS17A!C362</f>
        <v>3403</v>
      </c>
      <c r="D19" s="305">
        <f>+[3]BS17A!D362</f>
        <v>3392</v>
      </c>
      <c r="E19" s="306">
        <f>+[3]BS17A!N362</f>
        <v>959</v>
      </c>
      <c r="F19" s="307">
        <f>+[3]BS17A!O362</f>
        <v>2333</v>
      </c>
      <c r="G19" s="308">
        <f>+[3]BS17A!P362</f>
        <v>111</v>
      </c>
      <c r="H19" s="309">
        <f>+[3]BS17A!Q362+[3]BS17A!R362</f>
        <v>0</v>
      </c>
      <c r="I19" s="309">
        <f>+[3]BS17D!C362</f>
        <v>4</v>
      </c>
      <c r="J19" s="309">
        <f>+[3]BS17A!T362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+[3]BS17A!C405</f>
        <v>29</v>
      </c>
      <c r="D20" s="293">
        <f>+[3]BS17A!D405</f>
        <v>29</v>
      </c>
      <c r="E20" s="294">
        <f>+[3]BS17A!N405</f>
        <v>2</v>
      </c>
      <c r="F20" s="295">
        <f>+[3]BS17A!O405</f>
        <v>27</v>
      </c>
      <c r="G20" s="296">
        <f>+[3]BS17A!P405</f>
        <v>0</v>
      </c>
      <c r="H20" s="297">
        <f>+[3]BS17A!Q405+[3]BS17A!R405</f>
        <v>0</v>
      </c>
      <c r="I20" s="297">
        <f>+[3]BS17D!C405</f>
        <v>0</v>
      </c>
      <c r="J20" s="297">
        <f>+[3]BS17A!T405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+[3]BS17A!C428</f>
        <v>597</v>
      </c>
      <c r="D21" s="299">
        <f>+[3]BS17A!D428</f>
        <v>595</v>
      </c>
      <c r="E21" s="300">
        <f>+[3]BS17A!N428</f>
        <v>151</v>
      </c>
      <c r="F21" s="301">
        <f>+[3]BS17A!O428</f>
        <v>445</v>
      </c>
      <c r="G21" s="302">
        <f>+[3]BS17A!P428</f>
        <v>1</v>
      </c>
      <c r="H21" s="303">
        <f>+[3]BS17A!Q428+[3]BS17A!R428</f>
        <v>0</v>
      </c>
      <c r="I21" s="303">
        <f>+[3]BS17D!C428</f>
        <v>8</v>
      </c>
      <c r="J21" s="303">
        <f>+[3]BS17A!T428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62" t="s">
        <v>31</v>
      </c>
      <c r="B22" s="30" t="s">
        <v>32</v>
      </c>
      <c r="C22" s="287">
        <f>+[3]BS17A!C446</f>
        <v>9</v>
      </c>
      <c r="D22" s="288">
        <f>+[3]BS17A!D446</f>
        <v>9</v>
      </c>
      <c r="E22" s="289">
        <f>+[3]BS17A!N446</f>
        <v>0</v>
      </c>
      <c r="F22" s="290">
        <f>+[3]BS17A!O446</f>
        <v>9</v>
      </c>
      <c r="G22" s="291">
        <f>+[3]BS17A!P446</f>
        <v>0</v>
      </c>
      <c r="H22" s="292">
        <f>+[3]BS17A!Q446+[3]BS17A!R446</f>
        <v>0</v>
      </c>
      <c r="I22" s="292">
        <f>+[3]BS17D!C446</f>
        <v>0</v>
      </c>
      <c r="J22" s="292">
        <f>+[3]BS17A!T446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62" t="s">
        <v>33</v>
      </c>
      <c r="B23" s="31" t="s">
        <v>34</v>
      </c>
      <c r="C23" s="310">
        <f>+[3]BS17A!C456</f>
        <v>71</v>
      </c>
      <c r="D23" s="311">
        <f>+[3]BS17A!D456</f>
        <v>71</v>
      </c>
      <c r="E23" s="312">
        <f>+[3]BS17A!N456</f>
        <v>35</v>
      </c>
      <c r="F23" s="313">
        <f>+[3]BS17A!O456</f>
        <v>34</v>
      </c>
      <c r="G23" s="314">
        <f>+[3]BS17A!P456</f>
        <v>2</v>
      </c>
      <c r="H23" s="286">
        <f>+[3]BS17A!Q456+[3]BS17A!R456</f>
        <v>0</v>
      </c>
      <c r="I23" s="286">
        <f>+[3]BS17D!C456</f>
        <v>0</v>
      </c>
      <c r="J23" s="286">
        <f>+[3]BS17A!T456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62" t="s">
        <v>35</v>
      </c>
      <c r="B24" s="34" t="s">
        <v>36</v>
      </c>
      <c r="C24" s="182">
        <f>+[3]BS17A!C500</f>
        <v>2729</v>
      </c>
      <c r="D24" s="315">
        <f>+[3]BS17A!D500</f>
        <v>2716</v>
      </c>
      <c r="E24" s="316">
        <f>+[3]BS17A!N500</f>
        <v>430</v>
      </c>
      <c r="F24" s="317">
        <f>+[3]BS17A!O500</f>
        <v>1621</v>
      </c>
      <c r="G24" s="318">
        <f>+[3]BS17A!P500</f>
        <v>678</v>
      </c>
      <c r="H24" s="319">
        <f>+[3]BS17A!Q500+[3]BS17A!R500</f>
        <v>0</v>
      </c>
      <c r="I24" s="319">
        <f>+[3]BS17D!C500</f>
        <v>1</v>
      </c>
      <c r="J24" s="319">
        <f>+[3]BS17A!T500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4045</v>
      </c>
      <c r="D25" s="288">
        <f t="shared" ref="D25:J25" si="5">+D26+D27+D28+D29+D33</f>
        <v>3962</v>
      </c>
      <c r="E25" s="289">
        <f t="shared" si="5"/>
        <v>505</v>
      </c>
      <c r="F25" s="290">
        <f t="shared" si="5"/>
        <v>1516</v>
      </c>
      <c r="G25" s="291">
        <f t="shared" si="5"/>
        <v>2024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+[3]BS17A!C535</f>
        <v>2437</v>
      </c>
      <c r="D26" s="305">
        <f>+[3]BS17A!D535</f>
        <v>2373</v>
      </c>
      <c r="E26" s="306">
        <f>+[3]BS17A!N535</f>
        <v>243</v>
      </c>
      <c r="F26" s="307">
        <f>+[3]BS17A!O535</f>
        <v>541</v>
      </c>
      <c r="G26" s="308">
        <f>+[3]BS17A!P535</f>
        <v>1653</v>
      </c>
      <c r="H26" s="309">
        <f>+[3]BS17A!Q535+[3]BS17A!R535</f>
        <v>0</v>
      </c>
      <c r="I26" s="309">
        <f>+[3]BS17D!C535</f>
        <v>0</v>
      </c>
      <c r="J26" s="309">
        <f>+[3]BS17A!T535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+[3]BS17A!C590</f>
        <v>0</v>
      </c>
      <c r="D27" s="320">
        <f>+[3]BS17A!D590</f>
        <v>0</v>
      </c>
      <c r="E27" s="321">
        <f>+[3]BS17A!N590</f>
        <v>0</v>
      </c>
      <c r="F27" s="322">
        <f>+[3]BS17A!O590</f>
        <v>0</v>
      </c>
      <c r="G27" s="323">
        <f>+[3]BS17A!P590</f>
        <v>0</v>
      </c>
      <c r="H27" s="297">
        <f>+[3]BS17A!Q590+[3]BS17A!R590</f>
        <v>0</v>
      </c>
      <c r="I27" s="297">
        <f>+[3]BS17D!C590</f>
        <v>0</v>
      </c>
      <c r="J27" s="297">
        <f>+[3]BS17A!T590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+[3]BS17A!C615</f>
        <v>735</v>
      </c>
      <c r="D28" s="320">
        <f>+[3]BS17A!D615</f>
        <v>724</v>
      </c>
      <c r="E28" s="321">
        <f>+[3]BS17A!N615</f>
        <v>162</v>
      </c>
      <c r="F28" s="322">
        <f>+[3]BS17A!O615</f>
        <v>282</v>
      </c>
      <c r="G28" s="323">
        <f>+[3]BS17A!P615</f>
        <v>291</v>
      </c>
      <c r="H28" s="297">
        <f>+[3]BS17A!Q615+[3]BS17A!R615</f>
        <v>0</v>
      </c>
      <c r="I28" s="297">
        <f>+[3]BS17D!C615</f>
        <v>0</v>
      </c>
      <c r="J28" s="297">
        <f>+[3]BS17A!T615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+[3]BS17A!C633</f>
        <v>873</v>
      </c>
      <c r="D29" s="299">
        <f>+[3]BS17A!D633</f>
        <v>865</v>
      </c>
      <c r="E29" s="300">
        <f>+[3]BS17A!N633</f>
        <v>100</v>
      </c>
      <c r="F29" s="301">
        <f>+[3]BS17A!O633</f>
        <v>693</v>
      </c>
      <c r="G29" s="302">
        <f>+[3]BS17A!P633</f>
        <v>80</v>
      </c>
      <c r="H29" s="303">
        <f>+[3]BS17A!Q633+[3]BS17A!R633</f>
        <v>0</v>
      </c>
      <c r="I29" s="303">
        <f>+[3]BS17D!C633</f>
        <v>0</v>
      </c>
      <c r="J29" s="303">
        <f>+[3]BS17A!T633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SUM([3]BS17A!C636:C653)</f>
        <v>524</v>
      </c>
      <c r="D30" s="325">
        <f>SUM([3]BS17A!D636:D653)</f>
        <v>516</v>
      </c>
      <c r="E30" s="326">
        <f>SUM([3]BS17A!N636:N653)</f>
        <v>30</v>
      </c>
      <c r="F30" s="327">
        <f>SUM([3]BS17A!O636:O653)</f>
        <v>462</v>
      </c>
      <c r="G30" s="328">
        <f>SUM([3]BS17A!P636:P653)</f>
        <v>32</v>
      </c>
      <c r="H30" s="329">
        <f>SUM([3]BS17A!Q636:Q653)+SUM([3]BS17A!R636:R653)</f>
        <v>0</v>
      </c>
      <c r="I30" s="329">
        <f>SUM([3]BS17D!C635:C653)</f>
        <v>0</v>
      </c>
      <c r="J30" s="329">
        <f>SUM([3]BS17A!T636:T653)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+[3]BS17A!C634</f>
        <v>203</v>
      </c>
      <c r="D31" s="331">
        <f>+[3]BS17A!D634</f>
        <v>203</v>
      </c>
      <c r="E31" s="332">
        <f>+[3]BS17A!N634</f>
        <v>0</v>
      </c>
      <c r="F31" s="333">
        <f>+[3]BS17A!O634</f>
        <v>203</v>
      </c>
      <c r="G31" s="334">
        <f>+[3]BS17A!P634</f>
        <v>0</v>
      </c>
      <c r="H31" s="335">
        <f>+[3]BS17A!Q634+[3]BS17A!R634</f>
        <v>0</v>
      </c>
      <c r="I31" s="335">
        <f>+[3]BS17D!C634</f>
        <v>0</v>
      </c>
      <c r="J31" s="335">
        <f>+[3]BS17A!T634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+[3]BS17A!C635</f>
        <v>146</v>
      </c>
      <c r="D32" s="331">
        <f>+[3]BS17A!D635</f>
        <v>146</v>
      </c>
      <c r="E32" s="332">
        <f>+[3]BS17A!N635</f>
        <v>70</v>
      </c>
      <c r="F32" s="333">
        <f>+[3]BS17A!O635</f>
        <v>28</v>
      </c>
      <c r="G32" s="334">
        <f>+[3]BS17A!P635</f>
        <v>48</v>
      </c>
      <c r="H32" s="335">
        <f>+[3]BS17A!Q635+[3]BS17A!R635</f>
        <v>0</v>
      </c>
      <c r="I32" s="335">
        <f>+[3]BS17D!C635</f>
        <v>0</v>
      </c>
      <c r="J32" s="335">
        <f>+[3]BS17A!T635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+[3]BS17A!C654</f>
        <v>0</v>
      </c>
      <c r="D33" s="320">
        <f>+[3]BS17A!D654</f>
        <v>0</v>
      </c>
      <c r="E33" s="321">
        <f>+[3]BS17A!N654</f>
        <v>0</v>
      </c>
      <c r="F33" s="322">
        <f>+[3]BS17A!O654</f>
        <v>0</v>
      </c>
      <c r="G33" s="323">
        <f>+[3]BS17A!P654</f>
        <v>0</v>
      </c>
      <c r="H33" s="297">
        <f>+[3]BS17A!Q654+[3]BS17A!R654</f>
        <v>0</v>
      </c>
      <c r="I33" s="297">
        <f>+[3]BS17D!C654</f>
        <v>0</v>
      </c>
      <c r="J33" s="297">
        <f>+[3]BS17A!T654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+[3]BS17A!C783</f>
        <v>0</v>
      </c>
      <c r="D34" s="311">
        <f>+[3]BS17A!D783</f>
        <v>0</v>
      </c>
      <c r="E34" s="312">
        <f>+[3]BS17A!N783</f>
        <v>0</v>
      </c>
      <c r="F34" s="313">
        <f>+[3]BS17A!O783</f>
        <v>0</v>
      </c>
      <c r="G34" s="314">
        <f>+[3]BS17A!P783</f>
        <v>0</v>
      </c>
      <c r="H34" s="286">
        <f>+[3]BS17A!Q783+[3]BS17A!R783</f>
        <v>0</v>
      </c>
      <c r="I34" s="286">
        <f>+[3]BS17D!C783</f>
        <v>0</v>
      </c>
      <c r="J34" s="286">
        <f>+[3]BS17A!T783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43" t="s">
        <v>10</v>
      </c>
      <c r="D37" s="62" t="s">
        <v>11</v>
      </c>
      <c r="E37" s="44" t="s">
        <v>12</v>
      </c>
      <c r="F37" s="45" t="s">
        <v>13</v>
      </c>
      <c r="G37" s="43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+[3]BS17A!C674+[3]BS17A!C678+[3]BS17A!C681+[3]BS17A!C687+[3]BS17A!C695</f>
        <v>0</v>
      </c>
      <c r="D40" s="304">
        <f>+[3]BS17A!D674+[3]BS17A!D678+[3]BS17A!D681+[3]BS17A!D687+[3]BS17A!D695</f>
        <v>0</v>
      </c>
      <c r="E40" s="305">
        <f>+[3]BS17A!N674+[3]BS17A!N678+[3]BS17A!N681+[3]BS17A!N687+[3]BS17A!N695</f>
        <v>0</v>
      </c>
      <c r="F40" s="307">
        <f>+[3]BS17A!O674+[3]BS17A!O678+[3]BS17A!O681+[3]BS17A!O687+[3]BS17A!O695</f>
        <v>0</v>
      </c>
      <c r="G40" s="341">
        <f>+[3]BS17A!P674+[3]BS17A!P678+[3]BS17A!P681+[3]BS17A!P687+[3]BS17A!P695</f>
        <v>0</v>
      </c>
      <c r="H40" s="342">
        <f>+[3]BS17A!Q674+[3]BS17A!R674+[3]BS17A!Q678+[3]BS17A!R678+[3]BS17A!Q681+[3]BS17A!R681+[3]BS17A!Q687+[3]BS17A!R687+[3]BS17A!Q695+[3]BS17A!R695</f>
        <v>0</v>
      </c>
      <c r="I40" s="342">
        <f>+[3]BS17D!C674+[3]BS17D!C678+[3]BS17D!C681+[3]BS17D!C687+[3]BS17D!C695</f>
        <v>0</v>
      </c>
      <c r="J40" s="342">
        <f>+[3]BS17A!T674+[3]BS17A!T678+[3]BS17A!T681+[3]BS17A!T687+[3]BS17A!T695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+[3]BS17A!C701+[3]BS17A!C704+[3]BS17A!C707+[3]BS17A!C710+[3]BS17A!C717</f>
        <v>0</v>
      </c>
      <c r="D41" s="343">
        <f>+[3]BS17A!D701+[3]BS17A!D704+[3]BS17A!D707+[3]BS17A!D710+[3]BS17A!D717</f>
        <v>0</v>
      </c>
      <c r="E41" s="299">
        <f>+[3]BS17A!N701+[3]BS17A!N704+[3]BS17A!N707+[3]BS17A!N710+[3]BS17A!N717</f>
        <v>0</v>
      </c>
      <c r="F41" s="301">
        <f>+[3]BS17A!O701+[3]BS17A!O704+[3]BS17A!O707+[3]BS17A!O710+[3]BS17A!O717</f>
        <v>0</v>
      </c>
      <c r="G41" s="343">
        <f>+[3]BS17A!P701+[3]BS17A!P704+[3]BS17A!P707+[3]BS17A!P710+[3]BS17A!P717</f>
        <v>0</v>
      </c>
      <c r="H41" s="344">
        <f>+[3]BS17A!Q701+[3]BS17A!R701+[3]BS17A!Q704+[3]BS17A!R704+[3]BS17A!Q707+[3]BS17A!R707+[3]BS17A!Q710+[3]BS17A!R710+[3]BS17A!Q717+[3]BS17A!R717</f>
        <v>0</v>
      </c>
      <c r="I41" s="344">
        <f>+[3]BS17D!C701+[3]BS17D!C704+[3]BS17D!C707+[3]BS17D!C710+[3]BS17D!C717</f>
        <v>0</v>
      </c>
      <c r="J41" s="344">
        <f>+[3]BS17A!T701+[3]BS17A!T704+[3]BS17A!T707+[3]BS17A!T710+[3]BS17A!T717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+[3]BS17A!C720</f>
        <v>0</v>
      </c>
      <c r="D43" s="350">
        <f>+[3]BS17A!D720</f>
        <v>0</v>
      </c>
      <c r="E43" s="282">
        <f>+[3]BS17A!N720</f>
        <v>0</v>
      </c>
      <c r="F43" s="284">
        <f>+[3]BS17A!O720</f>
        <v>0</v>
      </c>
      <c r="G43" s="350">
        <f>+[3]BS17A!P720</f>
        <v>0</v>
      </c>
      <c r="H43" s="351">
        <f>+[3]BS17A!Q720+[3]BS17A!R720</f>
        <v>0</v>
      </c>
      <c r="I43" s="351">
        <f>+[3]BS17D!C720</f>
        <v>0</v>
      </c>
      <c r="J43" s="351">
        <f>+[3]BS17A!T720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+[3]BS17A!C727</f>
        <v>0</v>
      </c>
      <c r="D45" s="341">
        <f>+[3]BS17A!D727</f>
        <v>0</v>
      </c>
      <c r="E45" s="305">
        <f>+[3]BS17A!N727</f>
        <v>0</v>
      </c>
      <c r="F45" s="307">
        <f>+[3]BS17A!O727</f>
        <v>0</v>
      </c>
      <c r="G45" s="341">
        <f>+[3]BS17A!P727</f>
        <v>0</v>
      </c>
      <c r="H45" s="342">
        <f>+[3]BS17A!Q727+[3]BS17A!R727</f>
        <v>0</v>
      </c>
      <c r="I45" s="342">
        <f>+[3]BS17D!C727</f>
        <v>0</v>
      </c>
      <c r="J45" s="342">
        <f>+[3]BS17A!T727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+[3]BS17A!C730</f>
        <v>0</v>
      </c>
      <c r="D46" s="357">
        <f>+[3]BS17A!D730</f>
        <v>0</v>
      </c>
      <c r="E46" s="293">
        <f>+[3]BS17A!N730</f>
        <v>0</v>
      </c>
      <c r="F46" s="295">
        <f>+[3]BS17A!O730</f>
        <v>0</v>
      </c>
      <c r="G46" s="357">
        <f>+[3]BS17A!P730</f>
        <v>0</v>
      </c>
      <c r="H46" s="358">
        <f>+[3]BS17A!Q730+[3]BS17A!R730</f>
        <v>0</v>
      </c>
      <c r="I46" s="358">
        <f>+[3]BS17D!C730</f>
        <v>0</v>
      </c>
      <c r="J46" s="358">
        <f>+[3]BS17A!T730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+[3]BS17A!C747</f>
        <v>0</v>
      </c>
      <c r="D47" s="357">
        <f>+[3]BS17A!D747</f>
        <v>0</v>
      </c>
      <c r="E47" s="293">
        <f>+[3]BS17A!N747</f>
        <v>0</v>
      </c>
      <c r="F47" s="295">
        <f>+[3]BS17A!O747</f>
        <v>0</v>
      </c>
      <c r="G47" s="357">
        <f>+[3]BS17A!P747</f>
        <v>0</v>
      </c>
      <c r="H47" s="358">
        <f>+[3]BS17A!Q747+[3]BS17A!R747</f>
        <v>0</v>
      </c>
      <c r="I47" s="358">
        <f>+[3]BS17D!C747</f>
        <v>0</v>
      </c>
      <c r="J47" s="358">
        <f>+[3]BS17A!T747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+[3]BS17A!C764</f>
        <v>0</v>
      </c>
      <c r="D48" s="359">
        <f>+[3]BS17A!D764</f>
        <v>0</v>
      </c>
      <c r="E48" s="331">
        <f>+[3]BS17A!N764</f>
        <v>0</v>
      </c>
      <c r="F48" s="333">
        <f>+[3]BS17A!O764</f>
        <v>0</v>
      </c>
      <c r="G48" s="359">
        <f>+[3]BS17A!P764</f>
        <v>0</v>
      </c>
      <c r="H48" s="360">
        <f>+[3]BS17A!Q764+[3]BS17A!R764</f>
        <v>0</v>
      </c>
      <c r="I48" s="360">
        <f>+[3]BS17D!C764</f>
        <v>0</v>
      </c>
      <c r="J48" s="360">
        <f>+[3]BS17A!T764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43" t="s">
        <v>10</v>
      </c>
      <c r="D52" s="62" t="s">
        <v>11</v>
      </c>
      <c r="E52" s="44" t="s">
        <v>12</v>
      </c>
      <c r="F52" s="45" t="s">
        <v>13</v>
      </c>
      <c r="G52" s="43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+[3]BS17A!C1849</f>
        <v>40</v>
      </c>
      <c r="D53" s="367">
        <f>+[3]BS17A!D1849</f>
        <v>37</v>
      </c>
      <c r="E53" s="368">
        <f>+[3]BS17A!N1849</f>
        <v>14</v>
      </c>
      <c r="F53" s="317">
        <f>+[3]BS17A!O1849</f>
        <v>0</v>
      </c>
      <c r="G53" s="367">
        <f>+[3]BS17A!P1849</f>
        <v>26</v>
      </c>
      <c r="H53" s="369">
        <f>+[3]BS17A!Q1849+[3]BS17A!R1849</f>
        <v>0</v>
      </c>
      <c r="I53" s="370">
        <f>+[3]BS17D!C1849</f>
        <v>0</v>
      </c>
      <c r="J53" s="369">
        <f>+[3]BS17A!T1849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43" t="s">
        <v>10</v>
      </c>
      <c r="D56" s="62" t="s">
        <v>11</v>
      </c>
      <c r="E56" s="63" t="s">
        <v>12</v>
      </c>
      <c r="F56" s="10" t="s">
        <v>13</v>
      </c>
      <c r="G56" s="64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+[3]BS17A!C1481+[3]BS17A!C1482</f>
        <v>0</v>
      </c>
      <c r="D57" s="288">
        <f>+[3]BS17A!D1481+[3]BS17A!D1482</f>
        <v>0</v>
      </c>
      <c r="E57" s="371"/>
      <c r="F57" s="348"/>
      <c r="G57" s="372"/>
      <c r="H57" s="373">
        <f>+[3]BS17A!Q1481+[3]BS17A!Q1482+[3]BS17A!R1481+[3]BS17A!R1482</f>
        <v>0</v>
      </c>
      <c r="I57" s="374">
        <f>+[3]BS17D!C1481+[3]BS17D!C1482</f>
        <v>0</v>
      </c>
      <c r="J57" s="375">
        <f>+[3]BS17A!T1481+[3]BS17A!T1482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+[3]BS17A!C1483+[3]BS17A!C1484</f>
        <v>0</v>
      </c>
      <c r="D58" s="293">
        <f>+[3]BS17A!D1483+[3]BS17A!D1484</f>
        <v>0</v>
      </c>
      <c r="E58" s="376"/>
      <c r="F58" s="377"/>
      <c r="G58" s="378"/>
      <c r="H58" s="379">
        <f>+[3]BS17A!Q1483+[3]BS17A!Q1484+[3]BS17A!R1483+[3]BS17A!R1484</f>
        <v>0</v>
      </c>
      <c r="I58" s="380">
        <f>+[3]BS17D!C1483+[3]BS17D!C1484</f>
        <v>0</v>
      </c>
      <c r="J58" s="380">
        <f>+[3]BS17A!T1483+[3]BS17A!T1484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+[3]BS17A!C1485</f>
        <v>0</v>
      </c>
      <c r="D59" s="288">
        <f>+[3]BS17A!D1485</f>
        <v>0</v>
      </c>
      <c r="E59" s="376"/>
      <c r="F59" s="377"/>
      <c r="G59" s="378"/>
      <c r="H59" s="381">
        <f>+[3]BS17A!Q1485+[3]BS17A!R1485</f>
        <v>0</v>
      </c>
      <c r="I59" s="382">
        <f>+[3]BS17D!C1485</f>
        <v>0</v>
      </c>
      <c r="J59" s="382">
        <f>+[3]BS17A!T1485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+[3]BS17A!C1488</f>
        <v>0</v>
      </c>
      <c r="D60" s="357">
        <f>+[3]BS17A!D1488</f>
        <v>0</v>
      </c>
      <c r="E60" s="383"/>
      <c r="F60" s="384"/>
      <c r="G60" s="385"/>
      <c r="H60" s="381">
        <f>+[3]BS17A!Q1488+[3]BS17A!R1488</f>
        <v>0</v>
      </c>
      <c r="I60" s="382">
        <f>+[3]BS17D!C1488</f>
        <v>0</v>
      </c>
      <c r="J60" s="382">
        <f>+[3]BS17A!T1488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+[3]BS17A!C1486</f>
        <v>0</v>
      </c>
      <c r="D61" s="293">
        <f>+[3]BS17A!D1486</f>
        <v>0</v>
      </c>
      <c r="E61" s="376"/>
      <c r="F61" s="377"/>
      <c r="G61" s="378"/>
      <c r="H61" s="379">
        <f>+[3]BS17A!Q1486+[3]BS17A!R1486</f>
        <v>0</v>
      </c>
      <c r="I61" s="380">
        <f>+[3]BS17D!C1486</f>
        <v>0</v>
      </c>
      <c r="J61" s="380">
        <f>+[3]BS17A!T1486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+[3]BS17A!C1487</f>
        <v>0</v>
      </c>
      <c r="D62" s="299">
        <f>+[3]BS17A!D1487</f>
        <v>0</v>
      </c>
      <c r="E62" s="386"/>
      <c r="F62" s="387"/>
      <c r="G62" s="388"/>
      <c r="H62" s="389">
        <f>+[3]BS17A!Q1487+[3]BS17A!R1487</f>
        <v>0</v>
      </c>
      <c r="I62" s="390">
        <f>+[3]BS17D!C1487</f>
        <v>0</v>
      </c>
      <c r="J62" s="390">
        <f>+[3]BS17A!T1487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4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+[3]BS17A!C$811</f>
        <v>0</v>
      </c>
      <c r="D68" s="328">
        <f>+[3]BS17A!D$811</f>
        <v>0</v>
      </c>
      <c r="E68" s="326">
        <f>SUM(F68:H68)</f>
        <v>0</v>
      </c>
      <c r="F68" s="327">
        <f>+[3]BS17A!D$811</f>
        <v>0</v>
      </c>
      <c r="G68" s="327">
        <f>+[3]BS17A!F$811</f>
        <v>0</v>
      </c>
      <c r="H68" s="327">
        <f>+[3]BS17A!G$811</f>
        <v>0</v>
      </c>
      <c r="I68" s="395">
        <f>SUM(J68:L68)</f>
        <v>0</v>
      </c>
      <c r="J68" s="396">
        <f>+[3]BS17A!E$811</f>
        <v>0</v>
      </c>
      <c r="K68" s="396">
        <f>+[3]BS17A!H$811</f>
        <v>0</v>
      </c>
      <c r="L68" s="396">
        <f>+[3]BS17A!I$811</f>
        <v>0</v>
      </c>
      <c r="M68" s="324">
        <f>+[3]BS17A!AB$811</f>
        <v>0</v>
      </c>
      <c r="N68" s="324">
        <f>+[3]BS17A!Q$811+[3]BS17A!R$811</f>
        <v>0</v>
      </c>
      <c r="O68" s="324">
        <f>+[3]BS17D!C$811</f>
        <v>0</v>
      </c>
      <c r="P68" s="324">
        <f>+[3]BS17A!S$811</f>
        <v>0</v>
      </c>
      <c r="Q68" s="324">
        <f>+[3]BS17A!T$811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+[3]BS17A!C$882</f>
        <v>106</v>
      </c>
      <c r="D69" s="296">
        <f>+[3]BS17A!D$882</f>
        <v>105</v>
      </c>
      <c r="E69" s="294">
        <f t="shared" ref="E69:E84" si="11">SUM(F69:H69)</f>
        <v>107</v>
      </c>
      <c r="F69" s="295">
        <f>+[3]BS17A!D$882</f>
        <v>105</v>
      </c>
      <c r="G69" s="295">
        <f>+[3]BS17A!F$882</f>
        <v>2</v>
      </c>
      <c r="H69" s="295">
        <f>+[3]BS17A!G$882</f>
        <v>0</v>
      </c>
      <c r="I69" s="395">
        <f>SUM(J69:L69)</f>
        <v>1</v>
      </c>
      <c r="J69" s="396">
        <f>+[3]BS17A!E$882</f>
        <v>1</v>
      </c>
      <c r="K69" s="398">
        <f>+[3]BS17A!H$882</f>
        <v>0</v>
      </c>
      <c r="L69" s="398">
        <f>+[3]BS17A!I$882</f>
        <v>0</v>
      </c>
      <c r="M69" s="177">
        <f>+[3]BS17A!AB$882</f>
        <v>71</v>
      </c>
      <c r="N69" s="177">
        <f>+[3]BS17A!Q$882+[3]BS17A!R$882</f>
        <v>32</v>
      </c>
      <c r="O69" s="177">
        <f>+[3]BS17D!C$882</f>
        <v>0</v>
      </c>
      <c r="P69" s="177">
        <f>+[3]BS17A!S$882</f>
        <v>0</v>
      </c>
      <c r="Q69" s="177">
        <f>+[3]BS17A!T$882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+[3]BS17A!C$961</f>
        <v>30</v>
      </c>
      <c r="D70" s="296">
        <f>+[3]BS17A!D$961</f>
        <v>20</v>
      </c>
      <c r="E70" s="294">
        <f t="shared" si="11"/>
        <v>21</v>
      </c>
      <c r="F70" s="295">
        <f>+[3]BS17A!D$961</f>
        <v>20</v>
      </c>
      <c r="G70" s="295">
        <f>+[3]BS17A!F$961</f>
        <v>1</v>
      </c>
      <c r="H70" s="295">
        <f>+[3]BS17A!G$961</f>
        <v>0</v>
      </c>
      <c r="I70" s="395">
        <f>SUM(J70:L70)</f>
        <v>12</v>
      </c>
      <c r="J70" s="396">
        <f>+[3]BS17A!E$961</f>
        <v>10</v>
      </c>
      <c r="K70" s="398">
        <f>+[3]BS17A!H$961</f>
        <v>2</v>
      </c>
      <c r="L70" s="398">
        <f>+[3]BS17A!I$961</f>
        <v>0</v>
      </c>
      <c r="M70" s="177">
        <f>+[3]BS17A!AB$961</f>
        <v>7</v>
      </c>
      <c r="N70" s="177">
        <f>+[3]BS17A!Q$961+[3]BS17A!R$961</f>
        <v>0</v>
      </c>
      <c r="O70" s="177">
        <f>+[3]BS17D!C$961</f>
        <v>0</v>
      </c>
      <c r="P70" s="177">
        <f>+[3]BS17A!S$961</f>
        <v>0</v>
      </c>
      <c r="Q70" s="177">
        <f>+[3]BS17A!T$961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+[3]BS17A!C$1037</f>
        <v>4</v>
      </c>
      <c r="D71" s="296">
        <f>+[3]BS17A!D$1037</f>
        <v>2</v>
      </c>
      <c r="E71" s="294">
        <f t="shared" si="11"/>
        <v>2</v>
      </c>
      <c r="F71" s="295">
        <f>+[3]BS17A!D$1037</f>
        <v>2</v>
      </c>
      <c r="G71" s="295">
        <f>+[3]BS17A!F$1037</f>
        <v>0</v>
      </c>
      <c r="H71" s="295">
        <f>+[3]BS17A!G$1037</f>
        <v>0</v>
      </c>
      <c r="I71" s="399">
        <f t="shared" ref="I71:I84" si="13">SUM(J71:L71)</f>
        <v>2</v>
      </c>
      <c r="J71" s="398">
        <f>+[3]BS17A!E$1037</f>
        <v>2</v>
      </c>
      <c r="K71" s="398">
        <f>+[3]BS17A!H$1037</f>
        <v>0</v>
      </c>
      <c r="L71" s="398">
        <f>+[3]BS17A!I$1037</f>
        <v>0</v>
      </c>
      <c r="M71" s="177">
        <f>+[3]BS17A!AB$1037</f>
        <v>1</v>
      </c>
      <c r="N71" s="177">
        <f>+[3]BS17A!Q$1037+[3]BS17A!R$1037</f>
        <v>0</v>
      </c>
      <c r="O71" s="177">
        <f>+[3]BS17D!C$1037</f>
        <v>0</v>
      </c>
      <c r="P71" s="177">
        <f>+[3]BS17A!S$1037</f>
        <v>0</v>
      </c>
      <c r="Q71" s="177">
        <f>+[3]BS17A!T$1037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+[3]BS17A!C$1098</f>
        <v>49</v>
      </c>
      <c r="D72" s="296">
        <f>+[3]BS17A!D$1098</f>
        <v>48</v>
      </c>
      <c r="E72" s="294">
        <f t="shared" si="11"/>
        <v>49</v>
      </c>
      <c r="F72" s="295">
        <f>+[3]BS17A!D$1098</f>
        <v>48</v>
      </c>
      <c r="G72" s="295">
        <f>+[3]BS17A!F$1098</f>
        <v>1</v>
      </c>
      <c r="H72" s="295">
        <f>+[3]BS17A!G$1098</f>
        <v>0</v>
      </c>
      <c r="I72" s="399">
        <f t="shared" si="13"/>
        <v>1</v>
      </c>
      <c r="J72" s="398">
        <f>+[3]BS17A!E$1098</f>
        <v>1</v>
      </c>
      <c r="K72" s="398">
        <f>+[3]BS17A!H$1098</f>
        <v>0</v>
      </c>
      <c r="L72" s="398">
        <f>+[3]BS17A!I$1098</f>
        <v>0</v>
      </c>
      <c r="M72" s="177">
        <f>+[3]BS17A!AB$1098</f>
        <v>46</v>
      </c>
      <c r="N72" s="177">
        <f>+[3]BS17A!Q$1098+[3]BS17A!R$1098</f>
        <v>0</v>
      </c>
      <c r="O72" s="177">
        <f>+[3]BS17D!C$1098</f>
        <v>0</v>
      </c>
      <c r="P72" s="177">
        <f>+[3]BS17A!S$1098</f>
        <v>0</v>
      </c>
      <c r="Q72" s="177">
        <f>+[3]BS17A!T$1098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+[3]BS17A!C$1166</f>
        <v>110</v>
      </c>
      <c r="D73" s="296">
        <f>+[3]BS17A!D$1166</f>
        <v>100</v>
      </c>
      <c r="E73" s="294">
        <f t="shared" si="11"/>
        <v>102</v>
      </c>
      <c r="F73" s="295">
        <f>+[3]BS17A!D$1166</f>
        <v>100</v>
      </c>
      <c r="G73" s="295">
        <f>+[3]BS17A!F$1166</f>
        <v>2</v>
      </c>
      <c r="H73" s="295">
        <f>+[3]BS17A!G$1166</f>
        <v>0</v>
      </c>
      <c r="I73" s="399">
        <f t="shared" si="13"/>
        <v>11</v>
      </c>
      <c r="J73" s="398">
        <f>+[3]BS17A!E$1166</f>
        <v>10</v>
      </c>
      <c r="K73" s="398">
        <f>+[3]BS17A!H$1166</f>
        <v>1</v>
      </c>
      <c r="L73" s="398">
        <f>+[3]BS17A!I$1166</f>
        <v>0</v>
      </c>
      <c r="M73" s="177">
        <f>+[3]BS17A!AB$1166</f>
        <v>110</v>
      </c>
      <c r="N73" s="177">
        <f>+[3]BS17A!Q$1166+[3]BS17A!R$1166</f>
        <v>0</v>
      </c>
      <c r="O73" s="177">
        <f>+[3]BS17D!C$1166</f>
        <v>0</v>
      </c>
      <c r="P73" s="177">
        <f>+[3]BS17A!S$1166</f>
        <v>0</v>
      </c>
      <c r="Q73" s="177">
        <f>+[3]BS17A!T$1166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+[3]BS17A!C$1221</f>
        <v>3</v>
      </c>
      <c r="D74" s="296">
        <f>+[3]BS17A!D$1221</f>
        <v>1</v>
      </c>
      <c r="E74" s="294">
        <f t="shared" si="11"/>
        <v>2</v>
      </c>
      <c r="F74" s="295">
        <f>+[3]BS17A!D$1221</f>
        <v>1</v>
      </c>
      <c r="G74" s="295">
        <f>+[3]BS17A!F$1221</f>
        <v>1</v>
      </c>
      <c r="H74" s="295">
        <f>+[3]BS17A!G$1221</f>
        <v>0</v>
      </c>
      <c r="I74" s="399">
        <f t="shared" si="13"/>
        <v>2</v>
      </c>
      <c r="J74" s="398">
        <f>+[3]BS17A!E$1221</f>
        <v>2</v>
      </c>
      <c r="K74" s="398">
        <f>+[3]BS17A!H$1221</f>
        <v>0</v>
      </c>
      <c r="L74" s="398">
        <f>+[3]BS17A!I$1221</f>
        <v>0</v>
      </c>
      <c r="M74" s="177">
        <f>+[3]BS17A!AB$1221</f>
        <v>1</v>
      </c>
      <c r="N74" s="177">
        <f>+[3]BS17A!Q$1221+[3]BS17A!R$1221</f>
        <v>0</v>
      </c>
      <c r="O74" s="177">
        <f>+[3]BS17D!C$1221</f>
        <v>0</v>
      </c>
      <c r="P74" s="177">
        <f>+[3]BS17A!S$1221</f>
        <v>0</v>
      </c>
      <c r="Q74" s="177">
        <f>+[3]BS17A!T$1221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+[3]BS17A!C$1287</f>
        <v>0</v>
      </c>
      <c r="D75" s="296">
        <f>+[3]BS17A!D$1287</f>
        <v>0</v>
      </c>
      <c r="E75" s="294">
        <f t="shared" si="11"/>
        <v>2</v>
      </c>
      <c r="F75" s="295">
        <f>+[3]BS17A!D$1287</f>
        <v>0</v>
      </c>
      <c r="G75" s="295">
        <f>+[3]BS17A!F$1287</f>
        <v>2</v>
      </c>
      <c r="H75" s="295">
        <f>+[3]BS17A!G$1287</f>
        <v>0</v>
      </c>
      <c r="I75" s="399">
        <f t="shared" si="13"/>
        <v>0</v>
      </c>
      <c r="J75" s="398">
        <f>+[3]BS17A!E$1287</f>
        <v>0</v>
      </c>
      <c r="K75" s="398">
        <f>+[3]BS17A!H$1287</f>
        <v>0</v>
      </c>
      <c r="L75" s="398">
        <f>+[3]BS17A!I$1287</f>
        <v>0</v>
      </c>
      <c r="M75" s="177">
        <f>+[3]BS17A!AB$1287</f>
        <v>0</v>
      </c>
      <c r="N75" s="177">
        <f>+[3]BS17A!Q$1287+[3]BS17A!R$1287</f>
        <v>0</v>
      </c>
      <c r="O75" s="177">
        <f>+[3]BS17D!C$1287</f>
        <v>0</v>
      </c>
      <c r="P75" s="177">
        <f>+[3]BS17A!S$1287</f>
        <v>0</v>
      </c>
      <c r="Q75" s="177">
        <f>+[3]BS17A!T$1287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+[3]BS17A!C$1357</f>
        <v>164</v>
      </c>
      <c r="D76" s="296">
        <f>+[3]BS17A!D$1357</f>
        <v>136</v>
      </c>
      <c r="E76" s="294">
        <f t="shared" si="11"/>
        <v>152</v>
      </c>
      <c r="F76" s="295">
        <f>+[3]BS17A!D$1357</f>
        <v>136</v>
      </c>
      <c r="G76" s="295">
        <f>+[3]BS17A!F$1357</f>
        <v>16</v>
      </c>
      <c r="H76" s="295">
        <f>+[3]BS17A!G$1357</f>
        <v>0</v>
      </c>
      <c r="I76" s="399">
        <f t="shared" si="13"/>
        <v>30</v>
      </c>
      <c r="J76" s="398">
        <f>+[3]BS17A!E$1357</f>
        <v>28</v>
      </c>
      <c r="K76" s="398">
        <f>+[3]BS17A!H$1357</f>
        <v>2</v>
      </c>
      <c r="L76" s="398">
        <f>+[3]BS17A!I$1357</f>
        <v>0</v>
      </c>
      <c r="M76" s="177">
        <f>+[3]BS17A!AB$1357</f>
        <v>0</v>
      </c>
      <c r="N76" s="177">
        <f>+[3]BS17A!Q$1357+[3]BS17A!R$1357</f>
        <v>0</v>
      </c>
      <c r="O76" s="177">
        <f>+[3]BS17D!C$1357</f>
        <v>0</v>
      </c>
      <c r="P76" s="177">
        <f>+[3]BS17A!S$1357</f>
        <v>0</v>
      </c>
      <c r="Q76" s="177">
        <f>+[3]BS17A!T$1357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+[3]BS17A!C$1441</f>
        <v>8</v>
      </c>
      <c r="D77" s="296">
        <f>+[3]BS17A!D$1441</f>
        <v>3</v>
      </c>
      <c r="E77" s="294">
        <f t="shared" si="11"/>
        <v>3</v>
      </c>
      <c r="F77" s="295">
        <f>+[3]BS17A!D$1441</f>
        <v>3</v>
      </c>
      <c r="G77" s="295">
        <f>+[3]BS17A!F$1441</f>
        <v>0</v>
      </c>
      <c r="H77" s="295">
        <f>+[3]BS17A!G$1441</f>
        <v>0</v>
      </c>
      <c r="I77" s="399">
        <f t="shared" si="13"/>
        <v>5</v>
      </c>
      <c r="J77" s="398">
        <f>+[3]BS17A!E$1441</f>
        <v>5</v>
      </c>
      <c r="K77" s="398">
        <f>+[3]BS17A!H$1441</f>
        <v>0</v>
      </c>
      <c r="L77" s="398">
        <f>+[3]BS17A!I$1441</f>
        <v>0</v>
      </c>
      <c r="M77" s="177">
        <f>+[3]BS17A!AB$1441</f>
        <v>3</v>
      </c>
      <c r="N77" s="177">
        <f>+[3]BS17A!Q$1441+[3]BS17A!R$1441</f>
        <v>0</v>
      </c>
      <c r="O77" s="177">
        <f>+[3]BS17D!C$1441</f>
        <v>0</v>
      </c>
      <c r="P77" s="177">
        <f>+[3]BS17A!S$1441</f>
        <v>0</v>
      </c>
      <c r="Q77" s="177">
        <f>+[3]BS17A!T$1441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+[3]BS17A!C$1489</f>
        <v>23</v>
      </c>
      <c r="D78" s="296">
        <f>+[3]BS17A!D$1489</f>
        <v>14</v>
      </c>
      <c r="E78" s="294">
        <f t="shared" si="11"/>
        <v>18</v>
      </c>
      <c r="F78" s="295">
        <f>+[3]BS17A!D$1489</f>
        <v>14</v>
      </c>
      <c r="G78" s="295">
        <f>+[3]BS17A!F$1489</f>
        <v>4</v>
      </c>
      <c r="H78" s="295">
        <f>+[3]BS17A!G$1489</f>
        <v>0</v>
      </c>
      <c r="I78" s="399">
        <f t="shared" si="13"/>
        <v>10</v>
      </c>
      <c r="J78" s="398">
        <f>+[3]BS17A!E$1489</f>
        <v>9</v>
      </c>
      <c r="K78" s="398">
        <f>+[3]BS17A!H$1489</f>
        <v>1</v>
      </c>
      <c r="L78" s="398">
        <f>+[3]BS17A!I$1489</f>
        <v>0</v>
      </c>
      <c r="M78" s="177">
        <f>+[3]BS17A!AB$1489</f>
        <v>0</v>
      </c>
      <c r="N78" s="177">
        <f>+[3]BS17A!Q$1489+[3]BS17A!R$1489</f>
        <v>0</v>
      </c>
      <c r="O78" s="177">
        <f>+[3]BS17D!C$1489</f>
        <v>0</v>
      </c>
      <c r="P78" s="177">
        <f>+[3]BS17A!S$1489</f>
        <v>0</v>
      </c>
      <c r="Q78" s="177">
        <f>+[3]BS17A!T$1489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+[3]BS17A!C$1592</f>
        <v>1</v>
      </c>
      <c r="D79" s="296">
        <f>+[3]BS17A!D$1592</f>
        <v>1</v>
      </c>
      <c r="E79" s="294">
        <f t="shared" si="11"/>
        <v>1</v>
      </c>
      <c r="F79" s="295">
        <f>+[3]BS17A!D$1592</f>
        <v>1</v>
      </c>
      <c r="G79" s="295">
        <f>+[3]BS17A!F$1592</f>
        <v>0</v>
      </c>
      <c r="H79" s="295">
        <f>+[3]BS17A!G$1592</f>
        <v>0</v>
      </c>
      <c r="I79" s="399">
        <f t="shared" si="13"/>
        <v>0</v>
      </c>
      <c r="J79" s="398">
        <f>+[3]BS17A!E$1592</f>
        <v>0</v>
      </c>
      <c r="K79" s="398">
        <f>+[3]BS17A!H$1592</f>
        <v>0</v>
      </c>
      <c r="L79" s="398">
        <f>+[3]BS17A!I$1592</f>
        <v>0</v>
      </c>
      <c r="M79" s="177">
        <f>+[3]BS17A!AB$1592</f>
        <v>0</v>
      </c>
      <c r="N79" s="177">
        <f>+[3]BS17A!Q$1592+[3]BS17A!R$1592</f>
        <v>0</v>
      </c>
      <c r="O79" s="177">
        <f>+[3]BS17D!C$1592</f>
        <v>0</v>
      </c>
      <c r="P79" s="177">
        <f>+[3]BS17A!S$1592</f>
        <v>0</v>
      </c>
      <c r="Q79" s="177">
        <f>+[3]BS17A!T$1592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+[3]BS17A!C$1597</f>
        <v>34</v>
      </c>
      <c r="D80" s="296">
        <f>+[3]BS17A!D$1597</f>
        <v>22</v>
      </c>
      <c r="E80" s="294">
        <f t="shared" si="11"/>
        <v>24</v>
      </c>
      <c r="F80" s="295">
        <f>+[3]BS17A!D$1597</f>
        <v>22</v>
      </c>
      <c r="G80" s="295">
        <f>+[3]BS17A!F$1597</f>
        <v>2</v>
      </c>
      <c r="H80" s="295">
        <f>+[3]BS17A!G$1597</f>
        <v>0</v>
      </c>
      <c r="I80" s="399">
        <f t="shared" si="13"/>
        <v>12</v>
      </c>
      <c r="J80" s="398">
        <f>+[3]BS17A!E$1597</f>
        <v>12</v>
      </c>
      <c r="K80" s="398">
        <f>+[3]BS17A!H$1597</f>
        <v>0</v>
      </c>
      <c r="L80" s="398">
        <f>+[3]BS17A!I$1597</f>
        <v>0</v>
      </c>
      <c r="M80" s="177">
        <f>+[3]BS17A!AB$1597</f>
        <v>0</v>
      </c>
      <c r="N80" s="177">
        <f>+[3]BS17A!Q$1597+[3]BS17A!R$1597</f>
        <v>0</v>
      </c>
      <c r="O80" s="177">
        <f>+[3]BS17D!C$1597</f>
        <v>9</v>
      </c>
      <c r="P80" s="177">
        <f>+[3]BS17A!S$1597</f>
        <v>0</v>
      </c>
      <c r="Q80" s="177">
        <f>+[3]BS17A!T$1597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SUM([3]BS17A!C1632:C1635)</f>
        <v>161</v>
      </c>
      <c r="D81" s="296">
        <f>SUM([3]BS17A!D1632:D1635)</f>
        <v>76</v>
      </c>
      <c r="E81" s="294">
        <f t="shared" si="11"/>
        <v>76</v>
      </c>
      <c r="F81" s="295">
        <f>SUM([3]BS17A!D1632:D1635)</f>
        <v>76</v>
      </c>
      <c r="G81" s="295">
        <f>SUM([3]BS17A!F1632:F1635)</f>
        <v>0</v>
      </c>
      <c r="H81" s="295">
        <f>SUM([3]BS17A!G1632:G1635)</f>
        <v>0</v>
      </c>
      <c r="I81" s="399">
        <f t="shared" si="13"/>
        <v>85</v>
      </c>
      <c r="J81" s="398">
        <f>SUM([3]BS17A!E1632:E1635)</f>
        <v>85</v>
      </c>
      <c r="K81" s="398">
        <f>SUM([3]BS17A!H1632:H1635)</f>
        <v>0</v>
      </c>
      <c r="L81" s="398">
        <f>SUM([3]BS17A!I1632:I1635)</f>
        <v>0</v>
      </c>
      <c r="M81" s="177">
        <f>SUM([3]BS17A!AB1632:AB1635)</f>
        <v>0</v>
      </c>
      <c r="N81" s="177">
        <f>SUM([3]BS17A!Q1632:Q1635)+SUM([3]BS17A!R1632:R1635)</f>
        <v>0</v>
      </c>
      <c r="O81" s="177">
        <f>SUM([3]BS17D!C1632:C1635)</f>
        <v>76</v>
      </c>
      <c r="P81" s="177">
        <f>SUM([3]BS17A!S1632:S1635)</f>
        <v>0</v>
      </c>
      <c r="Q81" s="177">
        <f>SUM([3]BS17A!T1632:T1635)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+[3]BS17A!C1639</f>
        <v>43</v>
      </c>
      <c r="D82" s="296">
        <f>+[3]BS17A!D1639</f>
        <v>36</v>
      </c>
      <c r="E82" s="294">
        <f t="shared" si="11"/>
        <v>38</v>
      </c>
      <c r="F82" s="295">
        <f>+[3]BS17A!D1639</f>
        <v>36</v>
      </c>
      <c r="G82" s="295">
        <f>+[3]BS17A!F1639</f>
        <v>2</v>
      </c>
      <c r="H82" s="295">
        <f>+[3]BS17A!G1639</f>
        <v>0</v>
      </c>
      <c r="I82" s="399">
        <f t="shared" si="13"/>
        <v>8</v>
      </c>
      <c r="J82" s="398">
        <f>+[3]BS17A!E1639</f>
        <v>7</v>
      </c>
      <c r="K82" s="398">
        <f>+[3]BS17A!H1639</f>
        <v>1</v>
      </c>
      <c r="L82" s="398">
        <f>+[3]BS17A!I1639</f>
        <v>0</v>
      </c>
      <c r="M82" s="177">
        <f>+[3]BS17A!AB$1639</f>
        <v>1</v>
      </c>
      <c r="N82" s="177">
        <f>+[3]BS17A!Q$1639+[3]BS17A!R$1639</f>
        <v>0</v>
      </c>
      <c r="O82" s="177">
        <f>+[3]BS17D!C$1639</f>
        <v>0</v>
      </c>
      <c r="P82" s="177">
        <f>+[3]BS17A!S$1639</f>
        <v>0</v>
      </c>
      <c r="Q82" s="177">
        <f>+[3]BS17A!T$1639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+[3]BS17A!C$1914+[3]BS17A!C$1890-[3]BS17A!C$1935-[3]BS17A!C$1936</f>
        <v>54</v>
      </c>
      <c r="D83" s="334">
        <f>+[3]BS17A!D$1914+[3]BS17A!D$1890-[3]BS17A!D$1935-[3]BS17A!D$1936</f>
        <v>54</v>
      </c>
      <c r="E83" s="332">
        <f t="shared" si="11"/>
        <v>54</v>
      </c>
      <c r="F83" s="333">
        <f>+[3]BS17A!D$1914+[3]BS17A!D$1890-[3]BS17A!D$1935-[3]BS17A!D$1936</f>
        <v>54</v>
      </c>
      <c r="G83" s="333">
        <f>+[3]BS17A!F$1914+[3]BS17A!F$1890-[3]BS17A!F$1935-[3]BS17A!F$1936</f>
        <v>0</v>
      </c>
      <c r="H83" s="333">
        <f>+[3]BS17A!G$1914+[3]BS17A!G$1890-[3]BS17A!G$1935-[3]BS17A!G$1936</f>
        <v>0</v>
      </c>
      <c r="I83" s="401">
        <f t="shared" si="13"/>
        <v>0</v>
      </c>
      <c r="J83" s="402">
        <f>+[3]BS17A!E$1914+[3]BS17A!E$1890-[3]BS17A!E$1935-[3]BS17A!E$1936</f>
        <v>0</v>
      </c>
      <c r="K83" s="402">
        <f>+[3]BS17A!H$1914+[3]BS17A!H$1890-[3]BS17A!H$1935-[3]BS17A!H$1936</f>
        <v>0</v>
      </c>
      <c r="L83" s="402">
        <f>+[3]BS17A!I$1914+[3]BS17A!I$1890-[3]BS17A!I$1935-[3]BS17A!I$1936</f>
        <v>0</v>
      </c>
      <c r="M83" s="330">
        <f>+[3]BS17A!AB$1914+[3]BS17A!AB$1890-[3]BS17A!AB$1935-[3]BS17A!AB$1936</f>
        <v>42</v>
      </c>
      <c r="N83" s="330">
        <f>+[3]BS17A!Q$1914+[3]BS17A!Q$1890-[3]BS17A!Q$1935-[3]BS17A!Q$1936+[3]BS17A!R$1914+[3]BS17A!R$1890-[3]BS17A!R$1935-[3]BS17A!R$1936</f>
        <v>0</v>
      </c>
      <c r="O83" s="330">
        <f>+[3]BS17D!C$1914+[3]BS17D!C$1890-[3]BS17D!C$1937-[3]BS17D!C$1937</f>
        <v>0</v>
      </c>
      <c r="P83" s="330">
        <f>+[3]BS17A!S$1914+[3]BS17A!S$1890-[3]BS17A!S$1935-[3]BS17A!S$1936</f>
        <v>0</v>
      </c>
      <c r="Q83" s="330">
        <f>+[3]BS17A!T$1914+[3]BS17A!T$1890-[3]BS17A!T$1935-[3]BS17A!T$1936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+[3]BS17A!C1845</f>
        <v>4</v>
      </c>
      <c r="D84" s="334">
        <f>+[3]BS17A!D$1845</f>
        <v>4</v>
      </c>
      <c r="E84" s="332">
        <f t="shared" si="11"/>
        <v>4</v>
      </c>
      <c r="F84" s="333">
        <f>+[3]BS17A!D$1845</f>
        <v>4</v>
      </c>
      <c r="G84" s="333">
        <f>+[3]BS17A!F$1845</f>
        <v>0</v>
      </c>
      <c r="H84" s="333">
        <f>+[3]BS17A!G$1845</f>
        <v>0</v>
      </c>
      <c r="I84" s="401">
        <f t="shared" si="13"/>
        <v>0</v>
      </c>
      <c r="J84" s="402">
        <f>+[3]BS17A!E$1845</f>
        <v>0</v>
      </c>
      <c r="K84" s="402">
        <f>+[3]BS17A!H$1845</f>
        <v>0</v>
      </c>
      <c r="L84" s="402">
        <f>+[3]BS17A!I$1845</f>
        <v>0</v>
      </c>
      <c r="M84" s="330">
        <f>+[3]BS17A!AB$1845</f>
        <v>0</v>
      </c>
      <c r="N84" s="330">
        <f>+[3]BS17A!Q$1845+[3]BS17A!R$1845</f>
        <v>0</v>
      </c>
      <c r="O84" s="330">
        <f>+[3]BS17D!C1845</f>
        <v>0</v>
      </c>
      <c r="P84" s="330">
        <f>+[3]BS17A!S$1845</f>
        <v>0</v>
      </c>
      <c r="Q84" s="330">
        <f>+[3]BS17A!T$1845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794</v>
      </c>
      <c r="D85" s="404">
        <f>SUM(D68:D84)</f>
        <v>622</v>
      </c>
      <c r="E85" s="283">
        <f>SUM(E68:E84)</f>
        <v>655</v>
      </c>
      <c r="F85" s="405">
        <f>SUM(D68:D84)</f>
        <v>622</v>
      </c>
      <c r="G85" s="405">
        <f t="shared" ref="G85:Q85" si="14">SUM(G68:G84)</f>
        <v>33</v>
      </c>
      <c r="H85" s="405">
        <f t="shared" si="14"/>
        <v>0</v>
      </c>
      <c r="I85" s="406">
        <f t="shared" si="14"/>
        <v>179</v>
      </c>
      <c r="J85" s="407">
        <f t="shared" si="14"/>
        <v>172</v>
      </c>
      <c r="K85" s="407">
        <f t="shared" si="14"/>
        <v>7</v>
      </c>
      <c r="L85" s="407">
        <f t="shared" si="14"/>
        <v>0</v>
      </c>
      <c r="M85" s="408">
        <f t="shared" si="14"/>
        <v>282</v>
      </c>
      <c r="N85" s="408">
        <f t="shared" si="14"/>
        <v>32</v>
      </c>
      <c r="O85" s="408">
        <f t="shared" si="14"/>
        <v>85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4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31</v>
      </c>
      <c r="D91" s="328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26</v>
      </c>
      <c r="E91" s="326">
        <f>SUM(F91:H91)</f>
        <v>28</v>
      </c>
      <c r="F91" s="327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26</v>
      </c>
      <c r="G91" s="327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2</v>
      </c>
      <c r="H91" s="327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395">
        <f>SUM(J91:L91)</f>
        <v>6</v>
      </c>
      <c r="J91" s="396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5</v>
      </c>
      <c r="K91" s="396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1</v>
      </c>
      <c r="L91" s="396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324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1</v>
      </c>
      <c r="N91" s="324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324">
        <f>+[3]BS17D!C1638+[3]BS17D!C1641+[3]BS17D!C1642+[3]BS17D!C1643+[3]BS17D!C1651+[3]BS17D!C1652+[3]BS17D!C1653+[3]BS17D!C1661+[3]BS17D!C1662+[3]BS17D!C1663+[3]BS17D!C1664+[3]BS17D!C1665+[3]BS17D!C1666+[3]BS17D!C1667+[3]BS17D!C1668+[3]BS17D!C1669+[3]BS17D!C1670+[3]BS17D!C1671+[3]BS17D!C1672+[3]BS17D!C1673+[3]BS17D!C1674+[3]BS17D!C1676+[3]BS17D!C1677+[3]BS17D!C1678+[3]BS17D!C1679+[3]BS17D!C1680+[3]BS17D!C1681+[3]BS17D!C1682+[3]BS17D!C1683+[3]BS17D!C1685+[3]BS17D!C1686+[3]BS17D!C1687+[3]BS17D!C1689+[3]BS17D!C1690+[3]BS17D!C1691+[3]BS17D!C1692+[3]BS17D!C1696+[3]BS17D!C1697+[3]BS17D!C1698+[3]BS17D!C1700+[3]BS17D!C1701+[3]BS17D!C1702+[3]BS17D!C1703+[3]BS17D!C1706+[3]BS17D!C1708+[3]BS17D!C1709+[3]BS17D!C1717+[3]BS17D!C1718+[3]BS17D!C1719+[3]BS17D!C1720+[3]BS17D!C1721+[3]BS17D!C1723+[3]BS17D!C1724+[3]BS17D!C1725+[3]BS17D!C1726+[3]BS17D!C1728+[3]BS17D!C1730+[3]BS17D!C1731+[3]BS17D!C1734+[3]BS17D!C1735+[3]BS17D!C1736+[3]BS17D!C1738+[3]BS17D!C1739+[3]BS17D!C1740+[3]BS17D!C1741+[3]BS17D!C1742+[3]BS17D!C1743+[3]BS17D!C1744+[3]BS17D!C1745+[3]BS17D!C1746+[3]BS17D!C1751+[3]BS17D!C1752+[3]BS17D!C1753+[3]BS17D!C1759+[3]BS17D!C1760+[3]BS17D!C1764+[3]BS17D!C1765+[3]BS17D!C1766+[3]BS17D!C1767+[3]BS17D!C1768+[3]BS17D!C1769+[3]BS17D!C1770+[3]BS17D!C1771+[3]BS17D!C1772+[3]BS17D!C1773+[3]BS17D!C1774+[3]BS17D!C1782+[3]BS17D!C1791+[3]BS17D!C1794+[3]BS17D!C1795+[3]BS17D!C1797+[3]BS17D!C1802+[3]BS17D!C1804+[3]BS17D!C1805+[3]BS17D!C1806+[3]BS17D!C1807+[3]BS17D!C1813+[3]BS17D!C1815+[3]BS17D!C1816+[3]BS17D!C1818+[3]BS17D!C1819+[3]BS17D!C1821+[3]BS17D!C1822+[3]BS17D!C1823+[3]BS17D!C1825+[3]BS17D!C1831+[3]BS17D!C1835+[3]BS17D!C1841</f>
        <v>0</v>
      </c>
      <c r="P91" s="324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324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12</v>
      </c>
      <c r="D92" s="296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10</v>
      </c>
      <c r="E92" s="294">
        <f>SUM(F92:H92)</f>
        <v>10</v>
      </c>
      <c r="F92" s="295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10</v>
      </c>
      <c r="G92" s="295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295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395">
        <f>SUM(J92:L92)</f>
        <v>2</v>
      </c>
      <c r="J92" s="396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2</v>
      </c>
      <c r="K92" s="398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398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177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0</v>
      </c>
      <c r="N92" s="177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177">
        <f>+[3]BS17D!C1640+[3]BS17D!C1644+[3]BS17D!C1645+[3]BS17D!C1646+[3]BS17D!C1647+[3]BS17D!C1648+[3]BS17D!C1649+[3]BS17D!C1650+[3]BS17D!C1654+[3]BS17D!C1655+[3]BS17D!C1656+[3]BS17D!C1657+[3]BS17D!C1658+[3]BS17D!C1659+[3]BS17D!C1660+[3]BS17D!C1675+[3]BS17D!C1684+[3]BS17D!C1688+[3]BS17D!C1693+[3]BS17D!C1694+[3]BS17D!C1695+[3]BS17D!C1699+[3]BS17D!C1704+[3]BS17D!C1705+[3]BS17D!C1707+[3]BS17D!C1710+[3]BS17D!C1711+[3]BS17D!C1712+[3]BS17D!C1713+[3]BS17D!C1714+[3]BS17D!C1715+[3]BS17D!C1716+[3]BS17D!C1722+[3]BS17D!C1727+[3]BS17D!C1729+[3]BS17D!C1732+[3]BS17D!C1733+[3]BS17D!C1737+[3]BS17D!C1747+[3]BS17D!C1748+[3]BS17D!C1749+[3]BS17D!C1750+[3]BS17D!C1754+[3]BS17D!C1755+[3]BS17D!C1756+[3]BS17D!C1757+[3]BS17D!C1758+[3]BS17D!C1761+[3]BS17D!C1762+[3]BS17D!C1763+[3]BS17D!C1775+[3]BS17D!C1776+[3]BS17D!C1777+[3]BS17D!C1778+[3]BS17D!C1779+[3]BS17D!C1780+[3]BS17D!C1781+[3]BS17D!C1783+[3]BS17D!C1784+[3]BS17D!C1785+[3]BS17D!C1786+[3]BS17D!C1787+[3]BS17D!C1788+[3]BS17D!C1789+[3]BS17D!C1790+[3]BS17D!C1792+[3]BS17D!C1793+[3]BS17D!C1796+[3]BS17D!C1798+[3]BS17D!C1799+[3]BS17D!C1800+[3]BS17D!C1801+[3]BS17D!C1803+[3]BS17D!C1808+[3]BS17D!C1809+[3]BS17D!C1810+[3]BS17D!C1811+[3]BS17D!C1812+[3]BS17D!C1814+[3]BS17D!C1817+[3]BS17D!C1820+[3]BS17D!C1824+[3]BS17D!C1826+[3]BS17D!C1827+[3]BS17D!C1828+[3]BS17D!C1829+[3]BS17D!C1830+[3]BS17D!C1832+[3]BS17D!C1833+[3]BS17D!C1834+[3]BS17D!C1836+[3]BS17D!C1837+[3]BS17D!C1838+[3]BS17D!C1839+[3]BS17D!C1840+[3]BS17D!C1842</f>
        <v>0</v>
      </c>
      <c r="P92" s="177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177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43</v>
      </c>
      <c r="D93" s="404">
        <f t="shared" ref="D93:Q93" si="15">SUM(D91:D92)</f>
        <v>36</v>
      </c>
      <c r="E93" s="283">
        <f t="shared" si="15"/>
        <v>38</v>
      </c>
      <c r="F93" s="405">
        <f t="shared" si="15"/>
        <v>36</v>
      </c>
      <c r="G93" s="405">
        <f t="shared" si="15"/>
        <v>2</v>
      </c>
      <c r="H93" s="405">
        <f t="shared" si="15"/>
        <v>0</v>
      </c>
      <c r="I93" s="406">
        <f t="shared" si="15"/>
        <v>8</v>
      </c>
      <c r="J93" s="407">
        <f t="shared" si="15"/>
        <v>7</v>
      </c>
      <c r="K93" s="407">
        <f t="shared" si="15"/>
        <v>1</v>
      </c>
      <c r="L93" s="407">
        <f t="shared" si="15"/>
        <v>0</v>
      </c>
      <c r="M93" s="408">
        <f t="shared" si="15"/>
        <v>1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0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62" t="s">
        <v>10</v>
      </c>
      <c r="D95" s="62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279</v>
      </c>
      <c r="D96" s="410">
        <v>122</v>
      </c>
      <c r="E96" s="411">
        <v>19</v>
      </c>
      <c r="F96" s="412">
        <v>260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49</v>
      </c>
      <c r="D98" s="418">
        <v>48</v>
      </c>
      <c r="E98" s="419"/>
      <c r="F98" s="420">
        <v>49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213</v>
      </c>
      <c r="D100" s="418">
        <v>213</v>
      </c>
      <c r="E100" s="419">
        <v>26</v>
      </c>
      <c r="F100" s="420">
        <v>187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5</v>
      </c>
      <c r="D101" s="414">
        <v>5</v>
      </c>
      <c r="E101" s="415">
        <v>1</v>
      </c>
      <c r="F101" s="416">
        <v>4</v>
      </c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288</v>
      </c>
      <c r="D102" s="422">
        <v>267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62" t="s">
        <v>10</v>
      </c>
      <c r="D104" s="102" t="s">
        <v>126</v>
      </c>
      <c r="E104" s="103" t="s">
        <v>127</v>
      </c>
      <c r="F104" s="109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8" t="s">
        <v>10</v>
      </c>
      <c r="D110" s="8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/>
      <c r="D111" s="431"/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4</v>
      </c>
      <c r="D112" s="433">
        <v>4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62" t="s">
        <v>10</v>
      </c>
      <c r="D115" s="114" t="s">
        <v>148</v>
      </c>
      <c r="E115" s="115" t="s">
        <v>149</v>
      </c>
      <c r="F115" s="44" t="s">
        <v>12</v>
      </c>
      <c r="G115" s="45" t="s">
        <v>13</v>
      </c>
      <c r="H115" s="43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+[3]BS17A!C804</f>
        <v>7</v>
      </c>
      <c r="D116" s="434">
        <f>+C116-E116</f>
        <v>0</v>
      </c>
      <c r="E116" s="435">
        <f>+[3]BS17A!D804</f>
        <v>7</v>
      </c>
      <c r="F116" s="338">
        <f>+[3]BS17A!N804</f>
        <v>2</v>
      </c>
      <c r="G116" s="436">
        <f>+[3]BS17A!O804</f>
        <v>5</v>
      </c>
      <c r="H116" s="337">
        <f>+[3]BS17A!P804</f>
        <v>0</v>
      </c>
      <c r="I116" s="337">
        <f>+[3]BS17A!Q804+[3]BS17A!R804</f>
        <v>0</v>
      </c>
      <c r="J116" s="437">
        <f>+[3]BS17D!C804</f>
        <v>0</v>
      </c>
      <c r="K116" s="337">
        <f>+[3]BS17A!T804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+[3]BS17C!C44</f>
        <v>0</v>
      </c>
      <c r="D117" s="438"/>
      <c r="E117" s="439"/>
      <c r="F117" s="299">
        <f>+[3]BS17C!D44</f>
        <v>0</v>
      </c>
      <c r="G117" s="301">
        <f>+[3]BS17C!E44</f>
        <v>0</v>
      </c>
      <c r="H117" s="343">
        <f>+[3]BS17C!F44</f>
        <v>0</v>
      </c>
      <c r="I117" s="343">
        <f>+[3]BS17C!G44</f>
        <v>0</v>
      </c>
      <c r="J117" s="298">
        <f>+[3]BS17D!C1988</f>
        <v>0</v>
      </c>
      <c r="K117" s="343">
        <f>+[3]BS17C!H44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7</v>
      </c>
      <c r="D118" s="423"/>
      <c r="E118" s="424"/>
      <c r="F118" s="282">
        <f t="shared" ref="F118:K118" si="20">+F117+F116</f>
        <v>2</v>
      </c>
      <c r="G118" s="284">
        <f t="shared" si="20"/>
        <v>5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+[3]BS17C!C80</f>
        <v>994</v>
      </c>
      <c r="D119" s="423"/>
      <c r="E119" s="424"/>
      <c r="F119" s="325">
        <f>+[3]BS17C!D80</f>
        <v>2</v>
      </c>
      <c r="G119" s="327">
        <f>+[3]BS17C!E80</f>
        <v>966</v>
      </c>
      <c r="H119" s="441">
        <f>+[3]BS17C!F80</f>
        <v>26</v>
      </c>
      <c r="I119" s="441">
        <f>+[3]BS17C!G80</f>
        <v>0</v>
      </c>
      <c r="J119" s="324">
        <f>+[3]BS17D!C2023</f>
        <v>0</v>
      </c>
      <c r="K119" s="441">
        <f>+[3]BS17C!H80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+[3]BS17C!C122</f>
        <v>571</v>
      </c>
      <c r="D120" s="442"/>
      <c r="E120" s="443"/>
      <c r="F120" s="331">
        <f>+[3]BS17C!D122</f>
        <v>1</v>
      </c>
      <c r="G120" s="333">
        <f>+[3]BS17C!E122</f>
        <v>561</v>
      </c>
      <c r="H120" s="359">
        <f>+[3]BS17C!F122</f>
        <v>9</v>
      </c>
      <c r="I120" s="359">
        <f>+[3]BS17C!G122</f>
        <v>0</v>
      </c>
      <c r="J120" s="330">
        <f>+[3]BS17D!C2062</f>
        <v>0</v>
      </c>
      <c r="K120" s="359">
        <f>+[3]BS17C!H122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+[3]BS17A!C1036</f>
        <v>2</v>
      </c>
      <c r="D121" s="283">
        <f>+C121-E121</f>
        <v>0</v>
      </c>
      <c r="E121" s="285">
        <f>+[3]BS17A!D1036</f>
        <v>2</v>
      </c>
      <c r="F121" s="282">
        <f>+[3]BS17A!N1036</f>
        <v>0</v>
      </c>
      <c r="G121" s="284">
        <f>+[3]BS17A!O1036</f>
        <v>2</v>
      </c>
      <c r="H121" s="350">
        <f>+[3]BS17A!P1036</f>
        <v>0</v>
      </c>
      <c r="I121" s="350">
        <f>+[3]BS17A!Q1036+[3]BS17A!R1036</f>
        <v>0</v>
      </c>
      <c r="J121" s="281">
        <f>+[3]BS17D!C1036</f>
        <v>0</v>
      </c>
      <c r="K121" s="350">
        <f>+[3]BS17A!T1036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+[3]BS17C!C164</f>
        <v>1</v>
      </c>
      <c r="D122" s="445"/>
      <c r="E122" s="443"/>
      <c r="F122" s="288">
        <f>+[3]BS17C!D164</f>
        <v>1</v>
      </c>
      <c r="G122" s="290">
        <f>+[3]BS17C!E164</f>
        <v>0</v>
      </c>
      <c r="H122" s="446">
        <f>+[3]BS17C!F164</f>
        <v>0</v>
      </c>
      <c r="I122" s="446">
        <f>+[3]BS17C!G164</f>
        <v>0</v>
      </c>
      <c r="J122" s="287">
        <f>+[3]BS17D!B2103</f>
        <v>0</v>
      </c>
      <c r="K122" s="446">
        <f>+[3]BS17C!H164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+[3]BS17A!C1196</f>
        <v>663</v>
      </c>
      <c r="D123" s="306">
        <f>+C123-E123</f>
        <v>0</v>
      </c>
      <c r="E123" s="308">
        <f>+[3]BS17A!D1196</f>
        <v>663</v>
      </c>
      <c r="F123" s="305">
        <f>+[3]BS17A!N1196</f>
        <v>156</v>
      </c>
      <c r="G123" s="307">
        <f>+[3]BS17A!O1196</f>
        <v>356</v>
      </c>
      <c r="H123" s="341">
        <f>+[3]BS17A!P1196</f>
        <v>151</v>
      </c>
      <c r="I123" s="341">
        <f>+[3]BS17A!Q1196+[3]BS17A!R1196</f>
        <v>0</v>
      </c>
      <c r="J123" s="304">
        <f>+[3]BS17D!C1196</f>
        <v>0</v>
      </c>
      <c r="K123" s="341">
        <f>+[3]BS17A!T1196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+[3]BS17C!C181</f>
        <v>4851</v>
      </c>
      <c r="D124" s="438"/>
      <c r="E124" s="439"/>
      <c r="F124" s="299">
        <f>+[3]BS17C!D181</f>
        <v>4679</v>
      </c>
      <c r="G124" s="301">
        <f>+[3]BS17C!E181</f>
        <v>26</v>
      </c>
      <c r="H124" s="343">
        <f>+[3]BS17C!F181</f>
        <v>146</v>
      </c>
      <c r="I124" s="343">
        <f>+[3]BS17C!G181</f>
        <v>0</v>
      </c>
      <c r="J124" s="298">
        <f>+[3]BS17D!C2119</f>
        <v>0</v>
      </c>
      <c r="K124" s="343">
        <f>+[3]BS17C!H181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5514</v>
      </c>
      <c r="D125" s="423"/>
      <c r="E125" s="424"/>
      <c r="F125" s="282">
        <f t="shared" ref="F125:K125" si="21">+F124+F123</f>
        <v>4835</v>
      </c>
      <c r="G125" s="284">
        <f t="shared" si="21"/>
        <v>382</v>
      </c>
      <c r="H125" s="350">
        <f t="shared" si="21"/>
        <v>297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+[3]BS17A!C1353</f>
        <v>80</v>
      </c>
      <c r="D126" s="326">
        <f>+C126-E126</f>
        <v>2</v>
      </c>
      <c r="E126" s="328">
        <f>+[3]BS17A!D1353</f>
        <v>78</v>
      </c>
      <c r="F126" s="325">
        <f>+[3]BS17A!N1353</f>
        <v>5</v>
      </c>
      <c r="G126" s="327">
        <f>+[3]BS17A!O1353</f>
        <v>75</v>
      </c>
      <c r="H126" s="441">
        <f>+[3]BS17A!P1353</f>
        <v>0</v>
      </c>
      <c r="I126" s="441">
        <f>+[3]BS17A!Q1353+[3]BS17A!R1353</f>
        <v>0</v>
      </c>
      <c r="J126" s="287">
        <f>+[3]BS17D!C1353</f>
        <v>0</v>
      </c>
      <c r="K126" s="441">
        <f>+[3]BS17A!T1353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+[3]BS17C!C252</f>
        <v>1151</v>
      </c>
      <c r="D127" s="438"/>
      <c r="E127" s="439"/>
      <c r="F127" s="299">
        <f>+[3]BS17C!D252</f>
        <v>1111</v>
      </c>
      <c r="G127" s="301">
        <f>+[3]BS17C!E252</f>
        <v>31</v>
      </c>
      <c r="H127" s="343">
        <f>+[3]BS17C!F252</f>
        <v>9</v>
      </c>
      <c r="I127" s="343">
        <f>+[3]BS17C!G252</f>
        <v>0</v>
      </c>
      <c r="J127" s="298">
        <f>+[3]BS17D!C2189</f>
        <v>0</v>
      </c>
      <c r="K127" s="343">
        <f>+[3]BS17C!H252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1231</v>
      </c>
      <c r="D128" s="423"/>
      <c r="E128" s="424"/>
      <c r="F128" s="282">
        <f t="shared" ref="F128:K128" si="22">+F127+F126</f>
        <v>1116</v>
      </c>
      <c r="G128" s="284">
        <f t="shared" si="22"/>
        <v>106</v>
      </c>
      <c r="H128" s="350">
        <f t="shared" si="22"/>
        <v>9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+[3]BS17C!C292</f>
        <v>257</v>
      </c>
      <c r="D129" s="442"/>
      <c r="E129" s="443"/>
      <c r="F129" s="288">
        <f>+[3]BS17C!D292</f>
        <v>179</v>
      </c>
      <c r="G129" s="290">
        <f>+[3]BS17C!E292</f>
        <v>20</v>
      </c>
      <c r="H129" s="446">
        <f>+[3]BS17C!F292</f>
        <v>58</v>
      </c>
      <c r="I129" s="446">
        <f>+[3]BS17C!G292</f>
        <v>0</v>
      </c>
      <c r="J129" s="287">
        <f>+[3]BS17D!C2228</f>
        <v>0</v>
      </c>
      <c r="K129" s="446">
        <f>+[3]BS17C!H292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+[3]BS17A!C1574</f>
        <v>1724</v>
      </c>
      <c r="D130" s="283">
        <f>+C130-E130</f>
        <v>115</v>
      </c>
      <c r="E130" s="285">
        <f>+[3]BS17A!D1574</f>
        <v>1609</v>
      </c>
      <c r="F130" s="282">
        <f>+[3]BS17A!N1574</f>
        <v>1604</v>
      </c>
      <c r="G130" s="284">
        <f>+[3]BS17A!O1574</f>
        <v>120</v>
      </c>
      <c r="H130" s="350">
        <f>+[3]BS17A!P1574</f>
        <v>0</v>
      </c>
      <c r="I130" s="350">
        <f>+[3]BS17A!Q1574+[3]BS17A!R1574</f>
        <v>0</v>
      </c>
      <c r="J130" s="281">
        <f>+[3]BS17D!C1574</f>
        <v>0</v>
      </c>
      <c r="K130" s="350">
        <f>+[3]BS17A!T1574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+[3]BS17A!C1849</f>
        <v>40</v>
      </c>
      <c r="D131" s="289">
        <f>+C131-E131</f>
        <v>3</v>
      </c>
      <c r="E131" s="291">
        <f>+[3]BS17A!D1849</f>
        <v>37</v>
      </c>
      <c r="F131" s="288">
        <f>+[3]BS17A!N1849</f>
        <v>14</v>
      </c>
      <c r="G131" s="290">
        <f>+[3]BS17A!O1849</f>
        <v>0</v>
      </c>
      <c r="H131" s="446">
        <f>+[3]BS17A!P1849</f>
        <v>26</v>
      </c>
      <c r="I131" s="446">
        <f>+[3]BS17A!Q1849+[3]BS17A!R1849</f>
        <v>0</v>
      </c>
      <c r="J131" s="287">
        <f>+[3]BS17D!C1849</f>
        <v>0</v>
      </c>
      <c r="K131" s="446">
        <f>+[3]BS17A!T1849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+[3]BS17C!C315</f>
        <v>95</v>
      </c>
      <c r="D132" s="438"/>
      <c r="E132" s="439"/>
      <c r="F132" s="299">
        <f>+[3]BS17C!D315</f>
        <v>0</v>
      </c>
      <c r="G132" s="301">
        <f>+[3]BS17C!E315</f>
        <v>72</v>
      </c>
      <c r="H132" s="343">
        <f>+[3]BS17C!F315</f>
        <v>23</v>
      </c>
      <c r="I132" s="343">
        <f>+[3]BS17C!G315</f>
        <v>0</v>
      </c>
      <c r="J132" s="298">
        <f>+[3]BS17D!C2250</f>
        <v>0</v>
      </c>
      <c r="K132" s="343">
        <f>+[3]BS17C!H315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135</v>
      </c>
      <c r="D133" s="423"/>
      <c r="E133" s="424"/>
      <c r="F133" s="282">
        <f t="shared" ref="F133:K133" si="24">+F132+F131</f>
        <v>14</v>
      </c>
      <c r="G133" s="284">
        <f t="shared" si="24"/>
        <v>72</v>
      </c>
      <c r="H133" s="350">
        <f t="shared" si="24"/>
        <v>49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+[3]BS17C!C341</f>
        <v>7518</v>
      </c>
      <c r="D134" s="423"/>
      <c r="E134" s="424"/>
      <c r="F134" s="282">
        <f>+[3]BS17C!D341</f>
        <v>5587</v>
      </c>
      <c r="G134" s="284">
        <f>+[3]BS17C!E341</f>
        <v>1709</v>
      </c>
      <c r="H134" s="350">
        <f>+[3]BS17C!F341</f>
        <v>222</v>
      </c>
      <c r="I134" s="350">
        <f>+[3]BS17C!G341</f>
        <v>0</v>
      </c>
      <c r="J134" s="281">
        <f>+[3]BS17D!C2267</f>
        <v>0</v>
      </c>
      <c r="K134" s="350">
        <f>+[3]BS17C!H341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2516</v>
      </c>
      <c r="D135" s="371"/>
      <c r="E135" s="372"/>
      <c r="F135" s="306">
        <f t="shared" ref="F135:K135" si="25">+F116+F121+F123+F126+F130+F131</f>
        <v>1781</v>
      </c>
      <c r="G135" s="307">
        <f t="shared" si="25"/>
        <v>558</v>
      </c>
      <c r="H135" s="308">
        <f t="shared" si="25"/>
        <v>177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15438</v>
      </c>
      <c r="D136" s="423"/>
      <c r="E136" s="424"/>
      <c r="F136" s="293">
        <f t="shared" ref="F136:K136" si="26">+F117+F119+F120+F122+F124+F127+F129+F132+F134</f>
        <v>11560</v>
      </c>
      <c r="G136" s="295">
        <f t="shared" si="26"/>
        <v>3385</v>
      </c>
      <c r="H136" s="357">
        <f t="shared" si="26"/>
        <v>493</v>
      </c>
      <c r="I136" s="357">
        <f t="shared" si="26"/>
        <v>0</v>
      </c>
      <c r="J136" s="177">
        <f t="shared" si="26"/>
        <v>0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17954</v>
      </c>
      <c r="D137" s="442"/>
      <c r="E137" s="443"/>
      <c r="F137" s="299">
        <f t="shared" ref="F137:K137" si="27">+F135+F136</f>
        <v>13341</v>
      </c>
      <c r="G137" s="301">
        <f t="shared" si="27"/>
        <v>3943</v>
      </c>
      <c r="H137" s="343">
        <f t="shared" si="27"/>
        <v>670</v>
      </c>
      <c r="I137" s="343">
        <f t="shared" si="27"/>
        <v>0</v>
      </c>
      <c r="J137" s="298">
        <f t="shared" si="27"/>
        <v>0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+[3]BS17C!C532</f>
        <v>0</v>
      </c>
      <c r="D140" s="336">
        <f>+[3]BS17C!E532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+[3]BS17A!C1861</f>
        <v>47</v>
      </c>
      <c r="D141" s="177">
        <f>+[3]BS17A!D1861</f>
        <v>42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+[3]BS17A!C48</f>
        <v>394</v>
      </c>
      <c r="D142" s="177">
        <f>+[3]BS17A!D48</f>
        <v>394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+[3]BS17A!C50</f>
        <v>59</v>
      </c>
      <c r="D144" s="453">
        <f>+[3]BS17A!D50</f>
        <v>59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+[3]BS17A!C51</f>
        <v>109</v>
      </c>
      <c r="D145" s="330">
        <f>+[3]BS17A!D51</f>
        <v>105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609</v>
      </c>
      <c r="D146" s="281">
        <f>SUM(D140:D145)</f>
        <v>600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4497</v>
      </c>
      <c r="D151" s="175"/>
      <c r="E151" s="173">
        <v>14126</v>
      </c>
      <c r="F151" s="175"/>
      <c r="G151" s="175">
        <v>4497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2058</v>
      </c>
      <c r="D152" s="180">
        <v>247</v>
      </c>
      <c r="E152" s="178">
        <v>3349</v>
      </c>
      <c r="F152" s="180"/>
      <c r="G152" s="180">
        <v>1811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6555</v>
      </c>
      <c r="D153" s="285">
        <f>SUM(D151:D152)</f>
        <v>247</v>
      </c>
      <c r="E153" s="283">
        <f>SUM(E151:E152)</f>
        <v>17475</v>
      </c>
      <c r="F153" s="285">
        <f>SUM(F151:F152)</f>
        <v>0</v>
      </c>
      <c r="G153" s="285">
        <f>SUM(G151:G152)</f>
        <v>6308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9174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2069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12153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193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62" t="s">
        <v>10</v>
      </c>
      <c r="D176" s="62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151</v>
      </c>
      <c r="D177" s="197">
        <v>142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207" t="s">
        <v>195</v>
      </c>
      <c r="D181" s="207" t="s">
        <v>232</v>
      </c>
      <c r="E181" s="62" t="s">
        <v>233</v>
      </c>
      <c r="F181" s="207" t="s">
        <v>234</v>
      </c>
      <c r="G181" s="207" t="s">
        <v>235</v>
      </c>
      <c r="H181" s="207" t="s">
        <v>236</v>
      </c>
      <c r="I181" s="207" t="s">
        <v>237</v>
      </c>
      <c r="J181" s="207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265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269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265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269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265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265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269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8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6" workbookViewId="0">
      <selection activeCell="F109" sqref="F109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",[4]NOMBRE!B2," - ","( ",[4]NOMBRE!C2,[4]NOMBRE!D2,[4]NOMBRE!E2,[4]NOMBRE!F2,[4]NOMBRE!G2," )")</f>
        <v>COMUNA: LINARES - ( 07401 )</v>
      </c>
      <c r="Z2" s="3"/>
    </row>
    <row r="3" spans="1:26" x14ac:dyDescent="0.15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</row>
    <row r="4" spans="1:26" x14ac:dyDescent="0.15">
      <c r="A4" s="1" t="str">
        <f>CONCATENATE("MES: ",[4]NOMBRE!B6," - ","( ",[4]NOMBRE!C6,[4]NOMBRE!D6," )")</f>
        <v>MES: MARZO - ( 03 )</v>
      </c>
    </row>
    <row r="5" spans="1:26" s="2" customFormat="1" x14ac:dyDescent="0.15">
      <c r="A5" s="1" t="str">
        <f>CONCATENATE("AÑO: ",[4]NOMBRE!B7)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482" t="s">
        <v>10</v>
      </c>
      <c r="D11" s="482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67939</v>
      </c>
      <c r="D12" s="282">
        <f t="shared" ref="D12:J12" si="0">+D13+D14+D15+D16+D17+D18+D22+D23+D24</f>
        <v>66527</v>
      </c>
      <c r="E12" s="283">
        <f t="shared" si="0"/>
        <v>27095</v>
      </c>
      <c r="F12" s="284">
        <f t="shared" si="0"/>
        <v>23109</v>
      </c>
      <c r="G12" s="285">
        <f t="shared" si="0"/>
        <v>17735</v>
      </c>
      <c r="H12" s="286">
        <f t="shared" si="0"/>
        <v>0</v>
      </c>
      <c r="I12" s="286">
        <f>+I13+I14+I15+I16+I17+I18+I22+I23+I24</f>
        <v>150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476" t="s">
        <v>16</v>
      </c>
      <c r="B13" s="20" t="s">
        <v>17</v>
      </c>
      <c r="C13" s="287">
        <f>+[4]BS17A!C83</f>
        <v>28087</v>
      </c>
      <c r="D13" s="288">
        <f>+[4]BS17A!D83</f>
        <v>27427</v>
      </c>
      <c r="E13" s="289">
        <f>+[4]BS17A!N83</f>
        <v>12191</v>
      </c>
      <c r="F13" s="290">
        <f>+[4]BS17A!O83</f>
        <v>6689</v>
      </c>
      <c r="G13" s="291">
        <f>+[4]BS17A!P83</f>
        <v>9207</v>
      </c>
      <c r="H13" s="292">
        <f>+[4]BS17A!Q83+[4]BS17A!R83</f>
        <v>0</v>
      </c>
      <c r="I13" s="292">
        <f>+[4]BS17D!C83</f>
        <v>38</v>
      </c>
      <c r="J13" s="292">
        <f>+[4]BS17A!T83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+[4]BS17A!C174</f>
        <v>28105</v>
      </c>
      <c r="D14" s="293">
        <f>+[4]BS17A!D174</f>
        <v>27503</v>
      </c>
      <c r="E14" s="294">
        <f>+[4]BS17A!N174</f>
        <v>11255</v>
      </c>
      <c r="F14" s="295">
        <f>+[4]BS17A!O174</f>
        <v>9353</v>
      </c>
      <c r="G14" s="296">
        <f>+[4]BS17A!P174</f>
        <v>7497</v>
      </c>
      <c r="H14" s="297">
        <f>+[4]BS17A!Q174+[4]BS17A!R174</f>
        <v>0</v>
      </c>
      <c r="I14" s="297">
        <f>+[4]BS17D!C174</f>
        <v>15</v>
      </c>
      <c r="J14" s="297">
        <f>+[4]BS17A!T174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+[4]BS17A!C243</f>
        <v>1051</v>
      </c>
      <c r="D15" s="293">
        <f>+[4]BS17A!D243</f>
        <v>1035</v>
      </c>
      <c r="E15" s="294">
        <f>+[4]BS17A!N243</f>
        <v>113</v>
      </c>
      <c r="F15" s="295">
        <f>+[4]BS17A!O243</f>
        <v>929</v>
      </c>
      <c r="G15" s="296">
        <f>+[4]BS17A!P243</f>
        <v>9</v>
      </c>
      <c r="H15" s="297">
        <f>+[4]BS17A!Q243+[4]BS17A!R243</f>
        <v>0</v>
      </c>
      <c r="I15" s="297">
        <f>+[4]BS17D!C243</f>
        <v>34</v>
      </c>
      <c r="J15" s="297">
        <f>+[4]BS17A!T243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+[4]BS17A!C289</f>
        <v>0</v>
      </c>
      <c r="D16" s="293">
        <f>+[4]BS17A!D289</f>
        <v>0</v>
      </c>
      <c r="E16" s="294">
        <f>+[4]BS17A!N289</f>
        <v>0</v>
      </c>
      <c r="F16" s="295">
        <f>+[4]BS17A!O289</f>
        <v>0</v>
      </c>
      <c r="G16" s="296">
        <f>+[4]BS17A!P289</f>
        <v>0</v>
      </c>
      <c r="H16" s="297">
        <f>+[4]BS17A!Q289+[4]BS17A!R289</f>
        <v>0</v>
      </c>
      <c r="I16" s="297">
        <f>+[4]BS17D!C289</f>
        <v>0</v>
      </c>
      <c r="J16" s="297">
        <f>+[4]BS17A!T289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+[4]BS17A!C295</f>
        <v>1761</v>
      </c>
      <c r="D17" s="299">
        <f>+[4]BS17A!D295</f>
        <v>1708</v>
      </c>
      <c r="E17" s="300">
        <f>+[4]BS17A!N295</f>
        <v>1281</v>
      </c>
      <c r="F17" s="301">
        <f>+[4]BS17A!O295</f>
        <v>413</v>
      </c>
      <c r="G17" s="302">
        <f>+[4]BS17A!P295</f>
        <v>67</v>
      </c>
      <c r="H17" s="303">
        <f>+[4]BS17A!Q295+[4]BS17A!R295</f>
        <v>0</v>
      </c>
      <c r="I17" s="303">
        <f>+[4]BS17D!C295</f>
        <v>50</v>
      </c>
      <c r="J17" s="303">
        <f>+[4]BS17A!T295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5648</v>
      </c>
      <c r="D18" s="288">
        <f t="shared" ref="D18:J18" si="4">SUM(D19:D21)</f>
        <v>5593</v>
      </c>
      <c r="E18" s="289">
        <f t="shared" si="4"/>
        <v>1784</v>
      </c>
      <c r="F18" s="290">
        <f t="shared" si="4"/>
        <v>3740</v>
      </c>
      <c r="G18" s="291">
        <f t="shared" si="4"/>
        <v>124</v>
      </c>
      <c r="H18" s="292">
        <f t="shared" si="4"/>
        <v>0</v>
      </c>
      <c r="I18" s="292">
        <f>SUM(I19:I21)</f>
        <v>13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+[4]BS17A!C362</f>
        <v>4843</v>
      </c>
      <c r="D19" s="305">
        <f>+[4]BS17A!D362</f>
        <v>4799</v>
      </c>
      <c r="E19" s="306">
        <f>+[4]BS17A!N362</f>
        <v>1495</v>
      </c>
      <c r="F19" s="307">
        <f>+[4]BS17A!O362</f>
        <v>3232</v>
      </c>
      <c r="G19" s="308">
        <f>+[4]BS17A!P362</f>
        <v>116</v>
      </c>
      <c r="H19" s="309">
        <f>+[4]BS17A!Q362+[4]BS17A!R362</f>
        <v>0</v>
      </c>
      <c r="I19" s="309">
        <f>+[4]BS17D!C362</f>
        <v>7</v>
      </c>
      <c r="J19" s="309">
        <f>+[4]BS17A!T362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+[4]BS17A!C405</f>
        <v>42</v>
      </c>
      <c r="D20" s="293">
        <f>+[4]BS17A!D405</f>
        <v>41</v>
      </c>
      <c r="E20" s="294">
        <f>+[4]BS17A!N405</f>
        <v>4</v>
      </c>
      <c r="F20" s="295">
        <f>+[4]BS17A!O405</f>
        <v>38</v>
      </c>
      <c r="G20" s="296">
        <f>+[4]BS17A!P405</f>
        <v>0</v>
      </c>
      <c r="H20" s="297">
        <f>+[4]BS17A!Q405+[4]BS17A!R405</f>
        <v>0</v>
      </c>
      <c r="I20" s="297">
        <f>+[4]BS17D!C405</f>
        <v>0</v>
      </c>
      <c r="J20" s="297">
        <f>+[4]BS17A!T405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+[4]BS17A!C428</f>
        <v>763</v>
      </c>
      <c r="D21" s="299">
        <f>+[4]BS17A!D428</f>
        <v>753</v>
      </c>
      <c r="E21" s="300">
        <f>+[4]BS17A!N428</f>
        <v>285</v>
      </c>
      <c r="F21" s="301">
        <f>+[4]BS17A!O428</f>
        <v>470</v>
      </c>
      <c r="G21" s="302">
        <f>+[4]BS17A!P428</f>
        <v>8</v>
      </c>
      <c r="H21" s="303">
        <f>+[4]BS17A!Q428+[4]BS17A!R428</f>
        <v>0</v>
      </c>
      <c r="I21" s="303">
        <f>+[4]BS17D!C428</f>
        <v>6</v>
      </c>
      <c r="J21" s="303">
        <f>+[4]BS17A!T428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483" t="s">
        <v>31</v>
      </c>
      <c r="B22" s="30" t="s">
        <v>32</v>
      </c>
      <c r="C22" s="287">
        <f>+[4]BS17A!C446</f>
        <v>22</v>
      </c>
      <c r="D22" s="288">
        <f>+[4]BS17A!D446</f>
        <v>22</v>
      </c>
      <c r="E22" s="289">
        <f>+[4]BS17A!N446</f>
        <v>0</v>
      </c>
      <c r="F22" s="290">
        <f>+[4]BS17A!O446</f>
        <v>22</v>
      </c>
      <c r="G22" s="291">
        <f>+[4]BS17A!P446</f>
        <v>0</v>
      </c>
      <c r="H22" s="292">
        <f>+[4]BS17A!Q446+[4]BS17A!R446</f>
        <v>0</v>
      </c>
      <c r="I22" s="292">
        <f>+[4]BS17D!C446</f>
        <v>0</v>
      </c>
      <c r="J22" s="292">
        <f>+[4]BS17A!T446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483" t="s">
        <v>33</v>
      </c>
      <c r="B23" s="31" t="s">
        <v>34</v>
      </c>
      <c r="C23" s="310">
        <f>+[4]BS17A!C456</f>
        <v>72</v>
      </c>
      <c r="D23" s="311">
        <f>+[4]BS17A!D456</f>
        <v>71</v>
      </c>
      <c r="E23" s="312">
        <f>+[4]BS17A!N456</f>
        <v>30</v>
      </c>
      <c r="F23" s="313">
        <f>+[4]BS17A!O456</f>
        <v>42</v>
      </c>
      <c r="G23" s="314">
        <f>+[4]BS17A!P456</f>
        <v>0</v>
      </c>
      <c r="H23" s="286">
        <f>+[4]BS17A!Q456+[4]BS17A!R456</f>
        <v>0</v>
      </c>
      <c r="I23" s="286">
        <f>+[4]BS17D!C456</f>
        <v>0</v>
      </c>
      <c r="J23" s="286">
        <f>+[4]BS17A!T456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483" t="s">
        <v>35</v>
      </c>
      <c r="B24" s="34" t="s">
        <v>36</v>
      </c>
      <c r="C24" s="182">
        <f>+[4]BS17A!C500</f>
        <v>3193</v>
      </c>
      <c r="D24" s="315">
        <f>+[4]BS17A!D500</f>
        <v>3168</v>
      </c>
      <c r="E24" s="316">
        <f>+[4]BS17A!N500</f>
        <v>441</v>
      </c>
      <c r="F24" s="317">
        <f>+[4]BS17A!O500</f>
        <v>1921</v>
      </c>
      <c r="G24" s="318">
        <f>+[4]BS17A!P500</f>
        <v>831</v>
      </c>
      <c r="H24" s="319">
        <f>+[4]BS17A!Q500+[4]BS17A!R500</f>
        <v>0</v>
      </c>
      <c r="I24" s="319">
        <f>+[4]BS17D!C500</f>
        <v>0</v>
      </c>
      <c r="J24" s="319">
        <f>+[4]BS17A!T500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4966</v>
      </c>
      <c r="D25" s="288">
        <f t="shared" ref="D25:J25" si="5">+D26+D27+D28+D29+D33</f>
        <v>4891</v>
      </c>
      <c r="E25" s="289">
        <f t="shared" si="5"/>
        <v>1046</v>
      </c>
      <c r="F25" s="290">
        <f t="shared" si="5"/>
        <v>1583</v>
      </c>
      <c r="G25" s="291">
        <f t="shared" si="5"/>
        <v>2337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+[4]BS17A!C535</f>
        <v>2934</v>
      </c>
      <c r="D26" s="305">
        <f>+[4]BS17A!D535</f>
        <v>2894</v>
      </c>
      <c r="E26" s="306">
        <f>+[4]BS17A!N535</f>
        <v>279</v>
      </c>
      <c r="F26" s="307">
        <f>+[4]BS17A!O535</f>
        <v>749</v>
      </c>
      <c r="G26" s="308">
        <f>+[4]BS17A!P535</f>
        <v>1906</v>
      </c>
      <c r="H26" s="309">
        <f>+[4]BS17A!Q535+[4]BS17A!R535</f>
        <v>0</v>
      </c>
      <c r="I26" s="309">
        <f>+[4]BS17D!C535</f>
        <v>0</v>
      </c>
      <c r="J26" s="309">
        <f>+[4]BS17A!T535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+[4]BS17A!C590</f>
        <v>8</v>
      </c>
      <c r="D27" s="320">
        <f>+[4]BS17A!D590</f>
        <v>8</v>
      </c>
      <c r="E27" s="321">
        <f>+[4]BS17A!N590</f>
        <v>0</v>
      </c>
      <c r="F27" s="322">
        <f>+[4]BS17A!O590</f>
        <v>8</v>
      </c>
      <c r="G27" s="323">
        <f>+[4]BS17A!P590</f>
        <v>0</v>
      </c>
      <c r="H27" s="297">
        <f>+[4]BS17A!Q590+[4]BS17A!R590</f>
        <v>0</v>
      </c>
      <c r="I27" s="297">
        <f>+[4]BS17D!C590</f>
        <v>0</v>
      </c>
      <c r="J27" s="297">
        <f>+[4]BS17A!T590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+[4]BS17A!C615</f>
        <v>862</v>
      </c>
      <c r="D28" s="320">
        <f>+[4]BS17A!D615</f>
        <v>848</v>
      </c>
      <c r="E28" s="321">
        <f>+[4]BS17A!N615</f>
        <v>180</v>
      </c>
      <c r="F28" s="322">
        <f>+[4]BS17A!O615</f>
        <v>377</v>
      </c>
      <c r="G28" s="323">
        <f>+[4]BS17A!P615</f>
        <v>305</v>
      </c>
      <c r="H28" s="297">
        <f>+[4]BS17A!Q615+[4]BS17A!R615</f>
        <v>0</v>
      </c>
      <c r="I28" s="297">
        <f>+[4]BS17D!C615</f>
        <v>0</v>
      </c>
      <c r="J28" s="297">
        <f>+[4]BS17A!T615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+[4]BS17A!C633</f>
        <v>1162</v>
      </c>
      <c r="D29" s="299">
        <f>+[4]BS17A!D633</f>
        <v>1141</v>
      </c>
      <c r="E29" s="300">
        <f>+[4]BS17A!N633</f>
        <v>587</v>
      </c>
      <c r="F29" s="301">
        <f>+[4]BS17A!O633</f>
        <v>449</v>
      </c>
      <c r="G29" s="302">
        <f>+[4]BS17A!P633</f>
        <v>126</v>
      </c>
      <c r="H29" s="303">
        <f>+[4]BS17A!Q633+[4]BS17A!R633</f>
        <v>0</v>
      </c>
      <c r="I29" s="303">
        <f>+[4]BS17D!C633</f>
        <v>0</v>
      </c>
      <c r="J29" s="303">
        <f>+[4]BS17A!T633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SUM([4]BS17A!C636:C653)</f>
        <v>697</v>
      </c>
      <c r="D30" s="325">
        <f>SUM([4]BS17A!D636:D653)</f>
        <v>676</v>
      </c>
      <c r="E30" s="326">
        <f>SUM([4]BS17A!N636:N653)</f>
        <v>476</v>
      </c>
      <c r="F30" s="327">
        <f>SUM([4]BS17A!O636:O653)</f>
        <v>181</v>
      </c>
      <c r="G30" s="328">
        <f>SUM([4]BS17A!P636:P653)</f>
        <v>40</v>
      </c>
      <c r="H30" s="329">
        <f>SUM([4]BS17A!Q636:Q653)+SUM([4]BS17A!R636:R653)</f>
        <v>0</v>
      </c>
      <c r="I30" s="329">
        <f>SUM([4]BS17D!C635:C653)</f>
        <v>0</v>
      </c>
      <c r="J30" s="329">
        <f>SUM([4]BS17A!T636:T653)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+[4]BS17A!C634</f>
        <v>236</v>
      </c>
      <c r="D31" s="331">
        <f>+[4]BS17A!D634</f>
        <v>236</v>
      </c>
      <c r="E31" s="332">
        <f>+[4]BS17A!N634</f>
        <v>0</v>
      </c>
      <c r="F31" s="333">
        <f>+[4]BS17A!O634</f>
        <v>236</v>
      </c>
      <c r="G31" s="334">
        <f>+[4]BS17A!P634</f>
        <v>0</v>
      </c>
      <c r="H31" s="335">
        <f>+[4]BS17A!Q634+[4]BS17A!R634</f>
        <v>0</v>
      </c>
      <c r="I31" s="335">
        <f>+[4]BS17D!C634</f>
        <v>0</v>
      </c>
      <c r="J31" s="335">
        <f>+[4]BS17A!T634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+[4]BS17A!C635</f>
        <v>229</v>
      </c>
      <c r="D32" s="331">
        <f>+[4]BS17A!D635</f>
        <v>229</v>
      </c>
      <c r="E32" s="332">
        <f>+[4]BS17A!N635</f>
        <v>111</v>
      </c>
      <c r="F32" s="333">
        <f>+[4]BS17A!O635</f>
        <v>32</v>
      </c>
      <c r="G32" s="334">
        <f>+[4]BS17A!P635</f>
        <v>86</v>
      </c>
      <c r="H32" s="335">
        <f>+[4]BS17A!Q635+[4]BS17A!R635</f>
        <v>0</v>
      </c>
      <c r="I32" s="335">
        <f>+[4]BS17D!C635</f>
        <v>0</v>
      </c>
      <c r="J32" s="335">
        <f>+[4]BS17A!T635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+[4]BS17A!C654</f>
        <v>0</v>
      </c>
      <c r="D33" s="320">
        <f>+[4]BS17A!D654</f>
        <v>0</v>
      </c>
      <c r="E33" s="321">
        <f>+[4]BS17A!N654</f>
        <v>0</v>
      </c>
      <c r="F33" s="322">
        <f>+[4]BS17A!O654</f>
        <v>0</v>
      </c>
      <c r="G33" s="323">
        <f>+[4]BS17A!P654</f>
        <v>0</v>
      </c>
      <c r="H33" s="297">
        <f>+[4]BS17A!Q654+[4]BS17A!R654</f>
        <v>0</v>
      </c>
      <c r="I33" s="297">
        <f>+[4]BS17D!C654</f>
        <v>0</v>
      </c>
      <c r="J33" s="297">
        <f>+[4]BS17A!T654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+[4]BS17A!C783</f>
        <v>0</v>
      </c>
      <c r="D34" s="311">
        <f>+[4]BS17A!D783</f>
        <v>0</v>
      </c>
      <c r="E34" s="312">
        <f>+[4]BS17A!N783</f>
        <v>0</v>
      </c>
      <c r="F34" s="313">
        <f>+[4]BS17A!O783</f>
        <v>0</v>
      </c>
      <c r="G34" s="314">
        <f>+[4]BS17A!P783</f>
        <v>0</v>
      </c>
      <c r="H34" s="286">
        <f>+[4]BS17A!Q783+[4]BS17A!R783</f>
        <v>0</v>
      </c>
      <c r="I34" s="286">
        <f>+[4]BS17D!C783</f>
        <v>0</v>
      </c>
      <c r="J34" s="286">
        <f>+[4]BS17A!T783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479" t="s">
        <v>10</v>
      </c>
      <c r="D37" s="483" t="s">
        <v>11</v>
      </c>
      <c r="E37" s="477" t="s">
        <v>12</v>
      </c>
      <c r="F37" s="45" t="s">
        <v>13</v>
      </c>
      <c r="G37" s="479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+[4]BS17A!C674+[4]BS17A!C678+[4]BS17A!C681+[4]BS17A!C687+[4]BS17A!C695</f>
        <v>0</v>
      </c>
      <c r="D40" s="304">
        <f>+[4]BS17A!D674+[4]BS17A!D678+[4]BS17A!D681+[4]BS17A!D687+[4]BS17A!D695</f>
        <v>0</v>
      </c>
      <c r="E40" s="305">
        <f>+[4]BS17A!N674+[4]BS17A!N678+[4]BS17A!N681+[4]BS17A!N687+[4]BS17A!N695</f>
        <v>0</v>
      </c>
      <c r="F40" s="307">
        <f>+[4]BS17A!O674+[4]BS17A!O678+[4]BS17A!O681+[4]BS17A!O687+[4]BS17A!O695</f>
        <v>0</v>
      </c>
      <c r="G40" s="341">
        <f>+[4]BS17A!P674+[4]BS17A!P678+[4]BS17A!P681+[4]BS17A!P687+[4]BS17A!P695</f>
        <v>0</v>
      </c>
      <c r="H40" s="342">
        <f>+[4]BS17A!Q674+[4]BS17A!R674+[4]BS17A!Q678+[4]BS17A!R678+[4]BS17A!Q681+[4]BS17A!R681+[4]BS17A!Q687+[4]BS17A!R687+[4]BS17A!Q695+[4]BS17A!R695</f>
        <v>0</v>
      </c>
      <c r="I40" s="342">
        <f>+[4]BS17D!C674+[4]BS17D!C678+[4]BS17D!C681+[4]BS17D!C687+[4]BS17D!C695</f>
        <v>0</v>
      </c>
      <c r="J40" s="342">
        <f>+[4]BS17A!T674+[4]BS17A!T678+[4]BS17A!T681+[4]BS17A!T687+[4]BS17A!T695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+[4]BS17A!C701+[4]BS17A!C704+[4]BS17A!C707+[4]BS17A!C710+[4]BS17A!C717</f>
        <v>0</v>
      </c>
      <c r="D41" s="343">
        <f>+[4]BS17A!D701+[4]BS17A!D704+[4]BS17A!D707+[4]BS17A!D710+[4]BS17A!D717</f>
        <v>0</v>
      </c>
      <c r="E41" s="299">
        <f>+[4]BS17A!N701+[4]BS17A!N704+[4]BS17A!N707+[4]BS17A!N710+[4]BS17A!N717</f>
        <v>0</v>
      </c>
      <c r="F41" s="301">
        <f>+[4]BS17A!O701+[4]BS17A!O704+[4]BS17A!O707+[4]BS17A!O710+[4]BS17A!O717</f>
        <v>0</v>
      </c>
      <c r="G41" s="343">
        <f>+[4]BS17A!P701+[4]BS17A!P704+[4]BS17A!P707+[4]BS17A!P710+[4]BS17A!P717</f>
        <v>0</v>
      </c>
      <c r="H41" s="344">
        <f>+[4]BS17A!Q701+[4]BS17A!R701+[4]BS17A!Q704+[4]BS17A!R704+[4]BS17A!Q707+[4]BS17A!R707+[4]BS17A!Q710+[4]BS17A!R710+[4]BS17A!Q717+[4]BS17A!R717</f>
        <v>0</v>
      </c>
      <c r="I41" s="344">
        <f>+[4]BS17D!C701+[4]BS17D!C704+[4]BS17D!C707+[4]BS17D!C710+[4]BS17D!C717</f>
        <v>0</v>
      </c>
      <c r="J41" s="344">
        <f>+[4]BS17A!T701+[4]BS17A!T704+[4]BS17A!T707+[4]BS17A!T710+[4]BS17A!T717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+[4]BS17A!C720</f>
        <v>0</v>
      </c>
      <c r="D43" s="350">
        <f>+[4]BS17A!D720</f>
        <v>0</v>
      </c>
      <c r="E43" s="282">
        <f>+[4]BS17A!N720</f>
        <v>0</v>
      </c>
      <c r="F43" s="284">
        <f>+[4]BS17A!O720</f>
        <v>0</v>
      </c>
      <c r="G43" s="350">
        <f>+[4]BS17A!P720</f>
        <v>0</v>
      </c>
      <c r="H43" s="351">
        <f>+[4]BS17A!Q720+[4]BS17A!R720</f>
        <v>0</v>
      </c>
      <c r="I43" s="351">
        <f>+[4]BS17D!C720</f>
        <v>0</v>
      </c>
      <c r="J43" s="351">
        <f>+[4]BS17A!T720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+[4]BS17A!C727</f>
        <v>0</v>
      </c>
      <c r="D45" s="341">
        <f>+[4]BS17A!D727</f>
        <v>0</v>
      </c>
      <c r="E45" s="305">
        <f>+[4]BS17A!N727</f>
        <v>0</v>
      </c>
      <c r="F45" s="307">
        <f>+[4]BS17A!O727</f>
        <v>0</v>
      </c>
      <c r="G45" s="341">
        <f>+[4]BS17A!P727</f>
        <v>0</v>
      </c>
      <c r="H45" s="342">
        <f>+[4]BS17A!Q727+[4]BS17A!R727</f>
        <v>0</v>
      </c>
      <c r="I45" s="342">
        <f>+[4]BS17D!C727</f>
        <v>0</v>
      </c>
      <c r="J45" s="342">
        <f>+[4]BS17A!T727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+[4]BS17A!C730</f>
        <v>0</v>
      </c>
      <c r="D46" s="357">
        <f>+[4]BS17A!D730</f>
        <v>0</v>
      </c>
      <c r="E46" s="293">
        <f>+[4]BS17A!N730</f>
        <v>0</v>
      </c>
      <c r="F46" s="295">
        <f>+[4]BS17A!O730</f>
        <v>0</v>
      </c>
      <c r="G46" s="357">
        <f>+[4]BS17A!P730</f>
        <v>0</v>
      </c>
      <c r="H46" s="358">
        <f>+[4]BS17A!Q730+[4]BS17A!R730</f>
        <v>0</v>
      </c>
      <c r="I46" s="358">
        <f>+[4]BS17D!C730</f>
        <v>0</v>
      </c>
      <c r="J46" s="358">
        <f>+[4]BS17A!T730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+[4]BS17A!C747</f>
        <v>0</v>
      </c>
      <c r="D47" s="357">
        <f>+[4]BS17A!D747</f>
        <v>0</v>
      </c>
      <c r="E47" s="293">
        <f>+[4]BS17A!N747</f>
        <v>0</v>
      </c>
      <c r="F47" s="295">
        <f>+[4]BS17A!O747</f>
        <v>0</v>
      </c>
      <c r="G47" s="357">
        <f>+[4]BS17A!P747</f>
        <v>0</v>
      </c>
      <c r="H47" s="358">
        <f>+[4]BS17A!Q747+[4]BS17A!R747</f>
        <v>0</v>
      </c>
      <c r="I47" s="358">
        <f>+[4]BS17D!C747</f>
        <v>0</v>
      </c>
      <c r="J47" s="358">
        <f>+[4]BS17A!T747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+[4]BS17A!C764</f>
        <v>0</v>
      </c>
      <c r="D48" s="359">
        <f>+[4]BS17A!D764</f>
        <v>0</v>
      </c>
      <c r="E48" s="331">
        <f>+[4]BS17A!N764</f>
        <v>0</v>
      </c>
      <c r="F48" s="333">
        <f>+[4]BS17A!O764</f>
        <v>0</v>
      </c>
      <c r="G48" s="359">
        <f>+[4]BS17A!P764</f>
        <v>0</v>
      </c>
      <c r="H48" s="360">
        <f>+[4]BS17A!Q764+[4]BS17A!R764</f>
        <v>0</v>
      </c>
      <c r="I48" s="360">
        <f>+[4]BS17D!C764</f>
        <v>0</v>
      </c>
      <c r="J48" s="360">
        <f>+[4]BS17A!T764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479" t="s">
        <v>10</v>
      </c>
      <c r="D52" s="483" t="s">
        <v>11</v>
      </c>
      <c r="E52" s="477" t="s">
        <v>12</v>
      </c>
      <c r="F52" s="45" t="s">
        <v>13</v>
      </c>
      <c r="G52" s="479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+[4]BS17A!C1849</f>
        <v>40</v>
      </c>
      <c r="D53" s="367">
        <f>+[4]BS17A!D1849</f>
        <v>37</v>
      </c>
      <c r="E53" s="368">
        <f>+[4]BS17A!N1849</f>
        <v>23</v>
      </c>
      <c r="F53" s="317">
        <f>+[4]BS17A!O1849</f>
        <v>0</v>
      </c>
      <c r="G53" s="367">
        <f>+[4]BS17A!P1849</f>
        <v>17</v>
      </c>
      <c r="H53" s="369">
        <f>+[4]BS17A!Q1849+[4]BS17A!R1849</f>
        <v>0</v>
      </c>
      <c r="I53" s="370">
        <f>+[4]BS17D!C1849</f>
        <v>0</v>
      </c>
      <c r="J53" s="369">
        <f>+[4]BS17A!T1849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479" t="s">
        <v>10</v>
      </c>
      <c r="D56" s="483" t="s">
        <v>11</v>
      </c>
      <c r="E56" s="63" t="s">
        <v>12</v>
      </c>
      <c r="F56" s="10" t="s">
        <v>13</v>
      </c>
      <c r="G56" s="478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+[4]BS17A!C1481+[4]BS17A!C1482</f>
        <v>0</v>
      </c>
      <c r="D57" s="288">
        <f>+[4]BS17A!D1481+[4]BS17A!D1482</f>
        <v>0</v>
      </c>
      <c r="E57" s="371"/>
      <c r="F57" s="348"/>
      <c r="G57" s="372"/>
      <c r="H57" s="373">
        <f>+[4]BS17A!Q1481+[4]BS17A!Q1482+[4]BS17A!R1481+[4]BS17A!R1482</f>
        <v>0</v>
      </c>
      <c r="I57" s="374">
        <f>+[4]BS17D!C1481+[4]BS17D!C1482</f>
        <v>0</v>
      </c>
      <c r="J57" s="375">
        <f>+[4]BS17A!T1481+[4]BS17A!T1482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+[4]BS17A!C1483+[4]BS17A!C1484</f>
        <v>0</v>
      </c>
      <c r="D58" s="293">
        <f>+[4]BS17A!D1483+[4]BS17A!D1484</f>
        <v>0</v>
      </c>
      <c r="E58" s="376"/>
      <c r="F58" s="377"/>
      <c r="G58" s="378"/>
      <c r="H58" s="379">
        <f>+[4]BS17A!Q1483+[4]BS17A!Q1484+[4]BS17A!R1483+[4]BS17A!R1484</f>
        <v>0</v>
      </c>
      <c r="I58" s="380">
        <f>+[4]BS17D!C1483+[4]BS17D!C1484</f>
        <v>0</v>
      </c>
      <c r="J58" s="380">
        <f>+[4]BS17A!T1483+[4]BS17A!T1484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+[4]BS17A!C1485</f>
        <v>0</v>
      </c>
      <c r="D59" s="288">
        <f>+[4]BS17A!D1485</f>
        <v>0</v>
      </c>
      <c r="E59" s="376"/>
      <c r="F59" s="377"/>
      <c r="G59" s="378"/>
      <c r="H59" s="381">
        <f>+[4]BS17A!Q1485+[4]BS17A!R1485</f>
        <v>0</v>
      </c>
      <c r="I59" s="382">
        <f>+[4]BS17D!C1485</f>
        <v>0</v>
      </c>
      <c r="J59" s="382">
        <f>+[4]BS17A!T1485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+[4]BS17A!C1488</f>
        <v>0</v>
      </c>
      <c r="D60" s="357">
        <f>+[4]BS17A!D1488</f>
        <v>0</v>
      </c>
      <c r="E60" s="383"/>
      <c r="F60" s="384"/>
      <c r="G60" s="385"/>
      <c r="H60" s="381">
        <f>+[4]BS17A!Q1488+[4]BS17A!R1488</f>
        <v>0</v>
      </c>
      <c r="I60" s="382">
        <f>+[4]BS17D!C1488</f>
        <v>0</v>
      </c>
      <c r="J60" s="382">
        <f>+[4]BS17A!T1488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+[4]BS17A!C1486</f>
        <v>0</v>
      </c>
      <c r="D61" s="293">
        <f>+[4]BS17A!D1486</f>
        <v>0</v>
      </c>
      <c r="E61" s="376"/>
      <c r="F61" s="377"/>
      <c r="G61" s="378"/>
      <c r="H61" s="379">
        <f>+[4]BS17A!Q1486+[4]BS17A!R1486</f>
        <v>0</v>
      </c>
      <c r="I61" s="380">
        <f>+[4]BS17D!C1486</f>
        <v>0</v>
      </c>
      <c r="J61" s="380">
        <f>+[4]BS17A!T1486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+[4]BS17A!C1487</f>
        <v>0</v>
      </c>
      <c r="D62" s="299">
        <f>+[4]BS17A!D1487</f>
        <v>0</v>
      </c>
      <c r="E62" s="386"/>
      <c r="F62" s="387"/>
      <c r="G62" s="388"/>
      <c r="H62" s="389">
        <f>+[4]BS17A!Q1487+[4]BS17A!R1487</f>
        <v>0</v>
      </c>
      <c r="I62" s="390">
        <f>+[4]BS17D!C1487</f>
        <v>0</v>
      </c>
      <c r="J62" s="390">
        <f>+[4]BS17A!T1487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77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+[4]BS17A!C$811</f>
        <v>3</v>
      </c>
      <c r="D68" s="328">
        <f>+[4]BS17A!D$811</f>
        <v>0</v>
      </c>
      <c r="E68" s="326">
        <f>SUM(F68:H68)</f>
        <v>0</v>
      </c>
      <c r="F68" s="327">
        <f>+[4]BS17A!D$811</f>
        <v>0</v>
      </c>
      <c r="G68" s="327">
        <f>+[4]BS17A!F$811</f>
        <v>0</v>
      </c>
      <c r="H68" s="327">
        <f>+[4]BS17A!G$811</f>
        <v>0</v>
      </c>
      <c r="I68" s="395">
        <f>SUM(J68:L68)</f>
        <v>3</v>
      </c>
      <c r="J68" s="396">
        <f>+[4]BS17A!E$811</f>
        <v>3</v>
      </c>
      <c r="K68" s="396">
        <f>+[4]BS17A!H$811</f>
        <v>0</v>
      </c>
      <c r="L68" s="396">
        <f>+[4]BS17A!I$811</f>
        <v>0</v>
      </c>
      <c r="M68" s="324">
        <f>+[4]BS17A!AB$811</f>
        <v>0</v>
      </c>
      <c r="N68" s="324">
        <f>+[4]BS17A!Q$811+[4]BS17A!R$811</f>
        <v>0</v>
      </c>
      <c r="O68" s="324">
        <f>+[4]BS17D!C$811</f>
        <v>0</v>
      </c>
      <c r="P68" s="324">
        <f>+[4]BS17A!S$811</f>
        <v>0</v>
      </c>
      <c r="Q68" s="324">
        <f>+[4]BS17A!T$811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+[4]BS17A!C$882</f>
        <v>256</v>
      </c>
      <c r="D69" s="296">
        <f>+[4]BS17A!D$882</f>
        <v>255</v>
      </c>
      <c r="E69" s="294">
        <f t="shared" ref="E69:E84" si="11">SUM(F69:H69)</f>
        <v>256</v>
      </c>
      <c r="F69" s="295">
        <f>+[4]BS17A!D$882</f>
        <v>255</v>
      </c>
      <c r="G69" s="295">
        <f>+[4]BS17A!F$882</f>
        <v>1</v>
      </c>
      <c r="H69" s="295">
        <f>+[4]BS17A!G$882</f>
        <v>0</v>
      </c>
      <c r="I69" s="395">
        <f>SUM(J69:L69)</f>
        <v>1</v>
      </c>
      <c r="J69" s="396">
        <f>+[4]BS17A!E$882</f>
        <v>1</v>
      </c>
      <c r="K69" s="398">
        <f>+[4]BS17A!H$882</f>
        <v>0</v>
      </c>
      <c r="L69" s="398">
        <f>+[4]BS17A!I$882</f>
        <v>0</v>
      </c>
      <c r="M69" s="177">
        <f>+[4]BS17A!AB$882</f>
        <v>75</v>
      </c>
      <c r="N69" s="177">
        <f>+[4]BS17A!Q$882+[4]BS17A!R$882</f>
        <v>166</v>
      </c>
      <c r="O69" s="177">
        <f>+[4]BS17D!C$882</f>
        <v>0</v>
      </c>
      <c r="P69" s="177">
        <f>+[4]BS17A!S$882</f>
        <v>0</v>
      </c>
      <c r="Q69" s="177">
        <f>+[4]BS17A!T$882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+[4]BS17A!C$961</f>
        <v>34</v>
      </c>
      <c r="D70" s="296">
        <f>+[4]BS17A!D$961</f>
        <v>29</v>
      </c>
      <c r="E70" s="294">
        <f t="shared" si="11"/>
        <v>32</v>
      </c>
      <c r="F70" s="295">
        <f>+[4]BS17A!D$961</f>
        <v>29</v>
      </c>
      <c r="G70" s="295">
        <f>+[4]BS17A!F$961</f>
        <v>3</v>
      </c>
      <c r="H70" s="295">
        <f>+[4]BS17A!G$961</f>
        <v>0</v>
      </c>
      <c r="I70" s="395">
        <f>SUM(J70:L70)</f>
        <v>5</v>
      </c>
      <c r="J70" s="396">
        <f>+[4]BS17A!E$961</f>
        <v>5</v>
      </c>
      <c r="K70" s="398">
        <f>+[4]BS17A!H$961</f>
        <v>0</v>
      </c>
      <c r="L70" s="398">
        <f>+[4]BS17A!I$961</f>
        <v>0</v>
      </c>
      <c r="M70" s="177">
        <f>+[4]BS17A!AB$961</f>
        <v>5</v>
      </c>
      <c r="N70" s="177">
        <f>+[4]BS17A!Q$961+[4]BS17A!R$961</f>
        <v>0</v>
      </c>
      <c r="O70" s="177">
        <f>+[4]BS17D!C$961</f>
        <v>0</v>
      </c>
      <c r="P70" s="177">
        <f>+[4]BS17A!S$961</f>
        <v>0</v>
      </c>
      <c r="Q70" s="177">
        <f>+[4]BS17A!T$961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+[4]BS17A!C$1037</f>
        <v>6</v>
      </c>
      <c r="D71" s="296">
        <f>+[4]BS17A!D$1037</f>
        <v>5</v>
      </c>
      <c r="E71" s="294">
        <f t="shared" si="11"/>
        <v>5</v>
      </c>
      <c r="F71" s="295">
        <f>+[4]BS17A!D$1037</f>
        <v>5</v>
      </c>
      <c r="G71" s="295">
        <f>+[4]BS17A!F$1037</f>
        <v>0</v>
      </c>
      <c r="H71" s="295">
        <f>+[4]BS17A!G$1037</f>
        <v>0</v>
      </c>
      <c r="I71" s="399">
        <f t="shared" ref="I71:I84" si="13">SUM(J71:L71)</f>
        <v>1</v>
      </c>
      <c r="J71" s="398">
        <f>+[4]BS17A!E$1037</f>
        <v>1</v>
      </c>
      <c r="K71" s="398">
        <f>+[4]BS17A!H$1037</f>
        <v>0</v>
      </c>
      <c r="L71" s="398">
        <f>+[4]BS17A!I$1037</f>
        <v>0</v>
      </c>
      <c r="M71" s="177">
        <f>+[4]BS17A!AB$1037</f>
        <v>0</v>
      </c>
      <c r="N71" s="177">
        <f>+[4]BS17A!Q$1037+[4]BS17A!R$1037</f>
        <v>0</v>
      </c>
      <c r="O71" s="177">
        <f>+[4]BS17D!C$1037</f>
        <v>0</v>
      </c>
      <c r="P71" s="177">
        <f>+[4]BS17A!S$1037</f>
        <v>0</v>
      </c>
      <c r="Q71" s="177">
        <f>+[4]BS17A!T$1037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+[4]BS17A!C$1098</f>
        <v>62</v>
      </c>
      <c r="D72" s="296">
        <f>+[4]BS17A!D$1098</f>
        <v>60</v>
      </c>
      <c r="E72" s="294">
        <f t="shared" si="11"/>
        <v>61</v>
      </c>
      <c r="F72" s="295">
        <f>+[4]BS17A!D$1098</f>
        <v>60</v>
      </c>
      <c r="G72" s="295">
        <f>+[4]BS17A!F$1098</f>
        <v>1</v>
      </c>
      <c r="H72" s="295">
        <f>+[4]BS17A!G$1098</f>
        <v>0</v>
      </c>
      <c r="I72" s="399">
        <f t="shared" si="13"/>
        <v>3</v>
      </c>
      <c r="J72" s="398">
        <f>+[4]BS17A!E$1098</f>
        <v>2</v>
      </c>
      <c r="K72" s="398">
        <f>+[4]BS17A!H$1098</f>
        <v>1</v>
      </c>
      <c r="L72" s="398">
        <f>+[4]BS17A!I$1098</f>
        <v>0</v>
      </c>
      <c r="M72" s="177">
        <f>+[4]BS17A!AB$1098</f>
        <v>58</v>
      </c>
      <c r="N72" s="177">
        <f>+[4]BS17A!Q$1098+[4]BS17A!R$1098</f>
        <v>0</v>
      </c>
      <c r="O72" s="177">
        <f>+[4]BS17D!C$1098</f>
        <v>0</v>
      </c>
      <c r="P72" s="177">
        <f>+[4]BS17A!S$1098</f>
        <v>0</v>
      </c>
      <c r="Q72" s="177">
        <f>+[4]BS17A!T$1098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+[4]BS17A!C$1166</f>
        <v>126</v>
      </c>
      <c r="D73" s="296">
        <f>+[4]BS17A!D$1166</f>
        <v>106</v>
      </c>
      <c r="E73" s="294">
        <f t="shared" si="11"/>
        <v>108</v>
      </c>
      <c r="F73" s="295">
        <f>+[4]BS17A!D$1166</f>
        <v>106</v>
      </c>
      <c r="G73" s="295">
        <f>+[4]BS17A!F$1166</f>
        <v>2</v>
      </c>
      <c r="H73" s="295">
        <f>+[4]BS17A!G$1166</f>
        <v>0</v>
      </c>
      <c r="I73" s="399">
        <f t="shared" si="13"/>
        <v>21</v>
      </c>
      <c r="J73" s="398">
        <f>+[4]BS17A!E$1166</f>
        <v>20</v>
      </c>
      <c r="K73" s="398">
        <f>+[4]BS17A!H$1166</f>
        <v>1</v>
      </c>
      <c r="L73" s="398">
        <f>+[4]BS17A!I$1166</f>
        <v>0</v>
      </c>
      <c r="M73" s="177">
        <f>+[4]BS17A!AB$1166</f>
        <v>126</v>
      </c>
      <c r="N73" s="177">
        <f>+[4]BS17A!Q$1166+[4]BS17A!R$1166</f>
        <v>0</v>
      </c>
      <c r="O73" s="177">
        <f>+[4]BS17D!C$1166</f>
        <v>0</v>
      </c>
      <c r="P73" s="177">
        <f>+[4]BS17A!S$1166</f>
        <v>0</v>
      </c>
      <c r="Q73" s="177">
        <f>+[4]BS17A!T$1166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+[4]BS17A!C$1221</f>
        <v>12</v>
      </c>
      <c r="D74" s="296">
        <f>+[4]BS17A!D$1221</f>
        <v>10</v>
      </c>
      <c r="E74" s="294">
        <f t="shared" si="11"/>
        <v>11</v>
      </c>
      <c r="F74" s="295">
        <f>+[4]BS17A!D$1221</f>
        <v>10</v>
      </c>
      <c r="G74" s="295">
        <f>+[4]BS17A!F$1221</f>
        <v>1</v>
      </c>
      <c r="H74" s="295">
        <f>+[4]BS17A!G$1221</f>
        <v>0</v>
      </c>
      <c r="I74" s="399">
        <f t="shared" si="13"/>
        <v>2</v>
      </c>
      <c r="J74" s="398">
        <f>+[4]BS17A!E$1221</f>
        <v>2</v>
      </c>
      <c r="K74" s="398">
        <f>+[4]BS17A!H$1221</f>
        <v>0</v>
      </c>
      <c r="L74" s="398">
        <f>+[4]BS17A!I$1221</f>
        <v>0</v>
      </c>
      <c r="M74" s="177">
        <f>+[4]BS17A!AB$1221</f>
        <v>1</v>
      </c>
      <c r="N74" s="177">
        <f>+[4]BS17A!Q$1221+[4]BS17A!R$1221</f>
        <v>0</v>
      </c>
      <c r="O74" s="177">
        <f>+[4]BS17D!C$1221</f>
        <v>0</v>
      </c>
      <c r="P74" s="177">
        <f>+[4]BS17A!S$1221</f>
        <v>0</v>
      </c>
      <c r="Q74" s="177">
        <f>+[4]BS17A!T$1221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+[4]BS17A!C$1287</f>
        <v>2</v>
      </c>
      <c r="D75" s="296">
        <f>+[4]BS17A!D$1287</f>
        <v>2</v>
      </c>
      <c r="E75" s="294">
        <f t="shared" si="11"/>
        <v>3</v>
      </c>
      <c r="F75" s="295">
        <f>+[4]BS17A!D$1287</f>
        <v>2</v>
      </c>
      <c r="G75" s="295">
        <f>+[4]BS17A!F$1287</f>
        <v>1</v>
      </c>
      <c r="H75" s="295">
        <f>+[4]BS17A!G$1287</f>
        <v>0</v>
      </c>
      <c r="I75" s="399">
        <f t="shared" si="13"/>
        <v>0</v>
      </c>
      <c r="J75" s="398">
        <f>+[4]BS17A!E$1287</f>
        <v>0</v>
      </c>
      <c r="K75" s="398">
        <f>+[4]BS17A!H$1287</f>
        <v>0</v>
      </c>
      <c r="L75" s="398">
        <f>+[4]BS17A!I$1287</f>
        <v>0</v>
      </c>
      <c r="M75" s="177">
        <f>+[4]BS17A!AB$1287</f>
        <v>2</v>
      </c>
      <c r="N75" s="177">
        <f>+[4]BS17A!Q$1287+[4]BS17A!R$1287</f>
        <v>0</v>
      </c>
      <c r="O75" s="177">
        <f>+[4]BS17D!C$1287</f>
        <v>0</v>
      </c>
      <c r="P75" s="177">
        <f>+[4]BS17A!S$1287</f>
        <v>0</v>
      </c>
      <c r="Q75" s="177">
        <f>+[4]BS17A!T$1287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+[4]BS17A!C$1357</f>
        <v>207</v>
      </c>
      <c r="D76" s="296">
        <f>+[4]BS17A!D$1357</f>
        <v>170</v>
      </c>
      <c r="E76" s="294">
        <f t="shared" si="11"/>
        <v>180</v>
      </c>
      <c r="F76" s="295">
        <f>+[4]BS17A!D$1357</f>
        <v>170</v>
      </c>
      <c r="G76" s="295">
        <f>+[4]BS17A!F$1357</f>
        <v>10</v>
      </c>
      <c r="H76" s="295">
        <f>+[4]BS17A!G$1357</f>
        <v>0</v>
      </c>
      <c r="I76" s="399">
        <f t="shared" si="13"/>
        <v>39</v>
      </c>
      <c r="J76" s="398">
        <f>+[4]BS17A!E$1357</f>
        <v>37</v>
      </c>
      <c r="K76" s="398">
        <f>+[4]BS17A!H$1357</f>
        <v>2</v>
      </c>
      <c r="L76" s="398">
        <f>+[4]BS17A!I$1357</f>
        <v>0</v>
      </c>
      <c r="M76" s="177">
        <f>+[4]BS17A!AB$1357</f>
        <v>0</v>
      </c>
      <c r="N76" s="177">
        <f>+[4]BS17A!Q$1357+[4]BS17A!R$1357</f>
        <v>0</v>
      </c>
      <c r="O76" s="177">
        <f>+[4]BS17D!C$1357</f>
        <v>0</v>
      </c>
      <c r="P76" s="177">
        <f>+[4]BS17A!S$1357</f>
        <v>0</v>
      </c>
      <c r="Q76" s="177">
        <f>+[4]BS17A!T$1357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+[4]BS17A!C$1441</f>
        <v>10</v>
      </c>
      <c r="D77" s="296">
        <f>+[4]BS17A!D$1441</f>
        <v>6</v>
      </c>
      <c r="E77" s="294">
        <f t="shared" si="11"/>
        <v>7</v>
      </c>
      <c r="F77" s="295">
        <f>+[4]BS17A!D$1441</f>
        <v>6</v>
      </c>
      <c r="G77" s="295">
        <f>+[4]BS17A!F$1441</f>
        <v>1</v>
      </c>
      <c r="H77" s="295">
        <f>+[4]BS17A!G$1441</f>
        <v>0</v>
      </c>
      <c r="I77" s="399">
        <f t="shared" si="13"/>
        <v>4</v>
      </c>
      <c r="J77" s="398">
        <f>+[4]BS17A!E$1441</f>
        <v>4</v>
      </c>
      <c r="K77" s="398">
        <f>+[4]BS17A!H$1441</f>
        <v>0</v>
      </c>
      <c r="L77" s="398">
        <f>+[4]BS17A!I$1441</f>
        <v>0</v>
      </c>
      <c r="M77" s="177">
        <f>+[4]BS17A!AB$1441</f>
        <v>5</v>
      </c>
      <c r="N77" s="177">
        <f>+[4]BS17A!Q$1441+[4]BS17A!R$1441</f>
        <v>0</v>
      </c>
      <c r="O77" s="177">
        <f>+[4]BS17D!C$1441</f>
        <v>0</v>
      </c>
      <c r="P77" s="177">
        <f>+[4]BS17A!S$1441</f>
        <v>0</v>
      </c>
      <c r="Q77" s="177">
        <f>+[4]BS17A!T$1441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+[4]BS17A!C$1489</f>
        <v>66</v>
      </c>
      <c r="D78" s="296">
        <f>+[4]BS17A!D$1489</f>
        <v>39</v>
      </c>
      <c r="E78" s="294">
        <f t="shared" si="11"/>
        <v>42</v>
      </c>
      <c r="F78" s="295">
        <f>+[4]BS17A!D$1489</f>
        <v>39</v>
      </c>
      <c r="G78" s="295">
        <f>+[4]BS17A!F$1489</f>
        <v>3</v>
      </c>
      <c r="H78" s="295">
        <f>+[4]BS17A!G$1489</f>
        <v>0</v>
      </c>
      <c r="I78" s="399">
        <f t="shared" si="13"/>
        <v>27</v>
      </c>
      <c r="J78" s="398">
        <f>+[4]BS17A!E$1489</f>
        <v>27</v>
      </c>
      <c r="K78" s="398">
        <f>+[4]BS17A!H$1489</f>
        <v>0</v>
      </c>
      <c r="L78" s="398">
        <f>+[4]BS17A!I$1489</f>
        <v>0</v>
      </c>
      <c r="M78" s="177">
        <f>+[4]BS17A!AB$1489</f>
        <v>0</v>
      </c>
      <c r="N78" s="177">
        <f>+[4]BS17A!Q$1489+[4]BS17A!R$1489</f>
        <v>0</v>
      </c>
      <c r="O78" s="177">
        <f>+[4]BS17D!C$1489</f>
        <v>0</v>
      </c>
      <c r="P78" s="177">
        <f>+[4]BS17A!S$1489</f>
        <v>0</v>
      </c>
      <c r="Q78" s="177">
        <f>+[4]BS17A!T$1489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+[4]BS17A!C$1592</f>
        <v>10</v>
      </c>
      <c r="D79" s="296">
        <f>+[4]BS17A!D$1592</f>
        <v>9</v>
      </c>
      <c r="E79" s="294">
        <f t="shared" si="11"/>
        <v>9</v>
      </c>
      <c r="F79" s="295">
        <f>+[4]BS17A!D$1592</f>
        <v>9</v>
      </c>
      <c r="G79" s="295">
        <f>+[4]BS17A!F$1592</f>
        <v>0</v>
      </c>
      <c r="H79" s="295">
        <f>+[4]BS17A!G$1592</f>
        <v>0</v>
      </c>
      <c r="I79" s="399">
        <f t="shared" si="13"/>
        <v>1</v>
      </c>
      <c r="J79" s="398">
        <f>+[4]BS17A!E$1592</f>
        <v>1</v>
      </c>
      <c r="K79" s="398">
        <f>+[4]BS17A!H$1592</f>
        <v>0</v>
      </c>
      <c r="L79" s="398">
        <f>+[4]BS17A!I$1592</f>
        <v>0</v>
      </c>
      <c r="M79" s="177">
        <f>+[4]BS17A!AB$1592</f>
        <v>0</v>
      </c>
      <c r="N79" s="177">
        <f>+[4]BS17A!Q$1592+[4]BS17A!R$1592</f>
        <v>0</v>
      </c>
      <c r="O79" s="177">
        <f>+[4]BS17D!C$1592</f>
        <v>0</v>
      </c>
      <c r="P79" s="177">
        <f>+[4]BS17A!S$1592</f>
        <v>0</v>
      </c>
      <c r="Q79" s="177">
        <f>+[4]BS17A!T$1592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+[4]BS17A!C$1597</f>
        <v>54</v>
      </c>
      <c r="D80" s="296">
        <f>+[4]BS17A!D$1597</f>
        <v>40</v>
      </c>
      <c r="E80" s="294">
        <f t="shared" si="11"/>
        <v>43</v>
      </c>
      <c r="F80" s="295">
        <f>+[4]BS17A!D$1597</f>
        <v>40</v>
      </c>
      <c r="G80" s="295">
        <f>+[4]BS17A!F$1597</f>
        <v>3</v>
      </c>
      <c r="H80" s="295">
        <f>+[4]BS17A!G$1597</f>
        <v>0</v>
      </c>
      <c r="I80" s="399">
        <f t="shared" si="13"/>
        <v>14</v>
      </c>
      <c r="J80" s="398">
        <f>+[4]BS17A!E$1597</f>
        <v>14</v>
      </c>
      <c r="K80" s="398">
        <f>+[4]BS17A!H$1597</f>
        <v>0</v>
      </c>
      <c r="L80" s="398">
        <f>+[4]BS17A!I$1597</f>
        <v>0</v>
      </c>
      <c r="M80" s="177">
        <f>+[4]BS17A!AB$1597</f>
        <v>2</v>
      </c>
      <c r="N80" s="177">
        <f>+[4]BS17A!Q$1597+[4]BS17A!R$1597</f>
        <v>0</v>
      </c>
      <c r="O80" s="177">
        <f>+[4]BS17D!C$1597</f>
        <v>0</v>
      </c>
      <c r="P80" s="177">
        <f>+[4]BS17A!S$1597</f>
        <v>0</v>
      </c>
      <c r="Q80" s="177">
        <f>+[4]BS17A!T$1597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SUM([4]BS17A!C1632:C1635)</f>
        <v>151</v>
      </c>
      <c r="D81" s="296">
        <f>SUM([4]BS17A!D1632:D1635)</f>
        <v>68</v>
      </c>
      <c r="E81" s="294">
        <f t="shared" si="11"/>
        <v>69</v>
      </c>
      <c r="F81" s="295">
        <f>SUM([4]BS17A!D1632:D1635)</f>
        <v>68</v>
      </c>
      <c r="G81" s="295">
        <f>SUM([4]BS17A!F1632:F1635)</f>
        <v>1</v>
      </c>
      <c r="H81" s="295">
        <f>SUM([4]BS17A!G1632:G1635)</f>
        <v>0</v>
      </c>
      <c r="I81" s="399">
        <f t="shared" si="13"/>
        <v>83</v>
      </c>
      <c r="J81" s="398">
        <f>SUM([4]BS17A!E1632:E1635)</f>
        <v>83</v>
      </c>
      <c r="K81" s="398">
        <f>SUM([4]BS17A!H1632:H1635)</f>
        <v>0</v>
      </c>
      <c r="L81" s="398">
        <f>SUM([4]BS17A!I1632:I1635)</f>
        <v>0</v>
      </c>
      <c r="M81" s="177">
        <f>SUM([4]BS17A!AB1632:AB1635)</f>
        <v>0</v>
      </c>
      <c r="N81" s="177">
        <f>SUM([4]BS17A!Q1632:Q1635)+SUM([4]BS17A!R1632:R1635)</f>
        <v>0</v>
      </c>
      <c r="O81" s="177">
        <f>SUM([4]BS17D!C1632:C1635)</f>
        <v>0</v>
      </c>
      <c r="P81" s="177">
        <f>SUM([4]BS17A!S1632:S1635)</f>
        <v>0</v>
      </c>
      <c r="Q81" s="177">
        <f>SUM([4]BS17A!T1632:T1635)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+[4]BS17A!C1639</f>
        <v>58</v>
      </c>
      <c r="D82" s="296">
        <f>+[4]BS17A!D1639</f>
        <v>42</v>
      </c>
      <c r="E82" s="294">
        <f t="shared" si="11"/>
        <v>44</v>
      </c>
      <c r="F82" s="295">
        <f>+[4]BS17A!D1639</f>
        <v>42</v>
      </c>
      <c r="G82" s="295">
        <f>+[4]BS17A!F1639</f>
        <v>2</v>
      </c>
      <c r="H82" s="295">
        <f>+[4]BS17A!G1639</f>
        <v>0</v>
      </c>
      <c r="I82" s="399">
        <f t="shared" si="13"/>
        <v>16</v>
      </c>
      <c r="J82" s="398">
        <f>+[4]BS17A!E1639</f>
        <v>16</v>
      </c>
      <c r="K82" s="398">
        <f>+[4]BS17A!H1639</f>
        <v>0</v>
      </c>
      <c r="L82" s="398">
        <f>+[4]BS17A!I1639</f>
        <v>0</v>
      </c>
      <c r="M82" s="177">
        <f>+[4]BS17A!AB$1639</f>
        <v>6</v>
      </c>
      <c r="N82" s="177">
        <f>+[4]BS17A!Q$1639+[4]BS17A!R$1639</f>
        <v>0</v>
      </c>
      <c r="O82" s="177">
        <f>+[4]BS17D!C$1639</f>
        <v>0</v>
      </c>
      <c r="P82" s="177">
        <f>+[4]BS17A!S$1639</f>
        <v>0</v>
      </c>
      <c r="Q82" s="177">
        <f>+[4]BS17A!T$1639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+[4]BS17A!C$1914+[4]BS17A!C$1890-[4]BS17A!C$1935-[4]BS17A!C$1936</f>
        <v>39</v>
      </c>
      <c r="D83" s="334">
        <f>+[4]BS17A!D$1914+[4]BS17A!D$1890-[4]BS17A!D$1935-[4]BS17A!D$1936</f>
        <v>39</v>
      </c>
      <c r="E83" s="332">
        <f t="shared" si="11"/>
        <v>39</v>
      </c>
      <c r="F83" s="333">
        <f>+[4]BS17A!D$1914+[4]BS17A!D$1890-[4]BS17A!D$1935-[4]BS17A!D$1936</f>
        <v>39</v>
      </c>
      <c r="G83" s="333">
        <f>+[4]BS17A!F$1914+[4]BS17A!F$1890-[4]BS17A!F$1935-[4]BS17A!F$1936</f>
        <v>0</v>
      </c>
      <c r="H83" s="333">
        <f>+[4]BS17A!G$1914+[4]BS17A!G$1890-[4]BS17A!G$1935-[4]BS17A!G$1936</f>
        <v>0</v>
      </c>
      <c r="I83" s="401">
        <f t="shared" si="13"/>
        <v>0</v>
      </c>
      <c r="J83" s="402">
        <f>+[4]BS17A!E$1914+[4]BS17A!E$1890-[4]BS17A!E$1935-[4]BS17A!E$1936</f>
        <v>0</v>
      </c>
      <c r="K83" s="402">
        <f>+[4]BS17A!H$1914+[4]BS17A!H$1890-[4]BS17A!H$1935-[4]BS17A!H$1936</f>
        <v>0</v>
      </c>
      <c r="L83" s="402">
        <f>+[4]BS17A!I$1914+[4]BS17A!I$1890-[4]BS17A!I$1935-[4]BS17A!I$1936</f>
        <v>0</v>
      </c>
      <c r="M83" s="330">
        <f>+[4]BS17A!AB$1914+[4]BS17A!AB$1890-[4]BS17A!AB$1935-[4]BS17A!AB$1936</f>
        <v>34</v>
      </c>
      <c r="N83" s="330">
        <f>+[4]BS17A!Q$1914+[4]BS17A!Q$1890-[4]BS17A!Q$1935-[4]BS17A!Q$1936+[4]BS17A!R$1914+[4]BS17A!R$1890-[4]BS17A!R$1935-[4]BS17A!R$1936</f>
        <v>0</v>
      </c>
      <c r="O83" s="330">
        <f>+[4]BS17D!C$1914+[4]BS17D!C$1890-[4]BS17D!C$1937</f>
        <v>0</v>
      </c>
      <c r="P83" s="330">
        <f>+[4]BS17A!S$1914+[4]BS17A!S$1890-[4]BS17A!S$1935-[4]BS17A!S$1936</f>
        <v>0</v>
      </c>
      <c r="Q83" s="330">
        <f>+[4]BS17A!T$1914+[4]BS17A!T$1890-[4]BS17A!T$1935-[4]BS17A!T$1936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+[4]BS17A!C1845</f>
        <v>8</v>
      </c>
      <c r="D84" s="334">
        <f>+[4]BS17A!D$1845</f>
        <v>8</v>
      </c>
      <c r="E84" s="332">
        <f t="shared" si="11"/>
        <v>8</v>
      </c>
      <c r="F84" s="333">
        <f>+[4]BS17A!D$1845</f>
        <v>8</v>
      </c>
      <c r="G84" s="333">
        <f>+[4]BS17A!F$1845</f>
        <v>0</v>
      </c>
      <c r="H84" s="333">
        <f>+[4]BS17A!G$1845</f>
        <v>0</v>
      </c>
      <c r="I84" s="401">
        <f t="shared" si="13"/>
        <v>0</v>
      </c>
      <c r="J84" s="402">
        <f>+[4]BS17A!E$1845</f>
        <v>0</v>
      </c>
      <c r="K84" s="402">
        <f>+[4]BS17A!H$1845</f>
        <v>0</v>
      </c>
      <c r="L84" s="402">
        <f>+[4]BS17A!I$1845</f>
        <v>0</v>
      </c>
      <c r="M84" s="330">
        <f>+[4]BS17A!AB$1845</f>
        <v>0</v>
      </c>
      <c r="N84" s="330">
        <f>+[4]BS17A!Q$1845+[4]BS17A!R$1845</f>
        <v>0</v>
      </c>
      <c r="O84" s="330">
        <f>+[4]BS17D!C1845</f>
        <v>0</v>
      </c>
      <c r="P84" s="330">
        <f>+[4]BS17A!S$1845</f>
        <v>0</v>
      </c>
      <c r="Q84" s="330">
        <f>+[4]BS17A!T$1845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1104</v>
      </c>
      <c r="D85" s="404">
        <f>SUM(D68:D84)</f>
        <v>888</v>
      </c>
      <c r="E85" s="283">
        <f>SUM(E68:E84)</f>
        <v>917</v>
      </c>
      <c r="F85" s="405">
        <f>SUM(D68:D84)</f>
        <v>888</v>
      </c>
      <c r="G85" s="405">
        <f t="shared" ref="G85:Q85" si="14">SUM(G68:G84)</f>
        <v>29</v>
      </c>
      <c r="H85" s="405">
        <f t="shared" si="14"/>
        <v>0</v>
      </c>
      <c r="I85" s="406">
        <f t="shared" si="14"/>
        <v>220</v>
      </c>
      <c r="J85" s="407">
        <f t="shared" si="14"/>
        <v>216</v>
      </c>
      <c r="K85" s="407">
        <f t="shared" si="14"/>
        <v>4</v>
      </c>
      <c r="L85" s="407">
        <f t="shared" si="14"/>
        <v>0</v>
      </c>
      <c r="M85" s="408">
        <f t="shared" si="14"/>
        <v>314</v>
      </c>
      <c r="N85" s="408">
        <f t="shared" si="14"/>
        <v>166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77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35</v>
      </c>
      <c r="D91" s="328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23</v>
      </c>
      <c r="E91" s="326">
        <f>SUM(F91:H91)</f>
        <v>25</v>
      </c>
      <c r="F91" s="327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23</v>
      </c>
      <c r="G91" s="327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2</v>
      </c>
      <c r="H91" s="327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395">
        <f>SUM(J91:L91)</f>
        <v>12</v>
      </c>
      <c r="J91" s="396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12</v>
      </c>
      <c r="K91" s="396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396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324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4</v>
      </c>
      <c r="N91" s="324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324">
        <f>+[4]BS17D!C1638+[4]BS17D!C1641+[4]BS17D!C1642+[4]BS17D!C1643+[4]BS17D!C1651+[4]BS17D!C1652+[4]BS17D!C1653+[4]BS17D!C1661+[4]BS17D!C1662+[4]BS17D!C1663+[4]BS17D!C1664+[4]BS17D!C1665+[4]BS17D!C1666+[4]BS17D!C1667+[4]BS17D!C1668+[4]BS17D!C1669+[4]BS17D!C1670+[4]BS17D!C1671+[4]BS17D!C1672+[4]BS17D!C1673+[4]BS17D!C1674+[4]BS17D!C1676+[4]BS17D!C1677+[4]BS17D!C1678+[4]BS17D!C1679+[4]BS17D!C1680+[4]BS17D!C1681+[4]BS17D!C1682+[4]BS17D!C1683+[4]BS17D!C1685+[4]BS17D!C1686+[4]BS17D!C1687+[4]BS17D!C1689+[4]BS17D!C1690+[4]BS17D!C1691+[4]BS17D!C1692+[4]BS17D!C1696+[4]BS17D!C1697+[4]BS17D!C1698+[4]BS17D!C1700+[4]BS17D!C1701+[4]BS17D!C1702+[4]BS17D!C1703+[4]BS17D!C1706+[4]BS17D!C1708+[4]BS17D!C1709+[4]BS17D!C1717+[4]BS17D!C1718+[4]BS17D!C1719+[4]BS17D!C1720+[4]BS17D!C1721+[4]BS17D!C1723+[4]BS17D!C1724+[4]BS17D!C1725+[4]BS17D!C1726+[4]BS17D!C1728+[4]BS17D!C1730+[4]BS17D!C1731+[4]BS17D!C1734+[4]BS17D!C1735+[4]BS17D!C1736+[4]BS17D!C1738+[4]BS17D!C1739+[4]BS17D!C1740+[4]BS17D!C1741+[4]BS17D!C1742+[4]BS17D!C1743+[4]BS17D!C1744+[4]BS17D!C1745+[4]BS17D!C1746+[4]BS17D!C1751+[4]BS17D!C1752+[4]BS17D!C1753+[4]BS17D!C1759+[4]BS17D!C1760+[4]BS17D!C1764+[4]BS17D!C1765+[4]BS17D!C1766+[4]BS17D!C1767+[4]BS17D!C1768+[4]BS17D!C1769+[4]BS17D!C1770+[4]BS17D!C1771+[4]BS17D!C1772+[4]BS17D!C1773+[4]BS17D!C1774+[4]BS17D!C1782+[4]BS17D!C1791+[4]BS17D!C1794+[4]BS17D!C1795+[4]BS17D!C1797+[4]BS17D!C1802+[4]BS17D!C1804+[4]BS17D!C1805+[4]BS17D!C1806+[4]BS17D!C1807+[4]BS17D!C1813+[4]BS17D!C1815+[4]BS17D!C1816+[4]BS17D!C1818+[4]BS17D!C1819+[4]BS17D!C1821+[4]BS17D!C1822+[4]BS17D!C1823+[4]BS17D!C1825+[4]BS17D!C1831+[4]BS17D!C1835+[4]BS17D!C1841</f>
        <v>0</v>
      </c>
      <c r="P91" s="324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324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23</v>
      </c>
      <c r="D92" s="296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19</v>
      </c>
      <c r="E92" s="294">
        <f>SUM(F92:H92)</f>
        <v>19</v>
      </c>
      <c r="F92" s="295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19</v>
      </c>
      <c r="G92" s="295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0</v>
      </c>
      <c r="H92" s="295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395">
        <f>SUM(J92:L92)</f>
        <v>4</v>
      </c>
      <c r="J92" s="396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4</v>
      </c>
      <c r="K92" s="398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398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177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2</v>
      </c>
      <c r="N92" s="177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0</v>
      </c>
      <c r="O92" s="177">
        <f>+[4]BS17D!C1640+[4]BS17D!C1644+[4]BS17D!C1645+[4]BS17D!C1646+[4]BS17D!C1647+[4]BS17D!C1648+[4]BS17D!C1649+[4]BS17D!C1650+[4]BS17D!C1654+[4]BS17D!C1655+[4]BS17D!C1656+[4]BS17D!C1657+[4]BS17D!C1658+[4]BS17D!C1659+[4]BS17D!C1660+[4]BS17D!C1675+[4]BS17D!C1684+[4]BS17D!C1688+[4]BS17D!C1693+[4]BS17D!C1694+[4]BS17D!C1695+[4]BS17D!C1699+[4]BS17D!C1704+[4]BS17D!C1705+[4]BS17D!C1707+[4]BS17D!C1710+[4]BS17D!C1711+[4]BS17D!C1712+[4]BS17D!C1713+[4]BS17D!C1714+[4]BS17D!C1715+[4]BS17D!C1716+[4]BS17D!C1722+[4]BS17D!C1727+[4]BS17D!C1729+[4]BS17D!C1732+[4]BS17D!C1733+[4]BS17D!C1737+[4]BS17D!C1747+[4]BS17D!C1748+[4]BS17D!C1749+[4]BS17D!C1750+[4]BS17D!C1754+[4]BS17D!C1755+[4]BS17D!C1756+[4]BS17D!C1757+[4]BS17D!C1758+[4]BS17D!C1761+[4]BS17D!C1762+[4]BS17D!C1763+[4]BS17D!C1775+[4]BS17D!C1776+[4]BS17D!C1777+[4]BS17D!C1778+[4]BS17D!C1779+[4]BS17D!C1780+[4]BS17D!C1781+[4]BS17D!C1783+[4]BS17D!C1784+[4]BS17D!C1785+[4]BS17D!C1786+[4]BS17D!C1787+[4]BS17D!C1788+[4]BS17D!C1789+[4]BS17D!C1790+[4]BS17D!C1792+[4]BS17D!C1793+[4]BS17D!C1796+[4]BS17D!C1798+[4]BS17D!C1799+[4]BS17D!C1800+[4]BS17D!C1801+[4]BS17D!C1803+[4]BS17D!C1808+[4]BS17D!C1809+[4]BS17D!C1810+[4]BS17D!C1811+[4]BS17D!C1812+[4]BS17D!C1814+[4]BS17D!C1817+[4]BS17D!C1820+[4]BS17D!C1824+[4]BS17D!C1826+[4]BS17D!C1827+[4]BS17D!C1828+[4]BS17D!C1829+[4]BS17D!C1830+[4]BS17D!C1832+[4]BS17D!C1833+[4]BS17D!C1834+[4]BS17D!C1836+[4]BS17D!C1837+[4]BS17D!C1838+[4]BS17D!C1839+[4]BS17D!C1840+[4]BS17D!C1842</f>
        <v>0</v>
      </c>
      <c r="P92" s="177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177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58</v>
      </c>
      <c r="D93" s="404">
        <f t="shared" ref="D93:Q93" si="15">SUM(D91:D92)</f>
        <v>42</v>
      </c>
      <c r="E93" s="283">
        <f t="shared" si="15"/>
        <v>44</v>
      </c>
      <c r="F93" s="405">
        <f t="shared" si="15"/>
        <v>42</v>
      </c>
      <c r="G93" s="405">
        <f t="shared" si="15"/>
        <v>2</v>
      </c>
      <c r="H93" s="405">
        <f t="shared" si="15"/>
        <v>0</v>
      </c>
      <c r="I93" s="406">
        <f t="shared" si="15"/>
        <v>16</v>
      </c>
      <c r="J93" s="407">
        <f t="shared" si="15"/>
        <v>16</v>
      </c>
      <c r="K93" s="407">
        <f t="shared" si="15"/>
        <v>0</v>
      </c>
      <c r="L93" s="407">
        <f t="shared" si="15"/>
        <v>0</v>
      </c>
      <c r="M93" s="408">
        <f t="shared" si="15"/>
        <v>6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0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483" t="s">
        <v>10</v>
      </c>
      <c r="D95" s="483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350</v>
      </c>
      <c r="D96" s="410">
        <v>166</v>
      </c>
      <c r="E96" s="411">
        <v>28</v>
      </c>
      <c r="F96" s="412">
        <v>322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234</v>
      </c>
      <c r="D98" s="418">
        <v>224</v>
      </c>
      <c r="E98" s="419">
        <v>13</v>
      </c>
      <c r="F98" s="420">
        <v>221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228</v>
      </c>
      <c r="D100" s="418">
        <v>228</v>
      </c>
      <c r="E100" s="419">
        <v>29</v>
      </c>
      <c r="F100" s="420">
        <v>199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1</v>
      </c>
      <c r="D101" s="414">
        <v>1</v>
      </c>
      <c r="E101" s="415"/>
      <c r="F101" s="416">
        <v>1</v>
      </c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324</v>
      </c>
      <c r="D102" s="422">
        <v>298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483" t="s">
        <v>10</v>
      </c>
      <c r="D104" s="102" t="s">
        <v>126</v>
      </c>
      <c r="E104" s="103" t="s">
        <v>127</v>
      </c>
      <c r="F104" s="481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482" t="s">
        <v>10</v>
      </c>
      <c r="D110" s="482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1</v>
      </c>
      <c r="D111" s="431">
        <v>1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/>
      <c r="D112" s="433"/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483" t="s">
        <v>10</v>
      </c>
      <c r="D115" s="114" t="s">
        <v>148</v>
      </c>
      <c r="E115" s="115" t="s">
        <v>149</v>
      </c>
      <c r="F115" s="477" t="s">
        <v>12</v>
      </c>
      <c r="G115" s="45" t="s">
        <v>13</v>
      </c>
      <c r="H115" s="479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+[4]BS17A!C804</f>
        <v>8</v>
      </c>
      <c r="D116" s="434">
        <f>+C116-E116</f>
        <v>0</v>
      </c>
      <c r="E116" s="435">
        <f>+[4]BS17A!D804</f>
        <v>8</v>
      </c>
      <c r="F116" s="338">
        <f>+[4]BS17A!N804</f>
        <v>4</v>
      </c>
      <c r="G116" s="436">
        <f>+[4]BS17A!O804</f>
        <v>4</v>
      </c>
      <c r="H116" s="337">
        <f>+[4]BS17A!P804</f>
        <v>0</v>
      </c>
      <c r="I116" s="337">
        <f>+[4]BS17A!Q804+[4]BS17A!R804</f>
        <v>0</v>
      </c>
      <c r="J116" s="437">
        <f>+[4]BS17D!C804</f>
        <v>0</v>
      </c>
      <c r="K116" s="337">
        <f>+[4]BS17A!T804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+[4]BS17C!C44</f>
        <v>0</v>
      </c>
      <c r="D117" s="438"/>
      <c r="E117" s="439"/>
      <c r="F117" s="299">
        <f>+[4]BS17C!D44</f>
        <v>0</v>
      </c>
      <c r="G117" s="301">
        <f>+[4]BS17C!E44</f>
        <v>0</v>
      </c>
      <c r="H117" s="343">
        <f>+[4]BS17C!F44</f>
        <v>0</v>
      </c>
      <c r="I117" s="343">
        <f>+[4]BS17C!G44</f>
        <v>0</v>
      </c>
      <c r="J117" s="298">
        <f>+[4]BS17D!C1988</f>
        <v>0</v>
      </c>
      <c r="K117" s="343">
        <f>+[4]BS17C!H44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8</v>
      </c>
      <c r="D118" s="423"/>
      <c r="E118" s="424"/>
      <c r="F118" s="282">
        <f t="shared" ref="F118:K118" si="20">+F117+F116</f>
        <v>4</v>
      </c>
      <c r="G118" s="284">
        <f t="shared" si="20"/>
        <v>4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+[4]BS17C!C80</f>
        <v>1256</v>
      </c>
      <c r="D119" s="423"/>
      <c r="E119" s="424"/>
      <c r="F119" s="325">
        <f>+[4]BS17C!D80</f>
        <v>77</v>
      </c>
      <c r="G119" s="327">
        <f>+[4]BS17C!E80</f>
        <v>1149</v>
      </c>
      <c r="H119" s="441">
        <f>+[4]BS17C!F80</f>
        <v>30</v>
      </c>
      <c r="I119" s="441">
        <f>+[4]BS17C!G80</f>
        <v>0</v>
      </c>
      <c r="J119" s="324">
        <f>+[4]BS17D!C2023</f>
        <v>0</v>
      </c>
      <c r="K119" s="441">
        <f>+[4]BS17C!H80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+[4]BS17C!C122</f>
        <v>482</v>
      </c>
      <c r="D120" s="442"/>
      <c r="E120" s="443"/>
      <c r="F120" s="331">
        <f>+[4]BS17C!D122</f>
        <v>7</v>
      </c>
      <c r="G120" s="333">
        <f>+[4]BS17C!E122</f>
        <v>460</v>
      </c>
      <c r="H120" s="359">
        <f>+[4]BS17C!F122</f>
        <v>15</v>
      </c>
      <c r="I120" s="359">
        <f>+[4]BS17C!G122</f>
        <v>0</v>
      </c>
      <c r="J120" s="330">
        <f>+[4]BS17D!C2062</f>
        <v>0</v>
      </c>
      <c r="K120" s="359">
        <f>+[4]BS17C!H122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+[4]BS17A!C1036</f>
        <v>0</v>
      </c>
      <c r="D121" s="283">
        <f>+C121-E121</f>
        <v>0</v>
      </c>
      <c r="E121" s="285">
        <f>+[4]BS17A!D1036</f>
        <v>0</v>
      </c>
      <c r="F121" s="282">
        <f>+[4]BS17A!N1036</f>
        <v>0</v>
      </c>
      <c r="G121" s="284">
        <f>+[4]BS17A!O1036</f>
        <v>0</v>
      </c>
      <c r="H121" s="350">
        <f>+[4]BS17A!P1036</f>
        <v>0</v>
      </c>
      <c r="I121" s="350">
        <f>+[4]BS17A!Q1036+[4]BS17A!R1036</f>
        <v>0</v>
      </c>
      <c r="J121" s="281">
        <f>+[4]BS17D!C1036</f>
        <v>0</v>
      </c>
      <c r="K121" s="350">
        <f>+[4]BS17A!T1036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+[4]BS17C!C164</f>
        <v>76</v>
      </c>
      <c r="D122" s="445"/>
      <c r="E122" s="443"/>
      <c r="F122" s="288">
        <f>+[4]BS17C!D164</f>
        <v>76</v>
      </c>
      <c r="G122" s="290">
        <f>+[4]BS17C!E164</f>
        <v>0</v>
      </c>
      <c r="H122" s="446">
        <f>+[4]BS17C!F164</f>
        <v>0</v>
      </c>
      <c r="I122" s="446">
        <f>+[4]BS17C!G164</f>
        <v>0</v>
      </c>
      <c r="J122" s="287">
        <f>+[4]BS17D!B2103</f>
        <v>0</v>
      </c>
      <c r="K122" s="446">
        <f>+[4]BS17C!H164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+[4]BS17A!C1196</f>
        <v>883</v>
      </c>
      <c r="D123" s="306">
        <f>+C123-E123</f>
        <v>1</v>
      </c>
      <c r="E123" s="308">
        <f>+[4]BS17A!D1196</f>
        <v>882</v>
      </c>
      <c r="F123" s="305">
        <f>+[4]BS17A!N1196</f>
        <v>149</v>
      </c>
      <c r="G123" s="307">
        <f>+[4]BS17A!O1196</f>
        <v>519</v>
      </c>
      <c r="H123" s="341">
        <f>+[4]BS17A!P1196</f>
        <v>215</v>
      </c>
      <c r="I123" s="341">
        <f>+[4]BS17A!Q1196+[4]BS17A!R1196</f>
        <v>0</v>
      </c>
      <c r="J123" s="304">
        <f>+[4]BS17D!C1196</f>
        <v>0</v>
      </c>
      <c r="K123" s="341">
        <f>+[4]BS17A!T1196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+[4]BS17C!C181</f>
        <v>6861</v>
      </c>
      <c r="D124" s="438"/>
      <c r="E124" s="439"/>
      <c r="F124" s="299">
        <f>+[4]BS17C!D181</f>
        <v>6421</v>
      </c>
      <c r="G124" s="301">
        <f>+[4]BS17C!E181</f>
        <v>23</v>
      </c>
      <c r="H124" s="343">
        <f>+[4]BS17C!F181</f>
        <v>417</v>
      </c>
      <c r="I124" s="343">
        <f>+[4]BS17C!G181</f>
        <v>0</v>
      </c>
      <c r="J124" s="298">
        <f>+[4]BS17D!C2119</f>
        <v>0</v>
      </c>
      <c r="K124" s="343">
        <f>+[4]BS17C!H181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7744</v>
      </c>
      <c r="D125" s="423"/>
      <c r="E125" s="424"/>
      <c r="F125" s="282">
        <f t="shared" ref="F125:K125" si="21">+F124+F123</f>
        <v>6570</v>
      </c>
      <c r="G125" s="284">
        <f t="shared" si="21"/>
        <v>542</v>
      </c>
      <c r="H125" s="350">
        <f t="shared" si="21"/>
        <v>632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+[4]BS17A!C1353</f>
        <v>67</v>
      </c>
      <c r="D126" s="326">
        <f>+C126-E126</f>
        <v>2</v>
      </c>
      <c r="E126" s="328">
        <f>+[4]BS17A!D1353</f>
        <v>65</v>
      </c>
      <c r="F126" s="325">
        <f>+[4]BS17A!N1353</f>
        <v>10</v>
      </c>
      <c r="G126" s="327">
        <f>+[4]BS17A!O1353</f>
        <v>57</v>
      </c>
      <c r="H126" s="441">
        <f>+[4]BS17A!P1353</f>
        <v>0</v>
      </c>
      <c r="I126" s="441">
        <f>+[4]BS17A!Q1353+[4]BS17A!R1353</f>
        <v>0</v>
      </c>
      <c r="J126" s="287">
        <f>+[4]BS17D!C1353</f>
        <v>0</v>
      </c>
      <c r="K126" s="441">
        <f>+[4]BS17A!T1353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+[4]BS17C!C252</f>
        <v>215</v>
      </c>
      <c r="D127" s="438"/>
      <c r="E127" s="439"/>
      <c r="F127" s="299">
        <f>+[4]BS17C!D252</f>
        <v>175</v>
      </c>
      <c r="G127" s="301">
        <f>+[4]BS17C!E252</f>
        <v>31</v>
      </c>
      <c r="H127" s="343">
        <f>+[4]BS17C!F252</f>
        <v>9</v>
      </c>
      <c r="I127" s="343">
        <f>+[4]BS17C!G252</f>
        <v>0</v>
      </c>
      <c r="J127" s="298">
        <f>+[4]BS17D!C2189</f>
        <v>0</v>
      </c>
      <c r="K127" s="343">
        <f>+[4]BS17C!H252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282</v>
      </c>
      <c r="D128" s="423"/>
      <c r="E128" s="424"/>
      <c r="F128" s="282">
        <f t="shared" ref="F128:K128" si="22">+F127+F126</f>
        <v>185</v>
      </c>
      <c r="G128" s="284">
        <f t="shared" si="22"/>
        <v>88</v>
      </c>
      <c r="H128" s="350">
        <f t="shared" si="22"/>
        <v>9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+[4]BS17C!C292</f>
        <v>137</v>
      </c>
      <c r="D129" s="442"/>
      <c r="E129" s="443"/>
      <c r="F129" s="288">
        <f>+[4]BS17C!D292</f>
        <v>54</v>
      </c>
      <c r="G129" s="290">
        <f>+[4]BS17C!E292</f>
        <v>37</v>
      </c>
      <c r="H129" s="446">
        <f>+[4]BS17C!F292</f>
        <v>46</v>
      </c>
      <c r="I129" s="446">
        <f>+[4]BS17C!G292</f>
        <v>0</v>
      </c>
      <c r="J129" s="287">
        <f>+[4]BS17D!C2228</f>
        <v>0</v>
      </c>
      <c r="K129" s="446">
        <f>+[4]BS17C!H292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+[4]BS17A!C1574</f>
        <v>1903</v>
      </c>
      <c r="D130" s="283">
        <f>+C130-E130</f>
        <v>151</v>
      </c>
      <c r="E130" s="285">
        <f>+[4]BS17A!D1574</f>
        <v>1752</v>
      </c>
      <c r="F130" s="282">
        <f>+[4]BS17A!N1574</f>
        <v>1747</v>
      </c>
      <c r="G130" s="284">
        <f>+[4]BS17A!O1574</f>
        <v>156</v>
      </c>
      <c r="H130" s="350">
        <f>+[4]BS17A!P1574</f>
        <v>0</v>
      </c>
      <c r="I130" s="350">
        <f>+[4]BS17A!Q1574+[4]BS17A!R1574</f>
        <v>0</v>
      </c>
      <c r="J130" s="281">
        <f>+[4]BS17D!C1574</f>
        <v>0</v>
      </c>
      <c r="K130" s="350">
        <f>+[4]BS17A!T1574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+[4]BS17A!C1849</f>
        <v>40</v>
      </c>
      <c r="D131" s="289">
        <f>+C131-E131</f>
        <v>3</v>
      </c>
      <c r="E131" s="291">
        <f>+[4]BS17A!D1849</f>
        <v>37</v>
      </c>
      <c r="F131" s="288">
        <f>+[4]BS17A!N1849</f>
        <v>23</v>
      </c>
      <c r="G131" s="290">
        <f>+[4]BS17A!O1849</f>
        <v>0</v>
      </c>
      <c r="H131" s="446">
        <f>+[4]BS17A!P1849</f>
        <v>17</v>
      </c>
      <c r="I131" s="446">
        <f>+[4]BS17A!Q1849+[4]BS17A!R1849</f>
        <v>0</v>
      </c>
      <c r="J131" s="287">
        <f>+[4]BS17D!C1849</f>
        <v>0</v>
      </c>
      <c r="K131" s="446">
        <f>+[4]BS17A!T1849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+[4]BS17C!C315</f>
        <v>113</v>
      </c>
      <c r="D132" s="438"/>
      <c r="E132" s="439"/>
      <c r="F132" s="299">
        <f>+[4]BS17C!D315</f>
        <v>5</v>
      </c>
      <c r="G132" s="301">
        <f>+[4]BS17C!E315</f>
        <v>108</v>
      </c>
      <c r="H132" s="343">
        <f>+[4]BS17C!F315</f>
        <v>0</v>
      </c>
      <c r="I132" s="343">
        <f>+[4]BS17C!G315</f>
        <v>0</v>
      </c>
      <c r="J132" s="298">
        <f>+[4]BS17D!C2250</f>
        <v>0</v>
      </c>
      <c r="K132" s="343">
        <f>+[4]BS17C!H315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153</v>
      </c>
      <c r="D133" s="423"/>
      <c r="E133" s="424"/>
      <c r="F133" s="282">
        <f t="shared" ref="F133:K133" si="24">+F132+F131</f>
        <v>28</v>
      </c>
      <c r="G133" s="284">
        <f t="shared" si="24"/>
        <v>108</v>
      </c>
      <c r="H133" s="350">
        <f t="shared" si="24"/>
        <v>17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+[4]BS17C!C341</f>
        <v>8235</v>
      </c>
      <c r="D134" s="423"/>
      <c r="E134" s="424"/>
      <c r="F134" s="282">
        <f>+[4]BS17C!D341</f>
        <v>6199</v>
      </c>
      <c r="G134" s="284">
        <f>+[4]BS17C!E341</f>
        <v>1763</v>
      </c>
      <c r="H134" s="350">
        <f>+[4]BS17C!F341</f>
        <v>273</v>
      </c>
      <c r="I134" s="350">
        <f>+[4]BS17C!G341</f>
        <v>0</v>
      </c>
      <c r="J134" s="281">
        <f>+[4]BS17D!C2267</f>
        <v>0</v>
      </c>
      <c r="K134" s="350">
        <f>+[4]BS17C!H341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2901</v>
      </c>
      <c r="D135" s="371"/>
      <c r="E135" s="372"/>
      <c r="F135" s="306">
        <f t="shared" ref="F135:K135" si="25">+F116+F121+F123+F126+F130+F131</f>
        <v>1933</v>
      </c>
      <c r="G135" s="307">
        <f t="shared" si="25"/>
        <v>736</v>
      </c>
      <c r="H135" s="308">
        <f t="shared" si="25"/>
        <v>232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17375</v>
      </c>
      <c r="D136" s="423"/>
      <c r="E136" s="424"/>
      <c r="F136" s="293">
        <f t="shared" ref="F136:K136" si="26">+F117+F119+F120+F122+F124+F127+F129+F132+F134</f>
        <v>13014</v>
      </c>
      <c r="G136" s="295">
        <f t="shared" si="26"/>
        <v>3571</v>
      </c>
      <c r="H136" s="357">
        <f t="shared" si="26"/>
        <v>790</v>
      </c>
      <c r="I136" s="357">
        <f t="shared" si="26"/>
        <v>0</v>
      </c>
      <c r="J136" s="177">
        <f t="shared" si="26"/>
        <v>0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20276</v>
      </c>
      <c r="D137" s="442"/>
      <c r="E137" s="443"/>
      <c r="F137" s="299">
        <f t="shared" ref="F137:K137" si="27">+F135+F136</f>
        <v>14947</v>
      </c>
      <c r="G137" s="301">
        <f t="shared" si="27"/>
        <v>4307</v>
      </c>
      <c r="H137" s="343">
        <f t="shared" si="27"/>
        <v>1022</v>
      </c>
      <c r="I137" s="343">
        <f t="shared" si="27"/>
        <v>0</v>
      </c>
      <c r="J137" s="298">
        <f t="shared" si="27"/>
        <v>0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+[4]BS17C!C532</f>
        <v>0</v>
      </c>
      <c r="D140" s="336">
        <f>+[4]BS17C!E532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+[4]BS17A!C1861</f>
        <v>56</v>
      </c>
      <c r="D141" s="177">
        <f>+[4]BS17A!D1861</f>
        <v>51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+[4]BS17A!C48</f>
        <v>364</v>
      </c>
      <c r="D142" s="177">
        <f>+[4]BS17A!D48</f>
        <v>364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+[4]BS17A!C50</f>
        <v>59</v>
      </c>
      <c r="D144" s="453">
        <f>+[4]BS17A!D50</f>
        <v>59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+[4]BS17A!C51</f>
        <v>107</v>
      </c>
      <c r="D145" s="330">
        <f>+[4]BS17A!D51</f>
        <v>103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586</v>
      </c>
      <c r="D146" s="281">
        <f>SUM(D140:D145)</f>
        <v>577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4558</v>
      </c>
      <c r="D151" s="175"/>
      <c r="E151" s="173">
        <v>13579</v>
      </c>
      <c r="F151" s="175"/>
      <c r="G151" s="175">
        <v>4558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2324</v>
      </c>
      <c r="D152" s="180">
        <v>291</v>
      </c>
      <c r="E152" s="178">
        <v>4369</v>
      </c>
      <c r="F152" s="180"/>
      <c r="G152" s="180">
        <v>2033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6882</v>
      </c>
      <c r="D153" s="285">
        <f>SUM(D151:D152)</f>
        <v>291</v>
      </c>
      <c r="E153" s="283">
        <f>SUM(E151:E152)</f>
        <v>17948</v>
      </c>
      <c r="F153" s="285">
        <f>SUM(F151:F152)</f>
        <v>0</v>
      </c>
      <c r="G153" s="285">
        <f>SUM(G151:G152)</f>
        <v>6591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11789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1980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27954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480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483" t="s">
        <v>10</v>
      </c>
      <c r="D176" s="483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143</v>
      </c>
      <c r="D177" s="197">
        <v>138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484" t="s">
        <v>195</v>
      </c>
      <c r="D181" s="484" t="s">
        <v>232</v>
      </c>
      <c r="E181" s="483" t="s">
        <v>233</v>
      </c>
      <c r="F181" s="484" t="s">
        <v>234</v>
      </c>
      <c r="G181" s="484" t="s">
        <v>235</v>
      </c>
      <c r="H181" s="484" t="s">
        <v>236</v>
      </c>
      <c r="I181" s="484" t="s">
        <v>237</v>
      </c>
      <c r="J181" s="484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486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485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486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485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486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486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485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482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5" workbookViewId="0">
      <selection activeCell="F113" sqref="F113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",[5]NOMBRE!B2," - ","( ",[5]NOMBRE!C2,[5]NOMBRE!D2,[5]NOMBRE!E2,[5]NOMBRE!F2,[5]NOMBRE!G2," )")</f>
        <v>COMUNA: LINARES  - ( 07401 )</v>
      </c>
      <c r="Z2" s="3"/>
    </row>
    <row r="3" spans="1:26" x14ac:dyDescent="0.15">
      <c r="A3" s="1" t="str">
        <f>CONCATENATE("ESTABLECIMIENTO/ESTRATEGIA: ",[5]NOMBRE!B3," - ","( ",[5]NOMBRE!C3,[5]NOMBRE!D3,[5]NOMBRE!E3,[5]NOMBRE!F3,[5]NOMBRE!G3,[5]NOMBRE!H3," )")</f>
        <v>ESTABLECIMIENTO/ESTRATEGIA: HOSPITAL LINARES  - ( 116108 )</v>
      </c>
    </row>
    <row r="4" spans="1:26" x14ac:dyDescent="0.15">
      <c r="A4" s="1" t="str">
        <f>CONCATENATE("MES: ",[5]NOMBRE!B6," - ","( ",[5]NOMBRE!C6,[5]NOMBRE!D6," )")</f>
        <v>MES: ABRIL - ( 04 )</v>
      </c>
    </row>
    <row r="5" spans="1:26" s="2" customFormat="1" x14ac:dyDescent="0.15">
      <c r="A5" s="1" t="str">
        <f>CONCATENATE("AÑO: ",[5]NOMBRE!B7)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492" t="s">
        <v>10</v>
      </c>
      <c r="D11" s="492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68551</v>
      </c>
      <c r="D12" s="282">
        <f t="shared" ref="D12:J12" si="0">+D13+D14+D15+D16+D17+D18+D22+D23+D24</f>
        <v>67752</v>
      </c>
      <c r="E12" s="283">
        <f t="shared" si="0"/>
        <v>26970</v>
      </c>
      <c r="F12" s="284">
        <f t="shared" si="0"/>
        <v>24304</v>
      </c>
      <c r="G12" s="285">
        <f t="shared" si="0"/>
        <v>17277</v>
      </c>
      <c r="H12" s="286">
        <f t="shared" si="0"/>
        <v>0</v>
      </c>
      <c r="I12" s="286">
        <f>+I13+I14+I15+I16+I17+I18+I22+I23+I24</f>
        <v>228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495" t="s">
        <v>16</v>
      </c>
      <c r="B13" s="20" t="s">
        <v>17</v>
      </c>
      <c r="C13" s="287">
        <f>+[5]BS17A!C83</f>
        <v>27323</v>
      </c>
      <c r="D13" s="288">
        <f>+[5]BS17A!D83</f>
        <v>26934</v>
      </c>
      <c r="E13" s="289">
        <f>+[5]BS17A!N83</f>
        <v>11880</v>
      </c>
      <c r="F13" s="290">
        <f>+[5]BS17A!O83</f>
        <v>6756</v>
      </c>
      <c r="G13" s="291">
        <f>+[5]BS17A!P83</f>
        <v>8687</v>
      </c>
      <c r="H13" s="292">
        <f>+[5]BS17A!Q83+[5]BS17A!R83</f>
        <v>0</v>
      </c>
      <c r="I13" s="292">
        <f>+[5]BS17D!C83</f>
        <v>61</v>
      </c>
      <c r="J13" s="292">
        <f>+[5]BS17A!T83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+[5]BS17A!C174</f>
        <v>29871</v>
      </c>
      <c r="D14" s="293">
        <f>+[5]BS17A!D174</f>
        <v>29533</v>
      </c>
      <c r="E14" s="294">
        <f>+[5]BS17A!N174</f>
        <v>11498</v>
      </c>
      <c r="F14" s="295">
        <f>+[5]BS17A!O174</f>
        <v>10836</v>
      </c>
      <c r="G14" s="296">
        <f>+[5]BS17A!P174</f>
        <v>7537</v>
      </c>
      <c r="H14" s="297">
        <f>+[5]BS17A!Q174+[5]BS17A!R174</f>
        <v>0</v>
      </c>
      <c r="I14" s="297">
        <f>+[5]BS17D!C174</f>
        <v>8</v>
      </c>
      <c r="J14" s="297">
        <f>+[5]BS17A!T174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+[5]BS17A!C243</f>
        <v>788</v>
      </c>
      <c r="D15" s="293">
        <f>+[5]BS17A!D243</f>
        <v>781</v>
      </c>
      <c r="E15" s="294">
        <f>+[5]BS17A!N243</f>
        <v>119</v>
      </c>
      <c r="F15" s="295">
        <f>+[5]BS17A!O243</f>
        <v>658</v>
      </c>
      <c r="G15" s="296">
        <f>+[5]BS17A!P243</f>
        <v>11</v>
      </c>
      <c r="H15" s="297">
        <f>+[5]BS17A!Q243+[5]BS17A!R243</f>
        <v>0</v>
      </c>
      <c r="I15" s="297">
        <f>+[5]BS17D!C243</f>
        <v>39</v>
      </c>
      <c r="J15" s="297">
        <f>+[5]BS17A!T243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+[5]BS17A!C289</f>
        <v>0</v>
      </c>
      <c r="D16" s="293">
        <f>+[5]BS17A!D289</f>
        <v>0</v>
      </c>
      <c r="E16" s="294">
        <f>+[5]BS17A!N289</f>
        <v>0</v>
      </c>
      <c r="F16" s="295">
        <f>+[5]BS17A!O289</f>
        <v>0</v>
      </c>
      <c r="G16" s="296">
        <f>+[5]BS17A!P289</f>
        <v>0</v>
      </c>
      <c r="H16" s="297">
        <f>+[5]BS17A!Q289+[5]BS17A!R289</f>
        <v>0</v>
      </c>
      <c r="I16" s="297">
        <f>+[5]BS17D!C289</f>
        <v>0</v>
      </c>
      <c r="J16" s="297">
        <f>+[5]BS17A!T289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+[5]BS17A!C295</f>
        <v>1599</v>
      </c>
      <c r="D17" s="299">
        <f>+[5]BS17A!D295</f>
        <v>1575</v>
      </c>
      <c r="E17" s="300">
        <f>+[5]BS17A!N295</f>
        <v>1165</v>
      </c>
      <c r="F17" s="301">
        <f>+[5]BS17A!O295</f>
        <v>365</v>
      </c>
      <c r="G17" s="302">
        <f>+[5]BS17A!P295</f>
        <v>69</v>
      </c>
      <c r="H17" s="303">
        <f>+[5]BS17A!Q295+[5]BS17A!R295</f>
        <v>0</v>
      </c>
      <c r="I17" s="303">
        <f>+[5]BS17D!C295</f>
        <v>108</v>
      </c>
      <c r="J17" s="303">
        <f>+[5]BS17A!T295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5855</v>
      </c>
      <c r="D18" s="288">
        <f t="shared" ref="D18:J18" si="4">SUM(D19:D21)</f>
        <v>5830</v>
      </c>
      <c r="E18" s="289">
        <f t="shared" si="4"/>
        <v>1884</v>
      </c>
      <c r="F18" s="290">
        <f t="shared" si="4"/>
        <v>3795</v>
      </c>
      <c r="G18" s="291">
        <f t="shared" si="4"/>
        <v>176</v>
      </c>
      <c r="H18" s="292">
        <f t="shared" si="4"/>
        <v>0</v>
      </c>
      <c r="I18" s="292">
        <f>SUM(I19:I21)</f>
        <v>12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+[5]BS17A!C362</f>
        <v>4896</v>
      </c>
      <c r="D19" s="305">
        <f>+[5]BS17A!D362</f>
        <v>4873</v>
      </c>
      <c r="E19" s="306">
        <f>+[5]BS17A!N362</f>
        <v>1520</v>
      </c>
      <c r="F19" s="307">
        <f>+[5]BS17A!O362</f>
        <v>3203</v>
      </c>
      <c r="G19" s="308">
        <f>+[5]BS17A!P362</f>
        <v>173</v>
      </c>
      <c r="H19" s="309">
        <f>+[5]BS17A!Q362+[5]BS17A!R362</f>
        <v>0</v>
      </c>
      <c r="I19" s="309">
        <f>+[5]BS17D!C362</f>
        <v>3</v>
      </c>
      <c r="J19" s="309">
        <f>+[5]BS17A!T362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+[5]BS17A!C405</f>
        <v>54</v>
      </c>
      <c r="D20" s="293">
        <f>+[5]BS17A!D405</f>
        <v>54</v>
      </c>
      <c r="E20" s="294">
        <f>+[5]BS17A!N405</f>
        <v>4</v>
      </c>
      <c r="F20" s="295">
        <f>+[5]BS17A!O405</f>
        <v>50</v>
      </c>
      <c r="G20" s="296">
        <f>+[5]BS17A!P405</f>
        <v>0</v>
      </c>
      <c r="H20" s="297">
        <f>+[5]BS17A!Q405+[5]BS17A!R405</f>
        <v>0</v>
      </c>
      <c r="I20" s="297">
        <f>+[5]BS17D!C405</f>
        <v>0</v>
      </c>
      <c r="J20" s="297">
        <f>+[5]BS17A!T405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+[5]BS17A!C428</f>
        <v>905</v>
      </c>
      <c r="D21" s="299">
        <f>+[5]BS17A!D428</f>
        <v>903</v>
      </c>
      <c r="E21" s="300">
        <f>+[5]BS17A!N428</f>
        <v>360</v>
      </c>
      <c r="F21" s="301">
        <f>+[5]BS17A!O428</f>
        <v>542</v>
      </c>
      <c r="G21" s="302">
        <f>+[5]BS17A!P428</f>
        <v>3</v>
      </c>
      <c r="H21" s="303">
        <f>+[5]BS17A!Q428+[5]BS17A!R428</f>
        <v>0</v>
      </c>
      <c r="I21" s="303">
        <f>+[5]BS17D!C428</f>
        <v>9</v>
      </c>
      <c r="J21" s="303">
        <f>+[5]BS17A!T428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493" t="s">
        <v>31</v>
      </c>
      <c r="B22" s="30" t="s">
        <v>32</v>
      </c>
      <c r="C22" s="287">
        <f>+[5]BS17A!C446</f>
        <v>10</v>
      </c>
      <c r="D22" s="288">
        <f>+[5]BS17A!D446</f>
        <v>10</v>
      </c>
      <c r="E22" s="289">
        <f>+[5]BS17A!N446</f>
        <v>0</v>
      </c>
      <c r="F22" s="290">
        <f>+[5]BS17A!O446</f>
        <v>10</v>
      </c>
      <c r="G22" s="291">
        <f>+[5]BS17A!P446</f>
        <v>0</v>
      </c>
      <c r="H22" s="292">
        <f>+[5]BS17A!Q446+[5]BS17A!R446</f>
        <v>0</v>
      </c>
      <c r="I22" s="292">
        <f>+[5]BS17D!C446</f>
        <v>0</v>
      </c>
      <c r="J22" s="292">
        <f>+[5]BS17A!T446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493" t="s">
        <v>33</v>
      </c>
      <c r="B23" s="31" t="s">
        <v>34</v>
      </c>
      <c r="C23" s="310">
        <f>+[5]BS17A!C456</f>
        <v>100</v>
      </c>
      <c r="D23" s="311">
        <f>+[5]BS17A!D456</f>
        <v>96</v>
      </c>
      <c r="E23" s="312">
        <f>+[5]BS17A!N456</f>
        <v>46</v>
      </c>
      <c r="F23" s="313">
        <f>+[5]BS17A!O456</f>
        <v>50</v>
      </c>
      <c r="G23" s="314">
        <f>+[5]BS17A!P456</f>
        <v>4</v>
      </c>
      <c r="H23" s="286">
        <f>+[5]BS17A!Q456+[5]BS17A!R456</f>
        <v>0</v>
      </c>
      <c r="I23" s="286">
        <f>+[5]BS17D!C456</f>
        <v>0</v>
      </c>
      <c r="J23" s="286">
        <f>+[5]BS17A!T456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493" t="s">
        <v>35</v>
      </c>
      <c r="B24" s="34" t="s">
        <v>36</v>
      </c>
      <c r="C24" s="182">
        <f>+[5]BS17A!C500</f>
        <v>3005</v>
      </c>
      <c r="D24" s="315">
        <f>+[5]BS17A!D500</f>
        <v>2993</v>
      </c>
      <c r="E24" s="316">
        <f>+[5]BS17A!N500</f>
        <v>378</v>
      </c>
      <c r="F24" s="317">
        <f>+[5]BS17A!O500</f>
        <v>1834</v>
      </c>
      <c r="G24" s="318">
        <f>+[5]BS17A!P500</f>
        <v>793</v>
      </c>
      <c r="H24" s="319">
        <f>+[5]BS17A!Q500+[5]BS17A!R500</f>
        <v>0</v>
      </c>
      <c r="I24" s="319">
        <f>+[5]BS17D!C500</f>
        <v>0</v>
      </c>
      <c r="J24" s="319">
        <f>+[5]BS17A!T500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4615</v>
      </c>
      <c r="D25" s="288">
        <f t="shared" ref="D25:J25" si="5">+D26+D27+D28+D29+D33</f>
        <v>4543</v>
      </c>
      <c r="E25" s="289">
        <f t="shared" si="5"/>
        <v>905</v>
      </c>
      <c r="F25" s="290">
        <f t="shared" si="5"/>
        <v>1398</v>
      </c>
      <c r="G25" s="291">
        <f t="shared" si="5"/>
        <v>2312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+[5]BS17A!C535</f>
        <v>3053</v>
      </c>
      <c r="D26" s="305">
        <f>+[5]BS17A!D535</f>
        <v>3007</v>
      </c>
      <c r="E26" s="306">
        <f>+[5]BS17A!N535</f>
        <v>319</v>
      </c>
      <c r="F26" s="307">
        <f>+[5]BS17A!O535</f>
        <v>783</v>
      </c>
      <c r="G26" s="308">
        <f>+[5]BS17A!P535</f>
        <v>1951</v>
      </c>
      <c r="H26" s="309">
        <f>+[5]BS17A!Q535+[5]BS17A!R535</f>
        <v>0</v>
      </c>
      <c r="I26" s="309">
        <f>+[5]BS17D!C535</f>
        <v>0</v>
      </c>
      <c r="J26" s="309">
        <f>+[5]BS17A!T535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+[5]BS17A!C590</f>
        <v>8</v>
      </c>
      <c r="D27" s="320">
        <f>+[5]BS17A!D590</f>
        <v>8</v>
      </c>
      <c r="E27" s="321">
        <f>+[5]BS17A!N590</f>
        <v>0</v>
      </c>
      <c r="F27" s="322">
        <f>+[5]BS17A!O590</f>
        <v>8</v>
      </c>
      <c r="G27" s="323">
        <f>+[5]BS17A!P590</f>
        <v>0</v>
      </c>
      <c r="H27" s="297">
        <f>+[5]BS17A!Q590+[5]BS17A!R590</f>
        <v>0</v>
      </c>
      <c r="I27" s="297">
        <f>+[5]BS17D!C590</f>
        <v>0</v>
      </c>
      <c r="J27" s="297">
        <f>+[5]BS17A!T590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+[5]BS17A!C615</f>
        <v>606</v>
      </c>
      <c r="D28" s="320">
        <f>+[5]BS17A!D615</f>
        <v>597</v>
      </c>
      <c r="E28" s="321">
        <f>+[5]BS17A!N615</f>
        <v>124</v>
      </c>
      <c r="F28" s="322">
        <f>+[5]BS17A!O615</f>
        <v>196</v>
      </c>
      <c r="G28" s="323">
        <f>+[5]BS17A!P615</f>
        <v>286</v>
      </c>
      <c r="H28" s="297">
        <f>+[5]BS17A!Q615+[5]BS17A!R615</f>
        <v>0</v>
      </c>
      <c r="I28" s="297">
        <f>+[5]BS17D!C615</f>
        <v>0</v>
      </c>
      <c r="J28" s="297">
        <f>+[5]BS17A!T615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+[5]BS17A!C633</f>
        <v>948</v>
      </c>
      <c r="D29" s="299">
        <f>+[5]BS17A!D633</f>
        <v>931</v>
      </c>
      <c r="E29" s="300">
        <f>+[5]BS17A!N633</f>
        <v>462</v>
      </c>
      <c r="F29" s="301">
        <f>+[5]BS17A!O633</f>
        <v>411</v>
      </c>
      <c r="G29" s="302">
        <f>+[5]BS17A!P633</f>
        <v>75</v>
      </c>
      <c r="H29" s="303">
        <f>+[5]BS17A!Q633+[5]BS17A!R633</f>
        <v>0</v>
      </c>
      <c r="I29" s="303">
        <f>+[5]BS17D!C633</f>
        <v>0</v>
      </c>
      <c r="J29" s="303">
        <f>+[5]BS17A!T633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SUM([5]BS17A!C636:C653)</f>
        <v>523</v>
      </c>
      <c r="D30" s="325">
        <f>SUM([5]BS17A!D636:D653)</f>
        <v>506</v>
      </c>
      <c r="E30" s="326">
        <f>SUM([5]BS17A!N636:N653)</f>
        <v>345</v>
      </c>
      <c r="F30" s="327">
        <f>SUM([5]BS17A!O636:O653)</f>
        <v>160</v>
      </c>
      <c r="G30" s="328">
        <f>SUM([5]BS17A!P636:P653)</f>
        <v>18</v>
      </c>
      <c r="H30" s="329">
        <f>SUM([5]BS17A!Q636:Q653)+SUM([5]BS17A!R636:R653)</f>
        <v>0</v>
      </c>
      <c r="I30" s="329">
        <f>SUM([5]BS17D!C635:C653)</f>
        <v>0</v>
      </c>
      <c r="J30" s="329">
        <f>SUM([5]BS17A!T636:T653)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+[5]BS17A!C634</f>
        <v>416</v>
      </c>
      <c r="D31" s="331">
        <f>+[5]BS17A!D634</f>
        <v>416</v>
      </c>
      <c r="E31" s="332">
        <f>+[5]BS17A!N634</f>
        <v>115</v>
      </c>
      <c r="F31" s="333">
        <f>+[5]BS17A!O634</f>
        <v>244</v>
      </c>
      <c r="G31" s="334">
        <f>+[5]BS17A!P634</f>
        <v>57</v>
      </c>
      <c r="H31" s="335">
        <f>+[5]BS17A!Q634+[5]BS17A!R634</f>
        <v>0</v>
      </c>
      <c r="I31" s="335">
        <f>+[5]BS17D!C634</f>
        <v>0</v>
      </c>
      <c r="J31" s="335">
        <f>+[5]BS17A!T634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+[5]BS17A!C635</f>
        <v>9</v>
      </c>
      <c r="D32" s="331">
        <f>+[5]BS17A!D635</f>
        <v>9</v>
      </c>
      <c r="E32" s="332">
        <f>+[5]BS17A!N635</f>
        <v>2</v>
      </c>
      <c r="F32" s="333">
        <f>+[5]BS17A!O635</f>
        <v>7</v>
      </c>
      <c r="G32" s="334">
        <f>+[5]BS17A!P635</f>
        <v>0</v>
      </c>
      <c r="H32" s="335">
        <f>+[5]BS17A!Q635+[5]BS17A!R635</f>
        <v>0</v>
      </c>
      <c r="I32" s="335">
        <f>+[5]BS17D!C635</f>
        <v>0</v>
      </c>
      <c r="J32" s="335">
        <f>+[5]BS17A!T635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+[5]BS17A!C654</f>
        <v>0</v>
      </c>
      <c r="D33" s="320">
        <f>+[5]BS17A!D654</f>
        <v>0</v>
      </c>
      <c r="E33" s="321">
        <f>+[5]BS17A!N654</f>
        <v>0</v>
      </c>
      <c r="F33" s="322">
        <f>+[5]BS17A!O654</f>
        <v>0</v>
      </c>
      <c r="G33" s="323">
        <f>+[5]BS17A!P654</f>
        <v>0</v>
      </c>
      <c r="H33" s="297">
        <f>+[5]BS17A!Q654+[5]BS17A!R654</f>
        <v>0</v>
      </c>
      <c r="I33" s="297">
        <f>+[5]BS17D!C654</f>
        <v>0</v>
      </c>
      <c r="J33" s="297">
        <f>+[5]BS17A!T654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+[5]BS17A!C783</f>
        <v>0</v>
      </c>
      <c r="D34" s="311">
        <f>+[5]BS17A!D783</f>
        <v>0</v>
      </c>
      <c r="E34" s="312">
        <f>+[5]BS17A!N783</f>
        <v>0</v>
      </c>
      <c r="F34" s="313">
        <f>+[5]BS17A!O783</f>
        <v>0</v>
      </c>
      <c r="G34" s="314">
        <f>+[5]BS17A!P783</f>
        <v>0</v>
      </c>
      <c r="H34" s="286">
        <f>+[5]BS17A!Q783+[5]BS17A!R783</f>
        <v>0</v>
      </c>
      <c r="I34" s="286">
        <f>+[5]BS17D!C783</f>
        <v>0</v>
      </c>
      <c r="J34" s="286">
        <f>+[5]BS17A!T783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491" t="s">
        <v>10</v>
      </c>
      <c r="D37" s="493" t="s">
        <v>11</v>
      </c>
      <c r="E37" s="490" t="s">
        <v>12</v>
      </c>
      <c r="F37" s="45" t="s">
        <v>13</v>
      </c>
      <c r="G37" s="491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+[5]BS17A!C674+[5]BS17A!C678+[5]BS17A!C681+[5]BS17A!C687+[5]BS17A!C695</f>
        <v>0</v>
      </c>
      <c r="D40" s="304">
        <f>+[5]BS17A!D674+[5]BS17A!D678+[5]BS17A!D681+[5]BS17A!D687+[5]BS17A!D695</f>
        <v>0</v>
      </c>
      <c r="E40" s="305">
        <f>+[5]BS17A!N674+[5]BS17A!N678+[5]BS17A!N681+[5]BS17A!N687+[5]BS17A!N695</f>
        <v>0</v>
      </c>
      <c r="F40" s="307">
        <f>+[5]BS17A!O674+[5]BS17A!O678+[5]BS17A!O681+[5]BS17A!O687+[5]BS17A!O695</f>
        <v>0</v>
      </c>
      <c r="G40" s="341">
        <f>+[5]BS17A!P674+[5]BS17A!P678+[5]BS17A!P681+[5]BS17A!P687+[5]BS17A!P695</f>
        <v>0</v>
      </c>
      <c r="H40" s="342">
        <f>+[5]BS17A!Q674+[5]BS17A!R674+[5]BS17A!Q678+[5]BS17A!R678+[5]BS17A!Q681+[5]BS17A!R681+[5]BS17A!Q687+[5]BS17A!R687+[5]BS17A!Q695+[5]BS17A!R695</f>
        <v>0</v>
      </c>
      <c r="I40" s="342">
        <f>+[5]BS17D!C674+[5]BS17D!C678+[5]BS17D!C681+[5]BS17D!C687+[5]BS17D!C695</f>
        <v>0</v>
      </c>
      <c r="J40" s="342">
        <f>+[5]BS17A!T674+[5]BS17A!T678+[5]BS17A!T681+[5]BS17A!T687+[5]BS17A!T695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+[5]BS17A!C701+[5]BS17A!C704+[5]BS17A!C707+[5]BS17A!C710+[5]BS17A!C717</f>
        <v>0</v>
      </c>
      <c r="D41" s="343">
        <f>+[5]BS17A!D701+[5]BS17A!D704+[5]BS17A!D707+[5]BS17A!D710+[5]BS17A!D717</f>
        <v>0</v>
      </c>
      <c r="E41" s="299">
        <f>+[5]BS17A!N701+[5]BS17A!N704+[5]BS17A!N707+[5]BS17A!N710+[5]BS17A!N717</f>
        <v>0</v>
      </c>
      <c r="F41" s="301">
        <f>+[5]BS17A!O701+[5]BS17A!O704+[5]BS17A!O707+[5]BS17A!O710+[5]BS17A!O717</f>
        <v>0</v>
      </c>
      <c r="G41" s="343">
        <f>+[5]BS17A!P701+[5]BS17A!P704+[5]BS17A!P707+[5]BS17A!P710+[5]BS17A!P717</f>
        <v>0</v>
      </c>
      <c r="H41" s="344">
        <f>+[5]BS17A!Q701+[5]BS17A!R701+[5]BS17A!Q704+[5]BS17A!R704+[5]BS17A!Q707+[5]BS17A!R707+[5]BS17A!Q710+[5]BS17A!R710+[5]BS17A!Q717+[5]BS17A!R717</f>
        <v>0</v>
      </c>
      <c r="I41" s="344">
        <f>+[5]BS17D!C701+[5]BS17D!C704+[5]BS17D!C707+[5]BS17D!C710+[5]BS17D!C717</f>
        <v>0</v>
      </c>
      <c r="J41" s="344">
        <f>+[5]BS17A!T701+[5]BS17A!T704+[5]BS17A!T707+[5]BS17A!T710+[5]BS17A!T717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+[5]BS17A!C720</f>
        <v>0</v>
      </c>
      <c r="D43" s="350">
        <f>+[5]BS17A!D720</f>
        <v>0</v>
      </c>
      <c r="E43" s="282">
        <f>+[5]BS17A!N720</f>
        <v>0</v>
      </c>
      <c r="F43" s="284">
        <f>+[5]BS17A!O720</f>
        <v>0</v>
      </c>
      <c r="G43" s="350">
        <f>+[5]BS17A!P720</f>
        <v>0</v>
      </c>
      <c r="H43" s="351">
        <f>+[5]BS17A!Q720+[5]BS17A!R720</f>
        <v>0</v>
      </c>
      <c r="I43" s="351">
        <f>+[5]BS17D!C720</f>
        <v>0</v>
      </c>
      <c r="J43" s="351">
        <f>+[5]BS17A!T720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+[5]BS17A!C727</f>
        <v>0</v>
      </c>
      <c r="D45" s="341">
        <f>+[5]BS17A!D727</f>
        <v>0</v>
      </c>
      <c r="E45" s="305">
        <f>+[5]BS17A!N727</f>
        <v>0</v>
      </c>
      <c r="F45" s="307">
        <f>+[5]BS17A!O727</f>
        <v>0</v>
      </c>
      <c r="G45" s="341">
        <f>+[5]BS17A!P727</f>
        <v>0</v>
      </c>
      <c r="H45" s="342">
        <f>+[5]BS17A!Q727+[5]BS17A!R727</f>
        <v>0</v>
      </c>
      <c r="I45" s="342">
        <f>+[5]BS17D!C727</f>
        <v>0</v>
      </c>
      <c r="J45" s="342">
        <f>+[5]BS17A!T727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+[5]BS17A!C730</f>
        <v>0</v>
      </c>
      <c r="D46" s="357">
        <f>+[5]BS17A!D730</f>
        <v>0</v>
      </c>
      <c r="E46" s="293">
        <f>+[5]BS17A!N730</f>
        <v>0</v>
      </c>
      <c r="F46" s="295">
        <f>+[5]BS17A!O730</f>
        <v>0</v>
      </c>
      <c r="G46" s="357">
        <f>+[5]BS17A!P730</f>
        <v>0</v>
      </c>
      <c r="H46" s="358">
        <f>+[5]BS17A!Q730+[5]BS17A!R730</f>
        <v>0</v>
      </c>
      <c r="I46" s="358">
        <f>+[5]BS17D!C730</f>
        <v>0</v>
      </c>
      <c r="J46" s="358">
        <f>+[5]BS17A!T730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+[5]BS17A!C747</f>
        <v>0</v>
      </c>
      <c r="D47" s="357">
        <f>+[5]BS17A!D747</f>
        <v>0</v>
      </c>
      <c r="E47" s="293">
        <f>+[5]BS17A!N747</f>
        <v>0</v>
      </c>
      <c r="F47" s="295">
        <f>+[5]BS17A!O747</f>
        <v>0</v>
      </c>
      <c r="G47" s="357">
        <f>+[5]BS17A!P747</f>
        <v>0</v>
      </c>
      <c r="H47" s="358">
        <f>+[5]BS17A!Q747+[5]BS17A!R747</f>
        <v>0</v>
      </c>
      <c r="I47" s="358">
        <f>+[5]BS17D!C747</f>
        <v>0</v>
      </c>
      <c r="J47" s="358">
        <f>+[5]BS17A!T747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+[5]BS17A!C764</f>
        <v>0</v>
      </c>
      <c r="D48" s="359">
        <f>+[5]BS17A!D764</f>
        <v>0</v>
      </c>
      <c r="E48" s="331">
        <f>+[5]BS17A!N764</f>
        <v>0</v>
      </c>
      <c r="F48" s="333">
        <f>+[5]BS17A!O764</f>
        <v>0</v>
      </c>
      <c r="G48" s="359">
        <f>+[5]BS17A!P764</f>
        <v>0</v>
      </c>
      <c r="H48" s="360">
        <f>+[5]BS17A!Q764+[5]BS17A!R764</f>
        <v>0</v>
      </c>
      <c r="I48" s="360">
        <f>+[5]BS17D!C764</f>
        <v>0</v>
      </c>
      <c r="J48" s="360">
        <f>+[5]BS17A!T764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491" t="s">
        <v>10</v>
      </c>
      <c r="D52" s="493" t="s">
        <v>11</v>
      </c>
      <c r="E52" s="490" t="s">
        <v>12</v>
      </c>
      <c r="F52" s="45" t="s">
        <v>13</v>
      </c>
      <c r="G52" s="491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+[5]BS17A!C1849</f>
        <v>42</v>
      </c>
      <c r="D53" s="367">
        <f>+[5]BS17A!D1849</f>
        <v>39</v>
      </c>
      <c r="E53" s="368">
        <f>+[5]BS17A!N1849</f>
        <v>24</v>
      </c>
      <c r="F53" s="317">
        <f>+[5]BS17A!O1849</f>
        <v>0</v>
      </c>
      <c r="G53" s="367">
        <f>+[5]BS17A!P1849</f>
        <v>18</v>
      </c>
      <c r="H53" s="369">
        <f>+[5]BS17A!Q1849+[5]BS17A!R1849</f>
        <v>0</v>
      </c>
      <c r="I53" s="370">
        <f>+[5]BS17D!C1849</f>
        <v>0</v>
      </c>
      <c r="J53" s="369">
        <f>+[5]BS17A!T1849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491" t="s">
        <v>10</v>
      </c>
      <c r="D56" s="493" t="s">
        <v>11</v>
      </c>
      <c r="E56" s="63" t="s">
        <v>12</v>
      </c>
      <c r="F56" s="10" t="s">
        <v>13</v>
      </c>
      <c r="G56" s="489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+[5]BS17A!C1481+[5]BS17A!C1482</f>
        <v>0</v>
      </c>
      <c r="D57" s="288">
        <f>+[5]BS17A!D1481+[5]BS17A!D1482</f>
        <v>0</v>
      </c>
      <c r="E57" s="371"/>
      <c r="F57" s="348"/>
      <c r="G57" s="372"/>
      <c r="H57" s="373">
        <f>+[5]BS17A!Q1481+[5]BS17A!Q1482+[5]BS17A!R1481+[5]BS17A!R1482</f>
        <v>0</v>
      </c>
      <c r="I57" s="374">
        <f>+[5]BS17D!C1481+[5]BS17D!C1482</f>
        <v>0</v>
      </c>
      <c r="J57" s="375">
        <f>+[5]BS17A!T1481+[5]BS17A!T1482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+[5]BS17A!C1483+[5]BS17A!C1484</f>
        <v>0</v>
      </c>
      <c r="D58" s="293">
        <f>+[5]BS17A!D1483+[5]BS17A!D1484</f>
        <v>0</v>
      </c>
      <c r="E58" s="376"/>
      <c r="F58" s="377"/>
      <c r="G58" s="378"/>
      <c r="H58" s="379">
        <f>+[5]BS17A!Q1483+[5]BS17A!Q1484+[5]BS17A!R1483+[5]BS17A!R1484</f>
        <v>0</v>
      </c>
      <c r="I58" s="380">
        <f>+[5]BS17D!C1483+[5]BS17D!C1484</f>
        <v>0</v>
      </c>
      <c r="J58" s="380">
        <f>+[5]BS17A!T1483+[5]BS17A!T1484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+[5]BS17A!C1485</f>
        <v>0</v>
      </c>
      <c r="D59" s="288">
        <f>+[5]BS17A!D1485</f>
        <v>0</v>
      </c>
      <c r="E59" s="376"/>
      <c r="F59" s="377"/>
      <c r="G59" s="378"/>
      <c r="H59" s="381">
        <f>+[5]BS17A!Q1485+[5]BS17A!R1485</f>
        <v>0</v>
      </c>
      <c r="I59" s="382">
        <f>+[5]BS17D!C1485</f>
        <v>0</v>
      </c>
      <c r="J59" s="382">
        <f>+[5]BS17A!T1485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+[5]BS17A!C1488</f>
        <v>0</v>
      </c>
      <c r="D60" s="357">
        <f>+[5]BS17A!D1488</f>
        <v>0</v>
      </c>
      <c r="E60" s="383"/>
      <c r="F60" s="384"/>
      <c r="G60" s="385"/>
      <c r="H60" s="381">
        <f>+[5]BS17A!Q1488+[5]BS17A!R1488</f>
        <v>0</v>
      </c>
      <c r="I60" s="382">
        <f>+[5]BS17D!C1488</f>
        <v>0</v>
      </c>
      <c r="J60" s="382">
        <f>+[5]BS17A!T1488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+[5]BS17A!C1486</f>
        <v>0</v>
      </c>
      <c r="D61" s="293">
        <f>+[5]BS17A!D1486</f>
        <v>0</v>
      </c>
      <c r="E61" s="376"/>
      <c r="F61" s="377"/>
      <c r="G61" s="378"/>
      <c r="H61" s="379">
        <f>+[5]BS17A!Q1486+[5]BS17A!R1486</f>
        <v>0</v>
      </c>
      <c r="I61" s="380">
        <f>+[5]BS17D!C1486</f>
        <v>0</v>
      </c>
      <c r="J61" s="380">
        <f>+[5]BS17A!T1486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+[5]BS17A!C1487</f>
        <v>0</v>
      </c>
      <c r="D62" s="299">
        <f>+[5]BS17A!D1487</f>
        <v>0</v>
      </c>
      <c r="E62" s="386"/>
      <c r="F62" s="387"/>
      <c r="G62" s="388"/>
      <c r="H62" s="389">
        <f>+[5]BS17A!Q1487+[5]BS17A!R1487</f>
        <v>0</v>
      </c>
      <c r="I62" s="390">
        <f>+[5]BS17D!C1487</f>
        <v>0</v>
      </c>
      <c r="J62" s="390">
        <f>+[5]BS17A!T1487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90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+[5]BS17A!C$811</f>
        <v>4</v>
      </c>
      <c r="D68" s="328">
        <f>+[5]BS17A!D$811</f>
        <v>0</v>
      </c>
      <c r="E68" s="326">
        <f>SUM(F68:H68)</f>
        <v>0</v>
      </c>
      <c r="F68" s="327">
        <f>+[5]BS17A!D$811</f>
        <v>0</v>
      </c>
      <c r="G68" s="327">
        <f>+[5]BS17A!F$811</f>
        <v>0</v>
      </c>
      <c r="H68" s="327">
        <f>+[5]BS17A!G$811</f>
        <v>0</v>
      </c>
      <c r="I68" s="395">
        <f>SUM(J68:L68)</f>
        <v>4</v>
      </c>
      <c r="J68" s="396">
        <f>+[5]BS17A!E$811</f>
        <v>4</v>
      </c>
      <c r="K68" s="396">
        <f>+[5]BS17A!H$811</f>
        <v>0</v>
      </c>
      <c r="L68" s="396">
        <f>+[5]BS17A!I$811</f>
        <v>0</v>
      </c>
      <c r="M68" s="324">
        <f>+[5]BS17A!AB$811</f>
        <v>0</v>
      </c>
      <c r="N68" s="324">
        <f>+[5]BS17A!Q$811+[5]BS17A!R$811</f>
        <v>0</v>
      </c>
      <c r="O68" s="324">
        <f>+[5]BS17D!C$811</f>
        <v>0</v>
      </c>
      <c r="P68" s="324">
        <f>+[5]BS17A!S$811</f>
        <v>0</v>
      </c>
      <c r="Q68" s="324">
        <f>+[5]BS17A!T$811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+[5]BS17A!C$882</f>
        <v>142</v>
      </c>
      <c r="D69" s="296">
        <f>+[5]BS17A!D$882</f>
        <v>136</v>
      </c>
      <c r="E69" s="294">
        <f t="shared" ref="E69:E84" si="11">SUM(F69:H69)</f>
        <v>136</v>
      </c>
      <c r="F69" s="295">
        <f>+[5]BS17A!D$882</f>
        <v>136</v>
      </c>
      <c r="G69" s="295">
        <f>+[5]BS17A!F$882</f>
        <v>0</v>
      </c>
      <c r="H69" s="295">
        <f>+[5]BS17A!G$882</f>
        <v>0</v>
      </c>
      <c r="I69" s="395">
        <f>SUM(J69:L69)</f>
        <v>6</v>
      </c>
      <c r="J69" s="396">
        <f>+[5]BS17A!E$882</f>
        <v>6</v>
      </c>
      <c r="K69" s="398">
        <f>+[5]BS17A!H$882</f>
        <v>0</v>
      </c>
      <c r="L69" s="398">
        <f>+[5]BS17A!I$882</f>
        <v>0</v>
      </c>
      <c r="M69" s="177">
        <f>+[5]BS17A!AB$882</f>
        <v>76</v>
      </c>
      <c r="N69" s="177">
        <f>+[5]BS17A!Q$882+[5]BS17A!R$882</f>
        <v>42</v>
      </c>
      <c r="O69" s="177">
        <f>+[5]BS17D!C$882</f>
        <v>0</v>
      </c>
      <c r="P69" s="177">
        <f>+[5]BS17A!S$882</f>
        <v>0</v>
      </c>
      <c r="Q69" s="177">
        <f>+[5]BS17A!T$882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+[5]BS17A!C$961</f>
        <v>49</v>
      </c>
      <c r="D70" s="296">
        <f>+[5]BS17A!D$961</f>
        <v>31</v>
      </c>
      <c r="E70" s="294">
        <f t="shared" si="11"/>
        <v>32</v>
      </c>
      <c r="F70" s="295">
        <f>+[5]BS17A!D$961</f>
        <v>31</v>
      </c>
      <c r="G70" s="295">
        <f>+[5]BS17A!F$961</f>
        <v>1</v>
      </c>
      <c r="H70" s="295">
        <f>+[5]BS17A!G$961</f>
        <v>0</v>
      </c>
      <c r="I70" s="395">
        <f>SUM(J70:L70)</f>
        <v>19</v>
      </c>
      <c r="J70" s="396">
        <f>+[5]BS17A!E$961</f>
        <v>18</v>
      </c>
      <c r="K70" s="398">
        <f>+[5]BS17A!H$961</f>
        <v>1</v>
      </c>
      <c r="L70" s="398">
        <f>+[5]BS17A!I$961</f>
        <v>0</v>
      </c>
      <c r="M70" s="177">
        <f>+[5]BS17A!AB$961</f>
        <v>10</v>
      </c>
      <c r="N70" s="177">
        <f>+[5]BS17A!Q$961+[5]BS17A!R$961</f>
        <v>0</v>
      </c>
      <c r="O70" s="177">
        <f>+[5]BS17D!C$961</f>
        <v>0</v>
      </c>
      <c r="P70" s="177">
        <f>+[5]BS17A!S$961</f>
        <v>0</v>
      </c>
      <c r="Q70" s="177">
        <f>+[5]BS17A!T$961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+[5]BS17A!C$1037</f>
        <v>6</v>
      </c>
      <c r="D71" s="296">
        <f>+[5]BS17A!D$1037</f>
        <v>5</v>
      </c>
      <c r="E71" s="294">
        <f t="shared" si="11"/>
        <v>5</v>
      </c>
      <c r="F71" s="295">
        <f>+[5]BS17A!D$1037</f>
        <v>5</v>
      </c>
      <c r="G71" s="295">
        <f>+[5]BS17A!F$1037</f>
        <v>0</v>
      </c>
      <c r="H71" s="295">
        <f>+[5]BS17A!G$1037</f>
        <v>0</v>
      </c>
      <c r="I71" s="399">
        <f t="shared" ref="I71:I84" si="13">SUM(J71:L71)</f>
        <v>2</v>
      </c>
      <c r="J71" s="398">
        <f>+[5]BS17A!E$1037</f>
        <v>1</v>
      </c>
      <c r="K71" s="398">
        <f>+[5]BS17A!H$1037</f>
        <v>1</v>
      </c>
      <c r="L71" s="398">
        <f>+[5]BS17A!I$1037</f>
        <v>0</v>
      </c>
      <c r="M71" s="177">
        <f>+[5]BS17A!AB$1037</f>
        <v>3</v>
      </c>
      <c r="N71" s="177">
        <f>+[5]BS17A!Q$1037+[5]BS17A!R$1037</f>
        <v>0</v>
      </c>
      <c r="O71" s="177">
        <f>+[5]BS17D!C$1037</f>
        <v>0</v>
      </c>
      <c r="P71" s="177">
        <f>+[5]BS17A!S$1037</f>
        <v>0</v>
      </c>
      <c r="Q71" s="177">
        <f>+[5]BS17A!T$1037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+[5]BS17A!C$1098</f>
        <v>70</v>
      </c>
      <c r="D72" s="296">
        <f>+[5]BS17A!D$1098</f>
        <v>67</v>
      </c>
      <c r="E72" s="294">
        <f t="shared" si="11"/>
        <v>67</v>
      </c>
      <c r="F72" s="295">
        <f>+[5]BS17A!D$1098</f>
        <v>67</v>
      </c>
      <c r="G72" s="295">
        <f>+[5]BS17A!F$1098</f>
        <v>0</v>
      </c>
      <c r="H72" s="295">
        <f>+[5]BS17A!G$1098</f>
        <v>0</v>
      </c>
      <c r="I72" s="399">
        <f t="shared" si="13"/>
        <v>3</v>
      </c>
      <c r="J72" s="398">
        <f>+[5]BS17A!E$1098</f>
        <v>3</v>
      </c>
      <c r="K72" s="398">
        <f>+[5]BS17A!H$1098</f>
        <v>0</v>
      </c>
      <c r="L72" s="398">
        <f>+[5]BS17A!I$1098</f>
        <v>0</v>
      </c>
      <c r="M72" s="177">
        <f>+[5]BS17A!AB$1098</f>
        <v>64</v>
      </c>
      <c r="N72" s="177">
        <f>+[5]BS17A!Q$1098+[5]BS17A!R$1098</f>
        <v>0</v>
      </c>
      <c r="O72" s="177">
        <f>+[5]BS17D!C$1098</f>
        <v>0</v>
      </c>
      <c r="P72" s="177">
        <f>+[5]BS17A!S$1098</f>
        <v>0</v>
      </c>
      <c r="Q72" s="177">
        <f>+[5]BS17A!T$1098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+[5]BS17A!C$1166</f>
        <v>139</v>
      </c>
      <c r="D73" s="296">
        <f>+[5]BS17A!D$1166</f>
        <v>115</v>
      </c>
      <c r="E73" s="294">
        <f t="shared" si="11"/>
        <v>116</v>
      </c>
      <c r="F73" s="295">
        <f>+[5]BS17A!D$1166</f>
        <v>115</v>
      </c>
      <c r="G73" s="295">
        <f>+[5]BS17A!F$1166</f>
        <v>1</v>
      </c>
      <c r="H73" s="295">
        <f>+[5]BS17A!G$1166</f>
        <v>0</v>
      </c>
      <c r="I73" s="399">
        <f t="shared" si="13"/>
        <v>24</v>
      </c>
      <c r="J73" s="398">
        <f>+[5]BS17A!E$1166</f>
        <v>24</v>
      </c>
      <c r="K73" s="398">
        <f>+[5]BS17A!H$1166</f>
        <v>0</v>
      </c>
      <c r="L73" s="398">
        <f>+[5]BS17A!I$1166</f>
        <v>0</v>
      </c>
      <c r="M73" s="177">
        <f>+[5]BS17A!AB$1166</f>
        <v>139</v>
      </c>
      <c r="N73" s="177">
        <f>+[5]BS17A!Q$1166+[5]BS17A!R$1166</f>
        <v>0</v>
      </c>
      <c r="O73" s="177">
        <f>+[5]BS17D!C$1166</f>
        <v>0</v>
      </c>
      <c r="P73" s="177">
        <f>+[5]BS17A!S$1166</f>
        <v>0</v>
      </c>
      <c r="Q73" s="177">
        <f>+[5]BS17A!T$1166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+[5]BS17A!C$1221</f>
        <v>1</v>
      </c>
      <c r="D74" s="296">
        <f>+[5]BS17A!D$1221</f>
        <v>1</v>
      </c>
      <c r="E74" s="294">
        <f t="shared" si="11"/>
        <v>1</v>
      </c>
      <c r="F74" s="295">
        <f>+[5]BS17A!D$1221</f>
        <v>1</v>
      </c>
      <c r="G74" s="295">
        <f>+[5]BS17A!F$1221</f>
        <v>0</v>
      </c>
      <c r="H74" s="295">
        <f>+[5]BS17A!G$1221</f>
        <v>0</v>
      </c>
      <c r="I74" s="399">
        <f t="shared" si="13"/>
        <v>0</v>
      </c>
      <c r="J74" s="398">
        <f>+[5]BS17A!E$1221</f>
        <v>0</v>
      </c>
      <c r="K74" s="398">
        <f>+[5]BS17A!H$1221</f>
        <v>0</v>
      </c>
      <c r="L74" s="398">
        <f>+[5]BS17A!I$1221</f>
        <v>0</v>
      </c>
      <c r="M74" s="177">
        <f>+[5]BS17A!AB$1221</f>
        <v>0</v>
      </c>
      <c r="N74" s="177">
        <f>+[5]BS17A!Q$1221+[5]BS17A!R$1221</f>
        <v>0</v>
      </c>
      <c r="O74" s="177">
        <f>+[5]BS17D!C$1221</f>
        <v>0</v>
      </c>
      <c r="P74" s="177">
        <f>+[5]BS17A!S$1221</f>
        <v>0</v>
      </c>
      <c r="Q74" s="177">
        <f>+[5]BS17A!T$1221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+[5]BS17A!C$1287</f>
        <v>3</v>
      </c>
      <c r="D75" s="296">
        <f>+[5]BS17A!D$1287</f>
        <v>3</v>
      </c>
      <c r="E75" s="294">
        <f t="shared" si="11"/>
        <v>3</v>
      </c>
      <c r="F75" s="295">
        <f>+[5]BS17A!D$1287</f>
        <v>3</v>
      </c>
      <c r="G75" s="295">
        <f>+[5]BS17A!F$1287</f>
        <v>0</v>
      </c>
      <c r="H75" s="295">
        <f>+[5]BS17A!G$1287</f>
        <v>0</v>
      </c>
      <c r="I75" s="399">
        <f t="shared" si="13"/>
        <v>0</v>
      </c>
      <c r="J75" s="398">
        <f>+[5]BS17A!E$1287</f>
        <v>0</v>
      </c>
      <c r="K75" s="398">
        <f>+[5]BS17A!H$1287</f>
        <v>0</v>
      </c>
      <c r="L75" s="398">
        <f>+[5]BS17A!I$1287</f>
        <v>0</v>
      </c>
      <c r="M75" s="177">
        <f>+[5]BS17A!AB$1287</f>
        <v>2</v>
      </c>
      <c r="N75" s="177">
        <f>+[5]BS17A!Q$1287+[5]BS17A!R$1287</f>
        <v>0</v>
      </c>
      <c r="O75" s="177">
        <f>+[5]BS17D!C$1287</f>
        <v>0</v>
      </c>
      <c r="P75" s="177">
        <f>+[5]BS17A!S$1287</f>
        <v>0</v>
      </c>
      <c r="Q75" s="177">
        <f>+[5]BS17A!T$1287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+[5]BS17A!C$1357</f>
        <v>165</v>
      </c>
      <c r="D76" s="296">
        <f>+[5]BS17A!D$1357</f>
        <v>145</v>
      </c>
      <c r="E76" s="294">
        <f t="shared" si="11"/>
        <v>164</v>
      </c>
      <c r="F76" s="295">
        <f>+[5]BS17A!D$1357</f>
        <v>145</v>
      </c>
      <c r="G76" s="295">
        <f>+[5]BS17A!F$1357</f>
        <v>19</v>
      </c>
      <c r="H76" s="295">
        <f>+[5]BS17A!G$1357</f>
        <v>0</v>
      </c>
      <c r="I76" s="399">
        <f t="shared" si="13"/>
        <v>20</v>
      </c>
      <c r="J76" s="398">
        <f>+[5]BS17A!E$1357</f>
        <v>20</v>
      </c>
      <c r="K76" s="398">
        <f>+[5]BS17A!H$1357</f>
        <v>0</v>
      </c>
      <c r="L76" s="398">
        <f>+[5]BS17A!I$1357</f>
        <v>0</v>
      </c>
      <c r="M76" s="177">
        <f>+[5]BS17A!AB$1357</f>
        <v>0</v>
      </c>
      <c r="N76" s="177">
        <f>+[5]BS17A!Q$1357+[5]BS17A!R$1357</f>
        <v>0</v>
      </c>
      <c r="O76" s="177">
        <f>+[5]BS17D!C$1357</f>
        <v>0</v>
      </c>
      <c r="P76" s="177">
        <f>+[5]BS17A!S$1357</f>
        <v>0</v>
      </c>
      <c r="Q76" s="177">
        <f>+[5]BS17A!T$1357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+[5]BS17A!C$1441</f>
        <v>11</v>
      </c>
      <c r="D77" s="296">
        <f>+[5]BS17A!D$1441</f>
        <v>9</v>
      </c>
      <c r="E77" s="294">
        <f t="shared" si="11"/>
        <v>9</v>
      </c>
      <c r="F77" s="295">
        <f>+[5]BS17A!D$1441</f>
        <v>9</v>
      </c>
      <c r="G77" s="295">
        <f>+[5]BS17A!F$1441</f>
        <v>0</v>
      </c>
      <c r="H77" s="295">
        <f>+[5]BS17A!G$1441</f>
        <v>0</v>
      </c>
      <c r="I77" s="399">
        <f t="shared" si="13"/>
        <v>2</v>
      </c>
      <c r="J77" s="398">
        <f>+[5]BS17A!E$1441</f>
        <v>2</v>
      </c>
      <c r="K77" s="398">
        <f>+[5]BS17A!H$1441</f>
        <v>0</v>
      </c>
      <c r="L77" s="398">
        <f>+[5]BS17A!I$1441</f>
        <v>0</v>
      </c>
      <c r="M77" s="177">
        <f>+[5]BS17A!AB$1441</f>
        <v>7</v>
      </c>
      <c r="N77" s="177">
        <f>+[5]BS17A!Q$1441+[5]BS17A!R$1441</f>
        <v>0</v>
      </c>
      <c r="O77" s="177">
        <f>+[5]BS17D!C$1441</f>
        <v>0</v>
      </c>
      <c r="P77" s="177">
        <f>+[5]BS17A!S$1441</f>
        <v>0</v>
      </c>
      <c r="Q77" s="177">
        <f>+[5]BS17A!T$1441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+[5]BS17A!C$1489</f>
        <v>75</v>
      </c>
      <c r="D78" s="296">
        <f>+[5]BS17A!D$1489</f>
        <v>33</v>
      </c>
      <c r="E78" s="294">
        <f t="shared" si="11"/>
        <v>34</v>
      </c>
      <c r="F78" s="295">
        <f>+[5]BS17A!D$1489</f>
        <v>33</v>
      </c>
      <c r="G78" s="295">
        <f>+[5]BS17A!F$1489</f>
        <v>1</v>
      </c>
      <c r="H78" s="295">
        <f>+[5]BS17A!G$1489</f>
        <v>0</v>
      </c>
      <c r="I78" s="399">
        <f t="shared" si="13"/>
        <v>43</v>
      </c>
      <c r="J78" s="398">
        <f>+[5]BS17A!E$1489</f>
        <v>42</v>
      </c>
      <c r="K78" s="398">
        <f>+[5]BS17A!H$1489</f>
        <v>1</v>
      </c>
      <c r="L78" s="398">
        <f>+[5]BS17A!I$1489</f>
        <v>0</v>
      </c>
      <c r="M78" s="177">
        <f>+[5]BS17A!AB$1489</f>
        <v>0</v>
      </c>
      <c r="N78" s="177">
        <f>+[5]BS17A!Q$1489+[5]BS17A!R$1489</f>
        <v>0</v>
      </c>
      <c r="O78" s="177">
        <f>+[5]BS17D!C$1489</f>
        <v>0</v>
      </c>
      <c r="P78" s="177">
        <f>+[5]BS17A!S$1489</f>
        <v>0</v>
      </c>
      <c r="Q78" s="177">
        <f>+[5]BS17A!T$1489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+[5]BS17A!C$1592</f>
        <v>11</v>
      </c>
      <c r="D79" s="296">
        <f>+[5]BS17A!D$1592</f>
        <v>10</v>
      </c>
      <c r="E79" s="294">
        <f t="shared" si="11"/>
        <v>10</v>
      </c>
      <c r="F79" s="295">
        <f>+[5]BS17A!D$1592</f>
        <v>10</v>
      </c>
      <c r="G79" s="295">
        <f>+[5]BS17A!F$1592</f>
        <v>0</v>
      </c>
      <c r="H79" s="295">
        <f>+[5]BS17A!G$1592</f>
        <v>0</v>
      </c>
      <c r="I79" s="399">
        <f t="shared" si="13"/>
        <v>1</v>
      </c>
      <c r="J79" s="398">
        <f>+[5]BS17A!E$1592</f>
        <v>1</v>
      </c>
      <c r="K79" s="398">
        <f>+[5]BS17A!H$1592</f>
        <v>0</v>
      </c>
      <c r="L79" s="398">
        <f>+[5]BS17A!I$1592</f>
        <v>0</v>
      </c>
      <c r="M79" s="177">
        <f>+[5]BS17A!AB$1592</f>
        <v>0</v>
      </c>
      <c r="N79" s="177">
        <f>+[5]BS17A!Q$1592+[5]BS17A!R$1592</f>
        <v>0</v>
      </c>
      <c r="O79" s="177">
        <f>+[5]BS17D!C$1592</f>
        <v>0</v>
      </c>
      <c r="P79" s="177">
        <f>+[5]BS17A!S$1592</f>
        <v>0</v>
      </c>
      <c r="Q79" s="177">
        <f>+[5]BS17A!T$1592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+[5]BS17A!C$1597</f>
        <v>70</v>
      </c>
      <c r="D80" s="296">
        <f>+[5]BS17A!D$1597</f>
        <v>42</v>
      </c>
      <c r="E80" s="294">
        <f t="shared" si="11"/>
        <v>46</v>
      </c>
      <c r="F80" s="295">
        <f>+[5]BS17A!D$1597</f>
        <v>42</v>
      </c>
      <c r="G80" s="295">
        <f>+[5]BS17A!F$1597</f>
        <v>4</v>
      </c>
      <c r="H80" s="295">
        <f>+[5]BS17A!G$1597</f>
        <v>0</v>
      </c>
      <c r="I80" s="399">
        <f t="shared" si="13"/>
        <v>31</v>
      </c>
      <c r="J80" s="398">
        <f>+[5]BS17A!E$1597</f>
        <v>28</v>
      </c>
      <c r="K80" s="398">
        <f>+[5]BS17A!H$1597</f>
        <v>3</v>
      </c>
      <c r="L80" s="398">
        <f>+[5]BS17A!I$1597</f>
        <v>0</v>
      </c>
      <c r="M80" s="177">
        <f>+[5]BS17A!AB$1597</f>
        <v>1</v>
      </c>
      <c r="N80" s="177">
        <f>+[5]BS17A!Q$1597+[5]BS17A!R$1597</f>
        <v>0</v>
      </c>
      <c r="O80" s="177">
        <f>+[5]BS17D!C$1597</f>
        <v>0</v>
      </c>
      <c r="P80" s="177">
        <f>+[5]BS17A!S$1597</f>
        <v>0</v>
      </c>
      <c r="Q80" s="177">
        <f>+[5]BS17A!T$1597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SUM([5]BS17A!C1632:C1635)</f>
        <v>144</v>
      </c>
      <c r="D81" s="296">
        <f>SUM([5]BS17A!D1632:D1635)</f>
        <v>67</v>
      </c>
      <c r="E81" s="294">
        <f t="shared" si="11"/>
        <v>68</v>
      </c>
      <c r="F81" s="295">
        <f>SUM([5]BS17A!D1632:D1635)</f>
        <v>67</v>
      </c>
      <c r="G81" s="295">
        <f>SUM([5]BS17A!F1632:F1635)</f>
        <v>1</v>
      </c>
      <c r="H81" s="295">
        <f>SUM([5]BS17A!G1632:G1635)</f>
        <v>0</v>
      </c>
      <c r="I81" s="399">
        <f t="shared" si="13"/>
        <v>77</v>
      </c>
      <c r="J81" s="398">
        <f>SUM([5]BS17A!E1632:E1635)</f>
        <v>77</v>
      </c>
      <c r="K81" s="398">
        <f>SUM([5]BS17A!H1632:H1635)</f>
        <v>0</v>
      </c>
      <c r="L81" s="398">
        <f>SUM([5]BS17A!I1632:I1635)</f>
        <v>0</v>
      </c>
      <c r="M81" s="177">
        <f>SUM([5]BS17A!AB1632:AB1635)</f>
        <v>0</v>
      </c>
      <c r="N81" s="177">
        <f>SUM([5]BS17A!Q1632:Q1635)+SUM([5]BS17A!R1632:R1635)</f>
        <v>0</v>
      </c>
      <c r="O81" s="177">
        <f>SUM([5]BS17D!C1632:C1635)</f>
        <v>0</v>
      </c>
      <c r="P81" s="177">
        <f>SUM([5]BS17A!S1632:S1635)</f>
        <v>0</v>
      </c>
      <c r="Q81" s="177">
        <f>SUM([5]BS17A!T1632:T1635)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+[5]BS17A!C1639</f>
        <v>62</v>
      </c>
      <c r="D82" s="296">
        <f>+[5]BS17A!D1639</f>
        <v>50</v>
      </c>
      <c r="E82" s="294">
        <f t="shared" si="11"/>
        <v>52</v>
      </c>
      <c r="F82" s="295">
        <f>+[5]BS17A!D1639</f>
        <v>50</v>
      </c>
      <c r="G82" s="295">
        <f>+[5]BS17A!F1639</f>
        <v>2</v>
      </c>
      <c r="H82" s="295">
        <f>+[5]BS17A!G1639</f>
        <v>0</v>
      </c>
      <c r="I82" s="399">
        <f t="shared" si="13"/>
        <v>13</v>
      </c>
      <c r="J82" s="398">
        <f>+[5]BS17A!E1639</f>
        <v>12</v>
      </c>
      <c r="K82" s="398">
        <f>+[5]BS17A!H1639</f>
        <v>1</v>
      </c>
      <c r="L82" s="398">
        <f>+[5]BS17A!I1639</f>
        <v>0</v>
      </c>
      <c r="M82" s="177">
        <f>+[5]BS17A!AB$1639</f>
        <v>3</v>
      </c>
      <c r="N82" s="177">
        <f>+[5]BS17A!Q$1639+[5]BS17A!R$1639</f>
        <v>0</v>
      </c>
      <c r="O82" s="177">
        <f>+[5]BS17D!C$1639</f>
        <v>0</v>
      </c>
      <c r="P82" s="177">
        <f>+[5]BS17A!S$1639</f>
        <v>0</v>
      </c>
      <c r="Q82" s="177">
        <f>+[5]BS17A!T$1639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+[5]BS17A!C$1914+[5]BS17A!C$1890-[5]BS17A!C$1935-[5]BS17A!C$1936</f>
        <v>53</v>
      </c>
      <c r="D83" s="334">
        <f>+[5]BS17A!D$1914+[5]BS17A!D$1890-[5]BS17A!D$1935-[5]BS17A!D$1936</f>
        <v>53</v>
      </c>
      <c r="E83" s="332">
        <f t="shared" si="11"/>
        <v>53</v>
      </c>
      <c r="F83" s="333">
        <f>+[5]BS17A!D$1914+[5]BS17A!D$1890-[5]BS17A!D$1935-[5]BS17A!D$1936</f>
        <v>53</v>
      </c>
      <c r="G83" s="333">
        <f>+[5]BS17A!F$1914+[5]BS17A!F$1890-[5]BS17A!F$1935-[5]BS17A!F$1936</f>
        <v>0</v>
      </c>
      <c r="H83" s="333">
        <f>+[5]BS17A!G$1914+[5]BS17A!G$1890-[5]BS17A!G$1935-[5]BS17A!G$1936</f>
        <v>0</v>
      </c>
      <c r="I83" s="401">
        <f t="shared" si="13"/>
        <v>0</v>
      </c>
      <c r="J83" s="402">
        <f>+[5]BS17A!E$1914+[5]BS17A!E$1890-[5]BS17A!E$1935-[5]BS17A!E$1936</f>
        <v>0</v>
      </c>
      <c r="K83" s="402">
        <f>+[5]BS17A!H$1914+[5]BS17A!H$1890-[5]BS17A!H$1935-[5]BS17A!H$1936</f>
        <v>0</v>
      </c>
      <c r="L83" s="402">
        <f>+[5]BS17A!I$1914+[5]BS17A!I$1890-[5]BS17A!I$1935-[5]BS17A!I$1936</f>
        <v>0</v>
      </c>
      <c r="M83" s="330">
        <f>+[5]BS17A!AB$1914+[5]BS17A!AB$1890-[5]BS17A!AB$1935-[5]BS17A!AB$1936</f>
        <v>49</v>
      </c>
      <c r="N83" s="330">
        <f>+[5]BS17A!Q$1914+[5]BS17A!Q$1890-[5]BS17A!Q$1935-[5]BS17A!Q$1936+[5]BS17A!R$1914+[5]BS17A!R$1890-[5]BS17A!R$1935-[5]BS17A!R$1936</f>
        <v>0</v>
      </c>
      <c r="O83" s="330">
        <f>+[5]BS17D!C$1914+[5]BS17D!C$1890-[5]BS17D!C$1937</f>
        <v>0</v>
      </c>
      <c r="P83" s="330">
        <f>+[5]BS17A!S$1914+[5]BS17A!S$1890-[5]BS17A!S$1935-[5]BS17A!S$1936</f>
        <v>0</v>
      </c>
      <c r="Q83" s="330">
        <f>+[5]BS17A!T$1914+[5]BS17A!T$1890-[5]BS17A!T$1935-[5]BS17A!T$1936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+[5]BS17A!C1845</f>
        <v>5</v>
      </c>
      <c r="D84" s="334">
        <f>+[5]BS17A!D$1845</f>
        <v>5</v>
      </c>
      <c r="E84" s="332">
        <f t="shared" si="11"/>
        <v>5</v>
      </c>
      <c r="F84" s="333">
        <f>+[5]BS17A!D$1845</f>
        <v>5</v>
      </c>
      <c r="G84" s="333">
        <f>+[5]BS17A!F$1845</f>
        <v>0</v>
      </c>
      <c r="H84" s="333">
        <f>+[5]BS17A!G$1845</f>
        <v>0</v>
      </c>
      <c r="I84" s="401">
        <f t="shared" si="13"/>
        <v>0</v>
      </c>
      <c r="J84" s="402">
        <f>+[5]BS17A!E$1845</f>
        <v>0</v>
      </c>
      <c r="K84" s="402">
        <f>+[5]BS17A!H$1845</f>
        <v>0</v>
      </c>
      <c r="L84" s="402">
        <f>+[5]BS17A!I$1845</f>
        <v>0</v>
      </c>
      <c r="M84" s="330">
        <f>+[5]BS17A!AB$1845</f>
        <v>0</v>
      </c>
      <c r="N84" s="330">
        <f>+[5]BS17A!Q$1845+[5]BS17A!R$1845</f>
        <v>0</v>
      </c>
      <c r="O84" s="330">
        <f>+[5]BS17D!C1845</f>
        <v>0</v>
      </c>
      <c r="P84" s="330">
        <f>+[5]BS17A!S$1845</f>
        <v>0</v>
      </c>
      <c r="Q84" s="330">
        <f>+[5]BS17A!T$1845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1010</v>
      </c>
      <c r="D85" s="404">
        <f>SUM(D68:D84)</f>
        <v>772</v>
      </c>
      <c r="E85" s="283">
        <f>SUM(E68:E84)</f>
        <v>801</v>
      </c>
      <c r="F85" s="405">
        <f>SUM(D68:D84)</f>
        <v>772</v>
      </c>
      <c r="G85" s="405">
        <f t="shared" ref="G85:Q85" si="14">SUM(G68:G84)</f>
        <v>29</v>
      </c>
      <c r="H85" s="405">
        <f t="shared" si="14"/>
        <v>0</v>
      </c>
      <c r="I85" s="406">
        <f t="shared" si="14"/>
        <v>245</v>
      </c>
      <c r="J85" s="407">
        <f t="shared" si="14"/>
        <v>238</v>
      </c>
      <c r="K85" s="407">
        <f t="shared" si="14"/>
        <v>7</v>
      </c>
      <c r="L85" s="407">
        <f t="shared" si="14"/>
        <v>0</v>
      </c>
      <c r="M85" s="408">
        <f t="shared" si="14"/>
        <v>354</v>
      </c>
      <c r="N85" s="408">
        <f t="shared" si="14"/>
        <v>42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90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[5]BS17A!C1640+[5]BS17A!C1643+[5]BS17A!C1644+[5]BS17A!C1645+[5]BS17A!C1653+[5]BS17A!C1654+[5]BS17A!C1655+[5]BS17A!C1663+[5]BS17A!C1664+[5]BS17A!C1665+[5]BS17A!C1666+[5]BS17A!C1667+[5]BS17A!C1668+[5]BS17A!C1669+[5]BS17A!C1670+[5]BS17A!C1671+[5]BS17A!C1672+[5]BS17A!C1673+[5]BS17A!C1674+[5]BS17A!C1675+[5]BS17A!C1676+[5]BS17A!C1678+[5]BS17A!C1679+[5]BS17A!C1680+[5]BS17A!C1681+[5]BS17A!C1682+[5]BS17A!C1683+[5]BS17A!C1684+[5]BS17A!C1685+[5]BS17A!C1687+[5]BS17A!C1688+[5]BS17A!C1689+[5]BS17A!C1691+[5]BS17A!C1692+[5]BS17A!C1693+[5]BS17A!C1694+[5]BS17A!C1698+[5]BS17A!C1699+[5]BS17A!C1700+[5]BS17A!C1702+[5]BS17A!C1703+[5]BS17A!C1704+[5]BS17A!C1705+[5]BS17A!C1708+[5]BS17A!C1710+[5]BS17A!C1711+[5]BS17A!C1719+[5]BS17A!C1720+[5]BS17A!C1721+[5]BS17A!C1722+[5]BS17A!C1723+[5]BS17A!C1725+[5]BS17A!C1726+[5]BS17A!C1727+[5]BS17A!C1728+[5]BS17A!C1730+[5]BS17A!C1732+[5]BS17A!C1733+[5]BS17A!C1736+[5]BS17A!C1737+[5]BS17A!C1738+[5]BS17A!C1740+[5]BS17A!C1741+[5]BS17A!C1742+[5]BS17A!C1743+[5]BS17A!C1744+[5]BS17A!C1745+[5]BS17A!C1746+[5]BS17A!C1747+[5]BS17A!C1748+[5]BS17A!C1753+[5]BS17A!C1754+[5]BS17A!C1755+[5]BS17A!C1761+[5]BS17A!C1762+[5]BS17A!C1766+[5]BS17A!C1767+[5]BS17A!C1768+[5]BS17A!C1769+[5]BS17A!C1770+[5]BS17A!C1771+[5]BS17A!C1772+[5]BS17A!C1773+[5]BS17A!C1774+[5]BS17A!C1775+[5]BS17A!C1776+[5]BS17A!C1784+[5]BS17A!C1793+[5]BS17A!C1796+[5]BS17A!C1797+[5]BS17A!C1799+[5]BS17A!C1804+[5]BS17A!C1806+[5]BS17A!C1807+[5]BS17A!C1808+[5]BS17A!C1809+[5]BS17A!C1815+[5]BS17A!C1817+[5]BS17A!C1818+[5]BS17A!C1820+[5]BS17A!C1821+[5]BS17A!C1823+[5]BS17A!C1824+[5]BS17A!C1825+[5]BS17A!C1827+[5]BS17A!C1833+[5]BS17A!C1837+[5]BS17A!C1843</f>
        <v>39</v>
      </c>
      <c r="D91" s="328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35</v>
      </c>
      <c r="E91" s="326">
        <f>SUM(F91:H91)</f>
        <v>35</v>
      </c>
      <c r="F91" s="327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35</v>
      </c>
      <c r="G91" s="327">
        <f>+[5]BS17A!F1640+[5]BS17A!F1643+[5]BS17A!F1644+[5]BS17A!F1645+[5]BS17A!F1653+[5]BS17A!F1654+[5]BS17A!F1655+[5]BS17A!F1663+[5]BS17A!F1664+[5]BS17A!F1665+[5]BS17A!F1666+[5]BS17A!F1667+[5]BS17A!F1668+[5]BS17A!F1669+[5]BS17A!F1670+[5]BS17A!F1671+[5]BS17A!F1672+[5]BS17A!F1673+[5]BS17A!F1674+[5]BS17A!F1675+[5]BS17A!F1676+[5]BS17A!F1678+[5]BS17A!F1679+[5]BS17A!F1680+[5]BS17A!F1681+[5]BS17A!F1682+[5]BS17A!F1683+[5]BS17A!F1684+[5]BS17A!F1685+[5]BS17A!F1687+[5]BS17A!F1688+[5]BS17A!F1689+[5]BS17A!F1691+[5]BS17A!F1692+[5]BS17A!F1693+[5]BS17A!F1694+[5]BS17A!F1698+[5]BS17A!F1699+[5]BS17A!F1700+[5]BS17A!F1702+[5]BS17A!F1703+[5]BS17A!F1704+[5]BS17A!F1705+[5]BS17A!F1708+[5]BS17A!F1710+[5]BS17A!F1711+[5]BS17A!F1719+[5]BS17A!F1720+[5]BS17A!F1721+[5]BS17A!F1722+[5]BS17A!F1723+[5]BS17A!F1725+[5]BS17A!F1726+[5]BS17A!F1727+[5]BS17A!F1728+[5]BS17A!F1730+[5]BS17A!F1732+[5]BS17A!F1733+[5]BS17A!F1736+[5]BS17A!F1737+[5]BS17A!F1738+[5]BS17A!F1740+[5]BS17A!F1741+[5]BS17A!F1742+[5]BS17A!F1743+[5]BS17A!F1744+[5]BS17A!F1745+[5]BS17A!F1746+[5]BS17A!F1747+[5]BS17A!F1748+[5]BS17A!F1753+[5]BS17A!F1754+[5]BS17A!F1755+[5]BS17A!F1761+[5]BS17A!F1762+[5]BS17A!F1766+[5]BS17A!F1767+[5]BS17A!F1768+[5]BS17A!F1769+[5]BS17A!F1770+[5]BS17A!F1771+[5]BS17A!F1772+[5]BS17A!F1773+[5]BS17A!F1774+[5]BS17A!F1775+[5]BS17A!F1776+[5]BS17A!F1784+[5]BS17A!F1793+[5]BS17A!F1796+[5]BS17A!F1797+[5]BS17A!F1799+[5]BS17A!F1804+[5]BS17A!F1806+[5]BS17A!F1807+[5]BS17A!F1808+[5]BS17A!F1809+[5]BS17A!F1815+[5]BS17A!F1817+[5]BS17A!F1818+[5]BS17A!F1820+[5]BS17A!F1821+[5]BS17A!F1823+[5]BS17A!F1824+[5]BS17A!F1825+[5]BS17A!F1827+[5]BS17A!F1833+[5]BS17A!F1837+[5]BS17A!F1843</f>
        <v>0</v>
      </c>
      <c r="H91" s="327">
        <f>+[5]BS17A!G1640+[5]BS17A!G1643+[5]BS17A!G1644+[5]BS17A!G1645+[5]BS17A!G1653+[5]BS17A!G1654+[5]BS17A!G1655+[5]BS17A!G1663+[5]BS17A!G1664+[5]BS17A!G1665+[5]BS17A!G1666+[5]BS17A!G1667+[5]BS17A!G1668+[5]BS17A!G1669+[5]BS17A!G1670+[5]BS17A!G1671+[5]BS17A!G1672+[5]BS17A!G1673+[5]BS17A!G1674+[5]BS17A!G1675+[5]BS17A!G1676+[5]BS17A!G1678+[5]BS17A!G1679+[5]BS17A!G1680+[5]BS17A!G1681+[5]BS17A!G1682+[5]BS17A!G1683+[5]BS17A!G1684+[5]BS17A!G1685+[5]BS17A!G1687+[5]BS17A!G1688+[5]BS17A!G1689+[5]BS17A!G1691+[5]BS17A!G1692+[5]BS17A!G1693+[5]BS17A!G1694+[5]BS17A!G1698+[5]BS17A!G1699+[5]BS17A!G1700+[5]BS17A!G1702+[5]BS17A!G1703+[5]BS17A!G1704+[5]BS17A!G1705+[5]BS17A!G1708+[5]BS17A!G1710+[5]BS17A!G1711+[5]BS17A!G1719+[5]BS17A!G1720+[5]BS17A!G1721+[5]BS17A!G1722+[5]BS17A!G1723+[5]BS17A!G1725+[5]BS17A!G1726+[5]BS17A!G1727+[5]BS17A!G1728+[5]BS17A!G1730+[5]BS17A!G1732+[5]BS17A!G1733+[5]BS17A!G1736+[5]BS17A!G1737+[5]BS17A!G1738+[5]BS17A!G1740+[5]BS17A!G1741+[5]BS17A!G1742+[5]BS17A!G1743+[5]BS17A!G1744+[5]BS17A!G1745+[5]BS17A!G1746+[5]BS17A!G1747+[5]BS17A!G1748+[5]BS17A!G1753+[5]BS17A!G1754+[5]BS17A!G1755+[5]BS17A!G1761+[5]BS17A!G1762+[5]BS17A!G1766+[5]BS17A!G1767+[5]BS17A!G1768+[5]BS17A!G1769+[5]BS17A!G1770+[5]BS17A!G1771+[5]BS17A!G1772+[5]BS17A!G1773+[5]BS17A!G1774+[5]BS17A!G1775+[5]BS17A!G1776+[5]BS17A!G1784+[5]BS17A!G1793+[5]BS17A!G1796+[5]BS17A!G1797+[5]BS17A!G1799+[5]BS17A!G1804+[5]BS17A!G1806+[5]BS17A!G1807+[5]BS17A!G1808+[5]BS17A!G1809+[5]BS17A!G1815+[5]BS17A!G1817+[5]BS17A!G1818+[5]BS17A!G1820+[5]BS17A!G1821+[5]BS17A!G1823+[5]BS17A!G1824+[5]BS17A!G1825+[5]BS17A!G1827+[5]BS17A!G1833+[5]BS17A!G1837+[5]BS17A!G1843</f>
        <v>0</v>
      </c>
      <c r="I91" s="395">
        <f>SUM(J91:L91)</f>
        <v>5</v>
      </c>
      <c r="J91" s="396">
        <f>+[5]BS17A!E1640+[5]BS17A!E1643+[5]BS17A!E1644+[5]BS17A!E1645+[5]BS17A!E1653+[5]BS17A!E1654+[5]BS17A!E1655+[5]BS17A!E1663+[5]BS17A!E1664+[5]BS17A!E1665+[5]BS17A!E1666+[5]BS17A!E1667+[5]BS17A!E1668+[5]BS17A!E1669+[5]BS17A!E1670+[5]BS17A!E1671+[5]BS17A!E1672+[5]BS17A!E1673+[5]BS17A!E1674+[5]BS17A!E1675+[5]BS17A!E1676+[5]BS17A!E1678+[5]BS17A!E1679+[5]BS17A!E1680+[5]BS17A!E1681+[5]BS17A!E1682+[5]BS17A!E1683+[5]BS17A!E1684+[5]BS17A!E1685+[5]BS17A!E1687+[5]BS17A!E1688+[5]BS17A!E1689+[5]BS17A!E1691+[5]BS17A!E1692+[5]BS17A!E1693+[5]BS17A!E1694+[5]BS17A!E1698+[5]BS17A!E1699+[5]BS17A!E1700+[5]BS17A!E1702+[5]BS17A!E1703+[5]BS17A!E1704+[5]BS17A!E1705+[5]BS17A!E1708+[5]BS17A!E1710+[5]BS17A!E1711+[5]BS17A!E1719+[5]BS17A!E1720+[5]BS17A!E1721+[5]BS17A!E1722+[5]BS17A!E1723+[5]BS17A!E1725+[5]BS17A!E1726+[5]BS17A!E1727+[5]BS17A!E1728+[5]BS17A!E1730+[5]BS17A!E1732+[5]BS17A!E1733+[5]BS17A!E1736+[5]BS17A!E1737+[5]BS17A!E1738+[5]BS17A!E1740+[5]BS17A!E1741+[5]BS17A!E1742+[5]BS17A!E1743+[5]BS17A!E1744+[5]BS17A!E1745+[5]BS17A!E1746+[5]BS17A!E1747+[5]BS17A!E1748+[5]BS17A!E1753+[5]BS17A!E1754+[5]BS17A!E1755+[5]BS17A!E1761+[5]BS17A!E1762+[5]BS17A!E1766+[5]BS17A!E1767+[5]BS17A!E1768+[5]BS17A!E1769+[5]BS17A!E1770+[5]BS17A!E1771+[5]BS17A!E1772+[5]BS17A!E1773+[5]BS17A!E1774+[5]BS17A!E1775+[5]BS17A!E1776+[5]BS17A!E1784+[5]BS17A!E1793+[5]BS17A!E1796+[5]BS17A!E1797+[5]BS17A!E1799+[5]BS17A!E1804+[5]BS17A!E1806+[5]BS17A!E1807+[5]BS17A!E1808+[5]BS17A!E1809+[5]BS17A!E1815+[5]BS17A!E1817+[5]BS17A!E1818+[5]BS17A!E1820+[5]BS17A!E1821+[5]BS17A!E1823+[5]BS17A!E1824+[5]BS17A!E1825+[5]BS17A!E1827+[5]BS17A!E1833+[5]BS17A!E1837+[5]BS17A!E1843</f>
        <v>4</v>
      </c>
      <c r="K91" s="396">
        <f>+[5]BS17A!H1640+[5]BS17A!H1643+[5]BS17A!H1644+[5]BS17A!H1645+[5]BS17A!H1653+[5]BS17A!H1654+[5]BS17A!H1655+[5]BS17A!H1663+[5]BS17A!H1664+[5]BS17A!H1665+[5]BS17A!H1666+[5]BS17A!H1667+[5]BS17A!H1668+[5]BS17A!H1669+[5]BS17A!H1670+[5]BS17A!H1671+[5]BS17A!H1672+[5]BS17A!H1673+[5]BS17A!H1674+[5]BS17A!H1675+[5]BS17A!H1676+[5]BS17A!H1678+[5]BS17A!H1679+[5]BS17A!H1680+[5]BS17A!H1681+[5]BS17A!H1682+[5]BS17A!H1683+[5]BS17A!H1684+[5]BS17A!H1685+[5]BS17A!H1687+[5]BS17A!H1688+[5]BS17A!H1689+[5]BS17A!H1691+[5]BS17A!H1692+[5]BS17A!H1693+[5]BS17A!H1694+[5]BS17A!H1698+[5]BS17A!H1699+[5]BS17A!H1700+[5]BS17A!H1702+[5]BS17A!H1703+[5]BS17A!H1704+[5]BS17A!H1705+[5]BS17A!H1708+[5]BS17A!H1710+[5]BS17A!H1711+[5]BS17A!H1719+[5]BS17A!H1720+[5]BS17A!H1721+[5]BS17A!H1722+[5]BS17A!H1723+[5]BS17A!H1725+[5]BS17A!H1726+[5]BS17A!H1727+[5]BS17A!H1728+[5]BS17A!H1730+[5]BS17A!H1732+[5]BS17A!H1733+[5]BS17A!H1736+[5]BS17A!H1737+[5]BS17A!H1738+[5]BS17A!H1740+[5]BS17A!H1741+[5]BS17A!H1742+[5]BS17A!H1743+[5]BS17A!H1744+[5]BS17A!H1745+[5]BS17A!H1746+[5]BS17A!H1747+[5]BS17A!H1748+[5]BS17A!H1753+[5]BS17A!H1754+[5]BS17A!H1755+[5]BS17A!H1761+[5]BS17A!H1762+[5]BS17A!H1766+[5]BS17A!H1767+[5]BS17A!H1768+[5]BS17A!H1769+[5]BS17A!H1770+[5]BS17A!H1771+[5]BS17A!H1772+[5]BS17A!H1773+[5]BS17A!H1774+[5]BS17A!H1775+[5]BS17A!H1776+[5]BS17A!H1784+[5]BS17A!H1793+[5]BS17A!H1796+[5]BS17A!H1797+[5]BS17A!H1799+[5]BS17A!H1804+[5]BS17A!H1806+[5]BS17A!H1807+[5]BS17A!H1808+[5]BS17A!H1809+[5]BS17A!H1815+[5]BS17A!H1817+[5]BS17A!H1818+[5]BS17A!H1820+[5]BS17A!H1821+[5]BS17A!H1823+[5]BS17A!H1824+[5]BS17A!H1825+[5]BS17A!H1827+[5]BS17A!H1833+[5]BS17A!H1837+[5]BS17A!H1843</f>
        <v>1</v>
      </c>
      <c r="L91" s="396">
        <f>+[5]BS17A!I1640+[5]BS17A!I1643+[5]BS17A!I1644+[5]BS17A!I1645+[5]BS17A!I1653+[5]BS17A!I1654+[5]BS17A!I1655+[5]BS17A!I1663+[5]BS17A!I1664+[5]BS17A!I1665+[5]BS17A!I1666+[5]BS17A!I1667+[5]BS17A!I1668+[5]BS17A!I1669+[5]BS17A!I1670+[5]BS17A!I1671+[5]BS17A!I1672+[5]BS17A!I1673+[5]BS17A!I1674+[5]BS17A!I1675+[5]BS17A!I1676+[5]BS17A!I1678+[5]BS17A!I1679+[5]BS17A!I1680+[5]BS17A!I1681+[5]BS17A!I1682+[5]BS17A!I1683+[5]BS17A!I1684+[5]BS17A!I1685+[5]BS17A!I1687+[5]BS17A!I1688+[5]BS17A!I1689+[5]BS17A!I1691+[5]BS17A!I1692+[5]BS17A!I1693+[5]BS17A!I1694+[5]BS17A!I1698+[5]BS17A!I1699+[5]BS17A!I1700+[5]BS17A!I1702+[5]BS17A!I1703+[5]BS17A!I1704+[5]BS17A!I1705+[5]BS17A!I1708+[5]BS17A!I1710+[5]BS17A!I1711+[5]BS17A!I1719+[5]BS17A!I1720+[5]BS17A!I1721+[5]BS17A!I1722+[5]BS17A!I1723+[5]BS17A!I1725+[5]BS17A!I1726+[5]BS17A!I1727+[5]BS17A!I1728+[5]BS17A!I1730+[5]BS17A!I1732+[5]BS17A!I1733+[5]BS17A!I1736+[5]BS17A!I1737+[5]BS17A!I1738+[5]BS17A!I1740+[5]BS17A!I1741+[5]BS17A!I1742+[5]BS17A!I1743+[5]BS17A!I1744+[5]BS17A!I1745+[5]BS17A!I1746+[5]BS17A!I1747+[5]BS17A!I1748+[5]BS17A!I1753+[5]BS17A!I1754+[5]BS17A!I1755+[5]BS17A!I1761+[5]BS17A!I1762+[5]BS17A!I1766+[5]BS17A!I1767+[5]BS17A!I1768+[5]BS17A!I1769+[5]BS17A!I1770+[5]BS17A!I1771+[5]BS17A!I1772+[5]BS17A!I1773+[5]BS17A!I1774+[5]BS17A!I1775+[5]BS17A!I1776+[5]BS17A!I1784+[5]BS17A!I1793+[5]BS17A!I1796+[5]BS17A!I1797+[5]BS17A!I1799+[5]BS17A!I1804+[5]BS17A!I1806+[5]BS17A!I1807+[5]BS17A!I1808+[5]BS17A!I1809+[5]BS17A!I1815+[5]BS17A!I1817+[5]BS17A!I1818+[5]BS17A!I1820+[5]BS17A!I1821+[5]BS17A!I1823+[5]BS17A!I1824+[5]BS17A!I1825+[5]BS17A!I1827+[5]BS17A!I1833+[5]BS17A!I1837+[5]BS17A!I1843</f>
        <v>0</v>
      </c>
      <c r="M91" s="324">
        <f>+[5]BS17A!AB1640+[5]BS17A!AB1643+[5]BS17A!AB1644+[5]BS17A!AB1645+[5]BS17A!AB1653+[5]BS17A!AB1654+[5]BS17A!AB1655+[5]BS17A!AB1663+[5]BS17A!AB1664+[5]BS17A!AB1665+[5]BS17A!AB1666+[5]BS17A!AB1667+[5]BS17A!AB1668+[5]BS17A!AB1669+[5]BS17A!AB1670+[5]BS17A!AB1671+[5]BS17A!AB1672+[5]BS17A!AB1673+[5]BS17A!AB1674+[5]BS17A!AB1675+[5]BS17A!AB1676+[5]BS17A!AB1678+[5]BS17A!AB1679+[5]BS17A!AB1680+[5]BS17A!AB1681+[5]BS17A!AB1682+[5]BS17A!AB1683+[5]BS17A!AB1684+[5]BS17A!AB1685+[5]BS17A!AB1687+[5]BS17A!AB1688+[5]BS17A!AB1689+[5]BS17A!AB1691+[5]BS17A!AB1692+[5]BS17A!AB1693+[5]BS17A!AB1694+[5]BS17A!AB1698+[5]BS17A!AB1699+[5]BS17A!AB1700+[5]BS17A!AB1702+[5]BS17A!AB1703+[5]BS17A!AB1704+[5]BS17A!AB1705+[5]BS17A!AB1708+[5]BS17A!AB1710+[5]BS17A!AB1711+[5]BS17A!AB1719+[5]BS17A!AB1720+[5]BS17A!AB1721+[5]BS17A!AB1722+[5]BS17A!AB1723+[5]BS17A!AB1725+[5]BS17A!AB1726+[5]BS17A!AB1727+[5]BS17A!AB1728+[5]BS17A!AB1730+[5]BS17A!AB1732+[5]BS17A!AB1733+[5]BS17A!AB1736+[5]BS17A!AB1737+[5]BS17A!AB1738+[5]BS17A!AB1740+[5]BS17A!AB1741+[5]BS17A!AB1742+[5]BS17A!AB1743+[5]BS17A!AB1744+[5]BS17A!AB1745+[5]BS17A!AB1746+[5]BS17A!AB1747+[5]BS17A!AB1748+[5]BS17A!AB1753+[5]BS17A!AB1754+[5]BS17A!AB1755+[5]BS17A!AB1761+[5]BS17A!AB1762+[5]BS17A!AB1766+[5]BS17A!AB1767+[5]BS17A!AB1768+[5]BS17A!AB1769+[5]BS17A!AB1770+[5]BS17A!AB1771+[5]BS17A!AB1772+[5]BS17A!AB1773+[5]BS17A!AB1774+[5]BS17A!AB1775+[5]BS17A!AB1776+[5]BS17A!AB1784+[5]BS17A!AB1793+[5]BS17A!AB1796+[5]BS17A!AB1797+[5]BS17A!AB1799+[5]BS17A!AB1804+[5]BS17A!AB1806+[5]BS17A!AB1807+[5]BS17A!AB1808+[5]BS17A!AB1809+[5]BS17A!AB1815+[5]BS17A!AB1817+[5]BS17A!AB1818+[5]BS17A!AB1820+[5]BS17A!AB1821+[5]BS17A!AB1823+[5]BS17A!AB1824+[5]BS17A!AB1825+[5]BS17A!AB1827+[5]BS17A!AB1833+[5]BS17A!AB1837+[5]BS17A!AB1843</f>
        <v>2</v>
      </c>
      <c r="N91" s="324">
        <f>+[5]BS17A!Q1640+[5]BS17A!Q1643+[5]BS17A!Q1644+[5]BS17A!Q1645+[5]BS17A!Q1653+[5]BS17A!Q1654+[5]BS17A!Q1655+[5]BS17A!Q1663+[5]BS17A!Q1664+[5]BS17A!Q1665+[5]BS17A!Q1666+[5]BS17A!Q1667+[5]BS17A!Q1668+[5]BS17A!Q1669+[5]BS17A!Q1670+[5]BS17A!Q1671+[5]BS17A!Q1672+[5]BS17A!Q1673+[5]BS17A!Q1674+[5]BS17A!Q1675+[5]BS17A!Q1676+[5]BS17A!Q1678+[5]BS17A!Q1679+[5]BS17A!Q1680+[5]BS17A!Q1681+[5]BS17A!Q1682+[5]BS17A!Q1683+[5]BS17A!Q1684+[5]BS17A!Q1685+[5]BS17A!Q1687+[5]BS17A!Q1688+[5]BS17A!Q1689+[5]BS17A!Q1691+[5]BS17A!Q1692+[5]BS17A!Q1693+[5]BS17A!Q1694+[5]BS17A!Q1698+[5]BS17A!Q1699+[5]BS17A!Q1700+[5]BS17A!Q1702+[5]BS17A!Q1703+[5]BS17A!Q1704+[5]BS17A!Q1705+[5]BS17A!Q1708+[5]BS17A!Q1710+[5]BS17A!Q1711+[5]BS17A!Q1719+[5]BS17A!Q1720+[5]BS17A!Q1721+[5]BS17A!Q1722+[5]BS17A!Q1723+[5]BS17A!Q1725+[5]BS17A!Q1726+[5]BS17A!Q1727+[5]BS17A!Q1728+[5]BS17A!Q1730+[5]BS17A!Q1732+[5]BS17A!Q1733+[5]BS17A!Q1736+[5]BS17A!Q1737+[5]BS17A!Q1738+[5]BS17A!Q1740+[5]BS17A!Q1741+[5]BS17A!Q1742+[5]BS17A!Q1743+[5]BS17A!Q1744+[5]BS17A!Q1745+[5]BS17A!Q1746+[5]BS17A!Q1747+[5]BS17A!Q1748+[5]BS17A!Q1753+[5]BS17A!Q1754+[5]BS17A!Q1755+[5]BS17A!Q1761+[5]BS17A!Q1762+[5]BS17A!Q1766+[5]BS17A!Q1767+[5]BS17A!Q1768+[5]BS17A!Q1769+[5]BS17A!Q1770+[5]BS17A!Q1771+[5]BS17A!Q1772+[5]BS17A!Q1773+[5]BS17A!Q1774+[5]BS17A!Q1775+[5]BS17A!Q1776+[5]BS17A!Q1784+[5]BS17A!Q1793+[5]BS17A!Q1796+[5]BS17A!Q1797+[5]BS17A!Q1799+[5]BS17A!Q1804+[5]BS17A!Q1806+[5]BS17A!Q1807+[5]BS17A!Q1808+[5]BS17A!Q1809+[5]BS17A!Q1815+[5]BS17A!Q1817+[5]BS17A!Q1818+[5]BS17A!Q1820+[5]BS17A!Q1821+[5]BS17A!Q1823+[5]BS17A!Q1824+[5]BS17A!Q1825+[5]BS17A!Q1827+[5]BS17A!Q1833+[5]BS17A!Q1837+[5]BS17A!Q1843+[5]BS17A!R1640+[5]BS17A!R1643+[5]BS17A!R1644+[5]BS17A!R1645+[5]BS17A!R1653+[5]BS17A!R1654+[5]BS17A!R1655+[5]BS17A!R1663+[5]BS17A!R1664+[5]BS17A!R1665+[5]BS17A!R1666+[5]BS17A!R1667+[5]BS17A!R1668+[5]BS17A!R1669+[5]BS17A!R1670+[5]BS17A!R1671+[5]BS17A!R1672+[5]BS17A!R1673+[5]BS17A!R1674+[5]BS17A!R1675+[5]BS17A!R1676+[5]BS17A!R1678+[5]BS17A!R1679+[5]BS17A!R1680+[5]BS17A!R1681+[5]BS17A!R1682+[5]BS17A!R1683+[5]BS17A!R1684+[5]BS17A!R1685+[5]BS17A!R1687+[5]BS17A!R1688+[5]BS17A!R1689+[5]BS17A!R1691+[5]BS17A!R1692+[5]BS17A!R1693+[5]BS17A!R1694+[5]BS17A!R1698+[5]BS17A!R1699+[5]BS17A!R1700+[5]BS17A!R1702+[5]BS17A!R1703+[5]BS17A!R1704+[5]BS17A!R1705+[5]BS17A!R1708+[5]BS17A!R1710+[5]BS17A!R1711+[5]BS17A!R1719+[5]BS17A!R1720+[5]BS17A!R1721+[5]BS17A!R1722+[5]BS17A!R1723+[5]BS17A!R1725+[5]BS17A!R1726+[5]BS17A!R1727+[5]BS17A!R1728+[5]BS17A!R1730+[5]BS17A!R1732+[5]BS17A!R1733+[5]BS17A!R1736+[5]BS17A!R1737+[5]BS17A!R1738+[5]BS17A!R1740+[5]BS17A!R1741+[5]BS17A!R1742+[5]BS17A!R1743+[5]BS17A!R1744+[5]BS17A!R1745+[5]BS17A!R1746+[5]BS17A!R1747+[5]BS17A!R1748+[5]BS17A!R1753+[5]BS17A!R1754+[5]BS17A!R1755+[5]BS17A!R1761+[5]BS17A!R1762+[5]BS17A!R1766+[5]BS17A!R1767+[5]BS17A!R1768+[5]BS17A!R1769+[5]BS17A!R1770+[5]BS17A!R1771+[5]BS17A!R1772+[5]BS17A!R1773+[5]BS17A!R1774+[5]BS17A!R1775+[5]BS17A!R1776+[5]BS17A!R1784+[5]BS17A!R1793+[5]BS17A!R1796+[5]BS17A!R1797+[5]BS17A!R1799+[5]BS17A!R1804+[5]BS17A!R1806+[5]BS17A!R1807+[5]BS17A!R1808+[5]BS17A!R1809+[5]BS17A!R1815+[5]BS17A!R1817+[5]BS17A!R1818+[5]BS17A!R1820+[5]BS17A!R1821+[5]BS17A!R1823+[5]BS17A!R1824+[5]BS17A!R1825+[5]BS17A!R1827+[5]BS17A!R1833+[5]BS17A!R1837+[5]BS17A!R1843</f>
        <v>0</v>
      </c>
      <c r="O91" s="324">
        <f>+[5]BS17D!C1638+[5]BS17D!C1641+[5]BS17D!C1642+[5]BS17D!C1643+[5]BS17D!C1651+[5]BS17D!C1652+[5]BS17D!C1653+[5]BS17D!C1661+[5]BS17D!C1662+[5]BS17D!C1663+[5]BS17D!C1664+[5]BS17D!C1665+[5]BS17D!C1666+[5]BS17D!C1667+[5]BS17D!C1668+[5]BS17D!C1669+[5]BS17D!C1670+[5]BS17D!C1671+[5]BS17D!C1672+[5]BS17D!C1673+[5]BS17D!C1674+[5]BS17D!C1676+[5]BS17D!C1677+[5]BS17D!C1678+[5]BS17D!C1679+[5]BS17D!C1680+[5]BS17D!C1681+[5]BS17D!C1682+[5]BS17D!C1683+[5]BS17D!C1685+[5]BS17D!C1686+[5]BS17D!C1687+[5]BS17D!C1689+[5]BS17D!C1690+[5]BS17D!C1691+[5]BS17D!C1692+[5]BS17D!C1696+[5]BS17D!C1697+[5]BS17D!C1698+[5]BS17D!C1700+[5]BS17D!C1701+[5]BS17D!C1702+[5]BS17D!C1703+[5]BS17D!C1706+[5]BS17D!C1708+[5]BS17D!C1709+[5]BS17D!C1717+[5]BS17D!C1718+[5]BS17D!C1719+[5]BS17D!C1720+[5]BS17D!C1721+[5]BS17D!C1723+[5]BS17D!C1724+[5]BS17D!C1725+[5]BS17D!C1726+[5]BS17D!C1728+[5]BS17D!C1730+[5]BS17D!C1731+[5]BS17D!C1734+[5]BS17D!C1735+[5]BS17D!C1736+[5]BS17D!C1738+[5]BS17D!C1739+[5]BS17D!C1740+[5]BS17D!C1741+[5]BS17D!C1742+[5]BS17D!C1743+[5]BS17D!C1744+[5]BS17D!C1745+[5]BS17D!C1746+[5]BS17D!C1751+[5]BS17D!C1752+[5]BS17D!C1753+[5]BS17D!C1759+[5]BS17D!C1760+[5]BS17D!C1764+[5]BS17D!C1765+[5]BS17D!C1766+[5]BS17D!C1767+[5]BS17D!C1768+[5]BS17D!C1769+[5]BS17D!C1770+[5]BS17D!C1771+[5]BS17D!C1772+[5]BS17D!C1773+[5]BS17D!C1774+[5]BS17D!C1782+[5]BS17D!C1791+[5]BS17D!C1794+[5]BS17D!C1795+[5]BS17D!C1797+[5]BS17D!C1802+[5]BS17D!C1804+[5]BS17D!C1805+[5]BS17D!C1806+[5]BS17D!C1807+[5]BS17D!C1813+[5]BS17D!C1815+[5]BS17D!C1816+[5]BS17D!C1818+[5]BS17D!C1819+[5]BS17D!C1821+[5]BS17D!C1822+[5]BS17D!C1823+[5]BS17D!C1825+[5]BS17D!C1831+[5]BS17D!C1835+[5]BS17D!C1841</f>
        <v>0</v>
      </c>
      <c r="P91" s="324">
        <f>+[5]BS17A!S1640+[5]BS17A!S1643+[5]BS17A!S1644+[5]BS17A!S1645+[5]BS17A!S1653+[5]BS17A!S1654+[5]BS17A!S1655+[5]BS17A!S1663+[5]BS17A!S1664+[5]BS17A!S1665+[5]BS17A!S1666+[5]BS17A!S1667+[5]BS17A!S1668+[5]BS17A!S1669+[5]BS17A!S1670+[5]BS17A!S1671+[5]BS17A!S1672+[5]BS17A!S1673+[5]BS17A!S1674+[5]BS17A!S1675+[5]BS17A!S1676+[5]BS17A!S1678+[5]BS17A!S1679+[5]BS17A!S1680+[5]BS17A!S1681+[5]BS17A!S1682+[5]BS17A!S1683+[5]BS17A!S1684+[5]BS17A!S1685+[5]BS17A!S1687+[5]BS17A!S1688+[5]BS17A!S1689+[5]BS17A!S1691+[5]BS17A!S1692+[5]BS17A!S1693+[5]BS17A!S1694+[5]BS17A!S1698+[5]BS17A!S1699+[5]BS17A!S1700+[5]BS17A!S1702+[5]BS17A!S1703+[5]BS17A!S1704+[5]BS17A!S1705+[5]BS17A!S1708+[5]BS17A!S1710+[5]BS17A!S1711+[5]BS17A!S1719+[5]BS17A!S1720+[5]BS17A!S1721+[5]BS17A!S1722+[5]BS17A!S1723+[5]BS17A!S1725+[5]BS17A!S1726+[5]BS17A!S1727+[5]BS17A!S1728+[5]BS17A!S1730+[5]BS17A!S1732+[5]BS17A!S1733+[5]BS17A!S1736+[5]BS17A!S1737+[5]BS17A!S1738+[5]BS17A!S1740+[5]BS17A!S1741+[5]BS17A!S1742+[5]BS17A!S1743+[5]BS17A!S1744+[5]BS17A!S1745+[5]BS17A!S1746+[5]BS17A!S1747+[5]BS17A!S1748+[5]BS17A!S1753+[5]BS17A!S1754+[5]BS17A!S1755+[5]BS17A!S1761+[5]BS17A!S1762+[5]BS17A!S1766+[5]BS17A!S1767+[5]BS17A!S1768+[5]BS17A!S1769+[5]BS17A!S1770+[5]BS17A!S1771+[5]BS17A!S1772+[5]BS17A!S1773+[5]BS17A!S1774+[5]BS17A!S1775+[5]BS17A!S1776+[5]BS17A!S1784+[5]BS17A!S1793+[5]BS17A!S1796+[5]BS17A!S1797+[5]BS17A!S1799+[5]BS17A!S1804+[5]BS17A!S1806+[5]BS17A!S1807+[5]BS17A!S1808+[5]BS17A!S1809+[5]BS17A!S1815+[5]BS17A!S1817+[5]BS17A!S1818+[5]BS17A!S1820+[5]BS17A!S1821+[5]BS17A!S1823+[5]BS17A!S1824+[5]BS17A!S1825+[5]BS17A!S1827+[5]BS17A!S1833+[5]BS17A!S1837+[5]BS17A!S1843</f>
        <v>0</v>
      </c>
      <c r="Q91" s="324">
        <f>+[5]BS17A!T1640+[5]BS17A!T1643+[5]BS17A!T1644+[5]BS17A!T1645+[5]BS17A!T1653+[5]BS17A!T1654+[5]BS17A!T1655+[5]BS17A!T1663+[5]BS17A!T1664+[5]BS17A!T1665+[5]BS17A!T1666+[5]BS17A!T1667+[5]BS17A!T1668+[5]BS17A!T1669+[5]BS17A!T1670+[5]BS17A!T1671+[5]BS17A!T1672+[5]BS17A!T1673+[5]BS17A!T1674+[5]BS17A!T1675+[5]BS17A!T1676+[5]BS17A!T1678+[5]BS17A!T1679+[5]BS17A!T1680+[5]BS17A!T1681+[5]BS17A!T1682+[5]BS17A!T1683+[5]BS17A!T1684+[5]BS17A!T1685+[5]BS17A!T1687+[5]BS17A!T1688+[5]BS17A!T1689+[5]BS17A!T1691+[5]BS17A!T1692+[5]BS17A!T1693+[5]BS17A!T1694+[5]BS17A!T1698+[5]BS17A!T1699+[5]BS17A!T1700+[5]BS17A!T1702+[5]BS17A!T1703+[5]BS17A!T1704+[5]BS17A!T1705+[5]BS17A!T1708+[5]BS17A!T1710+[5]BS17A!T1711+[5]BS17A!T1719+[5]BS17A!T1720+[5]BS17A!T1721+[5]BS17A!T1722+[5]BS17A!T1723+[5]BS17A!T1725+[5]BS17A!T1726+[5]BS17A!T1727+[5]BS17A!T1728+[5]BS17A!T1730+[5]BS17A!T1732+[5]BS17A!T1733+[5]BS17A!T1736+[5]BS17A!T1737+[5]BS17A!T1738+[5]BS17A!T1740+[5]BS17A!T1741+[5]BS17A!T1742+[5]BS17A!T1743+[5]BS17A!T1744+[5]BS17A!T1745+[5]BS17A!T1746+[5]BS17A!T1747+[5]BS17A!T1748+[5]BS17A!T1753+[5]BS17A!T1754+[5]BS17A!T1755+[5]BS17A!T1761+[5]BS17A!T1762+[5]BS17A!T1766+[5]BS17A!T1767+[5]BS17A!T1768+[5]BS17A!T1769+[5]BS17A!T1770+[5]BS17A!T1771+[5]BS17A!T1772+[5]BS17A!T1773+[5]BS17A!T1774+[5]BS17A!T1775+[5]BS17A!T1776+[5]BS17A!T1784+[5]BS17A!T1793+[5]BS17A!T1796+[5]BS17A!T1797+[5]BS17A!T1799+[5]BS17A!T1804+[5]BS17A!T1806+[5]BS17A!T1807+[5]BS17A!T1808+[5]BS17A!T1809+[5]BS17A!T1815+[5]BS17A!T1817+[5]BS17A!T1818+[5]BS17A!T1820+[5]BS17A!T1821+[5]BS17A!T1823+[5]BS17A!T1824+[5]BS17A!T1825+[5]BS17A!T1827+[5]BS17A!T1833+[5]BS17A!T1837+[5]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[5]BS17A!C$1641+[5]BS17A!C$1642+[5]BS17A!C$1646+[5]BS17A!C$1647+[5]BS17A!C$1648+[5]BS17A!C$1649+[5]BS17A!C$1650+[5]BS17A!C$1651+[5]BS17A!C$1652+[5]BS17A!C$1656+[5]BS17A!C$1657+[5]BS17A!C$1658+[5]BS17A!C$1659+[5]BS17A!C$1660+[5]BS17A!C$1661+[5]BS17A!C$1662+[5]BS17A!C$1677+[5]BS17A!C$1686+[5]BS17A!C$1690+[5]BS17A!C$1695+[5]BS17A!C$1696+[5]BS17A!C$1697+[5]BS17A!C$1701+[5]BS17A!C$1706+[5]BS17A!C$1707+[5]BS17A!C$1709+[5]BS17A!C$1712+[5]BS17A!C$1713+[5]BS17A!C$1714+[5]BS17A!C$1715+[5]BS17A!C$1716+[5]BS17A!C$1717+[5]BS17A!C$1718+[5]BS17A!C$1724+[5]BS17A!C$1729+[5]BS17A!C$1731+[5]BS17A!C$1734+[5]BS17A!C$1735+[5]BS17A!C$1739+[5]BS17A!C$1749+[5]BS17A!C$1750+[5]BS17A!C$1751+[5]BS17A!C$1752+[5]BS17A!C$1756+[5]BS17A!C$1757+[5]BS17A!C$1758+[5]BS17A!C$1759+[5]BS17A!C$1760+[5]BS17A!C$1763+[5]BS17A!C$1764+[5]BS17A!C$1765+[5]BS17A!C$1777+[5]BS17A!C$1778+[5]BS17A!C$1779+[5]BS17A!C$1780+[5]BS17A!C$1781+[5]BS17A!C$1782+[5]BS17A!C$1783+[5]BS17A!C$1785+[5]BS17A!C$1786+[5]BS17A!C$1787+[5]BS17A!C$1788+[5]BS17A!C$1789+[5]BS17A!C$1790+[5]BS17A!C$1791+[5]BS17A!C$1792+[5]BS17A!C$1794+[5]BS17A!C$1795+[5]BS17A!C$1798+[5]BS17A!C$1800+[5]BS17A!C$1801+[5]BS17A!C$1802+[5]BS17A!C$1803+[5]BS17A!C$1805+[5]BS17A!C$1810+[5]BS17A!C$1811+[5]BS17A!C$1812+[5]BS17A!C$1813+[5]BS17A!C$1814+[5]BS17A!C$1816+[5]BS17A!C$1819+[5]BS17A!C$1822+[5]BS17A!C$1826+[5]BS17A!C$1828+[5]BS17A!C$1829+[5]BS17A!C$1830+[5]BS17A!C$1831+[5]BS17A!C$1832+[5]BS17A!C$1834+[5]BS17A!C$1835+[5]BS17A!C$1836+[5]BS17A!C$1838+[5]BS17A!C$1839+[5]BS17A!C$1840+[5]BS17A!C$1841+[5]BS17A!C$1842+[5]BS17A!C$1844</f>
        <v>23</v>
      </c>
      <c r="D92" s="296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15</v>
      </c>
      <c r="E92" s="294">
        <f>SUM(F92:H92)</f>
        <v>17</v>
      </c>
      <c r="F92" s="295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15</v>
      </c>
      <c r="G92" s="295">
        <f>+[5]BS17A!F$1641+[5]BS17A!F$1642+[5]BS17A!F$1646+[5]BS17A!F$1647+[5]BS17A!F$1648+[5]BS17A!F$1649+[5]BS17A!F$1650+[5]BS17A!F$1651+[5]BS17A!F$1652+[5]BS17A!F$1656+[5]BS17A!F$1657+[5]BS17A!F$1658+[5]BS17A!F$1659+[5]BS17A!F$1660+[5]BS17A!F$1661+[5]BS17A!F$1662+[5]BS17A!F$1677+[5]BS17A!F$1686+[5]BS17A!F$1690+[5]BS17A!F$1695+[5]BS17A!F$1696+[5]BS17A!F$1697+[5]BS17A!F$1701+[5]BS17A!F$1706+[5]BS17A!F$1707+[5]BS17A!F$1709+[5]BS17A!F$1712+[5]BS17A!F$1713+[5]BS17A!F$1714+[5]BS17A!F$1715+[5]BS17A!F$1716+[5]BS17A!F$1717+[5]BS17A!F$1718+[5]BS17A!F$1724+[5]BS17A!F$1729+[5]BS17A!F$1731+[5]BS17A!F$1734+[5]BS17A!F$1735+[5]BS17A!F$1739+[5]BS17A!F$1749+[5]BS17A!F$1750+[5]BS17A!F$1751+[5]BS17A!F$1752+[5]BS17A!F$1756+[5]BS17A!F$1757+[5]BS17A!F$1758+[5]BS17A!F$1759+[5]BS17A!F$1760+[5]BS17A!F$1763+[5]BS17A!F$1764+[5]BS17A!F$1765+[5]BS17A!F$1777+[5]BS17A!F$1778+[5]BS17A!F$1779+[5]BS17A!F$1780+[5]BS17A!F$1781+[5]BS17A!F$1782+[5]BS17A!F$1783+[5]BS17A!F$1785+[5]BS17A!F$1786+[5]BS17A!F$1787+[5]BS17A!F$1788+[5]BS17A!F$1789+[5]BS17A!F$1790+[5]BS17A!F$1791+[5]BS17A!F$1792+[5]BS17A!F$1794+[5]BS17A!F$1795+[5]BS17A!F$1798+[5]BS17A!F$1800+[5]BS17A!F$1801+[5]BS17A!F$1802+[5]BS17A!F$1803+[5]BS17A!F$1805+[5]BS17A!F$1810+[5]BS17A!F$1811+[5]BS17A!F$1812+[5]BS17A!F$1813+[5]BS17A!F$1814+[5]BS17A!F$1816+[5]BS17A!F$1819+[5]BS17A!F$1822+[5]BS17A!F$1826+[5]BS17A!F$1828+[5]BS17A!F$1829+[5]BS17A!F$1830+[5]BS17A!F$1831+[5]BS17A!F$1832+[5]BS17A!F$1834+[5]BS17A!F$1835+[5]BS17A!F$1836+[5]BS17A!F$1838+[5]BS17A!F$1839+[5]BS17A!F$1840+[5]BS17A!F$1841+[5]BS17A!F$1842+[5]BS17A!F$1844</f>
        <v>2</v>
      </c>
      <c r="H92" s="295">
        <f>+[5]BS17A!G$1641+[5]BS17A!G$1642+[5]BS17A!G$1646+[5]BS17A!G$1647+[5]BS17A!G$1648+[5]BS17A!G$1649+[5]BS17A!G$1650+[5]BS17A!G$1651+[5]BS17A!G$1652+[5]BS17A!G$1656+[5]BS17A!G$1657+[5]BS17A!G$1658+[5]BS17A!G$1659+[5]BS17A!G$1660+[5]BS17A!G$1661+[5]BS17A!G$1662+[5]BS17A!G$1677+[5]BS17A!G$1686+[5]BS17A!G$1690+[5]BS17A!G$1695+[5]BS17A!G$1696+[5]BS17A!G$1697+[5]BS17A!G$1701+[5]BS17A!G$1706+[5]BS17A!G$1707+[5]BS17A!G$1709+[5]BS17A!G$1712+[5]BS17A!G$1713+[5]BS17A!G$1714+[5]BS17A!G$1715+[5]BS17A!G$1716+[5]BS17A!G$1717+[5]BS17A!G$1718+[5]BS17A!G$1724+[5]BS17A!G$1729+[5]BS17A!G$1731+[5]BS17A!G$1734+[5]BS17A!G$1735+[5]BS17A!G$1739+[5]BS17A!G$1749+[5]BS17A!G$1750+[5]BS17A!G$1751+[5]BS17A!G$1752+[5]BS17A!G$1756+[5]BS17A!G$1757+[5]BS17A!G$1758+[5]BS17A!G$1759+[5]BS17A!G$1760+[5]BS17A!G$1763+[5]BS17A!G$1764+[5]BS17A!G$1765+[5]BS17A!G$1777+[5]BS17A!G$1778+[5]BS17A!G$1779+[5]BS17A!G$1780+[5]BS17A!G$1781+[5]BS17A!G$1782+[5]BS17A!G$1783+[5]BS17A!G$1785+[5]BS17A!G$1786+[5]BS17A!G$1787+[5]BS17A!G$1788+[5]BS17A!G$1789+[5]BS17A!G$1790+[5]BS17A!G$1791+[5]BS17A!G$1792+[5]BS17A!G$1794+[5]BS17A!G$1795+[5]BS17A!G$1798+[5]BS17A!G$1800+[5]BS17A!G$1801+[5]BS17A!G$1802+[5]BS17A!G$1803+[5]BS17A!G$1805+[5]BS17A!G$1810+[5]BS17A!G$1811+[5]BS17A!G$1812+[5]BS17A!G$1813+[5]BS17A!G$1814+[5]BS17A!G$1816+[5]BS17A!G$1819+[5]BS17A!G$1822+[5]BS17A!G$1826+[5]BS17A!G$1828+[5]BS17A!G$1829+[5]BS17A!G$1830+[5]BS17A!G$1831+[5]BS17A!G$1832+[5]BS17A!G$1834+[5]BS17A!G$1835+[5]BS17A!G$1836+[5]BS17A!G$1838+[5]BS17A!G$1839+[5]BS17A!G$1840+[5]BS17A!G$1841+[5]BS17A!G$1842+[5]BS17A!G$1844</f>
        <v>0</v>
      </c>
      <c r="I92" s="395">
        <f>SUM(J92:L92)</f>
        <v>8</v>
      </c>
      <c r="J92" s="396">
        <f>+[5]BS17A!E$1641+[5]BS17A!E$1642+[5]BS17A!E$1646+[5]BS17A!E$1647+[5]BS17A!E$1648+[5]BS17A!E$1649+[5]BS17A!E$1650+[5]BS17A!E$1651+[5]BS17A!E$1652+[5]BS17A!E$1656+[5]BS17A!E$1657+[5]BS17A!E$1658+[5]BS17A!E$1659+[5]BS17A!E$1660+[5]BS17A!E$1661+[5]BS17A!E$1662+[5]BS17A!E$1677+[5]BS17A!E$1686+[5]BS17A!E$1690+[5]BS17A!E$1695+[5]BS17A!E$1696+[5]BS17A!E$1697+[5]BS17A!E$1701+[5]BS17A!E$1706+[5]BS17A!E$1707+[5]BS17A!E$1709+[5]BS17A!E$1712+[5]BS17A!E$1713+[5]BS17A!E$1714+[5]BS17A!E$1715+[5]BS17A!E$1716+[5]BS17A!E$1717+[5]BS17A!E$1718+[5]BS17A!E$1724+[5]BS17A!E$1729+[5]BS17A!E$1731+[5]BS17A!E$1734+[5]BS17A!E$1735+[5]BS17A!E$1739+[5]BS17A!E$1749+[5]BS17A!E$1750+[5]BS17A!E$1751+[5]BS17A!E$1752+[5]BS17A!E$1756+[5]BS17A!E$1757+[5]BS17A!E$1758+[5]BS17A!E$1759+[5]BS17A!E$1760+[5]BS17A!E$1763+[5]BS17A!E$1764+[5]BS17A!E$1765+[5]BS17A!E$1777+[5]BS17A!E$1778+[5]BS17A!E$1779+[5]BS17A!E$1780+[5]BS17A!E$1781+[5]BS17A!E$1782+[5]BS17A!E$1783+[5]BS17A!E$1785+[5]BS17A!E$1786+[5]BS17A!E$1787+[5]BS17A!E$1788+[5]BS17A!E$1789+[5]BS17A!E$1790+[5]BS17A!E$1791+[5]BS17A!E$1792+[5]BS17A!E$1794+[5]BS17A!E$1795+[5]BS17A!E$1798+[5]BS17A!E$1800+[5]BS17A!E$1801+[5]BS17A!E$1802+[5]BS17A!E$1803+[5]BS17A!E$1805+[5]BS17A!E$1810+[5]BS17A!E$1811+[5]BS17A!E$1812+[5]BS17A!E$1813+[5]BS17A!E$1814+[5]BS17A!E$1816+[5]BS17A!E$1819+[5]BS17A!E$1822+[5]BS17A!E$1826+[5]BS17A!E$1828+[5]BS17A!E$1829+[5]BS17A!E$1830+[5]BS17A!E$1831+[5]BS17A!E$1832+[5]BS17A!E$1834+[5]BS17A!E$1835+[5]BS17A!E$1836+[5]BS17A!E$1838+[5]BS17A!E$1839+[5]BS17A!E$1840+[5]BS17A!E$1841+[5]BS17A!E$1842+[5]BS17A!E$1844</f>
        <v>8</v>
      </c>
      <c r="K92" s="398">
        <f>+[5]BS17A!H$1641+[5]BS17A!H$1642+[5]BS17A!H$1646+[5]BS17A!H$1647+[5]BS17A!H$1648+[5]BS17A!H$1649+[5]BS17A!H$1650+[5]BS17A!H$1651+[5]BS17A!H$1652+[5]BS17A!H$1656+[5]BS17A!H$1657+[5]BS17A!H$1658+[5]BS17A!H$1659+[5]BS17A!H$1660+[5]BS17A!H$1661+[5]BS17A!H$1662+[5]BS17A!H$1677+[5]BS17A!H$1686+[5]BS17A!H$1690+[5]BS17A!H$1695+[5]BS17A!H$1696+[5]BS17A!H$1697+[5]BS17A!H$1701+[5]BS17A!H$1706+[5]BS17A!H$1707+[5]BS17A!H$1709+[5]BS17A!H$1712+[5]BS17A!H$1713+[5]BS17A!H$1714+[5]BS17A!H$1715+[5]BS17A!H$1716+[5]BS17A!H$1717+[5]BS17A!H$1718+[5]BS17A!H$1724+[5]BS17A!H$1729+[5]BS17A!H$1731+[5]BS17A!H$1734+[5]BS17A!H$1735+[5]BS17A!H$1739+[5]BS17A!H$1749+[5]BS17A!H$1750+[5]BS17A!H$1751+[5]BS17A!H$1752+[5]BS17A!H$1756+[5]BS17A!H$1757+[5]BS17A!H$1758+[5]BS17A!H$1759+[5]BS17A!H$1760+[5]BS17A!H$1763+[5]BS17A!H$1764+[5]BS17A!H$1765+[5]BS17A!H$1777+[5]BS17A!H$1778+[5]BS17A!H$1779+[5]BS17A!H$1780+[5]BS17A!H$1781+[5]BS17A!H$1782+[5]BS17A!H$1783+[5]BS17A!H$1785+[5]BS17A!H$1786+[5]BS17A!H$1787+[5]BS17A!H$1788+[5]BS17A!H$1789+[5]BS17A!H$1790+[5]BS17A!H$1791+[5]BS17A!H$1792+[5]BS17A!H$1794+[5]BS17A!H$1795+[5]BS17A!H$1798+[5]BS17A!H$1800+[5]BS17A!H$1801+[5]BS17A!H$1802+[5]BS17A!H$1803+[5]BS17A!H$1805+[5]BS17A!H$1810+[5]BS17A!H$1811+[5]BS17A!H$1812+[5]BS17A!H$1813+[5]BS17A!H$1814+[5]BS17A!H$1816+[5]BS17A!H$1819+[5]BS17A!H$1822+[5]BS17A!H$1826+[5]BS17A!H$1828+[5]BS17A!H$1829+[5]BS17A!H$1830+[5]BS17A!H$1831+[5]BS17A!H$1832+[5]BS17A!H$1834+[5]BS17A!H$1835+[5]BS17A!H$1836+[5]BS17A!H$1838+[5]BS17A!H$1839+[5]BS17A!H$1840+[5]BS17A!H$1841+[5]BS17A!H$1842+[5]BS17A!H$1844</f>
        <v>0</v>
      </c>
      <c r="L92" s="398">
        <f>+[5]BS17A!I$1641+[5]BS17A!I$1642+[5]BS17A!I$1646+[5]BS17A!I$1647+[5]BS17A!I$1648+[5]BS17A!I$1649+[5]BS17A!I$1650+[5]BS17A!I$1651+[5]BS17A!I$1652+[5]BS17A!I$1656+[5]BS17A!I$1657+[5]BS17A!I$1658+[5]BS17A!I$1659+[5]BS17A!I$1660+[5]BS17A!I$1661+[5]BS17A!I$1662+[5]BS17A!I$1677+[5]BS17A!I$1686+[5]BS17A!I$1690+[5]BS17A!I$1695+[5]BS17A!I$1696+[5]BS17A!I$1697+[5]BS17A!I$1701+[5]BS17A!I$1706+[5]BS17A!I$1707+[5]BS17A!I$1709+[5]BS17A!I$1712+[5]BS17A!I$1713+[5]BS17A!I$1714+[5]BS17A!I$1715+[5]BS17A!I$1716+[5]BS17A!I$1717+[5]BS17A!I$1718+[5]BS17A!I$1724+[5]BS17A!I$1729+[5]BS17A!I$1731+[5]BS17A!I$1734+[5]BS17A!I$1735+[5]BS17A!I$1739+[5]BS17A!I$1749+[5]BS17A!I$1750+[5]BS17A!I$1751+[5]BS17A!I$1752+[5]BS17A!I$1756+[5]BS17A!I$1757+[5]BS17A!I$1758+[5]BS17A!I$1759+[5]BS17A!I$1760+[5]BS17A!I$1763+[5]BS17A!I$1764+[5]BS17A!I$1765+[5]BS17A!I$1777+[5]BS17A!I$1778+[5]BS17A!I$1779+[5]BS17A!I$1780+[5]BS17A!I$1781+[5]BS17A!I$1782+[5]BS17A!I$1783+[5]BS17A!I$1785+[5]BS17A!I$1786+[5]BS17A!I$1787+[5]BS17A!I$1788+[5]BS17A!I$1789+[5]BS17A!I$1790+[5]BS17A!I$1791+[5]BS17A!I$1792+[5]BS17A!I$1794+[5]BS17A!I$1795+[5]BS17A!I$1798+[5]BS17A!I$1800+[5]BS17A!I$1801+[5]BS17A!I$1802+[5]BS17A!I$1803+[5]BS17A!I$1805+[5]BS17A!I$1810+[5]BS17A!I$1811+[5]BS17A!I$1812+[5]BS17A!I$1813+[5]BS17A!I$1814+[5]BS17A!I$1816+[5]BS17A!I$1819+[5]BS17A!I$1822+[5]BS17A!I$1826+[5]BS17A!I$1828+[5]BS17A!I$1829+[5]BS17A!I$1830+[5]BS17A!I$1831+[5]BS17A!I$1832+[5]BS17A!I$1834+[5]BS17A!I$1835+[5]BS17A!I$1836+[5]BS17A!I$1838+[5]BS17A!I$1839+[5]BS17A!I$1840+[5]BS17A!I$1841+[5]BS17A!I$1842+[5]BS17A!I$1844</f>
        <v>0</v>
      </c>
      <c r="M92" s="177">
        <f>+[5]BS17A!AB$1641+[5]BS17A!AB$1642+[5]BS17A!AB$1646+[5]BS17A!AB$1647+[5]BS17A!AB$1648+[5]BS17A!AB$1649+[5]BS17A!AB$1650+[5]BS17A!AB$1651+[5]BS17A!AB$1652+[5]BS17A!AB$1656+[5]BS17A!AB$1657+[5]BS17A!AB$1658+[5]BS17A!AB$1659+[5]BS17A!AB$1660+[5]BS17A!AB$1661+[5]BS17A!AB$1662+[5]BS17A!AB$1677+[5]BS17A!AB$1686+[5]BS17A!AB$1690+[5]BS17A!AB$1695+[5]BS17A!AB$1696+[5]BS17A!AB$1697+[5]BS17A!AB$1701+[5]BS17A!AB$1706+[5]BS17A!AB$1707+[5]BS17A!AB$1709+[5]BS17A!AB$1712+[5]BS17A!AB$1713+[5]BS17A!AB$1714+[5]BS17A!AB$1715+[5]BS17A!AB$1716+[5]BS17A!AB$1717+[5]BS17A!AB$1718+[5]BS17A!AB$1724+[5]BS17A!AB$1729+[5]BS17A!AB$1731+[5]BS17A!AB$1734+[5]BS17A!AB$1735+[5]BS17A!AB$1739+[5]BS17A!AB$1749+[5]BS17A!AB$1750+[5]BS17A!AB$1751+[5]BS17A!AB$1752+[5]BS17A!AB$1756+[5]BS17A!AB$1757+[5]BS17A!AB$1758+[5]BS17A!AB$1759+[5]BS17A!AB$1760+[5]BS17A!AB$1763+[5]BS17A!AB$1764+[5]BS17A!AB$1765+[5]BS17A!AB$1777+[5]BS17A!AB$1778+[5]BS17A!AB$1779+[5]BS17A!AB$1780+[5]BS17A!AB$1781+[5]BS17A!AB$1782+[5]BS17A!AB$1783+[5]BS17A!AB$1785+[5]BS17A!AB$1786+[5]BS17A!AB$1787+[5]BS17A!AB$1788+[5]BS17A!AB$1789+[5]BS17A!AB$1790+[5]BS17A!AB$1791+[5]BS17A!AB$1792+[5]BS17A!AB$1794+[5]BS17A!AB$1795+[5]BS17A!AB$1798+[5]BS17A!AB$1800+[5]BS17A!AB$1801+[5]BS17A!AB$1802+[5]BS17A!AB$1803+[5]BS17A!AB$1805+[5]BS17A!AB$1810+[5]BS17A!AB$1811+[5]BS17A!AB$1812+[5]BS17A!AB$1813+[5]BS17A!AB$1814+[5]BS17A!AB$1816+[5]BS17A!AB$1819+[5]BS17A!AB$1822+[5]BS17A!AB$1826+[5]BS17A!AB$1828+[5]BS17A!AB$1829+[5]BS17A!AB$1830+[5]BS17A!AB$1831+[5]BS17A!AB$1832+[5]BS17A!AB$1834+[5]BS17A!AB$1835+[5]BS17A!AB$1836+[5]BS17A!AB$1838+[5]BS17A!AB$1839+[5]BS17A!AB$1840+[5]BS17A!AB$1841+[5]BS17A!AB$1842+[5]BS17A!AB$1844</f>
        <v>1</v>
      </c>
      <c r="N92" s="177">
        <f>+[5]BS17A!Q$1641+[5]BS17A!Q$1642+[5]BS17A!Q$1646+[5]BS17A!Q$1647+[5]BS17A!Q$1648+[5]BS17A!Q$1649+[5]BS17A!Q$1650+[5]BS17A!Q$1651+[5]BS17A!Q$1652+[5]BS17A!Q$1656+[5]BS17A!Q$1657+[5]BS17A!Q$1658+[5]BS17A!Q$1659+[5]BS17A!Q$1660+[5]BS17A!Q$1661+[5]BS17A!Q$1662+[5]BS17A!Q$1677+[5]BS17A!Q$1686+[5]BS17A!Q$1690+[5]BS17A!Q$1695+[5]BS17A!Q$1696+[5]BS17A!Q$1697+[5]BS17A!Q$1701+[5]BS17A!Q$1706+[5]BS17A!Q$1707+[5]BS17A!Q$1709+[5]BS17A!Q$1712+[5]BS17A!Q$1713+[5]BS17A!Q$1714+[5]BS17A!Q$1715+[5]BS17A!Q$1716+[5]BS17A!Q$1717+[5]BS17A!Q$1718+[5]BS17A!Q$1724+[5]BS17A!Q$1729+[5]BS17A!Q$1731+[5]BS17A!Q$1734+[5]BS17A!Q$1735+[5]BS17A!Q$1739+[5]BS17A!Q$1749+[5]BS17A!Q$1750+[5]BS17A!Q$1751+[5]BS17A!Q$1752+[5]BS17A!Q$1756+[5]BS17A!Q$1757+[5]BS17A!Q$1758+[5]BS17A!Q$1759+[5]BS17A!Q$1760+[5]BS17A!Q$1763+[5]BS17A!Q$1764+[5]BS17A!Q$1765+[5]BS17A!Q$1777+[5]BS17A!Q$1778+[5]BS17A!Q$1779+[5]BS17A!Q$1780+[5]BS17A!Q$1781+[5]BS17A!Q$1782+[5]BS17A!Q$1783+[5]BS17A!Q$1785+[5]BS17A!Q$1786+[5]BS17A!Q$1787+[5]BS17A!Q$1788+[5]BS17A!Q$1789+[5]BS17A!Q$1790+[5]BS17A!Q$1791+[5]BS17A!Q$1792+[5]BS17A!Q$1794+[5]BS17A!Q$1795+[5]BS17A!Q$1798+[5]BS17A!Q$1800+[5]BS17A!Q$1801+[5]BS17A!Q$1802+[5]BS17A!Q$1803+[5]BS17A!Q$1805+[5]BS17A!Q$1810+[5]BS17A!Q$1811+[5]BS17A!Q$1812+[5]BS17A!Q$1813+[5]BS17A!Q$1814+[5]BS17A!Q$1816+[5]BS17A!Q$1819+[5]BS17A!Q$1822+[5]BS17A!Q$1826+[5]BS17A!Q$1828+[5]BS17A!Q$1829+[5]BS17A!Q$1830+[5]BS17A!Q$1831+[5]BS17A!Q$1832+[5]BS17A!Q$1834+[5]BS17A!Q$1835+[5]BS17A!Q$1836+[5]BS17A!Q$1838+[5]BS17A!Q$1839+[5]BS17A!Q$1840+[5]BS17A!Q$1841+[5]BS17A!Q$1842+[5]BS17A!Q$1844+[5]BS17A!R$1641+[5]BS17A!R$1642+[5]BS17A!R$1646+[5]BS17A!R$1647+[5]BS17A!R$1648+[5]BS17A!R$1649+[5]BS17A!R$1650+[5]BS17A!R$1651+[5]BS17A!R$1652+[5]BS17A!R$1656+[5]BS17A!R$1657+[5]BS17A!R$1658+[5]BS17A!R$1659+[5]BS17A!R$1660+[5]BS17A!R$1661+[5]BS17A!R$1662+[5]BS17A!R$1677+[5]BS17A!R$1686+[5]BS17A!R$1690+[5]BS17A!R$1695+[5]BS17A!R$1696+[5]BS17A!R$1697+[5]BS17A!R$1701+[5]BS17A!R$1706+[5]BS17A!R$1707+[5]BS17A!R$1709+[5]BS17A!R$1712+[5]BS17A!R$1713+[5]BS17A!R$1714+[5]BS17A!R$1715+[5]BS17A!R$1716+[5]BS17A!R$1717+[5]BS17A!R$1718+[5]BS17A!R$1724+[5]BS17A!R$1729+[5]BS17A!R$1731+[5]BS17A!R$1734+[5]BS17A!R$1735+[5]BS17A!R$1739+[5]BS17A!R$1749+[5]BS17A!R$1750+[5]BS17A!R$1751+[5]BS17A!R$1752+[5]BS17A!R$1756+[5]BS17A!R$1757+[5]BS17A!R$1758+[5]BS17A!R$1759+[5]BS17A!R$1760+[5]BS17A!R$1763+[5]BS17A!R$1764+[5]BS17A!R$1765+[5]BS17A!R$1777+[5]BS17A!R$1778+[5]BS17A!R$1779+[5]BS17A!R$1780+[5]BS17A!R$1781+[5]BS17A!R$1782+[5]BS17A!R$1783+[5]BS17A!R$1785+[5]BS17A!R$1786+[5]BS17A!R$1787+[5]BS17A!R$1788+[5]BS17A!R$1789+[5]BS17A!R$1790+[5]BS17A!R$1791+[5]BS17A!R$1792+[5]BS17A!R$1794+[5]BS17A!R$1795+[5]BS17A!R$1798+[5]BS17A!R$1800+[5]BS17A!R$1801+[5]BS17A!R$1802+[5]BS17A!R$1803+[5]BS17A!R$1805+[5]BS17A!R$1810+[5]BS17A!R$1811+[5]BS17A!R$1812+[5]BS17A!R$1813+[5]BS17A!R$1814+[5]BS17A!R$1816+[5]BS17A!R$1819+[5]BS17A!R$1822+[5]BS17A!R$1826+[5]BS17A!R$1828+[5]BS17A!R$1829+[5]BS17A!R$1830+[5]BS17A!R$1831+[5]BS17A!R$1832+[5]BS17A!R$1834+[5]BS17A!R$1835+[5]BS17A!R$1836+[5]BS17A!R$1838+[5]BS17A!R$1839+[5]BS17A!R$1840+[5]BS17A!R$1841+[5]BS17A!R$1842+[5]BS17A!R$1844</f>
        <v>0</v>
      </c>
      <c r="O92" s="177">
        <f>+[5]BS17D!C1640+[5]BS17D!C1644+[5]BS17D!C1645+[5]BS17D!C1646+[5]BS17D!C1647+[5]BS17D!C1648+[5]BS17D!C1649+[5]BS17D!C1650+[5]BS17D!C1654+[5]BS17D!C1655+[5]BS17D!C1656+[5]BS17D!C1657+[5]BS17D!C1658+[5]BS17D!C1659+[5]BS17D!C1660+[5]BS17D!C1675+[5]BS17D!C1684+[5]BS17D!C1688+[5]BS17D!C1693+[5]BS17D!C1694+[5]BS17D!C1695+[5]BS17D!C1699+[5]BS17D!C1704+[5]BS17D!C1705+[5]BS17D!C1707+[5]BS17D!C1710+[5]BS17D!C1711+[5]BS17D!C1712+[5]BS17D!C1713+[5]BS17D!C1714+[5]BS17D!C1715+[5]BS17D!C1716+[5]BS17D!C1722+[5]BS17D!C1727+[5]BS17D!C1729+[5]BS17D!C1732+[5]BS17D!C1733+[5]BS17D!C1737+[5]BS17D!C1747+[5]BS17D!C1748+[5]BS17D!C1749+[5]BS17D!C1750+[5]BS17D!C1754+[5]BS17D!C1755+[5]BS17D!C1756+[5]BS17D!C1757+[5]BS17D!C1758+[5]BS17D!C1761+[5]BS17D!C1762+[5]BS17D!C1763+[5]BS17D!C1775+[5]BS17D!C1776+[5]BS17D!C1777+[5]BS17D!C1778+[5]BS17D!C1779+[5]BS17D!C1780+[5]BS17D!C1781+[5]BS17D!C1783+[5]BS17D!C1784+[5]BS17D!C1785+[5]BS17D!C1786+[5]BS17D!C1787+[5]BS17D!C1788+[5]BS17D!C1789+[5]BS17D!C1790+[5]BS17D!C1792+[5]BS17D!C1793+[5]BS17D!C1796+[5]BS17D!C1798+[5]BS17D!C1799+[5]BS17D!C1800+[5]BS17D!C1801+[5]BS17D!C1803+[5]BS17D!C1808+[5]BS17D!C1809+[5]BS17D!C1810+[5]BS17D!C1811+[5]BS17D!C1812+[5]BS17D!C1814+[5]BS17D!C1817+[5]BS17D!C1820+[5]BS17D!C1824+[5]BS17D!C1826+[5]BS17D!C1827+[5]BS17D!C1828+[5]BS17D!C1829+[5]BS17D!C1830+[5]BS17D!C1832+[5]BS17D!C1833+[5]BS17D!C1834+[5]BS17D!C1836+[5]BS17D!C1837+[5]BS17D!C1838+[5]BS17D!C1839+[5]BS17D!C1840+[5]BS17D!C1842</f>
        <v>0</v>
      </c>
      <c r="P92" s="177">
        <f>+[5]BS17A!S$1641+[5]BS17A!S$1642+[5]BS17A!S$1646+[5]BS17A!S$1647+[5]BS17A!S$1648+[5]BS17A!S$1649+[5]BS17A!S$1650+[5]BS17A!S$1651+[5]BS17A!S$1652+[5]BS17A!S$1656+[5]BS17A!S$1657+[5]BS17A!S$1658+[5]BS17A!S$1659+[5]BS17A!S$1660+[5]BS17A!S$1661+[5]BS17A!S$1662+[5]BS17A!S$1677+[5]BS17A!S$1686+[5]BS17A!S$1690+[5]BS17A!S$1695+[5]BS17A!S$1696+[5]BS17A!S$1697+[5]BS17A!S$1701+[5]BS17A!S$1706+[5]BS17A!S$1707+[5]BS17A!S$1709+[5]BS17A!S$1712+[5]BS17A!S$1713+[5]BS17A!S$1714+[5]BS17A!S$1715+[5]BS17A!S$1716+[5]BS17A!S$1717+[5]BS17A!S$1718+[5]BS17A!S$1724+[5]BS17A!S$1729+[5]BS17A!S$1731+[5]BS17A!S$1734+[5]BS17A!S$1735+[5]BS17A!S$1739+[5]BS17A!S$1749+[5]BS17A!S$1750+[5]BS17A!S$1751+[5]BS17A!S$1752+[5]BS17A!S$1756+[5]BS17A!S$1757+[5]BS17A!S$1758+[5]BS17A!S$1759+[5]BS17A!S$1760+[5]BS17A!S$1763+[5]BS17A!S$1764+[5]BS17A!S$1765+[5]BS17A!S$1777+[5]BS17A!S$1778+[5]BS17A!S$1779+[5]BS17A!S$1780+[5]BS17A!S$1781+[5]BS17A!S$1782+[5]BS17A!S$1783+[5]BS17A!S$1785+[5]BS17A!S$1786+[5]BS17A!S$1787+[5]BS17A!S$1788+[5]BS17A!S$1789+[5]BS17A!S$1790+[5]BS17A!S$1791+[5]BS17A!S$1792+[5]BS17A!S$1794+[5]BS17A!S$1795+[5]BS17A!S$1798+[5]BS17A!S$1800+[5]BS17A!S$1801+[5]BS17A!S$1802+[5]BS17A!S$1803+[5]BS17A!S$1805+[5]BS17A!S$1810+[5]BS17A!S$1811+[5]BS17A!S$1812+[5]BS17A!S$1813+[5]BS17A!S$1814+[5]BS17A!S$1816+[5]BS17A!S$1819+[5]BS17A!S$1822+[5]BS17A!S$1826+[5]BS17A!S$1828+[5]BS17A!S$1829+[5]BS17A!S$1830+[5]BS17A!S$1831+[5]BS17A!S$1832+[5]BS17A!S$1834+[5]BS17A!S$1835+[5]BS17A!S$1836+[5]BS17A!S$1838+[5]BS17A!S$1839+[5]BS17A!S$1840+[5]BS17A!S$1841+[5]BS17A!S$1842+[5]BS17A!S$1844</f>
        <v>0</v>
      </c>
      <c r="Q92" s="177">
        <f>+[5]BS17A!T$1641+[5]BS17A!T$1642+[5]BS17A!T$1646+[5]BS17A!T$1647+[5]BS17A!T$1648+[5]BS17A!T$1649+[5]BS17A!T$1650+[5]BS17A!T$1651+[5]BS17A!T$1652+[5]BS17A!T$1656+[5]BS17A!T$1657+[5]BS17A!T$1658+[5]BS17A!T$1659+[5]BS17A!T$1660+[5]BS17A!T$1661+[5]BS17A!T$1662+[5]BS17A!T$1677+[5]BS17A!T$1686+[5]BS17A!T$1690+[5]BS17A!T$1695+[5]BS17A!T$1696+[5]BS17A!T$1697+[5]BS17A!T$1701+[5]BS17A!T$1706+[5]BS17A!T$1707+[5]BS17A!T$1709+[5]BS17A!T$1712+[5]BS17A!T$1713+[5]BS17A!T$1714+[5]BS17A!T$1715+[5]BS17A!T$1716+[5]BS17A!T$1717+[5]BS17A!T$1718+[5]BS17A!T$1724+[5]BS17A!T$1729+[5]BS17A!T$1731+[5]BS17A!T$1734+[5]BS17A!T$1735+[5]BS17A!T$1739+[5]BS17A!T$1749+[5]BS17A!T$1750+[5]BS17A!T$1751+[5]BS17A!T$1752+[5]BS17A!T$1756+[5]BS17A!T$1757+[5]BS17A!T$1758+[5]BS17A!T$1759+[5]BS17A!T$1760+[5]BS17A!T$1763+[5]BS17A!T$1764+[5]BS17A!T$1765+[5]BS17A!T$1777+[5]BS17A!T$1778+[5]BS17A!T$1779+[5]BS17A!T$1780+[5]BS17A!T$1781+[5]BS17A!T$1782+[5]BS17A!T$1783+[5]BS17A!T$1785+[5]BS17A!T$1786+[5]BS17A!T$1787+[5]BS17A!T$1788+[5]BS17A!T$1789+[5]BS17A!T$1790+[5]BS17A!T$1791+[5]BS17A!T$1792+[5]BS17A!T$1794+[5]BS17A!T$1795+[5]BS17A!T$1798+[5]BS17A!T$1800+[5]BS17A!T$1801+[5]BS17A!T$1802+[5]BS17A!T$1803+[5]BS17A!T$1805+[5]BS17A!T$1810+[5]BS17A!T$1811+[5]BS17A!T$1812+[5]BS17A!T$1813+[5]BS17A!T$1814+[5]BS17A!T$1816+[5]BS17A!T$1819+[5]BS17A!T$1822+[5]BS17A!T$1826+[5]BS17A!T$1828+[5]BS17A!T$1829+[5]BS17A!T$1830+[5]BS17A!T$1831+[5]BS17A!T$1832+[5]BS17A!T$1834+[5]BS17A!T$1835+[5]BS17A!T$1836+[5]BS17A!T$1838+[5]BS17A!T$1839+[5]BS17A!T$1840+[5]BS17A!T$1841+[5]BS17A!T$1842+[5]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62</v>
      </c>
      <c r="D93" s="404">
        <f t="shared" ref="D93:Q93" si="15">SUM(D91:D92)</f>
        <v>50</v>
      </c>
      <c r="E93" s="283">
        <f t="shared" si="15"/>
        <v>52</v>
      </c>
      <c r="F93" s="405">
        <f t="shared" si="15"/>
        <v>50</v>
      </c>
      <c r="G93" s="405">
        <f t="shared" si="15"/>
        <v>2</v>
      </c>
      <c r="H93" s="405">
        <f t="shared" si="15"/>
        <v>0</v>
      </c>
      <c r="I93" s="406">
        <f t="shared" si="15"/>
        <v>13</v>
      </c>
      <c r="J93" s="407">
        <f t="shared" si="15"/>
        <v>12</v>
      </c>
      <c r="K93" s="407">
        <f t="shared" si="15"/>
        <v>1</v>
      </c>
      <c r="L93" s="407">
        <f t="shared" si="15"/>
        <v>0</v>
      </c>
      <c r="M93" s="408">
        <f t="shared" si="15"/>
        <v>3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0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493" t="s">
        <v>10</v>
      </c>
      <c r="D95" s="493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376</v>
      </c>
      <c r="D96" s="410">
        <v>173</v>
      </c>
      <c r="E96" s="411">
        <v>45</v>
      </c>
      <c r="F96" s="412">
        <v>331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115</v>
      </c>
      <c r="D98" s="418">
        <v>109</v>
      </c>
      <c r="E98" s="419">
        <v>24</v>
      </c>
      <c r="F98" s="420">
        <v>91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196</v>
      </c>
      <c r="D100" s="418">
        <v>196</v>
      </c>
      <c r="E100" s="419">
        <v>21</v>
      </c>
      <c r="F100" s="420">
        <v>175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2</v>
      </c>
      <c r="D101" s="414">
        <v>2</v>
      </c>
      <c r="E101" s="415"/>
      <c r="F101" s="416">
        <v>2</v>
      </c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357</v>
      </c>
      <c r="D102" s="422">
        <v>321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493" t="s">
        <v>10</v>
      </c>
      <c r="D104" s="102" t="s">
        <v>126</v>
      </c>
      <c r="E104" s="103" t="s">
        <v>127</v>
      </c>
      <c r="F104" s="494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492" t="s">
        <v>10</v>
      </c>
      <c r="D110" s="492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4</v>
      </c>
      <c r="D111" s="431">
        <v>3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/>
      <c r="D112" s="433"/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493" t="s">
        <v>10</v>
      </c>
      <c r="D115" s="114" t="s">
        <v>148</v>
      </c>
      <c r="E115" s="115" t="s">
        <v>149</v>
      </c>
      <c r="F115" s="490" t="s">
        <v>12</v>
      </c>
      <c r="G115" s="45" t="s">
        <v>13</v>
      </c>
      <c r="H115" s="491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+[5]BS17A!C804</f>
        <v>16</v>
      </c>
      <c r="D116" s="434">
        <f>+C116-E116</f>
        <v>0</v>
      </c>
      <c r="E116" s="435">
        <f>+[5]BS17A!D804</f>
        <v>16</v>
      </c>
      <c r="F116" s="338">
        <f>+[5]BS17A!N804</f>
        <v>0</v>
      </c>
      <c r="G116" s="436">
        <f>+[5]BS17A!O804</f>
        <v>16</v>
      </c>
      <c r="H116" s="337">
        <f>+[5]BS17A!P804</f>
        <v>0</v>
      </c>
      <c r="I116" s="337">
        <f>+[5]BS17A!Q804+[5]BS17A!R804</f>
        <v>0</v>
      </c>
      <c r="J116" s="437">
        <f>+[5]BS17D!C804</f>
        <v>0</v>
      </c>
      <c r="K116" s="337">
        <f>+[5]BS17A!T804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+[5]BS17C!C44</f>
        <v>0</v>
      </c>
      <c r="D117" s="438"/>
      <c r="E117" s="439"/>
      <c r="F117" s="299">
        <f>+[5]BS17C!D44</f>
        <v>0</v>
      </c>
      <c r="G117" s="301">
        <f>+[5]BS17C!E44</f>
        <v>0</v>
      </c>
      <c r="H117" s="343">
        <f>+[5]BS17C!F44</f>
        <v>0</v>
      </c>
      <c r="I117" s="343">
        <f>+[5]BS17C!G44</f>
        <v>0</v>
      </c>
      <c r="J117" s="298">
        <f>+[5]BS17D!C1988</f>
        <v>0</v>
      </c>
      <c r="K117" s="343">
        <f>+[5]BS17C!H44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16</v>
      </c>
      <c r="D118" s="423"/>
      <c r="E118" s="424"/>
      <c r="F118" s="282">
        <f t="shared" ref="F118:K118" si="20">+F117+F116</f>
        <v>0</v>
      </c>
      <c r="G118" s="284">
        <f t="shared" si="20"/>
        <v>16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+[5]BS17C!C80</f>
        <v>1145</v>
      </c>
      <c r="D119" s="423"/>
      <c r="E119" s="424"/>
      <c r="F119" s="325">
        <f>+[5]BS17C!D80</f>
        <v>0</v>
      </c>
      <c r="G119" s="327">
        <f>+[5]BS17C!E80</f>
        <v>1106</v>
      </c>
      <c r="H119" s="441">
        <f>+[5]BS17C!F80</f>
        <v>39</v>
      </c>
      <c r="I119" s="441">
        <f>+[5]BS17C!G80</f>
        <v>0</v>
      </c>
      <c r="J119" s="324">
        <f>+[5]BS17D!C2023</f>
        <v>0</v>
      </c>
      <c r="K119" s="441">
        <f>+[5]BS17C!H80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+[5]BS17C!C122</f>
        <v>414</v>
      </c>
      <c r="D120" s="442"/>
      <c r="E120" s="443"/>
      <c r="F120" s="331">
        <f>+[5]BS17C!D122</f>
        <v>28</v>
      </c>
      <c r="G120" s="333">
        <f>+[5]BS17C!E122</f>
        <v>380</v>
      </c>
      <c r="H120" s="359">
        <f>+[5]BS17C!F122</f>
        <v>6</v>
      </c>
      <c r="I120" s="359">
        <f>+[5]BS17C!G122</f>
        <v>0</v>
      </c>
      <c r="J120" s="330">
        <f>+[5]BS17D!C2062</f>
        <v>0</v>
      </c>
      <c r="K120" s="359">
        <f>+[5]BS17C!H122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+[5]BS17A!C1036</f>
        <v>0</v>
      </c>
      <c r="D121" s="283">
        <f>+C121-E121</f>
        <v>0</v>
      </c>
      <c r="E121" s="285">
        <f>+[5]BS17A!D1036</f>
        <v>0</v>
      </c>
      <c r="F121" s="282">
        <f>+[5]BS17A!N1036</f>
        <v>0</v>
      </c>
      <c r="G121" s="284">
        <f>+[5]BS17A!O1036</f>
        <v>0</v>
      </c>
      <c r="H121" s="350">
        <f>+[5]BS17A!P1036</f>
        <v>0</v>
      </c>
      <c r="I121" s="350">
        <f>+[5]BS17A!Q1036+[5]BS17A!R1036</f>
        <v>0</v>
      </c>
      <c r="J121" s="281">
        <f>+[5]BS17D!C1036</f>
        <v>0</v>
      </c>
      <c r="K121" s="350">
        <f>+[5]BS17A!T1036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+[5]BS17C!C164</f>
        <v>56</v>
      </c>
      <c r="D122" s="445"/>
      <c r="E122" s="443"/>
      <c r="F122" s="288">
        <f>+[5]BS17C!D164</f>
        <v>56</v>
      </c>
      <c r="G122" s="290">
        <f>+[5]BS17C!E164</f>
        <v>0</v>
      </c>
      <c r="H122" s="446">
        <f>+[5]BS17C!F164</f>
        <v>0</v>
      </c>
      <c r="I122" s="446">
        <f>+[5]BS17C!G164</f>
        <v>0</v>
      </c>
      <c r="J122" s="287">
        <f>+[5]BS17D!B2103</f>
        <v>0</v>
      </c>
      <c r="K122" s="446">
        <f>+[5]BS17C!H164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+[5]BS17A!C1196</f>
        <v>804</v>
      </c>
      <c r="D123" s="306">
        <f>+C123-E123</f>
        <v>2</v>
      </c>
      <c r="E123" s="308">
        <f>+[5]BS17A!D1196</f>
        <v>802</v>
      </c>
      <c r="F123" s="305">
        <f>+[5]BS17A!N1196</f>
        <v>38</v>
      </c>
      <c r="G123" s="307">
        <f>+[5]BS17A!O1196</f>
        <v>549</v>
      </c>
      <c r="H123" s="341">
        <f>+[5]BS17A!P1196</f>
        <v>217</v>
      </c>
      <c r="I123" s="341">
        <f>+[5]BS17A!Q1196+[5]BS17A!R1196</f>
        <v>0</v>
      </c>
      <c r="J123" s="304">
        <f>+[5]BS17D!C1196</f>
        <v>0</v>
      </c>
      <c r="K123" s="341">
        <f>+[5]BS17A!T1196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+[5]BS17C!C181</f>
        <v>7005</v>
      </c>
      <c r="D124" s="438"/>
      <c r="E124" s="439"/>
      <c r="F124" s="299">
        <f>+[5]BS17C!D181</f>
        <v>6581</v>
      </c>
      <c r="G124" s="301">
        <f>+[5]BS17C!E181</f>
        <v>51</v>
      </c>
      <c r="H124" s="343">
        <f>+[5]BS17C!F181</f>
        <v>373</v>
      </c>
      <c r="I124" s="343">
        <f>+[5]BS17C!G181</f>
        <v>0</v>
      </c>
      <c r="J124" s="298">
        <f>+[5]BS17D!C2119</f>
        <v>0</v>
      </c>
      <c r="K124" s="343">
        <f>+[5]BS17C!H181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7809</v>
      </c>
      <c r="D125" s="423"/>
      <c r="E125" s="424"/>
      <c r="F125" s="282">
        <f t="shared" ref="F125:K125" si="21">+F124+F123</f>
        <v>6619</v>
      </c>
      <c r="G125" s="284">
        <f t="shared" si="21"/>
        <v>600</v>
      </c>
      <c r="H125" s="350">
        <f t="shared" si="21"/>
        <v>590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+[5]BS17A!C1353</f>
        <v>79</v>
      </c>
      <c r="D126" s="326">
        <f>+C126-E126</f>
        <v>6</v>
      </c>
      <c r="E126" s="328">
        <f>+[5]BS17A!D1353</f>
        <v>73</v>
      </c>
      <c r="F126" s="325">
        <f>+[5]BS17A!N1353</f>
        <v>15</v>
      </c>
      <c r="G126" s="327">
        <f>+[5]BS17A!O1353</f>
        <v>64</v>
      </c>
      <c r="H126" s="441">
        <f>+[5]BS17A!P1353</f>
        <v>0</v>
      </c>
      <c r="I126" s="441">
        <f>+[5]BS17A!Q1353+[5]BS17A!R1353</f>
        <v>0</v>
      </c>
      <c r="J126" s="287">
        <f>+[5]BS17D!C1353</f>
        <v>0</v>
      </c>
      <c r="K126" s="441">
        <f>+[5]BS17A!T1353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+[5]BS17C!C252</f>
        <v>201</v>
      </c>
      <c r="D127" s="438"/>
      <c r="E127" s="439"/>
      <c r="F127" s="299">
        <f>+[5]BS17C!D252</f>
        <v>159</v>
      </c>
      <c r="G127" s="301">
        <f>+[5]BS17C!E252</f>
        <v>33</v>
      </c>
      <c r="H127" s="343">
        <f>+[5]BS17C!F252</f>
        <v>9</v>
      </c>
      <c r="I127" s="343">
        <f>+[5]BS17C!G252</f>
        <v>0</v>
      </c>
      <c r="J127" s="298">
        <f>+[5]BS17D!C2189</f>
        <v>0</v>
      </c>
      <c r="K127" s="343">
        <f>+[5]BS17C!H252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280</v>
      </c>
      <c r="D128" s="423"/>
      <c r="E128" s="424"/>
      <c r="F128" s="282">
        <f t="shared" ref="F128:K128" si="22">+F127+F126</f>
        <v>174</v>
      </c>
      <c r="G128" s="284">
        <f t="shared" si="22"/>
        <v>97</v>
      </c>
      <c r="H128" s="350">
        <f t="shared" si="22"/>
        <v>9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+[5]BS17C!C292</f>
        <v>119</v>
      </c>
      <c r="D129" s="442"/>
      <c r="E129" s="443"/>
      <c r="F129" s="288">
        <f>+[5]BS17C!D292</f>
        <v>55</v>
      </c>
      <c r="G129" s="290">
        <f>+[5]BS17C!E292</f>
        <v>23</v>
      </c>
      <c r="H129" s="446">
        <f>+[5]BS17C!F292</f>
        <v>41</v>
      </c>
      <c r="I129" s="446">
        <f>+[5]BS17C!G292</f>
        <v>0</v>
      </c>
      <c r="J129" s="287">
        <f>+[5]BS17D!C2228</f>
        <v>0</v>
      </c>
      <c r="K129" s="446">
        <f>+[5]BS17C!H292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+[5]BS17A!C1574</f>
        <v>1497</v>
      </c>
      <c r="D130" s="283">
        <f>+C130-E130</f>
        <v>133</v>
      </c>
      <c r="E130" s="285">
        <f>+[5]BS17A!D1574</f>
        <v>1364</v>
      </c>
      <c r="F130" s="282">
        <f>+[5]BS17A!N1574</f>
        <v>1311</v>
      </c>
      <c r="G130" s="284">
        <f>+[5]BS17A!O1574</f>
        <v>186</v>
      </c>
      <c r="H130" s="350">
        <f>+[5]BS17A!P1574</f>
        <v>0</v>
      </c>
      <c r="I130" s="350">
        <f>+[5]BS17A!Q1574+[5]BS17A!R1574</f>
        <v>0</v>
      </c>
      <c r="J130" s="281">
        <f>+[5]BS17D!C1574</f>
        <v>0</v>
      </c>
      <c r="K130" s="350">
        <f>+[5]BS17A!T1574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+[5]BS17A!C1849</f>
        <v>42</v>
      </c>
      <c r="D131" s="289">
        <f>+C131-E131</f>
        <v>3</v>
      </c>
      <c r="E131" s="291">
        <f>+[5]BS17A!D1849</f>
        <v>39</v>
      </c>
      <c r="F131" s="288">
        <f>+[5]BS17A!N1849</f>
        <v>24</v>
      </c>
      <c r="G131" s="290">
        <f>+[5]BS17A!O1849</f>
        <v>0</v>
      </c>
      <c r="H131" s="446">
        <f>+[5]BS17A!P1849</f>
        <v>18</v>
      </c>
      <c r="I131" s="446">
        <f>+[5]BS17A!Q1849+[5]BS17A!R1849</f>
        <v>0</v>
      </c>
      <c r="J131" s="287">
        <f>+[5]BS17D!C1849</f>
        <v>0</v>
      </c>
      <c r="K131" s="446">
        <f>+[5]BS17A!T1849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+[5]BS17C!C315</f>
        <v>96</v>
      </c>
      <c r="D132" s="438"/>
      <c r="E132" s="439"/>
      <c r="F132" s="299">
        <f>+[5]BS17C!D315</f>
        <v>4</v>
      </c>
      <c r="G132" s="301">
        <f>+[5]BS17C!E315</f>
        <v>92</v>
      </c>
      <c r="H132" s="343">
        <f>+[5]BS17C!F315</f>
        <v>0</v>
      </c>
      <c r="I132" s="343">
        <f>+[5]BS17C!G315</f>
        <v>0</v>
      </c>
      <c r="J132" s="298">
        <f>+[5]BS17D!C2250</f>
        <v>0</v>
      </c>
      <c r="K132" s="343">
        <f>+[5]BS17C!H315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138</v>
      </c>
      <c r="D133" s="423"/>
      <c r="E133" s="424"/>
      <c r="F133" s="282">
        <f t="shared" ref="F133:K133" si="24">+F132+F131</f>
        <v>28</v>
      </c>
      <c r="G133" s="284">
        <f t="shared" si="24"/>
        <v>92</v>
      </c>
      <c r="H133" s="350">
        <f t="shared" si="24"/>
        <v>18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+[5]BS17C!C341</f>
        <v>8391</v>
      </c>
      <c r="D134" s="423"/>
      <c r="E134" s="424"/>
      <c r="F134" s="282">
        <f>+[5]BS17C!D341</f>
        <v>5947</v>
      </c>
      <c r="G134" s="284">
        <f>+[5]BS17C!E341</f>
        <v>2081</v>
      </c>
      <c r="H134" s="350">
        <f>+[5]BS17C!F341</f>
        <v>363</v>
      </c>
      <c r="I134" s="350">
        <f>+[5]BS17C!G341</f>
        <v>0</v>
      </c>
      <c r="J134" s="281">
        <f>+[5]BS17D!C2267</f>
        <v>0</v>
      </c>
      <c r="K134" s="350">
        <f>+[5]BS17C!H341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2438</v>
      </c>
      <c r="D135" s="371"/>
      <c r="E135" s="372"/>
      <c r="F135" s="306">
        <f t="shared" ref="F135:K135" si="25">+F116+F121+F123+F126+F130+F131</f>
        <v>1388</v>
      </c>
      <c r="G135" s="307">
        <f t="shared" si="25"/>
        <v>815</v>
      </c>
      <c r="H135" s="308">
        <f t="shared" si="25"/>
        <v>235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17427</v>
      </c>
      <c r="D136" s="423"/>
      <c r="E136" s="424"/>
      <c r="F136" s="293">
        <f t="shared" ref="F136:K136" si="26">+F117+F119+F120+F122+F124+F127+F129+F132+F134</f>
        <v>12830</v>
      </c>
      <c r="G136" s="295">
        <f t="shared" si="26"/>
        <v>3766</v>
      </c>
      <c r="H136" s="357">
        <f t="shared" si="26"/>
        <v>831</v>
      </c>
      <c r="I136" s="357">
        <f t="shared" si="26"/>
        <v>0</v>
      </c>
      <c r="J136" s="177">
        <f t="shared" si="26"/>
        <v>0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19865</v>
      </c>
      <c r="D137" s="442"/>
      <c r="E137" s="443"/>
      <c r="F137" s="299">
        <f t="shared" ref="F137:K137" si="27">+F135+F136</f>
        <v>14218</v>
      </c>
      <c r="G137" s="301">
        <f t="shared" si="27"/>
        <v>4581</v>
      </c>
      <c r="H137" s="343">
        <f t="shared" si="27"/>
        <v>1066</v>
      </c>
      <c r="I137" s="343">
        <f t="shared" si="27"/>
        <v>0</v>
      </c>
      <c r="J137" s="298">
        <f t="shared" si="27"/>
        <v>0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+[5]BS17C!C532</f>
        <v>0</v>
      </c>
      <c r="D140" s="336">
        <f>+[5]BS17C!E532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+[5]BS17A!C1861</f>
        <v>41</v>
      </c>
      <c r="D141" s="177">
        <f>+[5]BS17A!D1861</f>
        <v>36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+[5]BS17A!C48</f>
        <v>439</v>
      </c>
      <c r="D142" s="177">
        <f>+[5]BS17A!D48</f>
        <v>439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+[5]BS17A!C50</f>
        <v>60</v>
      </c>
      <c r="D144" s="453">
        <f>+[5]BS17A!D50</f>
        <v>60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+[5]BS17A!C51</f>
        <v>102</v>
      </c>
      <c r="D145" s="330">
        <f>+[5]BS17A!D51</f>
        <v>98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642</v>
      </c>
      <c r="D146" s="281">
        <f>SUM(D140:D145)</f>
        <v>633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4568</v>
      </c>
      <c r="D151" s="175"/>
      <c r="E151" s="173">
        <v>13997</v>
      </c>
      <c r="F151" s="175"/>
      <c r="G151" s="175">
        <v>4568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2116</v>
      </c>
      <c r="D152" s="180">
        <v>266</v>
      </c>
      <c r="E152" s="178">
        <v>5131</v>
      </c>
      <c r="F152" s="180"/>
      <c r="G152" s="180">
        <v>2116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6684</v>
      </c>
      <c r="D153" s="285">
        <f>SUM(D151:D152)</f>
        <v>266</v>
      </c>
      <c r="E153" s="283">
        <f>SUM(E151:E152)</f>
        <v>19128</v>
      </c>
      <c r="F153" s="285">
        <f>SUM(F151:F152)</f>
        <v>0</v>
      </c>
      <c r="G153" s="285">
        <f>SUM(G151:G152)</f>
        <v>6684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10475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2351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20819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497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493" t="s">
        <v>10</v>
      </c>
      <c r="D176" s="493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144</v>
      </c>
      <c r="D177" s="197">
        <v>139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496" t="s">
        <v>195</v>
      </c>
      <c r="D181" s="496" t="s">
        <v>232</v>
      </c>
      <c r="E181" s="493" t="s">
        <v>233</v>
      </c>
      <c r="F181" s="496" t="s">
        <v>234</v>
      </c>
      <c r="G181" s="496" t="s">
        <v>235</v>
      </c>
      <c r="H181" s="496" t="s">
        <v>236</v>
      </c>
      <c r="I181" s="496" t="s">
        <v>237</v>
      </c>
      <c r="J181" s="496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488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487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488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487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488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488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487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492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3" workbookViewId="0">
      <selection activeCell="F85" sqref="F85:I85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",[6]NOMBRE!B2," - ","( ",[6]NOMBRE!C2,[6]NOMBRE!D2,[6]NOMBRE!E2,[6]NOMBRE!F2,[6]NOMBRE!G2," )")</f>
        <v>COMUNA: LINARES  - ( 07401 )</v>
      </c>
      <c r="Z2" s="3"/>
    </row>
    <row r="3" spans="1:26" x14ac:dyDescent="0.15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</row>
    <row r="4" spans="1:26" x14ac:dyDescent="0.15">
      <c r="A4" s="1" t="str">
        <f>CONCATENATE("MES: ",[6]NOMBRE!B6," - ","( ",[6]NOMBRE!C6,[6]NOMBRE!D6," )")</f>
        <v>MES: MAYO - ( 05 )</v>
      </c>
    </row>
    <row r="5" spans="1:26" s="2" customFormat="1" x14ac:dyDescent="0.15">
      <c r="A5" s="1" t="str">
        <f>CONCATENATE("AÑO: ",[6]NOMBRE!B7)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492" t="s">
        <v>10</v>
      </c>
      <c r="D11" s="492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68978</v>
      </c>
      <c r="D12" s="282">
        <f t="shared" ref="D12:J12" si="0">+D13+D14+D15+D16+D17+D18+D22+D23+D24</f>
        <v>67960</v>
      </c>
      <c r="E12" s="283">
        <f t="shared" si="0"/>
        <v>29203</v>
      </c>
      <c r="F12" s="284">
        <f t="shared" si="0"/>
        <v>21827</v>
      </c>
      <c r="G12" s="285">
        <f t="shared" si="0"/>
        <v>17948</v>
      </c>
      <c r="H12" s="286">
        <f t="shared" si="0"/>
        <v>0</v>
      </c>
      <c r="I12" s="286">
        <f>+I13+I14+I15+I16+I17+I18+I22+I23+I24</f>
        <v>155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495" t="s">
        <v>16</v>
      </c>
      <c r="B13" s="20" t="s">
        <v>17</v>
      </c>
      <c r="C13" s="287">
        <f>+[6]BS17A!C83</f>
        <v>26935</v>
      </c>
      <c r="D13" s="288">
        <f>+[6]BS17A!D83</f>
        <v>26396</v>
      </c>
      <c r="E13" s="289">
        <f>+[6]BS17A!N83</f>
        <v>12311</v>
      </c>
      <c r="F13" s="290">
        <f>+[6]BS17A!O83</f>
        <v>6216</v>
      </c>
      <c r="G13" s="291">
        <f>+[6]BS17A!P83</f>
        <v>8408</v>
      </c>
      <c r="H13" s="292">
        <f>+[6]BS17A!Q83+[6]BS17A!R83</f>
        <v>0</v>
      </c>
      <c r="I13" s="292">
        <f>+[6]BS17D!C83</f>
        <v>38</v>
      </c>
      <c r="J13" s="292">
        <f>+[6]BS17A!T83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+[6]BS17A!C174</f>
        <v>31370</v>
      </c>
      <c r="D14" s="293">
        <f>+[6]BS17A!D174</f>
        <v>30988</v>
      </c>
      <c r="E14" s="294">
        <f>+[6]BS17A!N174</f>
        <v>13138</v>
      </c>
      <c r="F14" s="295">
        <f>+[6]BS17A!O174</f>
        <v>9613</v>
      </c>
      <c r="G14" s="296">
        <f>+[6]BS17A!P174</f>
        <v>8619</v>
      </c>
      <c r="H14" s="297">
        <f>+[6]BS17A!Q174+[6]BS17A!R174</f>
        <v>0</v>
      </c>
      <c r="I14" s="297">
        <f>+[6]BS17D!C174</f>
        <v>16</v>
      </c>
      <c r="J14" s="297">
        <f>+[6]BS17A!T174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+[6]BS17A!C243</f>
        <v>955</v>
      </c>
      <c r="D15" s="293">
        <f>+[6]BS17A!D243</f>
        <v>947</v>
      </c>
      <c r="E15" s="294">
        <f>+[6]BS17A!N243</f>
        <v>126</v>
      </c>
      <c r="F15" s="295">
        <f>+[6]BS17A!O243</f>
        <v>824</v>
      </c>
      <c r="G15" s="296">
        <f>+[6]BS17A!P243</f>
        <v>5</v>
      </c>
      <c r="H15" s="297">
        <f>+[6]BS17A!Q243+[6]BS17A!R243</f>
        <v>0</v>
      </c>
      <c r="I15" s="297">
        <f>+[6]BS17D!C243</f>
        <v>30</v>
      </c>
      <c r="J15" s="297">
        <f>+[6]BS17A!T243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+[6]BS17A!C289</f>
        <v>0</v>
      </c>
      <c r="D16" s="293">
        <f>+[6]BS17A!D289</f>
        <v>0</v>
      </c>
      <c r="E16" s="294">
        <f>+[6]BS17A!N289</f>
        <v>0</v>
      </c>
      <c r="F16" s="295">
        <f>+[6]BS17A!O289</f>
        <v>0</v>
      </c>
      <c r="G16" s="296">
        <f>+[6]BS17A!P289</f>
        <v>0</v>
      </c>
      <c r="H16" s="297">
        <f>+[6]BS17A!Q289+[6]BS17A!R289</f>
        <v>0</v>
      </c>
      <c r="I16" s="297">
        <f>+[6]BS17D!C289</f>
        <v>0</v>
      </c>
      <c r="J16" s="297">
        <f>+[6]BS17A!T289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+[6]BS17A!C295</f>
        <v>1729</v>
      </c>
      <c r="D17" s="299">
        <f>+[6]BS17A!D295</f>
        <v>1695</v>
      </c>
      <c r="E17" s="300">
        <f>+[6]BS17A!N295</f>
        <v>1304</v>
      </c>
      <c r="F17" s="301">
        <f>+[6]BS17A!O295</f>
        <v>335</v>
      </c>
      <c r="G17" s="302">
        <f>+[6]BS17A!P295</f>
        <v>90</v>
      </c>
      <c r="H17" s="303">
        <f>+[6]BS17A!Q295+[6]BS17A!R295</f>
        <v>0</v>
      </c>
      <c r="I17" s="303">
        <f>+[6]BS17D!C295</f>
        <v>63</v>
      </c>
      <c r="J17" s="303">
        <f>+[6]BS17A!T295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5151</v>
      </c>
      <c r="D18" s="288">
        <f t="shared" ref="D18:J18" si="4">SUM(D19:D21)</f>
        <v>5115</v>
      </c>
      <c r="E18" s="289">
        <f t="shared" si="4"/>
        <v>1865</v>
      </c>
      <c r="F18" s="290">
        <f t="shared" si="4"/>
        <v>3177</v>
      </c>
      <c r="G18" s="291">
        <f t="shared" si="4"/>
        <v>109</v>
      </c>
      <c r="H18" s="292">
        <f t="shared" si="4"/>
        <v>0</v>
      </c>
      <c r="I18" s="292">
        <f>SUM(I19:I21)</f>
        <v>6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+[6]BS17A!C362</f>
        <v>4203</v>
      </c>
      <c r="D19" s="305">
        <f>+[6]BS17A!D362</f>
        <v>4169</v>
      </c>
      <c r="E19" s="306">
        <f>+[6]BS17A!N362</f>
        <v>1447</v>
      </c>
      <c r="F19" s="307">
        <f>+[6]BS17A!O362</f>
        <v>2651</v>
      </c>
      <c r="G19" s="308">
        <f>+[6]BS17A!P362</f>
        <v>105</v>
      </c>
      <c r="H19" s="309">
        <f>+[6]BS17A!Q362+[6]BS17A!R362</f>
        <v>0</v>
      </c>
      <c r="I19" s="309">
        <f>+[6]BS17D!C362</f>
        <v>2</v>
      </c>
      <c r="J19" s="309">
        <f>+[6]BS17A!T362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+[6]BS17A!C405</f>
        <v>44</v>
      </c>
      <c r="D20" s="293">
        <f>+[6]BS17A!D405</f>
        <v>44</v>
      </c>
      <c r="E20" s="294">
        <f>+[6]BS17A!N405</f>
        <v>2</v>
      </c>
      <c r="F20" s="295">
        <f>+[6]BS17A!O405</f>
        <v>42</v>
      </c>
      <c r="G20" s="296">
        <f>+[6]BS17A!P405</f>
        <v>0</v>
      </c>
      <c r="H20" s="297">
        <f>+[6]BS17A!Q405+[6]BS17A!R405</f>
        <v>0</v>
      </c>
      <c r="I20" s="297">
        <f>+[6]BS17D!C405</f>
        <v>0</v>
      </c>
      <c r="J20" s="297">
        <f>+[6]BS17A!T405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+[6]BS17A!C428</f>
        <v>904</v>
      </c>
      <c r="D21" s="299">
        <f>+[6]BS17A!D428</f>
        <v>902</v>
      </c>
      <c r="E21" s="300">
        <f>+[6]BS17A!N428</f>
        <v>416</v>
      </c>
      <c r="F21" s="301">
        <f>+[6]BS17A!O428</f>
        <v>484</v>
      </c>
      <c r="G21" s="302">
        <f>+[6]BS17A!P428</f>
        <v>4</v>
      </c>
      <c r="H21" s="303">
        <f>+[6]BS17A!Q428+[6]BS17A!R428</f>
        <v>0</v>
      </c>
      <c r="I21" s="303">
        <f>+[6]BS17D!C428</f>
        <v>4</v>
      </c>
      <c r="J21" s="303">
        <f>+[6]BS17A!T428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493" t="s">
        <v>31</v>
      </c>
      <c r="B22" s="30" t="s">
        <v>32</v>
      </c>
      <c r="C22" s="287">
        <f>+[6]BS17A!C446</f>
        <v>8</v>
      </c>
      <c r="D22" s="288">
        <f>+[6]BS17A!D446</f>
        <v>8</v>
      </c>
      <c r="E22" s="289">
        <f>+[6]BS17A!N446</f>
        <v>0</v>
      </c>
      <c r="F22" s="290">
        <f>+[6]BS17A!O446</f>
        <v>8</v>
      </c>
      <c r="G22" s="291">
        <f>+[6]BS17A!P446</f>
        <v>0</v>
      </c>
      <c r="H22" s="292">
        <f>+[6]BS17A!Q446+[6]BS17A!R446</f>
        <v>0</v>
      </c>
      <c r="I22" s="292">
        <f>+[6]BS17D!C446</f>
        <v>0</v>
      </c>
      <c r="J22" s="292">
        <f>+[6]BS17A!T446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493" t="s">
        <v>33</v>
      </c>
      <c r="B23" s="31" t="s">
        <v>34</v>
      </c>
      <c r="C23" s="310">
        <f>+[6]BS17A!C456</f>
        <v>63</v>
      </c>
      <c r="D23" s="311">
        <f>+[6]BS17A!D456</f>
        <v>62</v>
      </c>
      <c r="E23" s="312">
        <f>+[6]BS17A!N456</f>
        <v>28</v>
      </c>
      <c r="F23" s="313">
        <f>+[6]BS17A!O456</f>
        <v>33</v>
      </c>
      <c r="G23" s="314">
        <f>+[6]BS17A!P456</f>
        <v>2</v>
      </c>
      <c r="H23" s="286">
        <f>+[6]BS17A!Q456+[6]BS17A!R456</f>
        <v>0</v>
      </c>
      <c r="I23" s="286">
        <f>+[6]BS17D!C456</f>
        <v>0</v>
      </c>
      <c r="J23" s="286">
        <f>+[6]BS17A!T456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493" t="s">
        <v>35</v>
      </c>
      <c r="B24" s="34" t="s">
        <v>36</v>
      </c>
      <c r="C24" s="182">
        <f>+[6]BS17A!C500</f>
        <v>2767</v>
      </c>
      <c r="D24" s="315">
        <f>+[6]BS17A!D500</f>
        <v>2749</v>
      </c>
      <c r="E24" s="316">
        <f>+[6]BS17A!N500</f>
        <v>431</v>
      </c>
      <c r="F24" s="317">
        <f>+[6]BS17A!O500</f>
        <v>1621</v>
      </c>
      <c r="G24" s="318">
        <f>+[6]BS17A!P500</f>
        <v>715</v>
      </c>
      <c r="H24" s="319">
        <f>+[6]BS17A!Q500+[6]BS17A!R500</f>
        <v>0</v>
      </c>
      <c r="I24" s="319">
        <f>+[6]BS17D!C500</f>
        <v>2</v>
      </c>
      <c r="J24" s="319">
        <f>+[6]BS17A!T500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4609</v>
      </c>
      <c r="D25" s="288">
        <f t="shared" ref="D25:J25" si="5">+D26+D27+D28+D29+D33</f>
        <v>4550</v>
      </c>
      <c r="E25" s="289">
        <f t="shared" si="5"/>
        <v>936</v>
      </c>
      <c r="F25" s="290">
        <f t="shared" si="5"/>
        <v>1366</v>
      </c>
      <c r="G25" s="291">
        <f t="shared" si="5"/>
        <v>2307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+[6]BS17A!C535</f>
        <v>2837</v>
      </c>
      <c r="D26" s="305">
        <f>+[6]BS17A!D535</f>
        <v>2798</v>
      </c>
      <c r="E26" s="306">
        <f>+[6]BS17A!N535</f>
        <v>293</v>
      </c>
      <c r="F26" s="307">
        <f>+[6]BS17A!O535</f>
        <v>663</v>
      </c>
      <c r="G26" s="308">
        <f>+[6]BS17A!P535</f>
        <v>1881</v>
      </c>
      <c r="H26" s="309">
        <f>+[6]BS17A!Q535+[6]BS17A!R535</f>
        <v>0</v>
      </c>
      <c r="I26" s="309">
        <f>+[6]BS17D!C535</f>
        <v>0</v>
      </c>
      <c r="J26" s="309">
        <f>+[6]BS17A!T535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+[6]BS17A!C590</f>
        <v>6</v>
      </c>
      <c r="D27" s="320">
        <f>+[6]BS17A!D590</f>
        <v>6</v>
      </c>
      <c r="E27" s="321">
        <f>+[6]BS17A!N590</f>
        <v>1</v>
      </c>
      <c r="F27" s="322">
        <f>+[6]BS17A!O590</f>
        <v>5</v>
      </c>
      <c r="G27" s="323">
        <f>+[6]BS17A!P590</f>
        <v>0</v>
      </c>
      <c r="H27" s="297">
        <f>+[6]BS17A!Q590+[6]BS17A!R590</f>
        <v>0</v>
      </c>
      <c r="I27" s="297">
        <f>+[6]BS17D!C590</f>
        <v>0</v>
      </c>
      <c r="J27" s="297">
        <f>+[6]BS17A!T590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+[6]BS17A!C615</f>
        <v>850</v>
      </c>
      <c r="D28" s="320">
        <f>+[6]BS17A!D615</f>
        <v>841</v>
      </c>
      <c r="E28" s="321">
        <f>+[6]BS17A!N615</f>
        <v>198</v>
      </c>
      <c r="F28" s="322">
        <f>+[6]BS17A!O615</f>
        <v>313</v>
      </c>
      <c r="G28" s="323">
        <f>+[6]BS17A!P615</f>
        <v>339</v>
      </c>
      <c r="H28" s="297">
        <f>+[6]BS17A!Q615+[6]BS17A!R615</f>
        <v>0</v>
      </c>
      <c r="I28" s="297">
        <f>+[6]BS17D!C615</f>
        <v>0</v>
      </c>
      <c r="J28" s="297">
        <f>+[6]BS17A!T615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+[6]BS17A!C633</f>
        <v>916</v>
      </c>
      <c r="D29" s="299">
        <f>+[6]BS17A!D633</f>
        <v>905</v>
      </c>
      <c r="E29" s="300">
        <f>+[6]BS17A!N633</f>
        <v>444</v>
      </c>
      <c r="F29" s="301">
        <f>+[6]BS17A!O633</f>
        <v>385</v>
      </c>
      <c r="G29" s="302">
        <f>+[6]BS17A!P633</f>
        <v>87</v>
      </c>
      <c r="H29" s="303">
        <f>+[6]BS17A!Q633+[6]BS17A!R633</f>
        <v>0</v>
      </c>
      <c r="I29" s="303">
        <f>+[6]BS17D!C633</f>
        <v>0</v>
      </c>
      <c r="J29" s="303">
        <f>+[6]BS17A!T633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SUM([6]BS17A!C636:C653)</f>
        <v>581</v>
      </c>
      <c r="D30" s="325">
        <f>SUM([6]BS17A!D636:D653)</f>
        <v>570</v>
      </c>
      <c r="E30" s="326">
        <f>SUM([6]BS17A!N636:N653)</f>
        <v>352</v>
      </c>
      <c r="F30" s="327">
        <f>SUM([6]BS17A!O636:O653)</f>
        <v>205</v>
      </c>
      <c r="G30" s="328">
        <f>SUM([6]BS17A!P636:P653)</f>
        <v>24</v>
      </c>
      <c r="H30" s="329">
        <f>SUM([6]BS17A!Q636:Q653)+SUM([6]BS17A!R636:R653)</f>
        <v>0</v>
      </c>
      <c r="I30" s="329">
        <f>SUM([6]BS17D!C635:C653)</f>
        <v>0</v>
      </c>
      <c r="J30" s="329">
        <f>SUM([6]BS17A!T636:T653)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+[6]BS17A!C634</f>
        <v>153</v>
      </c>
      <c r="D31" s="331">
        <f>+[6]BS17A!D634</f>
        <v>153</v>
      </c>
      <c r="E31" s="332">
        <f>+[6]BS17A!N634</f>
        <v>0</v>
      </c>
      <c r="F31" s="333">
        <f>+[6]BS17A!O634</f>
        <v>153</v>
      </c>
      <c r="G31" s="334">
        <f>+[6]BS17A!P634</f>
        <v>0</v>
      </c>
      <c r="H31" s="335">
        <f>+[6]BS17A!Q634+[6]BS17A!R634</f>
        <v>0</v>
      </c>
      <c r="I31" s="335">
        <f>+[6]BS17D!C634</f>
        <v>0</v>
      </c>
      <c r="J31" s="335">
        <f>+[6]BS17A!T634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+[6]BS17A!C635</f>
        <v>182</v>
      </c>
      <c r="D32" s="331">
        <f>+[6]BS17A!D635</f>
        <v>182</v>
      </c>
      <c r="E32" s="332">
        <f>+[6]BS17A!N635</f>
        <v>92</v>
      </c>
      <c r="F32" s="333">
        <f>+[6]BS17A!O635</f>
        <v>27</v>
      </c>
      <c r="G32" s="334">
        <f>+[6]BS17A!P635</f>
        <v>63</v>
      </c>
      <c r="H32" s="335">
        <f>+[6]BS17A!Q635+[6]BS17A!R635</f>
        <v>0</v>
      </c>
      <c r="I32" s="335">
        <f>+[6]BS17D!C635</f>
        <v>0</v>
      </c>
      <c r="J32" s="335">
        <f>+[6]BS17A!T635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+[6]BS17A!C654</f>
        <v>0</v>
      </c>
      <c r="D33" s="320">
        <f>+[6]BS17A!D654</f>
        <v>0</v>
      </c>
      <c r="E33" s="321">
        <f>+[6]BS17A!N654</f>
        <v>0</v>
      </c>
      <c r="F33" s="322">
        <f>+[6]BS17A!O654</f>
        <v>0</v>
      </c>
      <c r="G33" s="323">
        <f>+[6]BS17A!P654</f>
        <v>0</v>
      </c>
      <c r="H33" s="297">
        <f>+[6]BS17A!Q654+[6]BS17A!R654</f>
        <v>0</v>
      </c>
      <c r="I33" s="297">
        <f>+[6]BS17D!C654</f>
        <v>0</v>
      </c>
      <c r="J33" s="297">
        <f>+[6]BS17A!T654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+[6]BS17A!C783</f>
        <v>0</v>
      </c>
      <c r="D34" s="311">
        <f>+[6]BS17A!D783</f>
        <v>0</v>
      </c>
      <c r="E34" s="312">
        <f>+[6]BS17A!N783</f>
        <v>0</v>
      </c>
      <c r="F34" s="313">
        <f>+[6]BS17A!O783</f>
        <v>0</v>
      </c>
      <c r="G34" s="314">
        <f>+[6]BS17A!P783</f>
        <v>0</v>
      </c>
      <c r="H34" s="286">
        <f>+[6]BS17A!Q783+[6]BS17A!R783</f>
        <v>0</v>
      </c>
      <c r="I34" s="286">
        <f>+[6]BS17D!C783</f>
        <v>0</v>
      </c>
      <c r="J34" s="286">
        <f>+[6]BS17A!T783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491" t="s">
        <v>10</v>
      </c>
      <c r="D37" s="493" t="s">
        <v>11</v>
      </c>
      <c r="E37" s="490" t="s">
        <v>12</v>
      </c>
      <c r="F37" s="45" t="s">
        <v>13</v>
      </c>
      <c r="G37" s="491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+[6]BS17A!C674+[6]BS17A!C678+[6]BS17A!C681+[6]BS17A!C687+[6]BS17A!C695</f>
        <v>0</v>
      </c>
      <c r="D40" s="304">
        <f>+[6]BS17A!D674+[6]BS17A!D678+[6]BS17A!D681+[6]BS17A!D687+[6]BS17A!D695</f>
        <v>0</v>
      </c>
      <c r="E40" s="305">
        <f>+[6]BS17A!N674+[6]BS17A!N678+[6]BS17A!N681+[6]BS17A!N687+[6]BS17A!N695</f>
        <v>0</v>
      </c>
      <c r="F40" s="307">
        <f>+[6]BS17A!O674+[6]BS17A!O678+[6]BS17A!O681+[6]BS17A!O687+[6]BS17A!O695</f>
        <v>0</v>
      </c>
      <c r="G40" s="341">
        <f>+[6]BS17A!P674+[6]BS17A!P678+[6]BS17A!P681+[6]BS17A!P687+[6]BS17A!P695</f>
        <v>0</v>
      </c>
      <c r="H40" s="342">
        <f>+[6]BS17A!Q674+[6]BS17A!R674+[6]BS17A!Q678+[6]BS17A!R678+[6]BS17A!Q681+[6]BS17A!R681+[6]BS17A!Q687+[6]BS17A!R687+[6]BS17A!Q695+[6]BS17A!R695</f>
        <v>0</v>
      </c>
      <c r="I40" s="342">
        <f>+[6]BS17D!C674+[6]BS17D!C678+[6]BS17D!C681+[6]BS17D!C687+[6]BS17D!C695</f>
        <v>0</v>
      </c>
      <c r="J40" s="342">
        <f>+[6]BS17A!T674+[6]BS17A!T678+[6]BS17A!T681+[6]BS17A!T687+[6]BS17A!T695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+[6]BS17A!C701+[6]BS17A!C704+[6]BS17A!C707+[6]BS17A!C710+[6]BS17A!C717</f>
        <v>0</v>
      </c>
      <c r="D41" s="343">
        <f>+[6]BS17A!D701+[6]BS17A!D704+[6]BS17A!D707+[6]BS17A!D710+[6]BS17A!D717</f>
        <v>0</v>
      </c>
      <c r="E41" s="299">
        <f>+[6]BS17A!N701+[6]BS17A!N704+[6]BS17A!N707+[6]BS17A!N710+[6]BS17A!N717</f>
        <v>0</v>
      </c>
      <c r="F41" s="301">
        <f>+[6]BS17A!O701+[6]BS17A!O704+[6]BS17A!O707+[6]BS17A!O710+[6]BS17A!O717</f>
        <v>0</v>
      </c>
      <c r="G41" s="343">
        <f>+[6]BS17A!P701+[6]BS17A!P704+[6]BS17A!P707+[6]BS17A!P710+[6]BS17A!P717</f>
        <v>0</v>
      </c>
      <c r="H41" s="344">
        <f>+[6]BS17A!Q701+[6]BS17A!R701+[6]BS17A!Q704+[6]BS17A!R704+[6]BS17A!Q707+[6]BS17A!R707+[6]BS17A!Q710+[6]BS17A!R710+[6]BS17A!Q717+[6]BS17A!R717</f>
        <v>0</v>
      </c>
      <c r="I41" s="344">
        <f>+[6]BS17D!C701+[6]BS17D!C704+[6]BS17D!C707+[6]BS17D!C710+[6]BS17D!C717</f>
        <v>0</v>
      </c>
      <c r="J41" s="344">
        <f>+[6]BS17A!T701+[6]BS17A!T704+[6]BS17A!T707+[6]BS17A!T710+[6]BS17A!T717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+[6]BS17A!C720</f>
        <v>0</v>
      </c>
      <c r="D43" s="350">
        <f>+[6]BS17A!D720</f>
        <v>0</v>
      </c>
      <c r="E43" s="282">
        <f>+[6]BS17A!N720</f>
        <v>0</v>
      </c>
      <c r="F43" s="284">
        <f>+[6]BS17A!O720</f>
        <v>0</v>
      </c>
      <c r="G43" s="350">
        <f>+[6]BS17A!P720</f>
        <v>0</v>
      </c>
      <c r="H43" s="351">
        <f>+[6]BS17A!Q720+[6]BS17A!R720</f>
        <v>0</v>
      </c>
      <c r="I43" s="351">
        <f>+[6]BS17D!C720</f>
        <v>0</v>
      </c>
      <c r="J43" s="351">
        <f>+[6]BS17A!T720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+[6]BS17A!C727</f>
        <v>0</v>
      </c>
      <c r="D45" s="341">
        <f>+[6]BS17A!D727</f>
        <v>0</v>
      </c>
      <c r="E45" s="305">
        <f>+[6]BS17A!N727</f>
        <v>0</v>
      </c>
      <c r="F45" s="307">
        <f>+[6]BS17A!O727</f>
        <v>0</v>
      </c>
      <c r="G45" s="341">
        <f>+[6]BS17A!P727</f>
        <v>0</v>
      </c>
      <c r="H45" s="342">
        <f>+[6]BS17A!Q727+[6]BS17A!R727</f>
        <v>0</v>
      </c>
      <c r="I45" s="342">
        <f>+[6]BS17D!C727</f>
        <v>0</v>
      </c>
      <c r="J45" s="342">
        <f>+[6]BS17A!T727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+[6]BS17A!C730</f>
        <v>0</v>
      </c>
      <c r="D46" s="357">
        <f>+[6]BS17A!D730</f>
        <v>0</v>
      </c>
      <c r="E46" s="293">
        <f>+[6]BS17A!N730</f>
        <v>0</v>
      </c>
      <c r="F46" s="295">
        <f>+[6]BS17A!O730</f>
        <v>0</v>
      </c>
      <c r="G46" s="357">
        <f>+[6]BS17A!P730</f>
        <v>0</v>
      </c>
      <c r="H46" s="358">
        <f>+[6]BS17A!Q730+[6]BS17A!R730</f>
        <v>0</v>
      </c>
      <c r="I46" s="358">
        <f>+[6]BS17D!C730</f>
        <v>0</v>
      </c>
      <c r="J46" s="358">
        <f>+[6]BS17A!T730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+[6]BS17A!C747</f>
        <v>0</v>
      </c>
      <c r="D47" s="357">
        <f>+[6]BS17A!D747</f>
        <v>0</v>
      </c>
      <c r="E47" s="293">
        <f>+[6]BS17A!N747</f>
        <v>0</v>
      </c>
      <c r="F47" s="295">
        <f>+[6]BS17A!O747</f>
        <v>0</v>
      </c>
      <c r="G47" s="357">
        <f>+[6]BS17A!P747</f>
        <v>0</v>
      </c>
      <c r="H47" s="358">
        <f>+[6]BS17A!Q747+[6]BS17A!R747</f>
        <v>0</v>
      </c>
      <c r="I47" s="358">
        <f>+[6]BS17D!C747</f>
        <v>0</v>
      </c>
      <c r="J47" s="358">
        <f>+[6]BS17A!T747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+[6]BS17A!C764</f>
        <v>0</v>
      </c>
      <c r="D48" s="359">
        <f>+[6]BS17A!D764</f>
        <v>0</v>
      </c>
      <c r="E48" s="331">
        <f>+[6]BS17A!N764</f>
        <v>0</v>
      </c>
      <c r="F48" s="333">
        <f>+[6]BS17A!O764</f>
        <v>0</v>
      </c>
      <c r="G48" s="359">
        <f>+[6]BS17A!P764</f>
        <v>0</v>
      </c>
      <c r="H48" s="360">
        <f>+[6]BS17A!Q764+[6]BS17A!R764</f>
        <v>0</v>
      </c>
      <c r="I48" s="360">
        <f>+[6]BS17D!C764</f>
        <v>0</v>
      </c>
      <c r="J48" s="360">
        <f>+[6]BS17A!T764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491" t="s">
        <v>10</v>
      </c>
      <c r="D52" s="493" t="s">
        <v>11</v>
      </c>
      <c r="E52" s="490" t="s">
        <v>12</v>
      </c>
      <c r="F52" s="45" t="s">
        <v>13</v>
      </c>
      <c r="G52" s="491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+[6]BS17A!C1849</f>
        <v>42</v>
      </c>
      <c r="D53" s="367">
        <f>+[6]BS17A!D1849</f>
        <v>42</v>
      </c>
      <c r="E53" s="368">
        <f>+[6]BS17A!N1849</f>
        <v>10</v>
      </c>
      <c r="F53" s="317">
        <f>+[6]BS17A!O1849</f>
        <v>0</v>
      </c>
      <c r="G53" s="367">
        <f>+[6]BS17A!P1849</f>
        <v>32</v>
      </c>
      <c r="H53" s="369">
        <f>+[6]BS17A!Q1849+[6]BS17A!R1849</f>
        <v>0</v>
      </c>
      <c r="I53" s="370">
        <f>+[6]BS17D!C1849</f>
        <v>0</v>
      </c>
      <c r="J53" s="369">
        <f>+[6]BS17A!T1849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491" t="s">
        <v>10</v>
      </c>
      <c r="D56" s="493" t="s">
        <v>11</v>
      </c>
      <c r="E56" s="63" t="s">
        <v>12</v>
      </c>
      <c r="F56" s="10" t="s">
        <v>13</v>
      </c>
      <c r="G56" s="489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+[6]BS17A!C1481+[6]BS17A!C1482</f>
        <v>0</v>
      </c>
      <c r="D57" s="288">
        <f>+[6]BS17A!D1481+[6]BS17A!D1482</f>
        <v>0</v>
      </c>
      <c r="E57" s="371"/>
      <c r="F57" s="348"/>
      <c r="G57" s="372"/>
      <c r="H57" s="373">
        <f>+[6]BS17A!Q1481+[6]BS17A!Q1482+[6]BS17A!R1481+[6]BS17A!R1482</f>
        <v>0</v>
      </c>
      <c r="I57" s="374">
        <f>+[6]BS17D!C1481+[6]BS17D!C1482</f>
        <v>0</v>
      </c>
      <c r="J57" s="375">
        <f>+[6]BS17A!T1481+[6]BS17A!T1482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+[6]BS17A!C1483+[6]BS17A!C1484</f>
        <v>0</v>
      </c>
      <c r="D58" s="293">
        <f>+[6]BS17A!D1483+[6]BS17A!D1484</f>
        <v>0</v>
      </c>
      <c r="E58" s="376"/>
      <c r="F58" s="377"/>
      <c r="G58" s="378"/>
      <c r="H58" s="379">
        <f>+[6]BS17A!Q1483+[6]BS17A!Q1484+[6]BS17A!R1483+[6]BS17A!R1484</f>
        <v>0</v>
      </c>
      <c r="I58" s="380">
        <f>+[6]BS17D!C1483+[6]BS17D!C1484</f>
        <v>0</v>
      </c>
      <c r="J58" s="380">
        <f>+[6]BS17A!T1483+[6]BS17A!T1484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+[6]BS17A!C1485</f>
        <v>0</v>
      </c>
      <c r="D59" s="288">
        <f>+[6]BS17A!D1485</f>
        <v>0</v>
      </c>
      <c r="E59" s="376"/>
      <c r="F59" s="377"/>
      <c r="G59" s="378"/>
      <c r="H59" s="381">
        <f>+[6]BS17A!Q1485+[6]BS17A!R1485</f>
        <v>0</v>
      </c>
      <c r="I59" s="382">
        <f>+[6]BS17D!C1485</f>
        <v>0</v>
      </c>
      <c r="J59" s="382">
        <f>+[6]BS17A!T1485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+[6]BS17A!C1488</f>
        <v>0</v>
      </c>
      <c r="D60" s="357">
        <f>+[6]BS17A!D1488</f>
        <v>0</v>
      </c>
      <c r="E60" s="383"/>
      <c r="F60" s="384"/>
      <c r="G60" s="385"/>
      <c r="H60" s="381">
        <f>+[6]BS17A!Q1488+[6]BS17A!R1488</f>
        <v>0</v>
      </c>
      <c r="I60" s="382">
        <f>+[6]BS17D!C1488</f>
        <v>0</v>
      </c>
      <c r="J60" s="382">
        <f>+[6]BS17A!T1488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+[6]BS17A!C1486</f>
        <v>0</v>
      </c>
      <c r="D61" s="293">
        <f>+[6]BS17A!D1486</f>
        <v>0</v>
      </c>
      <c r="E61" s="376"/>
      <c r="F61" s="377"/>
      <c r="G61" s="378"/>
      <c r="H61" s="379">
        <f>+[6]BS17A!Q1486+[6]BS17A!R1486</f>
        <v>0</v>
      </c>
      <c r="I61" s="380">
        <f>+[6]BS17D!C1486</f>
        <v>0</v>
      </c>
      <c r="J61" s="380">
        <f>+[6]BS17A!T1486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+[6]BS17A!C1487</f>
        <v>0</v>
      </c>
      <c r="D62" s="299">
        <f>+[6]BS17A!D1487</f>
        <v>0</v>
      </c>
      <c r="E62" s="386"/>
      <c r="F62" s="387"/>
      <c r="G62" s="388"/>
      <c r="H62" s="389">
        <f>+[6]BS17A!Q1487+[6]BS17A!R1487</f>
        <v>0</v>
      </c>
      <c r="I62" s="390">
        <f>+[6]BS17D!C1487</f>
        <v>0</v>
      </c>
      <c r="J62" s="390">
        <f>+[6]BS17A!T1487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90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+[6]BS17A!C$811</f>
        <v>1</v>
      </c>
      <c r="D68" s="328">
        <f>+[6]BS17A!D$811</f>
        <v>1</v>
      </c>
      <c r="E68" s="326">
        <f>SUM(F68:H68)</f>
        <v>1</v>
      </c>
      <c r="F68" s="327">
        <f>+[6]BS17A!D$811</f>
        <v>1</v>
      </c>
      <c r="G68" s="327">
        <f>+[6]BS17A!F$811</f>
        <v>0</v>
      </c>
      <c r="H68" s="327">
        <f>+[6]BS17A!G$811</f>
        <v>0</v>
      </c>
      <c r="I68" s="395">
        <f>SUM(J68:L68)</f>
        <v>0</v>
      </c>
      <c r="J68" s="396">
        <f>+[6]BS17A!E$811</f>
        <v>0</v>
      </c>
      <c r="K68" s="396">
        <f>+[6]BS17A!H$811</f>
        <v>0</v>
      </c>
      <c r="L68" s="396">
        <f>+[6]BS17A!I$811</f>
        <v>0</v>
      </c>
      <c r="M68" s="324">
        <f>+[6]BS17A!AB$811</f>
        <v>0</v>
      </c>
      <c r="N68" s="324">
        <f>+[6]BS17A!Q$811+[6]BS17A!R$811</f>
        <v>0</v>
      </c>
      <c r="O68" s="324">
        <f>+[6]BS17D!C$811</f>
        <v>0</v>
      </c>
      <c r="P68" s="324">
        <f>+[6]BS17A!S$811</f>
        <v>0</v>
      </c>
      <c r="Q68" s="324">
        <f>+[6]BS17A!T$811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+[6]BS17A!C$882</f>
        <v>193</v>
      </c>
      <c r="D69" s="296">
        <f>+[6]BS17A!D$882</f>
        <v>186</v>
      </c>
      <c r="E69" s="294">
        <f t="shared" ref="E69:E84" si="11">SUM(F69:H69)</f>
        <v>188</v>
      </c>
      <c r="F69" s="295">
        <f>+[6]BS17A!D$882</f>
        <v>186</v>
      </c>
      <c r="G69" s="295">
        <f>+[6]BS17A!F$882</f>
        <v>2</v>
      </c>
      <c r="H69" s="295">
        <f>+[6]BS17A!G$882</f>
        <v>0</v>
      </c>
      <c r="I69" s="395">
        <f>SUM(J69:L69)</f>
        <v>7</v>
      </c>
      <c r="J69" s="396">
        <f>+[6]BS17A!E$882</f>
        <v>7</v>
      </c>
      <c r="K69" s="398">
        <f>+[6]BS17A!H$882</f>
        <v>0</v>
      </c>
      <c r="L69" s="398">
        <f>+[6]BS17A!I$882</f>
        <v>0</v>
      </c>
      <c r="M69" s="177">
        <f>+[6]BS17A!AB$882</f>
        <v>75</v>
      </c>
      <c r="N69" s="177">
        <f>+[6]BS17A!Q$882+[6]BS17A!R$882</f>
        <v>105</v>
      </c>
      <c r="O69" s="177">
        <f>+[6]BS17D!C$882</f>
        <v>0</v>
      </c>
      <c r="P69" s="177">
        <f>+[6]BS17A!S$882</f>
        <v>0</v>
      </c>
      <c r="Q69" s="177">
        <f>+[6]BS17A!T$882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+[6]BS17A!C$961</f>
        <v>24</v>
      </c>
      <c r="D70" s="296">
        <f>+[6]BS17A!D$961</f>
        <v>15</v>
      </c>
      <c r="E70" s="294">
        <f t="shared" si="11"/>
        <v>17</v>
      </c>
      <c r="F70" s="295">
        <f>+[6]BS17A!D$961</f>
        <v>15</v>
      </c>
      <c r="G70" s="295">
        <f>+[6]BS17A!F$961</f>
        <v>2</v>
      </c>
      <c r="H70" s="295">
        <f>+[6]BS17A!G$961</f>
        <v>0</v>
      </c>
      <c r="I70" s="395">
        <f>SUM(J70:L70)</f>
        <v>11</v>
      </c>
      <c r="J70" s="396">
        <f>+[6]BS17A!E$961</f>
        <v>9</v>
      </c>
      <c r="K70" s="398">
        <f>+[6]BS17A!H$961</f>
        <v>2</v>
      </c>
      <c r="L70" s="398">
        <f>+[6]BS17A!I$961</f>
        <v>0</v>
      </c>
      <c r="M70" s="177">
        <f>+[6]BS17A!AB$961</f>
        <v>6</v>
      </c>
      <c r="N70" s="177">
        <f>+[6]BS17A!Q$961+[6]BS17A!R$961</f>
        <v>0</v>
      </c>
      <c r="O70" s="177">
        <f>+[6]BS17D!C$961</f>
        <v>0</v>
      </c>
      <c r="P70" s="177">
        <f>+[6]BS17A!S$961</f>
        <v>0</v>
      </c>
      <c r="Q70" s="177">
        <f>+[6]BS17A!T$961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+[6]BS17A!C$1037</f>
        <v>5</v>
      </c>
      <c r="D71" s="296">
        <f>+[6]BS17A!D$1037</f>
        <v>4</v>
      </c>
      <c r="E71" s="294">
        <f t="shared" si="11"/>
        <v>4</v>
      </c>
      <c r="F71" s="295">
        <f>+[6]BS17A!D$1037</f>
        <v>4</v>
      </c>
      <c r="G71" s="295">
        <f>+[6]BS17A!F$1037</f>
        <v>0</v>
      </c>
      <c r="H71" s="295">
        <f>+[6]BS17A!G$1037</f>
        <v>0</v>
      </c>
      <c r="I71" s="399">
        <f t="shared" ref="I71:I84" si="13">SUM(J71:L71)</f>
        <v>1</v>
      </c>
      <c r="J71" s="398">
        <f>+[6]BS17A!E$1037</f>
        <v>1</v>
      </c>
      <c r="K71" s="398">
        <f>+[6]BS17A!H$1037</f>
        <v>0</v>
      </c>
      <c r="L71" s="398">
        <f>+[6]BS17A!I$1037</f>
        <v>0</v>
      </c>
      <c r="M71" s="177">
        <f>+[6]BS17A!AB$1037</f>
        <v>2</v>
      </c>
      <c r="N71" s="177">
        <f>+[6]BS17A!Q$1037+[6]BS17A!R$1037</f>
        <v>0</v>
      </c>
      <c r="O71" s="177">
        <f>+[6]BS17D!C$1037</f>
        <v>0</v>
      </c>
      <c r="P71" s="177">
        <f>+[6]BS17A!S$1037</f>
        <v>0</v>
      </c>
      <c r="Q71" s="177">
        <f>+[6]BS17A!T$1037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+[6]BS17A!C$1098</f>
        <v>66</v>
      </c>
      <c r="D72" s="296">
        <f>+[6]BS17A!D$1098</f>
        <v>61</v>
      </c>
      <c r="E72" s="294">
        <f t="shared" si="11"/>
        <v>62</v>
      </c>
      <c r="F72" s="295">
        <f>+[6]BS17A!D$1098</f>
        <v>61</v>
      </c>
      <c r="G72" s="295">
        <f>+[6]BS17A!F$1098</f>
        <v>1</v>
      </c>
      <c r="H72" s="295">
        <f>+[6]BS17A!G$1098</f>
        <v>0</v>
      </c>
      <c r="I72" s="399">
        <f t="shared" si="13"/>
        <v>5</v>
      </c>
      <c r="J72" s="398">
        <f>+[6]BS17A!E$1098</f>
        <v>5</v>
      </c>
      <c r="K72" s="398">
        <f>+[6]BS17A!H$1098</f>
        <v>0</v>
      </c>
      <c r="L72" s="398">
        <f>+[6]BS17A!I$1098</f>
        <v>0</v>
      </c>
      <c r="M72" s="177">
        <f>+[6]BS17A!AB$1098</f>
        <v>56</v>
      </c>
      <c r="N72" s="177">
        <f>+[6]BS17A!Q$1098+[6]BS17A!R$1098</f>
        <v>0</v>
      </c>
      <c r="O72" s="177">
        <f>+[6]BS17D!C$1098</f>
        <v>0</v>
      </c>
      <c r="P72" s="177">
        <f>+[6]BS17A!S$1098</f>
        <v>0</v>
      </c>
      <c r="Q72" s="177">
        <f>+[6]BS17A!T$1098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+[6]BS17A!C$1166</f>
        <v>122</v>
      </c>
      <c r="D73" s="296">
        <f>+[6]BS17A!D$1166</f>
        <v>102</v>
      </c>
      <c r="E73" s="294">
        <f t="shared" si="11"/>
        <v>102</v>
      </c>
      <c r="F73" s="295">
        <f>+[6]BS17A!D$1166</f>
        <v>102</v>
      </c>
      <c r="G73" s="295">
        <f>+[6]BS17A!F$1166</f>
        <v>0</v>
      </c>
      <c r="H73" s="295">
        <f>+[6]BS17A!G$1166</f>
        <v>0</v>
      </c>
      <c r="I73" s="399">
        <f t="shared" si="13"/>
        <v>20</v>
      </c>
      <c r="J73" s="398">
        <f>+[6]BS17A!E$1166</f>
        <v>20</v>
      </c>
      <c r="K73" s="398">
        <f>+[6]BS17A!H$1166</f>
        <v>0</v>
      </c>
      <c r="L73" s="398">
        <f>+[6]BS17A!I$1166</f>
        <v>0</v>
      </c>
      <c r="M73" s="177">
        <f>+[6]BS17A!AB$1166</f>
        <v>122</v>
      </c>
      <c r="N73" s="177">
        <f>+[6]BS17A!Q$1166+[6]BS17A!R$1166</f>
        <v>0</v>
      </c>
      <c r="O73" s="177">
        <f>+[6]BS17D!C$1166</f>
        <v>0</v>
      </c>
      <c r="P73" s="177">
        <f>+[6]BS17A!S$1166</f>
        <v>0</v>
      </c>
      <c r="Q73" s="177">
        <f>+[6]BS17A!T$1166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+[6]BS17A!C$1221</f>
        <v>2</v>
      </c>
      <c r="D74" s="296">
        <f>+[6]BS17A!D$1221</f>
        <v>1</v>
      </c>
      <c r="E74" s="294">
        <f t="shared" si="11"/>
        <v>1</v>
      </c>
      <c r="F74" s="295">
        <f>+[6]BS17A!D$1221</f>
        <v>1</v>
      </c>
      <c r="G74" s="295">
        <f>+[6]BS17A!F$1221</f>
        <v>0</v>
      </c>
      <c r="H74" s="295">
        <f>+[6]BS17A!G$1221</f>
        <v>0</v>
      </c>
      <c r="I74" s="399">
        <f t="shared" si="13"/>
        <v>1</v>
      </c>
      <c r="J74" s="398">
        <f>+[6]BS17A!E$1221</f>
        <v>1</v>
      </c>
      <c r="K74" s="398">
        <f>+[6]BS17A!H$1221</f>
        <v>0</v>
      </c>
      <c r="L74" s="398">
        <f>+[6]BS17A!I$1221</f>
        <v>0</v>
      </c>
      <c r="M74" s="177">
        <f>+[6]BS17A!AB$1221</f>
        <v>0</v>
      </c>
      <c r="N74" s="177">
        <f>+[6]BS17A!Q$1221+[6]BS17A!R$1221</f>
        <v>0</v>
      </c>
      <c r="O74" s="177">
        <f>+[6]BS17D!C$1221</f>
        <v>0</v>
      </c>
      <c r="P74" s="177">
        <f>+[6]BS17A!S$1221</f>
        <v>0</v>
      </c>
      <c r="Q74" s="177">
        <f>+[6]BS17A!T$1221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+[6]BS17A!C$1287</f>
        <v>5</v>
      </c>
      <c r="D75" s="296">
        <f>+[6]BS17A!D$1287</f>
        <v>5</v>
      </c>
      <c r="E75" s="294">
        <f t="shared" si="11"/>
        <v>6</v>
      </c>
      <c r="F75" s="295">
        <f>+[6]BS17A!D$1287</f>
        <v>5</v>
      </c>
      <c r="G75" s="295">
        <f>+[6]BS17A!F$1287</f>
        <v>1</v>
      </c>
      <c r="H75" s="295">
        <f>+[6]BS17A!G$1287</f>
        <v>0</v>
      </c>
      <c r="I75" s="399">
        <f t="shared" si="13"/>
        <v>0</v>
      </c>
      <c r="J75" s="398">
        <f>+[6]BS17A!E$1287</f>
        <v>0</v>
      </c>
      <c r="K75" s="398">
        <f>+[6]BS17A!H$1287</f>
        <v>0</v>
      </c>
      <c r="L75" s="398">
        <f>+[6]BS17A!I$1287</f>
        <v>0</v>
      </c>
      <c r="M75" s="177">
        <f>+[6]BS17A!AB$1287</f>
        <v>4</v>
      </c>
      <c r="N75" s="177">
        <f>+[6]BS17A!Q$1287+[6]BS17A!R$1287</f>
        <v>0</v>
      </c>
      <c r="O75" s="177">
        <f>+[6]BS17D!C$1287</f>
        <v>0</v>
      </c>
      <c r="P75" s="177">
        <f>+[6]BS17A!S$1287</f>
        <v>0</v>
      </c>
      <c r="Q75" s="177">
        <f>+[6]BS17A!T$1287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+[6]BS17A!C$1357</f>
        <v>161</v>
      </c>
      <c r="D76" s="296">
        <f>+[6]BS17A!D$1357</f>
        <v>138</v>
      </c>
      <c r="E76" s="294">
        <f t="shared" si="11"/>
        <v>153</v>
      </c>
      <c r="F76" s="295">
        <f>+[6]BS17A!D$1357</f>
        <v>138</v>
      </c>
      <c r="G76" s="295">
        <f>+[6]BS17A!F$1357</f>
        <v>15</v>
      </c>
      <c r="H76" s="295">
        <f>+[6]BS17A!G$1357</f>
        <v>0</v>
      </c>
      <c r="I76" s="399">
        <f t="shared" si="13"/>
        <v>25</v>
      </c>
      <c r="J76" s="398">
        <f>+[6]BS17A!E$1357</f>
        <v>23</v>
      </c>
      <c r="K76" s="398">
        <f>+[6]BS17A!H$1357</f>
        <v>2</v>
      </c>
      <c r="L76" s="398">
        <f>+[6]BS17A!I$1357</f>
        <v>0</v>
      </c>
      <c r="M76" s="177">
        <f>+[6]BS17A!AB$1357</f>
        <v>0</v>
      </c>
      <c r="N76" s="177">
        <f>+[6]BS17A!Q$1357+[6]BS17A!R$1357</f>
        <v>0</v>
      </c>
      <c r="O76" s="177">
        <f>+[6]BS17D!C$1357</f>
        <v>0</v>
      </c>
      <c r="P76" s="177">
        <f>+[6]BS17A!S$1357</f>
        <v>0</v>
      </c>
      <c r="Q76" s="177">
        <f>+[6]BS17A!T$1357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+[6]BS17A!C$1441</f>
        <v>15</v>
      </c>
      <c r="D77" s="296">
        <f>+[6]BS17A!D$1441</f>
        <v>11</v>
      </c>
      <c r="E77" s="294">
        <f t="shared" si="11"/>
        <v>11</v>
      </c>
      <c r="F77" s="295">
        <f>+[6]BS17A!D$1441</f>
        <v>11</v>
      </c>
      <c r="G77" s="295">
        <f>+[6]BS17A!F$1441</f>
        <v>0</v>
      </c>
      <c r="H77" s="295">
        <f>+[6]BS17A!G$1441</f>
        <v>0</v>
      </c>
      <c r="I77" s="399">
        <f t="shared" si="13"/>
        <v>4</v>
      </c>
      <c r="J77" s="398">
        <f>+[6]BS17A!E$1441</f>
        <v>4</v>
      </c>
      <c r="K77" s="398">
        <f>+[6]BS17A!H$1441</f>
        <v>0</v>
      </c>
      <c r="L77" s="398">
        <f>+[6]BS17A!I$1441</f>
        <v>0</v>
      </c>
      <c r="M77" s="177">
        <f>+[6]BS17A!AB$1441</f>
        <v>7</v>
      </c>
      <c r="N77" s="177">
        <f>+[6]BS17A!Q$1441+[6]BS17A!R$1441</f>
        <v>0</v>
      </c>
      <c r="O77" s="177">
        <f>+[6]BS17D!C$1441</f>
        <v>0</v>
      </c>
      <c r="P77" s="177">
        <f>+[6]BS17A!S$1441</f>
        <v>0</v>
      </c>
      <c r="Q77" s="177">
        <f>+[6]BS17A!T$1441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+[6]BS17A!C$1489</f>
        <v>66</v>
      </c>
      <c r="D78" s="296">
        <f>+[6]BS17A!D$1489</f>
        <v>37</v>
      </c>
      <c r="E78" s="294">
        <f t="shared" si="11"/>
        <v>37</v>
      </c>
      <c r="F78" s="295">
        <f>+[6]BS17A!D$1489</f>
        <v>37</v>
      </c>
      <c r="G78" s="295">
        <f>+[6]BS17A!F$1489</f>
        <v>0</v>
      </c>
      <c r="H78" s="295">
        <f>+[6]BS17A!G$1489</f>
        <v>0</v>
      </c>
      <c r="I78" s="399">
        <f t="shared" si="13"/>
        <v>29</v>
      </c>
      <c r="J78" s="398">
        <f>+[6]BS17A!E$1489</f>
        <v>29</v>
      </c>
      <c r="K78" s="398">
        <f>+[6]BS17A!H$1489</f>
        <v>0</v>
      </c>
      <c r="L78" s="398">
        <f>+[6]BS17A!I$1489</f>
        <v>0</v>
      </c>
      <c r="M78" s="177">
        <f>+[6]BS17A!AB$1489</f>
        <v>0</v>
      </c>
      <c r="N78" s="177">
        <f>+[6]BS17A!Q$1489+[6]BS17A!R$1489</f>
        <v>0</v>
      </c>
      <c r="O78" s="177">
        <f>+[6]BS17D!C$1489</f>
        <v>0</v>
      </c>
      <c r="P78" s="177">
        <f>+[6]BS17A!S$1489</f>
        <v>0</v>
      </c>
      <c r="Q78" s="177">
        <f>+[6]BS17A!T$1489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+[6]BS17A!C$1592</f>
        <v>11</v>
      </c>
      <c r="D79" s="296">
        <f>+[6]BS17A!D$1592</f>
        <v>8</v>
      </c>
      <c r="E79" s="294">
        <f t="shared" si="11"/>
        <v>8</v>
      </c>
      <c r="F79" s="295">
        <f>+[6]BS17A!D$1592</f>
        <v>8</v>
      </c>
      <c r="G79" s="295">
        <f>+[6]BS17A!F$1592</f>
        <v>0</v>
      </c>
      <c r="H79" s="295">
        <f>+[6]BS17A!G$1592</f>
        <v>0</v>
      </c>
      <c r="I79" s="399">
        <f t="shared" si="13"/>
        <v>3</v>
      </c>
      <c r="J79" s="398">
        <f>+[6]BS17A!E$1592</f>
        <v>3</v>
      </c>
      <c r="K79" s="398">
        <f>+[6]BS17A!H$1592</f>
        <v>0</v>
      </c>
      <c r="L79" s="398">
        <f>+[6]BS17A!I$1592</f>
        <v>0</v>
      </c>
      <c r="M79" s="177">
        <f>+[6]BS17A!AB$1592</f>
        <v>0</v>
      </c>
      <c r="N79" s="177">
        <f>+[6]BS17A!Q$1592+[6]BS17A!R$1592</f>
        <v>0</v>
      </c>
      <c r="O79" s="177">
        <f>+[6]BS17D!C$1592</f>
        <v>0</v>
      </c>
      <c r="P79" s="177">
        <f>+[6]BS17A!S$1592</f>
        <v>0</v>
      </c>
      <c r="Q79" s="177">
        <f>+[6]BS17A!T$1592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+[6]BS17A!C$1597</f>
        <v>59</v>
      </c>
      <c r="D80" s="296">
        <f>+[6]BS17A!D$1597</f>
        <v>36</v>
      </c>
      <c r="E80" s="294">
        <f t="shared" si="11"/>
        <v>39</v>
      </c>
      <c r="F80" s="295">
        <f>+[6]BS17A!D$1597</f>
        <v>36</v>
      </c>
      <c r="G80" s="295">
        <f>+[6]BS17A!F$1597</f>
        <v>3</v>
      </c>
      <c r="H80" s="295">
        <f>+[6]BS17A!G$1597</f>
        <v>0</v>
      </c>
      <c r="I80" s="399">
        <f t="shared" si="13"/>
        <v>25</v>
      </c>
      <c r="J80" s="398">
        <f>+[6]BS17A!E$1597</f>
        <v>23</v>
      </c>
      <c r="K80" s="398">
        <f>+[6]BS17A!H$1597</f>
        <v>2</v>
      </c>
      <c r="L80" s="398">
        <f>+[6]BS17A!I$1597</f>
        <v>0</v>
      </c>
      <c r="M80" s="177">
        <f>+[6]BS17A!AB$1597</f>
        <v>1</v>
      </c>
      <c r="N80" s="177">
        <f>+[6]BS17A!Q$1597+[6]BS17A!R$1597</f>
        <v>0</v>
      </c>
      <c r="O80" s="177">
        <f>+[6]BS17D!C$1597</f>
        <v>0</v>
      </c>
      <c r="P80" s="177">
        <f>+[6]BS17A!S$1597</f>
        <v>0</v>
      </c>
      <c r="Q80" s="177">
        <f>+[6]BS17A!T$1597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SUM([6]BS17A!C1632:C1635)</f>
        <v>153</v>
      </c>
      <c r="D81" s="296">
        <f>SUM([6]BS17A!D1632:D1635)</f>
        <v>74</v>
      </c>
      <c r="E81" s="294">
        <f t="shared" si="11"/>
        <v>74</v>
      </c>
      <c r="F81" s="295">
        <f>SUM([6]BS17A!D1632:D1635)</f>
        <v>74</v>
      </c>
      <c r="G81" s="295">
        <f>SUM([6]BS17A!F1632:F1635)</f>
        <v>0</v>
      </c>
      <c r="H81" s="295">
        <f>SUM([6]BS17A!G1632:G1635)</f>
        <v>0</v>
      </c>
      <c r="I81" s="399">
        <f t="shared" si="13"/>
        <v>79</v>
      </c>
      <c r="J81" s="398">
        <f>SUM([6]BS17A!E1632:E1635)</f>
        <v>79</v>
      </c>
      <c r="K81" s="398">
        <f>SUM([6]BS17A!H1632:H1635)</f>
        <v>0</v>
      </c>
      <c r="L81" s="398">
        <f>SUM([6]BS17A!I1632:I1635)</f>
        <v>0</v>
      </c>
      <c r="M81" s="177">
        <f>SUM([6]BS17A!AB1632:AB1635)</f>
        <v>0</v>
      </c>
      <c r="N81" s="177">
        <f>SUM([6]BS17A!Q1632:Q1635)+SUM([6]BS17A!R1632:R1635)</f>
        <v>0</v>
      </c>
      <c r="O81" s="177">
        <f>SUM([6]BS17D!C1632:C1635)</f>
        <v>0</v>
      </c>
      <c r="P81" s="177">
        <f>SUM([6]BS17A!S1632:S1635)</f>
        <v>0</v>
      </c>
      <c r="Q81" s="177">
        <f>SUM([6]BS17A!T1632:T1635)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+[6]BS17A!C1639</f>
        <v>49</v>
      </c>
      <c r="D82" s="296">
        <f>+[6]BS17A!D1639</f>
        <v>40</v>
      </c>
      <c r="E82" s="294">
        <f t="shared" si="11"/>
        <v>42</v>
      </c>
      <c r="F82" s="295">
        <f>+[6]BS17A!D1639</f>
        <v>40</v>
      </c>
      <c r="G82" s="295">
        <f>+[6]BS17A!F1639</f>
        <v>2</v>
      </c>
      <c r="H82" s="295">
        <f>+[6]BS17A!G1639</f>
        <v>0</v>
      </c>
      <c r="I82" s="399">
        <f t="shared" si="13"/>
        <v>9</v>
      </c>
      <c r="J82" s="398">
        <f>+[6]BS17A!E1639</f>
        <v>9</v>
      </c>
      <c r="K82" s="398">
        <f>+[6]BS17A!H1639</f>
        <v>0</v>
      </c>
      <c r="L82" s="398">
        <f>+[6]BS17A!I1639</f>
        <v>0</v>
      </c>
      <c r="M82" s="177">
        <f>+[6]BS17A!AB$1639</f>
        <v>4</v>
      </c>
      <c r="N82" s="177">
        <f>+[6]BS17A!Q$1639+[6]BS17A!R$1639</f>
        <v>0</v>
      </c>
      <c r="O82" s="177">
        <f>+[6]BS17D!C$1639</f>
        <v>0</v>
      </c>
      <c r="P82" s="177">
        <f>+[6]BS17A!S$1639</f>
        <v>0</v>
      </c>
      <c r="Q82" s="177">
        <f>+[6]BS17A!T$1639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+[6]BS17A!C$1914+[6]BS17A!C$1890-[6]BS17A!C$1935-[6]BS17A!C$1936</f>
        <v>45</v>
      </c>
      <c r="D83" s="334">
        <f>+[6]BS17A!D$1914+[6]BS17A!D$1890-[6]BS17A!D$1935-[6]BS17A!D$1936</f>
        <v>45</v>
      </c>
      <c r="E83" s="332">
        <f t="shared" si="11"/>
        <v>45</v>
      </c>
      <c r="F83" s="333">
        <f>+[6]BS17A!D$1914+[6]BS17A!D$1890-[6]BS17A!D$1935-[6]BS17A!D$1936</f>
        <v>45</v>
      </c>
      <c r="G83" s="333">
        <f>+[6]BS17A!F$1914+[6]BS17A!F$1890-[6]BS17A!F$1935-[6]BS17A!F$1936</f>
        <v>0</v>
      </c>
      <c r="H83" s="333">
        <f>+[6]BS17A!G$1914+[6]BS17A!G$1890-[6]BS17A!G$1935-[6]BS17A!G$1936</f>
        <v>0</v>
      </c>
      <c r="I83" s="401">
        <f t="shared" si="13"/>
        <v>0</v>
      </c>
      <c r="J83" s="402">
        <f>+[6]BS17A!E$1914+[6]BS17A!E$1890-[6]BS17A!E$1935-[6]BS17A!E$1936</f>
        <v>0</v>
      </c>
      <c r="K83" s="402">
        <f>+[6]BS17A!H$1914+[6]BS17A!H$1890-[6]BS17A!H$1935-[6]BS17A!H$1936</f>
        <v>0</v>
      </c>
      <c r="L83" s="402">
        <f>+[6]BS17A!I$1914+[6]BS17A!I$1890-[6]BS17A!I$1935-[6]BS17A!I$1936</f>
        <v>0</v>
      </c>
      <c r="M83" s="330">
        <f>+[6]BS17A!AB$1914+[6]BS17A!AB$1890-[6]BS17A!AB$1935-[6]BS17A!AB$1936</f>
        <v>43</v>
      </c>
      <c r="N83" s="330">
        <f>+[6]BS17A!Q$1914+[6]BS17A!Q$1890-[6]BS17A!Q$1935-[6]BS17A!Q$1936+[6]BS17A!R$1914+[6]BS17A!R$1890-[6]BS17A!R$1935-[6]BS17A!R$1936</f>
        <v>0</v>
      </c>
      <c r="O83" s="330">
        <f>+[6]BS17D!C$1914+[6]BS17D!C$1890-[6]BS17D!C$1937</f>
        <v>0</v>
      </c>
      <c r="P83" s="330">
        <f>+[6]BS17A!S$1914+[6]BS17A!S$1890-[6]BS17A!S$1935-[6]BS17A!S$1936</f>
        <v>0</v>
      </c>
      <c r="Q83" s="330">
        <f>+[6]BS17A!T$1914+[6]BS17A!T$1890-[6]BS17A!T$1935-[6]BS17A!T$1936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+[6]BS17A!C1845</f>
        <v>13</v>
      </c>
      <c r="D84" s="334">
        <f>+[6]BS17A!D$1845</f>
        <v>11</v>
      </c>
      <c r="E84" s="332">
        <f t="shared" si="11"/>
        <v>11</v>
      </c>
      <c r="F84" s="333">
        <f>+[6]BS17A!D$1845</f>
        <v>11</v>
      </c>
      <c r="G84" s="333">
        <f>+[6]BS17A!F$1845</f>
        <v>0</v>
      </c>
      <c r="H84" s="333">
        <f>+[6]BS17A!G$1845</f>
        <v>0</v>
      </c>
      <c r="I84" s="401">
        <f t="shared" si="13"/>
        <v>2</v>
      </c>
      <c r="J84" s="402">
        <f>+[6]BS17A!E$1845</f>
        <v>2</v>
      </c>
      <c r="K84" s="402">
        <f>+[6]BS17A!H$1845</f>
        <v>0</v>
      </c>
      <c r="L84" s="402">
        <f>+[6]BS17A!I$1845</f>
        <v>0</v>
      </c>
      <c r="M84" s="330">
        <f>+[6]BS17A!AB$1845</f>
        <v>0</v>
      </c>
      <c r="N84" s="330">
        <f>+[6]BS17A!Q$1845+[6]BS17A!R$1845</f>
        <v>0</v>
      </c>
      <c r="O84" s="330">
        <f>+[6]BS17D!C1845</f>
        <v>0</v>
      </c>
      <c r="P84" s="330">
        <f>+[6]BS17A!S$1845</f>
        <v>0</v>
      </c>
      <c r="Q84" s="330">
        <f>+[6]BS17A!T$1845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990</v>
      </c>
      <c r="D85" s="404">
        <f>SUM(D68:D84)</f>
        <v>775</v>
      </c>
      <c r="E85" s="283">
        <f>SUM(E68:E84)</f>
        <v>801</v>
      </c>
      <c r="F85" s="405">
        <f>SUM(D68:D84)</f>
        <v>775</v>
      </c>
      <c r="G85" s="405">
        <f t="shared" ref="G85:Q85" si="14">SUM(G68:G84)</f>
        <v>26</v>
      </c>
      <c r="H85" s="405">
        <f t="shared" si="14"/>
        <v>0</v>
      </c>
      <c r="I85" s="406">
        <f t="shared" si="14"/>
        <v>221</v>
      </c>
      <c r="J85" s="407">
        <f t="shared" si="14"/>
        <v>215</v>
      </c>
      <c r="K85" s="407">
        <f t="shared" si="14"/>
        <v>6</v>
      </c>
      <c r="L85" s="407">
        <f t="shared" si="14"/>
        <v>0</v>
      </c>
      <c r="M85" s="408">
        <f t="shared" si="14"/>
        <v>320</v>
      </c>
      <c r="N85" s="408">
        <f t="shared" si="14"/>
        <v>105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90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[6]BS17A!C1640+[6]BS17A!C1643+[6]BS17A!C1644+[6]BS17A!C1645+[6]BS17A!C1653+[6]BS17A!C1654+[6]BS17A!C1655+[6]BS17A!C1663+[6]BS17A!C1664+[6]BS17A!C1665+[6]BS17A!C1666+[6]BS17A!C1667+[6]BS17A!C1668+[6]BS17A!C1669+[6]BS17A!C1670+[6]BS17A!C1671+[6]BS17A!C1672+[6]BS17A!C1673+[6]BS17A!C1674+[6]BS17A!C1675+[6]BS17A!C1676+[6]BS17A!C1678+[6]BS17A!C1679+[6]BS17A!C1680+[6]BS17A!C1681+[6]BS17A!C1682+[6]BS17A!C1683+[6]BS17A!C1684+[6]BS17A!C1685+[6]BS17A!C1687+[6]BS17A!C1688+[6]BS17A!C1689+[6]BS17A!C1691+[6]BS17A!C1692+[6]BS17A!C1693+[6]BS17A!C1694+[6]BS17A!C1698+[6]BS17A!C1699+[6]BS17A!C1700+[6]BS17A!C1702+[6]BS17A!C1703+[6]BS17A!C1704+[6]BS17A!C1705+[6]BS17A!C1708+[6]BS17A!C1710+[6]BS17A!C1711+[6]BS17A!C1719+[6]BS17A!C1720+[6]BS17A!C1721+[6]BS17A!C1722+[6]BS17A!C1723+[6]BS17A!C1725+[6]BS17A!C1726+[6]BS17A!C1727+[6]BS17A!C1728+[6]BS17A!C1730+[6]BS17A!C1732+[6]BS17A!C1733+[6]BS17A!C1736+[6]BS17A!C1737+[6]BS17A!C1738+[6]BS17A!C1740+[6]BS17A!C1741+[6]BS17A!C1742+[6]BS17A!C1743+[6]BS17A!C1744+[6]BS17A!C1745+[6]BS17A!C1746+[6]BS17A!C1747+[6]BS17A!C1748+[6]BS17A!C1753+[6]BS17A!C1754+[6]BS17A!C1755+[6]BS17A!C1761+[6]BS17A!C1762+[6]BS17A!C1766+[6]BS17A!C1767+[6]BS17A!C1768+[6]BS17A!C1769+[6]BS17A!C1770+[6]BS17A!C1771+[6]BS17A!C1772+[6]BS17A!C1773+[6]BS17A!C1774+[6]BS17A!C1775+[6]BS17A!C1776+[6]BS17A!C1784+[6]BS17A!C1793+[6]BS17A!C1796+[6]BS17A!C1797+[6]BS17A!C1799+[6]BS17A!C1804+[6]BS17A!C1806+[6]BS17A!C1807+[6]BS17A!C1808+[6]BS17A!C1809+[6]BS17A!C1815+[6]BS17A!C1817+[6]BS17A!C1818+[6]BS17A!C1820+[6]BS17A!C1821+[6]BS17A!C1823+[6]BS17A!C1824+[6]BS17A!C1825+[6]BS17A!C1827+[6]BS17A!C1833+[6]BS17A!C1837+[6]BS17A!C1843</f>
        <v>36</v>
      </c>
      <c r="D91" s="328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31</v>
      </c>
      <c r="E91" s="326">
        <f>SUM(F91:H91)</f>
        <v>32</v>
      </c>
      <c r="F91" s="327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31</v>
      </c>
      <c r="G91" s="327">
        <f>+[6]BS17A!F1640+[6]BS17A!F1643+[6]BS17A!F1644+[6]BS17A!F1645+[6]BS17A!F1653+[6]BS17A!F1654+[6]BS17A!F1655+[6]BS17A!F1663+[6]BS17A!F1664+[6]BS17A!F1665+[6]BS17A!F1666+[6]BS17A!F1667+[6]BS17A!F1668+[6]BS17A!F1669+[6]BS17A!F1670+[6]BS17A!F1671+[6]BS17A!F1672+[6]BS17A!F1673+[6]BS17A!F1674+[6]BS17A!F1675+[6]BS17A!F1676+[6]BS17A!F1678+[6]BS17A!F1679+[6]BS17A!F1680+[6]BS17A!F1681+[6]BS17A!F1682+[6]BS17A!F1683+[6]BS17A!F1684+[6]BS17A!F1685+[6]BS17A!F1687+[6]BS17A!F1688+[6]BS17A!F1689+[6]BS17A!F1691+[6]BS17A!F1692+[6]BS17A!F1693+[6]BS17A!F1694+[6]BS17A!F1698+[6]BS17A!F1699+[6]BS17A!F1700+[6]BS17A!F1702+[6]BS17A!F1703+[6]BS17A!F1704+[6]BS17A!F1705+[6]BS17A!F1708+[6]BS17A!F1710+[6]BS17A!F1711+[6]BS17A!F1719+[6]BS17A!F1720+[6]BS17A!F1721+[6]BS17A!F1722+[6]BS17A!F1723+[6]BS17A!F1725+[6]BS17A!F1726+[6]BS17A!F1727+[6]BS17A!F1728+[6]BS17A!F1730+[6]BS17A!F1732+[6]BS17A!F1733+[6]BS17A!F1736+[6]BS17A!F1737+[6]BS17A!F1738+[6]BS17A!F1740+[6]BS17A!F1741+[6]BS17A!F1742+[6]BS17A!F1743+[6]BS17A!F1744+[6]BS17A!F1745+[6]BS17A!F1746+[6]BS17A!F1747+[6]BS17A!F1748+[6]BS17A!F1753+[6]BS17A!F1754+[6]BS17A!F1755+[6]BS17A!F1761+[6]BS17A!F1762+[6]BS17A!F1766+[6]BS17A!F1767+[6]BS17A!F1768+[6]BS17A!F1769+[6]BS17A!F1770+[6]BS17A!F1771+[6]BS17A!F1772+[6]BS17A!F1773+[6]BS17A!F1774+[6]BS17A!F1775+[6]BS17A!F1776+[6]BS17A!F1784+[6]BS17A!F1793+[6]BS17A!F1796+[6]BS17A!F1797+[6]BS17A!F1799+[6]BS17A!F1804+[6]BS17A!F1806+[6]BS17A!F1807+[6]BS17A!F1808+[6]BS17A!F1809+[6]BS17A!F1815+[6]BS17A!F1817+[6]BS17A!F1818+[6]BS17A!F1820+[6]BS17A!F1821+[6]BS17A!F1823+[6]BS17A!F1824+[6]BS17A!F1825+[6]BS17A!F1827+[6]BS17A!F1833+[6]BS17A!F1837+[6]BS17A!F1843</f>
        <v>1</v>
      </c>
      <c r="H91" s="327">
        <f>+[6]BS17A!G1640+[6]BS17A!G1643+[6]BS17A!G1644+[6]BS17A!G1645+[6]BS17A!G1653+[6]BS17A!G1654+[6]BS17A!G1655+[6]BS17A!G1663+[6]BS17A!G1664+[6]BS17A!G1665+[6]BS17A!G1666+[6]BS17A!G1667+[6]BS17A!G1668+[6]BS17A!G1669+[6]BS17A!G1670+[6]BS17A!G1671+[6]BS17A!G1672+[6]BS17A!G1673+[6]BS17A!G1674+[6]BS17A!G1675+[6]BS17A!G1676+[6]BS17A!G1678+[6]BS17A!G1679+[6]BS17A!G1680+[6]BS17A!G1681+[6]BS17A!G1682+[6]BS17A!G1683+[6]BS17A!G1684+[6]BS17A!G1685+[6]BS17A!G1687+[6]BS17A!G1688+[6]BS17A!G1689+[6]BS17A!G1691+[6]BS17A!G1692+[6]BS17A!G1693+[6]BS17A!G1694+[6]BS17A!G1698+[6]BS17A!G1699+[6]BS17A!G1700+[6]BS17A!G1702+[6]BS17A!G1703+[6]BS17A!G1704+[6]BS17A!G1705+[6]BS17A!G1708+[6]BS17A!G1710+[6]BS17A!G1711+[6]BS17A!G1719+[6]BS17A!G1720+[6]BS17A!G1721+[6]BS17A!G1722+[6]BS17A!G1723+[6]BS17A!G1725+[6]BS17A!G1726+[6]BS17A!G1727+[6]BS17A!G1728+[6]BS17A!G1730+[6]BS17A!G1732+[6]BS17A!G1733+[6]BS17A!G1736+[6]BS17A!G1737+[6]BS17A!G1738+[6]BS17A!G1740+[6]BS17A!G1741+[6]BS17A!G1742+[6]BS17A!G1743+[6]BS17A!G1744+[6]BS17A!G1745+[6]BS17A!G1746+[6]BS17A!G1747+[6]BS17A!G1748+[6]BS17A!G1753+[6]BS17A!G1754+[6]BS17A!G1755+[6]BS17A!G1761+[6]BS17A!G1762+[6]BS17A!G1766+[6]BS17A!G1767+[6]BS17A!G1768+[6]BS17A!G1769+[6]BS17A!G1770+[6]BS17A!G1771+[6]BS17A!G1772+[6]BS17A!G1773+[6]BS17A!G1774+[6]BS17A!G1775+[6]BS17A!G1776+[6]BS17A!G1784+[6]BS17A!G1793+[6]BS17A!G1796+[6]BS17A!G1797+[6]BS17A!G1799+[6]BS17A!G1804+[6]BS17A!G1806+[6]BS17A!G1807+[6]BS17A!G1808+[6]BS17A!G1809+[6]BS17A!G1815+[6]BS17A!G1817+[6]BS17A!G1818+[6]BS17A!G1820+[6]BS17A!G1821+[6]BS17A!G1823+[6]BS17A!G1824+[6]BS17A!G1825+[6]BS17A!G1827+[6]BS17A!G1833+[6]BS17A!G1837+[6]BS17A!G1843</f>
        <v>0</v>
      </c>
      <c r="I91" s="395">
        <f>SUM(J91:L91)</f>
        <v>5</v>
      </c>
      <c r="J91" s="396">
        <f>+[6]BS17A!E1640+[6]BS17A!E1643+[6]BS17A!E1644+[6]BS17A!E1645+[6]BS17A!E1653+[6]BS17A!E1654+[6]BS17A!E1655+[6]BS17A!E1663+[6]BS17A!E1664+[6]BS17A!E1665+[6]BS17A!E1666+[6]BS17A!E1667+[6]BS17A!E1668+[6]BS17A!E1669+[6]BS17A!E1670+[6]BS17A!E1671+[6]BS17A!E1672+[6]BS17A!E1673+[6]BS17A!E1674+[6]BS17A!E1675+[6]BS17A!E1676+[6]BS17A!E1678+[6]BS17A!E1679+[6]BS17A!E1680+[6]BS17A!E1681+[6]BS17A!E1682+[6]BS17A!E1683+[6]BS17A!E1684+[6]BS17A!E1685+[6]BS17A!E1687+[6]BS17A!E1688+[6]BS17A!E1689+[6]BS17A!E1691+[6]BS17A!E1692+[6]BS17A!E1693+[6]BS17A!E1694+[6]BS17A!E1698+[6]BS17A!E1699+[6]BS17A!E1700+[6]BS17A!E1702+[6]BS17A!E1703+[6]BS17A!E1704+[6]BS17A!E1705+[6]BS17A!E1708+[6]BS17A!E1710+[6]BS17A!E1711+[6]BS17A!E1719+[6]BS17A!E1720+[6]BS17A!E1721+[6]BS17A!E1722+[6]BS17A!E1723+[6]BS17A!E1725+[6]BS17A!E1726+[6]BS17A!E1727+[6]BS17A!E1728+[6]BS17A!E1730+[6]BS17A!E1732+[6]BS17A!E1733+[6]BS17A!E1736+[6]BS17A!E1737+[6]BS17A!E1738+[6]BS17A!E1740+[6]BS17A!E1741+[6]BS17A!E1742+[6]BS17A!E1743+[6]BS17A!E1744+[6]BS17A!E1745+[6]BS17A!E1746+[6]BS17A!E1747+[6]BS17A!E1748+[6]BS17A!E1753+[6]BS17A!E1754+[6]BS17A!E1755+[6]BS17A!E1761+[6]BS17A!E1762+[6]BS17A!E1766+[6]BS17A!E1767+[6]BS17A!E1768+[6]BS17A!E1769+[6]BS17A!E1770+[6]BS17A!E1771+[6]BS17A!E1772+[6]BS17A!E1773+[6]BS17A!E1774+[6]BS17A!E1775+[6]BS17A!E1776+[6]BS17A!E1784+[6]BS17A!E1793+[6]BS17A!E1796+[6]BS17A!E1797+[6]BS17A!E1799+[6]BS17A!E1804+[6]BS17A!E1806+[6]BS17A!E1807+[6]BS17A!E1808+[6]BS17A!E1809+[6]BS17A!E1815+[6]BS17A!E1817+[6]BS17A!E1818+[6]BS17A!E1820+[6]BS17A!E1821+[6]BS17A!E1823+[6]BS17A!E1824+[6]BS17A!E1825+[6]BS17A!E1827+[6]BS17A!E1833+[6]BS17A!E1837+[6]BS17A!E1843</f>
        <v>5</v>
      </c>
      <c r="K91" s="396">
        <f>+[6]BS17A!H1640+[6]BS17A!H1643+[6]BS17A!H1644+[6]BS17A!H1645+[6]BS17A!H1653+[6]BS17A!H1654+[6]BS17A!H1655+[6]BS17A!H1663+[6]BS17A!H1664+[6]BS17A!H1665+[6]BS17A!H1666+[6]BS17A!H1667+[6]BS17A!H1668+[6]BS17A!H1669+[6]BS17A!H1670+[6]BS17A!H1671+[6]BS17A!H1672+[6]BS17A!H1673+[6]BS17A!H1674+[6]BS17A!H1675+[6]BS17A!H1676+[6]BS17A!H1678+[6]BS17A!H1679+[6]BS17A!H1680+[6]BS17A!H1681+[6]BS17A!H1682+[6]BS17A!H1683+[6]BS17A!H1684+[6]BS17A!H1685+[6]BS17A!H1687+[6]BS17A!H1688+[6]BS17A!H1689+[6]BS17A!H1691+[6]BS17A!H1692+[6]BS17A!H1693+[6]BS17A!H1694+[6]BS17A!H1698+[6]BS17A!H1699+[6]BS17A!H1700+[6]BS17A!H1702+[6]BS17A!H1703+[6]BS17A!H1704+[6]BS17A!H1705+[6]BS17A!H1708+[6]BS17A!H1710+[6]BS17A!H1711+[6]BS17A!H1719+[6]BS17A!H1720+[6]BS17A!H1721+[6]BS17A!H1722+[6]BS17A!H1723+[6]BS17A!H1725+[6]BS17A!H1726+[6]BS17A!H1727+[6]BS17A!H1728+[6]BS17A!H1730+[6]BS17A!H1732+[6]BS17A!H1733+[6]BS17A!H1736+[6]BS17A!H1737+[6]BS17A!H1738+[6]BS17A!H1740+[6]BS17A!H1741+[6]BS17A!H1742+[6]BS17A!H1743+[6]BS17A!H1744+[6]BS17A!H1745+[6]BS17A!H1746+[6]BS17A!H1747+[6]BS17A!H1748+[6]BS17A!H1753+[6]BS17A!H1754+[6]BS17A!H1755+[6]BS17A!H1761+[6]BS17A!H1762+[6]BS17A!H1766+[6]BS17A!H1767+[6]BS17A!H1768+[6]BS17A!H1769+[6]BS17A!H1770+[6]BS17A!H1771+[6]BS17A!H1772+[6]BS17A!H1773+[6]BS17A!H1774+[6]BS17A!H1775+[6]BS17A!H1776+[6]BS17A!H1784+[6]BS17A!H1793+[6]BS17A!H1796+[6]BS17A!H1797+[6]BS17A!H1799+[6]BS17A!H1804+[6]BS17A!H1806+[6]BS17A!H1807+[6]BS17A!H1808+[6]BS17A!H1809+[6]BS17A!H1815+[6]BS17A!H1817+[6]BS17A!H1818+[6]BS17A!H1820+[6]BS17A!H1821+[6]BS17A!H1823+[6]BS17A!H1824+[6]BS17A!H1825+[6]BS17A!H1827+[6]BS17A!H1833+[6]BS17A!H1837+[6]BS17A!H1843</f>
        <v>0</v>
      </c>
      <c r="L91" s="396">
        <f>+[6]BS17A!I1640+[6]BS17A!I1643+[6]BS17A!I1644+[6]BS17A!I1645+[6]BS17A!I1653+[6]BS17A!I1654+[6]BS17A!I1655+[6]BS17A!I1663+[6]BS17A!I1664+[6]BS17A!I1665+[6]BS17A!I1666+[6]BS17A!I1667+[6]BS17A!I1668+[6]BS17A!I1669+[6]BS17A!I1670+[6]BS17A!I1671+[6]BS17A!I1672+[6]BS17A!I1673+[6]BS17A!I1674+[6]BS17A!I1675+[6]BS17A!I1676+[6]BS17A!I1678+[6]BS17A!I1679+[6]BS17A!I1680+[6]BS17A!I1681+[6]BS17A!I1682+[6]BS17A!I1683+[6]BS17A!I1684+[6]BS17A!I1685+[6]BS17A!I1687+[6]BS17A!I1688+[6]BS17A!I1689+[6]BS17A!I1691+[6]BS17A!I1692+[6]BS17A!I1693+[6]BS17A!I1694+[6]BS17A!I1698+[6]BS17A!I1699+[6]BS17A!I1700+[6]BS17A!I1702+[6]BS17A!I1703+[6]BS17A!I1704+[6]BS17A!I1705+[6]BS17A!I1708+[6]BS17A!I1710+[6]BS17A!I1711+[6]BS17A!I1719+[6]BS17A!I1720+[6]BS17A!I1721+[6]BS17A!I1722+[6]BS17A!I1723+[6]BS17A!I1725+[6]BS17A!I1726+[6]BS17A!I1727+[6]BS17A!I1728+[6]BS17A!I1730+[6]BS17A!I1732+[6]BS17A!I1733+[6]BS17A!I1736+[6]BS17A!I1737+[6]BS17A!I1738+[6]BS17A!I1740+[6]BS17A!I1741+[6]BS17A!I1742+[6]BS17A!I1743+[6]BS17A!I1744+[6]BS17A!I1745+[6]BS17A!I1746+[6]BS17A!I1747+[6]BS17A!I1748+[6]BS17A!I1753+[6]BS17A!I1754+[6]BS17A!I1755+[6]BS17A!I1761+[6]BS17A!I1762+[6]BS17A!I1766+[6]BS17A!I1767+[6]BS17A!I1768+[6]BS17A!I1769+[6]BS17A!I1770+[6]BS17A!I1771+[6]BS17A!I1772+[6]BS17A!I1773+[6]BS17A!I1774+[6]BS17A!I1775+[6]BS17A!I1776+[6]BS17A!I1784+[6]BS17A!I1793+[6]BS17A!I1796+[6]BS17A!I1797+[6]BS17A!I1799+[6]BS17A!I1804+[6]BS17A!I1806+[6]BS17A!I1807+[6]BS17A!I1808+[6]BS17A!I1809+[6]BS17A!I1815+[6]BS17A!I1817+[6]BS17A!I1818+[6]BS17A!I1820+[6]BS17A!I1821+[6]BS17A!I1823+[6]BS17A!I1824+[6]BS17A!I1825+[6]BS17A!I1827+[6]BS17A!I1833+[6]BS17A!I1837+[6]BS17A!I1843</f>
        <v>0</v>
      </c>
      <c r="M91" s="324">
        <f>+[6]BS17A!AB1640+[6]BS17A!AB1643+[6]BS17A!AB1644+[6]BS17A!AB1645+[6]BS17A!AB1653+[6]BS17A!AB1654+[6]BS17A!AB1655+[6]BS17A!AB1663+[6]BS17A!AB1664+[6]BS17A!AB1665+[6]BS17A!AB1666+[6]BS17A!AB1667+[6]BS17A!AB1668+[6]BS17A!AB1669+[6]BS17A!AB1670+[6]BS17A!AB1671+[6]BS17A!AB1672+[6]BS17A!AB1673+[6]BS17A!AB1674+[6]BS17A!AB1675+[6]BS17A!AB1676+[6]BS17A!AB1678+[6]BS17A!AB1679+[6]BS17A!AB1680+[6]BS17A!AB1681+[6]BS17A!AB1682+[6]BS17A!AB1683+[6]BS17A!AB1684+[6]BS17A!AB1685+[6]BS17A!AB1687+[6]BS17A!AB1688+[6]BS17A!AB1689+[6]BS17A!AB1691+[6]BS17A!AB1692+[6]BS17A!AB1693+[6]BS17A!AB1694+[6]BS17A!AB1698+[6]BS17A!AB1699+[6]BS17A!AB1700+[6]BS17A!AB1702+[6]BS17A!AB1703+[6]BS17A!AB1704+[6]BS17A!AB1705+[6]BS17A!AB1708+[6]BS17A!AB1710+[6]BS17A!AB1711+[6]BS17A!AB1719+[6]BS17A!AB1720+[6]BS17A!AB1721+[6]BS17A!AB1722+[6]BS17A!AB1723+[6]BS17A!AB1725+[6]BS17A!AB1726+[6]BS17A!AB1727+[6]BS17A!AB1728+[6]BS17A!AB1730+[6]BS17A!AB1732+[6]BS17A!AB1733+[6]BS17A!AB1736+[6]BS17A!AB1737+[6]BS17A!AB1738+[6]BS17A!AB1740+[6]BS17A!AB1741+[6]BS17A!AB1742+[6]BS17A!AB1743+[6]BS17A!AB1744+[6]BS17A!AB1745+[6]BS17A!AB1746+[6]BS17A!AB1747+[6]BS17A!AB1748+[6]BS17A!AB1753+[6]BS17A!AB1754+[6]BS17A!AB1755+[6]BS17A!AB1761+[6]BS17A!AB1762+[6]BS17A!AB1766+[6]BS17A!AB1767+[6]BS17A!AB1768+[6]BS17A!AB1769+[6]BS17A!AB1770+[6]BS17A!AB1771+[6]BS17A!AB1772+[6]BS17A!AB1773+[6]BS17A!AB1774+[6]BS17A!AB1775+[6]BS17A!AB1776+[6]BS17A!AB1784+[6]BS17A!AB1793+[6]BS17A!AB1796+[6]BS17A!AB1797+[6]BS17A!AB1799+[6]BS17A!AB1804+[6]BS17A!AB1806+[6]BS17A!AB1807+[6]BS17A!AB1808+[6]BS17A!AB1809+[6]BS17A!AB1815+[6]BS17A!AB1817+[6]BS17A!AB1818+[6]BS17A!AB1820+[6]BS17A!AB1821+[6]BS17A!AB1823+[6]BS17A!AB1824+[6]BS17A!AB1825+[6]BS17A!AB1827+[6]BS17A!AB1833+[6]BS17A!AB1837+[6]BS17A!AB1843</f>
        <v>3</v>
      </c>
      <c r="N91" s="324">
        <f>+[6]BS17A!Q1640+[6]BS17A!Q1643+[6]BS17A!Q1644+[6]BS17A!Q1645+[6]BS17A!Q1653+[6]BS17A!Q1654+[6]BS17A!Q1655+[6]BS17A!Q1663+[6]BS17A!Q1664+[6]BS17A!Q1665+[6]BS17A!Q1666+[6]BS17A!Q1667+[6]BS17A!Q1668+[6]BS17A!Q1669+[6]BS17A!Q1670+[6]BS17A!Q1671+[6]BS17A!Q1672+[6]BS17A!Q1673+[6]BS17A!Q1674+[6]BS17A!Q1675+[6]BS17A!Q1676+[6]BS17A!Q1678+[6]BS17A!Q1679+[6]BS17A!Q1680+[6]BS17A!Q1681+[6]BS17A!Q1682+[6]BS17A!Q1683+[6]BS17A!Q1684+[6]BS17A!Q1685+[6]BS17A!Q1687+[6]BS17A!Q1688+[6]BS17A!Q1689+[6]BS17A!Q1691+[6]BS17A!Q1692+[6]BS17A!Q1693+[6]BS17A!Q1694+[6]BS17A!Q1698+[6]BS17A!Q1699+[6]BS17A!Q1700+[6]BS17A!Q1702+[6]BS17A!Q1703+[6]BS17A!Q1704+[6]BS17A!Q1705+[6]BS17A!Q1708+[6]BS17A!Q1710+[6]BS17A!Q1711+[6]BS17A!Q1719+[6]BS17A!Q1720+[6]BS17A!Q1721+[6]BS17A!Q1722+[6]BS17A!Q1723+[6]BS17A!Q1725+[6]BS17A!Q1726+[6]BS17A!Q1727+[6]BS17A!Q1728+[6]BS17A!Q1730+[6]BS17A!Q1732+[6]BS17A!Q1733+[6]BS17A!Q1736+[6]BS17A!Q1737+[6]BS17A!Q1738+[6]BS17A!Q1740+[6]BS17A!Q1741+[6]BS17A!Q1742+[6]BS17A!Q1743+[6]BS17A!Q1744+[6]BS17A!Q1745+[6]BS17A!Q1746+[6]BS17A!Q1747+[6]BS17A!Q1748+[6]BS17A!Q1753+[6]BS17A!Q1754+[6]BS17A!Q1755+[6]BS17A!Q1761+[6]BS17A!Q1762+[6]BS17A!Q1766+[6]BS17A!Q1767+[6]BS17A!Q1768+[6]BS17A!Q1769+[6]BS17A!Q1770+[6]BS17A!Q1771+[6]BS17A!Q1772+[6]BS17A!Q1773+[6]BS17A!Q1774+[6]BS17A!Q1775+[6]BS17A!Q1776+[6]BS17A!Q1784+[6]BS17A!Q1793+[6]BS17A!Q1796+[6]BS17A!Q1797+[6]BS17A!Q1799+[6]BS17A!Q1804+[6]BS17A!Q1806+[6]BS17A!Q1807+[6]BS17A!Q1808+[6]BS17A!Q1809+[6]BS17A!Q1815+[6]BS17A!Q1817+[6]BS17A!Q1818+[6]BS17A!Q1820+[6]BS17A!Q1821+[6]BS17A!Q1823+[6]BS17A!Q1824+[6]BS17A!Q1825+[6]BS17A!Q1827+[6]BS17A!Q1833+[6]BS17A!Q1837+[6]BS17A!Q1843+[6]BS17A!R1640+[6]BS17A!R1643+[6]BS17A!R1644+[6]BS17A!R1645+[6]BS17A!R1653+[6]BS17A!R1654+[6]BS17A!R1655+[6]BS17A!R1663+[6]BS17A!R1664+[6]BS17A!R1665+[6]BS17A!R1666+[6]BS17A!R1667+[6]BS17A!R1668+[6]BS17A!R1669+[6]BS17A!R1670+[6]BS17A!R1671+[6]BS17A!R1672+[6]BS17A!R1673+[6]BS17A!R1674+[6]BS17A!R1675+[6]BS17A!R1676+[6]BS17A!R1678+[6]BS17A!R1679+[6]BS17A!R1680+[6]BS17A!R1681+[6]BS17A!R1682+[6]BS17A!R1683+[6]BS17A!R1684+[6]BS17A!R1685+[6]BS17A!R1687+[6]BS17A!R1688+[6]BS17A!R1689+[6]BS17A!R1691+[6]BS17A!R1692+[6]BS17A!R1693+[6]BS17A!R1694+[6]BS17A!R1698+[6]BS17A!R1699+[6]BS17A!R1700+[6]BS17A!R1702+[6]BS17A!R1703+[6]BS17A!R1704+[6]BS17A!R1705+[6]BS17A!R1708+[6]BS17A!R1710+[6]BS17A!R1711+[6]BS17A!R1719+[6]BS17A!R1720+[6]BS17A!R1721+[6]BS17A!R1722+[6]BS17A!R1723+[6]BS17A!R1725+[6]BS17A!R1726+[6]BS17A!R1727+[6]BS17A!R1728+[6]BS17A!R1730+[6]BS17A!R1732+[6]BS17A!R1733+[6]BS17A!R1736+[6]BS17A!R1737+[6]BS17A!R1738+[6]BS17A!R1740+[6]BS17A!R1741+[6]BS17A!R1742+[6]BS17A!R1743+[6]BS17A!R1744+[6]BS17A!R1745+[6]BS17A!R1746+[6]BS17A!R1747+[6]BS17A!R1748+[6]BS17A!R1753+[6]BS17A!R1754+[6]BS17A!R1755+[6]BS17A!R1761+[6]BS17A!R1762+[6]BS17A!R1766+[6]BS17A!R1767+[6]BS17A!R1768+[6]BS17A!R1769+[6]BS17A!R1770+[6]BS17A!R1771+[6]BS17A!R1772+[6]BS17A!R1773+[6]BS17A!R1774+[6]BS17A!R1775+[6]BS17A!R1776+[6]BS17A!R1784+[6]BS17A!R1793+[6]BS17A!R1796+[6]BS17A!R1797+[6]BS17A!R1799+[6]BS17A!R1804+[6]BS17A!R1806+[6]BS17A!R1807+[6]BS17A!R1808+[6]BS17A!R1809+[6]BS17A!R1815+[6]BS17A!R1817+[6]BS17A!R1818+[6]BS17A!R1820+[6]BS17A!R1821+[6]BS17A!R1823+[6]BS17A!R1824+[6]BS17A!R1825+[6]BS17A!R1827+[6]BS17A!R1833+[6]BS17A!R1837+[6]BS17A!R1843</f>
        <v>0</v>
      </c>
      <c r="O91" s="324">
        <f>+[6]BS17D!C1638+[6]BS17D!C1641+[6]BS17D!C1642+[6]BS17D!C1643+[6]BS17D!C1651+[6]BS17D!C1652+[6]BS17D!C1653+[6]BS17D!C1661+[6]BS17D!C1662+[6]BS17D!C1663+[6]BS17D!C1664+[6]BS17D!C1665+[6]BS17D!C1666+[6]BS17D!C1667+[6]BS17D!C1668+[6]BS17D!C1669+[6]BS17D!C1670+[6]BS17D!C1671+[6]BS17D!C1672+[6]BS17D!C1673+[6]BS17D!C1674+[6]BS17D!C1676+[6]BS17D!C1677+[6]BS17D!C1678+[6]BS17D!C1679+[6]BS17D!C1680+[6]BS17D!C1681+[6]BS17D!C1682+[6]BS17D!C1683+[6]BS17D!C1685+[6]BS17D!C1686+[6]BS17D!C1687+[6]BS17D!C1689+[6]BS17D!C1690+[6]BS17D!C1691+[6]BS17D!C1692+[6]BS17D!C1696+[6]BS17D!C1697+[6]BS17D!C1698+[6]BS17D!C1700+[6]BS17D!C1701+[6]BS17D!C1702+[6]BS17D!C1703+[6]BS17D!C1706+[6]BS17D!C1708+[6]BS17D!C1709+[6]BS17D!C1717+[6]BS17D!C1718+[6]BS17D!C1719+[6]BS17D!C1720+[6]BS17D!C1721+[6]BS17D!C1723+[6]BS17D!C1724+[6]BS17D!C1725+[6]BS17D!C1726+[6]BS17D!C1728+[6]BS17D!C1730+[6]BS17D!C1731+[6]BS17D!C1734+[6]BS17D!C1735+[6]BS17D!C1736+[6]BS17D!C1738+[6]BS17D!C1739+[6]BS17D!C1740+[6]BS17D!C1741+[6]BS17D!C1742+[6]BS17D!C1743+[6]BS17D!C1744+[6]BS17D!C1745+[6]BS17D!C1746+[6]BS17D!C1751+[6]BS17D!C1752+[6]BS17D!C1753+[6]BS17D!C1759+[6]BS17D!C1760+[6]BS17D!C1764+[6]BS17D!C1765+[6]BS17D!C1766+[6]BS17D!C1767+[6]BS17D!C1768+[6]BS17D!C1769+[6]BS17D!C1770+[6]BS17D!C1771+[6]BS17D!C1772+[6]BS17D!C1773+[6]BS17D!C1774+[6]BS17D!C1782+[6]BS17D!C1791+[6]BS17D!C1794+[6]BS17D!C1795+[6]BS17D!C1797+[6]BS17D!C1802+[6]BS17D!C1804+[6]BS17D!C1805+[6]BS17D!C1806+[6]BS17D!C1807+[6]BS17D!C1813+[6]BS17D!C1815+[6]BS17D!C1816+[6]BS17D!C1818+[6]BS17D!C1819+[6]BS17D!C1821+[6]BS17D!C1822+[6]BS17D!C1823+[6]BS17D!C1825+[6]BS17D!C1831+[6]BS17D!C1835+[6]BS17D!C1841</f>
        <v>0</v>
      </c>
      <c r="P91" s="324">
        <f>+[6]BS17A!S1640+[6]BS17A!S1643+[6]BS17A!S1644+[6]BS17A!S1645+[6]BS17A!S1653+[6]BS17A!S1654+[6]BS17A!S1655+[6]BS17A!S1663+[6]BS17A!S1664+[6]BS17A!S1665+[6]BS17A!S1666+[6]BS17A!S1667+[6]BS17A!S1668+[6]BS17A!S1669+[6]BS17A!S1670+[6]BS17A!S1671+[6]BS17A!S1672+[6]BS17A!S1673+[6]BS17A!S1674+[6]BS17A!S1675+[6]BS17A!S1676+[6]BS17A!S1678+[6]BS17A!S1679+[6]BS17A!S1680+[6]BS17A!S1681+[6]BS17A!S1682+[6]BS17A!S1683+[6]BS17A!S1684+[6]BS17A!S1685+[6]BS17A!S1687+[6]BS17A!S1688+[6]BS17A!S1689+[6]BS17A!S1691+[6]BS17A!S1692+[6]BS17A!S1693+[6]BS17A!S1694+[6]BS17A!S1698+[6]BS17A!S1699+[6]BS17A!S1700+[6]BS17A!S1702+[6]BS17A!S1703+[6]BS17A!S1704+[6]BS17A!S1705+[6]BS17A!S1708+[6]BS17A!S1710+[6]BS17A!S1711+[6]BS17A!S1719+[6]BS17A!S1720+[6]BS17A!S1721+[6]BS17A!S1722+[6]BS17A!S1723+[6]BS17A!S1725+[6]BS17A!S1726+[6]BS17A!S1727+[6]BS17A!S1728+[6]BS17A!S1730+[6]BS17A!S1732+[6]BS17A!S1733+[6]BS17A!S1736+[6]BS17A!S1737+[6]BS17A!S1738+[6]BS17A!S1740+[6]BS17A!S1741+[6]BS17A!S1742+[6]BS17A!S1743+[6]BS17A!S1744+[6]BS17A!S1745+[6]BS17A!S1746+[6]BS17A!S1747+[6]BS17A!S1748+[6]BS17A!S1753+[6]BS17A!S1754+[6]BS17A!S1755+[6]BS17A!S1761+[6]BS17A!S1762+[6]BS17A!S1766+[6]BS17A!S1767+[6]BS17A!S1768+[6]BS17A!S1769+[6]BS17A!S1770+[6]BS17A!S1771+[6]BS17A!S1772+[6]BS17A!S1773+[6]BS17A!S1774+[6]BS17A!S1775+[6]BS17A!S1776+[6]BS17A!S1784+[6]BS17A!S1793+[6]BS17A!S1796+[6]BS17A!S1797+[6]BS17A!S1799+[6]BS17A!S1804+[6]BS17A!S1806+[6]BS17A!S1807+[6]BS17A!S1808+[6]BS17A!S1809+[6]BS17A!S1815+[6]BS17A!S1817+[6]BS17A!S1818+[6]BS17A!S1820+[6]BS17A!S1821+[6]BS17A!S1823+[6]BS17A!S1824+[6]BS17A!S1825+[6]BS17A!S1827+[6]BS17A!S1833+[6]BS17A!S1837+[6]BS17A!S1843</f>
        <v>0</v>
      </c>
      <c r="Q91" s="324">
        <f>+[6]BS17A!T1640+[6]BS17A!T1643+[6]BS17A!T1644+[6]BS17A!T1645+[6]BS17A!T1653+[6]BS17A!T1654+[6]BS17A!T1655+[6]BS17A!T1663+[6]BS17A!T1664+[6]BS17A!T1665+[6]BS17A!T1666+[6]BS17A!T1667+[6]BS17A!T1668+[6]BS17A!T1669+[6]BS17A!T1670+[6]BS17A!T1671+[6]BS17A!T1672+[6]BS17A!T1673+[6]BS17A!T1674+[6]BS17A!T1675+[6]BS17A!T1676+[6]BS17A!T1678+[6]BS17A!T1679+[6]BS17A!T1680+[6]BS17A!T1681+[6]BS17A!T1682+[6]BS17A!T1683+[6]BS17A!T1684+[6]BS17A!T1685+[6]BS17A!T1687+[6]BS17A!T1688+[6]BS17A!T1689+[6]BS17A!T1691+[6]BS17A!T1692+[6]BS17A!T1693+[6]BS17A!T1694+[6]BS17A!T1698+[6]BS17A!T1699+[6]BS17A!T1700+[6]BS17A!T1702+[6]BS17A!T1703+[6]BS17A!T1704+[6]BS17A!T1705+[6]BS17A!T1708+[6]BS17A!T1710+[6]BS17A!T1711+[6]BS17A!T1719+[6]BS17A!T1720+[6]BS17A!T1721+[6]BS17A!T1722+[6]BS17A!T1723+[6]BS17A!T1725+[6]BS17A!T1726+[6]BS17A!T1727+[6]BS17A!T1728+[6]BS17A!T1730+[6]BS17A!T1732+[6]BS17A!T1733+[6]BS17A!T1736+[6]BS17A!T1737+[6]BS17A!T1738+[6]BS17A!T1740+[6]BS17A!T1741+[6]BS17A!T1742+[6]BS17A!T1743+[6]BS17A!T1744+[6]BS17A!T1745+[6]BS17A!T1746+[6]BS17A!T1747+[6]BS17A!T1748+[6]BS17A!T1753+[6]BS17A!T1754+[6]BS17A!T1755+[6]BS17A!T1761+[6]BS17A!T1762+[6]BS17A!T1766+[6]BS17A!T1767+[6]BS17A!T1768+[6]BS17A!T1769+[6]BS17A!T1770+[6]BS17A!T1771+[6]BS17A!T1772+[6]BS17A!T1773+[6]BS17A!T1774+[6]BS17A!T1775+[6]BS17A!T1776+[6]BS17A!T1784+[6]BS17A!T1793+[6]BS17A!T1796+[6]BS17A!T1797+[6]BS17A!T1799+[6]BS17A!T1804+[6]BS17A!T1806+[6]BS17A!T1807+[6]BS17A!T1808+[6]BS17A!T1809+[6]BS17A!T1815+[6]BS17A!T1817+[6]BS17A!T1818+[6]BS17A!T1820+[6]BS17A!T1821+[6]BS17A!T1823+[6]BS17A!T1824+[6]BS17A!T1825+[6]BS17A!T1827+[6]BS17A!T1833+[6]BS17A!T1837+[6]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[6]BS17A!C$1641+[6]BS17A!C$1642+[6]BS17A!C$1646+[6]BS17A!C$1647+[6]BS17A!C$1648+[6]BS17A!C$1649+[6]BS17A!C$1650+[6]BS17A!C$1651+[6]BS17A!C$1652+[6]BS17A!C$1656+[6]BS17A!C$1657+[6]BS17A!C$1658+[6]BS17A!C$1659+[6]BS17A!C$1660+[6]BS17A!C$1661+[6]BS17A!C$1662+[6]BS17A!C$1677+[6]BS17A!C$1686+[6]BS17A!C$1690+[6]BS17A!C$1695+[6]BS17A!C$1696+[6]BS17A!C$1697+[6]BS17A!C$1701+[6]BS17A!C$1706+[6]BS17A!C$1707+[6]BS17A!C$1709+[6]BS17A!C$1712+[6]BS17A!C$1713+[6]BS17A!C$1714+[6]BS17A!C$1715+[6]BS17A!C$1716+[6]BS17A!C$1717+[6]BS17A!C$1718+[6]BS17A!C$1724+[6]BS17A!C$1729+[6]BS17A!C$1731+[6]BS17A!C$1734+[6]BS17A!C$1735+[6]BS17A!C$1739+[6]BS17A!C$1749+[6]BS17A!C$1750+[6]BS17A!C$1751+[6]BS17A!C$1752+[6]BS17A!C$1756+[6]BS17A!C$1757+[6]BS17A!C$1758+[6]BS17A!C$1759+[6]BS17A!C$1760+[6]BS17A!C$1763+[6]BS17A!C$1764+[6]BS17A!C$1765+[6]BS17A!C$1777+[6]BS17A!C$1778+[6]BS17A!C$1779+[6]BS17A!C$1780+[6]BS17A!C$1781+[6]BS17A!C$1782+[6]BS17A!C$1783+[6]BS17A!C$1785+[6]BS17A!C$1786+[6]BS17A!C$1787+[6]BS17A!C$1788+[6]BS17A!C$1789+[6]BS17A!C$1790+[6]BS17A!C$1791+[6]BS17A!C$1792+[6]BS17A!C$1794+[6]BS17A!C$1795+[6]BS17A!C$1798+[6]BS17A!C$1800+[6]BS17A!C$1801+[6]BS17A!C$1802+[6]BS17A!C$1803+[6]BS17A!C$1805+[6]BS17A!C$1810+[6]BS17A!C$1811+[6]BS17A!C$1812+[6]BS17A!C$1813+[6]BS17A!C$1814+[6]BS17A!C$1816+[6]BS17A!C$1819+[6]BS17A!C$1822+[6]BS17A!C$1826+[6]BS17A!C$1828+[6]BS17A!C$1829+[6]BS17A!C$1830+[6]BS17A!C$1831+[6]BS17A!C$1832+[6]BS17A!C$1834+[6]BS17A!C$1835+[6]BS17A!C$1836+[6]BS17A!C$1838+[6]BS17A!C$1839+[6]BS17A!C$1840+[6]BS17A!C$1841+[6]BS17A!C$1842+[6]BS17A!C$1844</f>
        <v>13</v>
      </c>
      <c r="D92" s="296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9</v>
      </c>
      <c r="E92" s="294">
        <f>SUM(F92:H92)</f>
        <v>10</v>
      </c>
      <c r="F92" s="295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9</v>
      </c>
      <c r="G92" s="295">
        <f>+[6]BS17A!F$1641+[6]BS17A!F$1642+[6]BS17A!F$1646+[6]BS17A!F$1647+[6]BS17A!F$1648+[6]BS17A!F$1649+[6]BS17A!F$1650+[6]BS17A!F$1651+[6]BS17A!F$1652+[6]BS17A!F$1656+[6]BS17A!F$1657+[6]BS17A!F$1658+[6]BS17A!F$1659+[6]BS17A!F$1660+[6]BS17A!F$1661+[6]BS17A!F$1662+[6]BS17A!F$1677+[6]BS17A!F$1686+[6]BS17A!F$1690+[6]BS17A!F$1695+[6]BS17A!F$1696+[6]BS17A!F$1697+[6]BS17A!F$1701+[6]BS17A!F$1706+[6]BS17A!F$1707+[6]BS17A!F$1709+[6]BS17A!F$1712+[6]BS17A!F$1713+[6]BS17A!F$1714+[6]BS17A!F$1715+[6]BS17A!F$1716+[6]BS17A!F$1717+[6]BS17A!F$1718+[6]BS17A!F$1724+[6]BS17A!F$1729+[6]BS17A!F$1731+[6]BS17A!F$1734+[6]BS17A!F$1735+[6]BS17A!F$1739+[6]BS17A!F$1749+[6]BS17A!F$1750+[6]BS17A!F$1751+[6]BS17A!F$1752+[6]BS17A!F$1756+[6]BS17A!F$1757+[6]BS17A!F$1758+[6]BS17A!F$1759+[6]BS17A!F$1760+[6]BS17A!F$1763+[6]BS17A!F$1764+[6]BS17A!F$1765+[6]BS17A!F$1777+[6]BS17A!F$1778+[6]BS17A!F$1779+[6]BS17A!F$1780+[6]BS17A!F$1781+[6]BS17A!F$1782+[6]BS17A!F$1783+[6]BS17A!F$1785+[6]BS17A!F$1786+[6]BS17A!F$1787+[6]BS17A!F$1788+[6]BS17A!F$1789+[6]BS17A!F$1790+[6]BS17A!F$1791+[6]BS17A!F$1792+[6]BS17A!F$1794+[6]BS17A!F$1795+[6]BS17A!F$1798+[6]BS17A!F$1800+[6]BS17A!F$1801+[6]BS17A!F$1802+[6]BS17A!F$1803+[6]BS17A!F$1805+[6]BS17A!F$1810+[6]BS17A!F$1811+[6]BS17A!F$1812+[6]BS17A!F$1813+[6]BS17A!F$1814+[6]BS17A!F$1816+[6]BS17A!F$1819+[6]BS17A!F$1822+[6]BS17A!F$1826+[6]BS17A!F$1828+[6]BS17A!F$1829+[6]BS17A!F$1830+[6]BS17A!F$1831+[6]BS17A!F$1832+[6]BS17A!F$1834+[6]BS17A!F$1835+[6]BS17A!F$1836+[6]BS17A!F$1838+[6]BS17A!F$1839+[6]BS17A!F$1840+[6]BS17A!F$1841+[6]BS17A!F$1842+[6]BS17A!F$1844</f>
        <v>1</v>
      </c>
      <c r="H92" s="295">
        <f>+[6]BS17A!G$1641+[6]BS17A!G$1642+[6]BS17A!G$1646+[6]BS17A!G$1647+[6]BS17A!G$1648+[6]BS17A!G$1649+[6]BS17A!G$1650+[6]BS17A!G$1651+[6]BS17A!G$1652+[6]BS17A!G$1656+[6]BS17A!G$1657+[6]BS17A!G$1658+[6]BS17A!G$1659+[6]BS17A!G$1660+[6]BS17A!G$1661+[6]BS17A!G$1662+[6]BS17A!G$1677+[6]BS17A!G$1686+[6]BS17A!G$1690+[6]BS17A!G$1695+[6]BS17A!G$1696+[6]BS17A!G$1697+[6]BS17A!G$1701+[6]BS17A!G$1706+[6]BS17A!G$1707+[6]BS17A!G$1709+[6]BS17A!G$1712+[6]BS17A!G$1713+[6]BS17A!G$1714+[6]BS17A!G$1715+[6]BS17A!G$1716+[6]BS17A!G$1717+[6]BS17A!G$1718+[6]BS17A!G$1724+[6]BS17A!G$1729+[6]BS17A!G$1731+[6]BS17A!G$1734+[6]BS17A!G$1735+[6]BS17A!G$1739+[6]BS17A!G$1749+[6]BS17A!G$1750+[6]BS17A!G$1751+[6]BS17A!G$1752+[6]BS17A!G$1756+[6]BS17A!G$1757+[6]BS17A!G$1758+[6]BS17A!G$1759+[6]BS17A!G$1760+[6]BS17A!G$1763+[6]BS17A!G$1764+[6]BS17A!G$1765+[6]BS17A!G$1777+[6]BS17A!G$1778+[6]BS17A!G$1779+[6]BS17A!G$1780+[6]BS17A!G$1781+[6]BS17A!G$1782+[6]BS17A!G$1783+[6]BS17A!G$1785+[6]BS17A!G$1786+[6]BS17A!G$1787+[6]BS17A!G$1788+[6]BS17A!G$1789+[6]BS17A!G$1790+[6]BS17A!G$1791+[6]BS17A!G$1792+[6]BS17A!G$1794+[6]BS17A!G$1795+[6]BS17A!G$1798+[6]BS17A!G$1800+[6]BS17A!G$1801+[6]BS17A!G$1802+[6]BS17A!G$1803+[6]BS17A!G$1805+[6]BS17A!G$1810+[6]BS17A!G$1811+[6]BS17A!G$1812+[6]BS17A!G$1813+[6]BS17A!G$1814+[6]BS17A!G$1816+[6]BS17A!G$1819+[6]BS17A!G$1822+[6]BS17A!G$1826+[6]BS17A!G$1828+[6]BS17A!G$1829+[6]BS17A!G$1830+[6]BS17A!G$1831+[6]BS17A!G$1832+[6]BS17A!G$1834+[6]BS17A!G$1835+[6]BS17A!G$1836+[6]BS17A!G$1838+[6]BS17A!G$1839+[6]BS17A!G$1840+[6]BS17A!G$1841+[6]BS17A!G$1842+[6]BS17A!G$1844</f>
        <v>0</v>
      </c>
      <c r="I92" s="395">
        <f>SUM(J92:L92)</f>
        <v>4</v>
      </c>
      <c r="J92" s="396">
        <f>+[6]BS17A!E$1641+[6]BS17A!E$1642+[6]BS17A!E$1646+[6]BS17A!E$1647+[6]BS17A!E$1648+[6]BS17A!E$1649+[6]BS17A!E$1650+[6]BS17A!E$1651+[6]BS17A!E$1652+[6]BS17A!E$1656+[6]BS17A!E$1657+[6]BS17A!E$1658+[6]BS17A!E$1659+[6]BS17A!E$1660+[6]BS17A!E$1661+[6]BS17A!E$1662+[6]BS17A!E$1677+[6]BS17A!E$1686+[6]BS17A!E$1690+[6]BS17A!E$1695+[6]BS17A!E$1696+[6]BS17A!E$1697+[6]BS17A!E$1701+[6]BS17A!E$1706+[6]BS17A!E$1707+[6]BS17A!E$1709+[6]BS17A!E$1712+[6]BS17A!E$1713+[6]BS17A!E$1714+[6]BS17A!E$1715+[6]BS17A!E$1716+[6]BS17A!E$1717+[6]BS17A!E$1718+[6]BS17A!E$1724+[6]BS17A!E$1729+[6]BS17A!E$1731+[6]BS17A!E$1734+[6]BS17A!E$1735+[6]BS17A!E$1739+[6]BS17A!E$1749+[6]BS17A!E$1750+[6]BS17A!E$1751+[6]BS17A!E$1752+[6]BS17A!E$1756+[6]BS17A!E$1757+[6]BS17A!E$1758+[6]BS17A!E$1759+[6]BS17A!E$1760+[6]BS17A!E$1763+[6]BS17A!E$1764+[6]BS17A!E$1765+[6]BS17A!E$1777+[6]BS17A!E$1778+[6]BS17A!E$1779+[6]BS17A!E$1780+[6]BS17A!E$1781+[6]BS17A!E$1782+[6]BS17A!E$1783+[6]BS17A!E$1785+[6]BS17A!E$1786+[6]BS17A!E$1787+[6]BS17A!E$1788+[6]BS17A!E$1789+[6]BS17A!E$1790+[6]BS17A!E$1791+[6]BS17A!E$1792+[6]BS17A!E$1794+[6]BS17A!E$1795+[6]BS17A!E$1798+[6]BS17A!E$1800+[6]BS17A!E$1801+[6]BS17A!E$1802+[6]BS17A!E$1803+[6]BS17A!E$1805+[6]BS17A!E$1810+[6]BS17A!E$1811+[6]BS17A!E$1812+[6]BS17A!E$1813+[6]BS17A!E$1814+[6]BS17A!E$1816+[6]BS17A!E$1819+[6]BS17A!E$1822+[6]BS17A!E$1826+[6]BS17A!E$1828+[6]BS17A!E$1829+[6]BS17A!E$1830+[6]BS17A!E$1831+[6]BS17A!E$1832+[6]BS17A!E$1834+[6]BS17A!E$1835+[6]BS17A!E$1836+[6]BS17A!E$1838+[6]BS17A!E$1839+[6]BS17A!E$1840+[6]BS17A!E$1841+[6]BS17A!E$1842+[6]BS17A!E$1844</f>
        <v>4</v>
      </c>
      <c r="K92" s="398">
        <f>+[6]BS17A!H$1641+[6]BS17A!H$1642+[6]BS17A!H$1646+[6]BS17A!H$1647+[6]BS17A!H$1648+[6]BS17A!H$1649+[6]BS17A!H$1650+[6]BS17A!H$1651+[6]BS17A!H$1652+[6]BS17A!H$1656+[6]BS17A!H$1657+[6]BS17A!H$1658+[6]BS17A!H$1659+[6]BS17A!H$1660+[6]BS17A!H$1661+[6]BS17A!H$1662+[6]BS17A!H$1677+[6]BS17A!H$1686+[6]BS17A!H$1690+[6]BS17A!H$1695+[6]BS17A!H$1696+[6]BS17A!H$1697+[6]BS17A!H$1701+[6]BS17A!H$1706+[6]BS17A!H$1707+[6]BS17A!H$1709+[6]BS17A!H$1712+[6]BS17A!H$1713+[6]BS17A!H$1714+[6]BS17A!H$1715+[6]BS17A!H$1716+[6]BS17A!H$1717+[6]BS17A!H$1718+[6]BS17A!H$1724+[6]BS17A!H$1729+[6]BS17A!H$1731+[6]BS17A!H$1734+[6]BS17A!H$1735+[6]BS17A!H$1739+[6]BS17A!H$1749+[6]BS17A!H$1750+[6]BS17A!H$1751+[6]BS17A!H$1752+[6]BS17A!H$1756+[6]BS17A!H$1757+[6]BS17A!H$1758+[6]BS17A!H$1759+[6]BS17A!H$1760+[6]BS17A!H$1763+[6]BS17A!H$1764+[6]BS17A!H$1765+[6]BS17A!H$1777+[6]BS17A!H$1778+[6]BS17A!H$1779+[6]BS17A!H$1780+[6]BS17A!H$1781+[6]BS17A!H$1782+[6]BS17A!H$1783+[6]BS17A!H$1785+[6]BS17A!H$1786+[6]BS17A!H$1787+[6]BS17A!H$1788+[6]BS17A!H$1789+[6]BS17A!H$1790+[6]BS17A!H$1791+[6]BS17A!H$1792+[6]BS17A!H$1794+[6]BS17A!H$1795+[6]BS17A!H$1798+[6]BS17A!H$1800+[6]BS17A!H$1801+[6]BS17A!H$1802+[6]BS17A!H$1803+[6]BS17A!H$1805+[6]BS17A!H$1810+[6]BS17A!H$1811+[6]BS17A!H$1812+[6]BS17A!H$1813+[6]BS17A!H$1814+[6]BS17A!H$1816+[6]BS17A!H$1819+[6]BS17A!H$1822+[6]BS17A!H$1826+[6]BS17A!H$1828+[6]BS17A!H$1829+[6]BS17A!H$1830+[6]BS17A!H$1831+[6]BS17A!H$1832+[6]BS17A!H$1834+[6]BS17A!H$1835+[6]BS17A!H$1836+[6]BS17A!H$1838+[6]BS17A!H$1839+[6]BS17A!H$1840+[6]BS17A!H$1841+[6]BS17A!H$1842+[6]BS17A!H$1844</f>
        <v>0</v>
      </c>
      <c r="L92" s="398">
        <f>+[6]BS17A!I$1641+[6]BS17A!I$1642+[6]BS17A!I$1646+[6]BS17A!I$1647+[6]BS17A!I$1648+[6]BS17A!I$1649+[6]BS17A!I$1650+[6]BS17A!I$1651+[6]BS17A!I$1652+[6]BS17A!I$1656+[6]BS17A!I$1657+[6]BS17A!I$1658+[6]BS17A!I$1659+[6]BS17A!I$1660+[6]BS17A!I$1661+[6]BS17A!I$1662+[6]BS17A!I$1677+[6]BS17A!I$1686+[6]BS17A!I$1690+[6]BS17A!I$1695+[6]BS17A!I$1696+[6]BS17A!I$1697+[6]BS17A!I$1701+[6]BS17A!I$1706+[6]BS17A!I$1707+[6]BS17A!I$1709+[6]BS17A!I$1712+[6]BS17A!I$1713+[6]BS17A!I$1714+[6]BS17A!I$1715+[6]BS17A!I$1716+[6]BS17A!I$1717+[6]BS17A!I$1718+[6]BS17A!I$1724+[6]BS17A!I$1729+[6]BS17A!I$1731+[6]BS17A!I$1734+[6]BS17A!I$1735+[6]BS17A!I$1739+[6]BS17A!I$1749+[6]BS17A!I$1750+[6]BS17A!I$1751+[6]BS17A!I$1752+[6]BS17A!I$1756+[6]BS17A!I$1757+[6]BS17A!I$1758+[6]BS17A!I$1759+[6]BS17A!I$1760+[6]BS17A!I$1763+[6]BS17A!I$1764+[6]BS17A!I$1765+[6]BS17A!I$1777+[6]BS17A!I$1778+[6]BS17A!I$1779+[6]BS17A!I$1780+[6]BS17A!I$1781+[6]BS17A!I$1782+[6]BS17A!I$1783+[6]BS17A!I$1785+[6]BS17A!I$1786+[6]BS17A!I$1787+[6]BS17A!I$1788+[6]BS17A!I$1789+[6]BS17A!I$1790+[6]BS17A!I$1791+[6]BS17A!I$1792+[6]BS17A!I$1794+[6]BS17A!I$1795+[6]BS17A!I$1798+[6]BS17A!I$1800+[6]BS17A!I$1801+[6]BS17A!I$1802+[6]BS17A!I$1803+[6]BS17A!I$1805+[6]BS17A!I$1810+[6]BS17A!I$1811+[6]BS17A!I$1812+[6]BS17A!I$1813+[6]BS17A!I$1814+[6]BS17A!I$1816+[6]BS17A!I$1819+[6]BS17A!I$1822+[6]BS17A!I$1826+[6]BS17A!I$1828+[6]BS17A!I$1829+[6]BS17A!I$1830+[6]BS17A!I$1831+[6]BS17A!I$1832+[6]BS17A!I$1834+[6]BS17A!I$1835+[6]BS17A!I$1836+[6]BS17A!I$1838+[6]BS17A!I$1839+[6]BS17A!I$1840+[6]BS17A!I$1841+[6]BS17A!I$1842+[6]BS17A!I$1844</f>
        <v>0</v>
      </c>
      <c r="M92" s="177">
        <f>+[6]BS17A!AB$1641+[6]BS17A!AB$1642+[6]BS17A!AB$1646+[6]BS17A!AB$1647+[6]BS17A!AB$1648+[6]BS17A!AB$1649+[6]BS17A!AB$1650+[6]BS17A!AB$1651+[6]BS17A!AB$1652+[6]BS17A!AB$1656+[6]BS17A!AB$1657+[6]BS17A!AB$1658+[6]BS17A!AB$1659+[6]BS17A!AB$1660+[6]BS17A!AB$1661+[6]BS17A!AB$1662+[6]BS17A!AB$1677+[6]BS17A!AB$1686+[6]BS17A!AB$1690+[6]BS17A!AB$1695+[6]BS17A!AB$1696+[6]BS17A!AB$1697+[6]BS17A!AB$1701+[6]BS17A!AB$1706+[6]BS17A!AB$1707+[6]BS17A!AB$1709+[6]BS17A!AB$1712+[6]BS17A!AB$1713+[6]BS17A!AB$1714+[6]BS17A!AB$1715+[6]BS17A!AB$1716+[6]BS17A!AB$1717+[6]BS17A!AB$1718+[6]BS17A!AB$1724+[6]BS17A!AB$1729+[6]BS17A!AB$1731+[6]BS17A!AB$1734+[6]BS17A!AB$1735+[6]BS17A!AB$1739+[6]BS17A!AB$1749+[6]BS17A!AB$1750+[6]BS17A!AB$1751+[6]BS17A!AB$1752+[6]BS17A!AB$1756+[6]BS17A!AB$1757+[6]BS17A!AB$1758+[6]BS17A!AB$1759+[6]BS17A!AB$1760+[6]BS17A!AB$1763+[6]BS17A!AB$1764+[6]BS17A!AB$1765+[6]BS17A!AB$1777+[6]BS17A!AB$1778+[6]BS17A!AB$1779+[6]BS17A!AB$1780+[6]BS17A!AB$1781+[6]BS17A!AB$1782+[6]BS17A!AB$1783+[6]BS17A!AB$1785+[6]BS17A!AB$1786+[6]BS17A!AB$1787+[6]BS17A!AB$1788+[6]BS17A!AB$1789+[6]BS17A!AB$1790+[6]BS17A!AB$1791+[6]BS17A!AB$1792+[6]BS17A!AB$1794+[6]BS17A!AB$1795+[6]BS17A!AB$1798+[6]BS17A!AB$1800+[6]BS17A!AB$1801+[6]BS17A!AB$1802+[6]BS17A!AB$1803+[6]BS17A!AB$1805+[6]BS17A!AB$1810+[6]BS17A!AB$1811+[6]BS17A!AB$1812+[6]BS17A!AB$1813+[6]BS17A!AB$1814+[6]BS17A!AB$1816+[6]BS17A!AB$1819+[6]BS17A!AB$1822+[6]BS17A!AB$1826+[6]BS17A!AB$1828+[6]BS17A!AB$1829+[6]BS17A!AB$1830+[6]BS17A!AB$1831+[6]BS17A!AB$1832+[6]BS17A!AB$1834+[6]BS17A!AB$1835+[6]BS17A!AB$1836+[6]BS17A!AB$1838+[6]BS17A!AB$1839+[6]BS17A!AB$1840+[6]BS17A!AB$1841+[6]BS17A!AB$1842+[6]BS17A!AB$1844</f>
        <v>1</v>
      </c>
      <c r="N92" s="177">
        <f>+[6]BS17A!Q$1641+[6]BS17A!Q$1642+[6]BS17A!Q$1646+[6]BS17A!Q$1647+[6]BS17A!Q$1648+[6]BS17A!Q$1649+[6]BS17A!Q$1650+[6]BS17A!Q$1651+[6]BS17A!Q$1652+[6]BS17A!Q$1656+[6]BS17A!Q$1657+[6]BS17A!Q$1658+[6]BS17A!Q$1659+[6]BS17A!Q$1660+[6]BS17A!Q$1661+[6]BS17A!Q$1662+[6]BS17A!Q$1677+[6]BS17A!Q$1686+[6]BS17A!Q$1690+[6]BS17A!Q$1695+[6]BS17A!Q$1696+[6]BS17A!Q$1697+[6]BS17A!Q$1701+[6]BS17A!Q$1706+[6]BS17A!Q$1707+[6]BS17A!Q$1709+[6]BS17A!Q$1712+[6]BS17A!Q$1713+[6]BS17A!Q$1714+[6]BS17A!Q$1715+[6]BS17A!Q$1716+[6]BS17A!Q$1717+[6]BS17A!Q$1718+[6]BS17A!Q$1724+[6]BS17A!Q$1729+[6]BS17A!Q$1731+[6]BS17A!Q$1734+[6]BS17A!Q$1735+[6]BS17A!Q$1739+[6]BS17A!Q$1749+[6]BS17A!Q$1750+[6]BS17A!Q$1751+[6]BS17A!Q$1752+[6]BS17A!Q$1756+[6]BS17A!Q$1757+[6]BS17A!Q$1758+[6]BS17A!Q$1759+[6]BS17A!Q$1760+[6]BS17A!Q$1763+[6]BS17A!Q$1764+[6]BS17A!Q$1765+[6]BS17A!Q$1777+[6]BS17A!Q$1778+[6]BS17A!Q$1779+[6]BS17A!Q$1780+[6]BS17A!Q$1781+[6]BS17A!Q$1782+[6]BS17A!Q$1783+[6]BS17A!Q$1785+[6]BS17A!Q$1786+[6]BS17A!Q$1787+[6]BS17A!Q$1788+[6]BS17A!Q$1789+[6]BS17A!Q$1790+[6]BS17A!Q$1791+[6]BS17A!Q$1792+[6]BS17A!Q$1794+[6]BS17A!Q$1795+[6]BS17A!Q$1798+[6]BS17A!Q$1800+[6]BS17A!Q$1801+[6]BS17A!Q$1802+[6]BS17A!Q$1803+[6]BS17A!Q$1805+[6]BS17A!Q$1810+[6]BS17A!Q$1811+[6]BS17A!Q$1812+[6]BS17A!Q$1813+[6]BS17A!Q$1814+[6]BS17A!Q$1816+[6]BS17A!Q$1819+[6]BS17A!Q$1822+[6]BS17A!Q$1826+[6]BS17A!Q$1828+[6]BS17A!Q$1829+[6]BS17A!Q$1830+[6]BS17A!Q$1831+[6]BS17A!Q$1832+[6]BS17A!Q$1834+[6]BS17A!Q$1835+[6]BS17A!Q$1836+[6]BS17A!Q$1838+[6]BS17A!Q$1839+[6]BS17A!Q$1840+[6]BS17A!Q$1841+[6]BS17A!Q$1842+[6]BS17A!Q$1844+[6]BS17A!R$1641+[6]BS17A!R$1642+[6]BS17A!R$1646+[6]BS17A!R$1647+[6]BS17A!R$1648+[6]BS17A!R$1649+[6]BS17A!R$1650+[6]BS17A!R$1651+[6]BS17A!R$1652+[6]BS17A!R$1656+[6]BS17A!R$1657+[6]BS17A!R$1658+[6]BS17A!R$1659+[6]BS17A!R$1660+[6]BS17A!R$1661+[6]BS17A!R$1662+[6]BS17A!R$1677+[6]BS17A!R$1686+[6]BS17A!R$1690+[6]BS17A!R$1695+[6]BS17A!R$1696+[6]BS17A!R$1697+[6]BS17A!R$1701+[6]BS17A!R$1706+[6]BS17A!R$1707+[6]BS17A!R$1709+[6]BS17A!R$1712+[6]BS17A!R$1713+[6]BS17A!R$1714+[6]BS17A!R$1715+[6]BS17A!R$1716+[6]BS17A!R$1717+[6]BS17A!R$1718+[6]BS17A!R$1724+[6]BS17A!R$1729+[6]BS17A!R$1731+[6]BS17A!R$1734+[6]BS17A!R$1735+[6]BS17A!R$1739+[6]BS17A!R$1749+[6]BS17A!R$1750+[6]BS17A!R$1751+[6]BS17A!R$1752+[6]BS17A!R$1756+[6]BS17A!R$1757+[6]BS17A!R$1758+[6]BS17A!R$1759+[6]BS17A!R$1760+[6]BS17A!R$1763+[6]BS17A!R$1764+[6]BS17A!R$1765+[6]BS17A!R$1777+[6]BS17A!R$1778+[6]BS17A!R$1779+[6]BS17A!R$1780+[6]BS17A!R$1781+[6]BS17A!R$1782+[6]BS17A!R$1783+[6]BS17A!R$1785+[6]BS17A!R$1786+[6]BS17A!R$1787+[6]BS17A!R$1788+[6]BS17A!R$1789+[6]BS17A!R$1790+[6]BS17A!R$1791+[6]BS17A!R$1792+[6]BS17A!R$1794+[6]BS17A!R$1795+[6]BS17A!R$1798+[6]BS17A!R$1800+[6]BS17A!R$1801+[6]BS17A!R$1802+[6]BS17A!R$1803+[6]BS17A!R$1805+[6]BS17A!R$1810+[6]BS17A!R$1811+[6]BS17A!R$1812+[6]BS17A!R$1813+[6]BS17A!R$1814+[6]BS17A!R$1816+[6]BS17A!R$1819+[6]BS17A!R$1822+[6]BS17A!R$1826+[6]BS17A!R$1828+[6]BS17A!R$1829+[6]BS17A!R$1830+[6]BS17A!R$1831+[6]BS17A!R$1832+[6]BS17A!R$1834+[6]BS17A!R$1835+[6]BS17A!R$1836+[6]BS17A!R$1838+[6]BS17A!R$1839+[6]BS17A!R$1840+[6]BS17A!R$1841+[6]BS17A!R$1842+[6]BS17A!R$1844</f>
        <v>0</v>
      </c>
      <c r="O92" s="177">
        <f>+[6]BS17D!C1640+[6]BS17D!C1644+[6]BS17D!C1645+[6]BS17D!C1646+[6]BS17D!C1647+[6]BS17D!C1648+[6]BS17D!C1649+[6]BS17D!C1650+[6]BS17D!C1654+[6]BS17D!C1655+[6]BS17D!C1656+[6]BS17D!C1657+[6]BS17D!C1658+[6]BS17D!C1659+[6]BS17D!C1660+[6]BS17D!C1675+[6]BS17D!C1684+[6]BS17D!C1688+[6]BS17D!C1693+[6]BS17D!C1694+[6]BS17D!C1695+[6]BS17D!C1699+[6]BS17D!C1704+[6]BS17D!C1705+[6]BS17D!C1707+[6]BS17D!C1710+[6]BS17D!C1711+[6]BS17D!C1712+[6]BS17D!C1713+[6]BS17D!C1714+[6]BS17D!C1715+[6]BS17D!C1716+[6]BS17D!C1722+[6]BS17D!C1727+[6]BS17D!C1729+[6]BS17D!C1732+[6]BS17D!C1733+[6]BS17D!C1737+[6]BS17D!C1747+[6]BS17D!C1748+[6]BS17D!C1749+[6]BS17D!C1750+[6]BS17D!C1754+[6]BS17D!C1755+[6]BS17D!C1756+[6]BS17D!C1757+[6]BS17D!C1758+[6]BS17D!C1761+[6]BS17D!C1762+[6]BS17D!C1763+[6]BS17D!C1775+[6]BS17D!C1776+[6]BS17D!C1777+[6]BS17D!C1778+[6]BS17D!C1779+[6]BS17D!C1780+[6]BS17D!C1781+[6]BS17D!C1783+[6]BS17D!C1784+[6]BS17D!C1785+[6]BS17D!C1786+[6]BS17D!C1787+[6]BS17D!C1788+[6]BS17D!C1789+[6]BS17D!C1790+[6]BS17D!C1792+[6]BS17D!C1793+[6]BS17D!C1796+[6]BS17D!C1798+[6]BS17D!C1799+[6]BS17D!C1800+[6]BS17D!C1801+[6]BS17D!C1803+[6]BS17D!C1808+[6]BS17D!C1809+[6]BS17D!C1810+[6]BS17D!C1811+[6]BS17D!C1812+[6]BS17D!C1814+[6]BS17D!C1817+[6]BS17D!C1820+[6]BS17D!C1824+[6]BS17D!C1826+[6]BS17D!C1827+[6]BS17D!C1828+[6]BS17D!C1829+[6]BS17D!C1830+[6]BS17D!C1832+[6]BS17D!C1833+[6]BS17D!C1834+[6]BS17D!C1836+[6]BS17D!C1837+[6]BS17D!C1838+[6]BS17D!C1839+[6]BS17D!C1840+[6]BS17D!C1842</f>
        <v>0</v>
      </c>
      <c r="P92" s="177">
        <f>+[6]BS17A!S$1641+[6]BS17A!S$1642+[6]BS17A!S$1646+[6]BS17A!S$1647+[6]BS17A!S$1648+[6]BS17A!S$1649+[6]BS17A!S$1650+[6]BS17A!S$1651+[6]BS17A!S$1652+[6]BS17A!S$1656+[6]BS17A!S$1657+[6]BS17A!S$1658+[6]BS17A!S$1659+[6]BS17A!S$1660+[6]BS17A!S$1661+[6]BS17A!S$1662+[6]BS17A!S$1677+[6]BS17A!S$1686+[6]BS17A!S$1690+[6]BS17A!S$1695+[6]BS17A!S$1696+[6]BS17A!S$1697+[6]BS17A!S$1701+[6]BS17A!S$1706+[6]BS17A!S$1707+[6]BS17A!S$1709+[6]BS17A!S$1712+[6]BS17A!S$1713+[6]BS17A!S$1714+[6]BS17A!S$1715+[6]BS17A!S$1716+[6]BS17A!S$1717+[6]BS17A!S$1718+[6]BS17A!S$1724+[6]BS17A!S$1729+[6]BS17A!S$1731+[6]BS17A!S$1734+[6]BS17A!S$1735+[6]BS17A!S$1739+[6]BS17A!S$1749+[6]BS17A!S$1750+[6]BS17A!S$1751+[6]BS17A!S$1752+[6]BS17A!S$1756+[6]BS17A!S$1757+[6]BS17A!S$1758+[6]BS17A!S$1759+[6]BS17A!S$1760+[6]BS17A!S$1763+[6]BS17A!S$1764+[6]BS17A!S$1765+[6]BS17A!S$1777+[6]BS17A!S$1778+[6]BS17A!S$1779+[6]BS17A!S$1780+[6]BS17A!S$1781+[6]BS17A!S$1782+[6]BS17A!S$1783+[6]BS17A!S$1785+[6]BS17A!S$1786+[6]BS17A!S$1787+[6]BS17A!S$1788+[6]BS17A!S$1789+[6]BS17A!S$1790+[6]BS17A!S$1791+[6]BS17A!S$1792+[6]BS17A!S$1794+[6]BS17A!S$1795+[6]BS17A!S$1798+[6]BS17A!S$1800+[6]BS17A!S$1801+[6]BS17A!S$1802+[6]BS17A!S$1803+[6]BS17A!S$1805+[6]BS17A!S$1810+[6]BS17A!S$1811+[6]BS17A!S$1812+[6]BS17A!S$1813+[6]BS17A!S$1814+[6]BS17A!S$1816+[6]BS17A!S$1819+[6]BS17A!S$1822+[6]BS17A!S$1826+[6]BS17A!S$1828+[6]BS17A!S$1829+[6]BS17A!S$1830+[6]BS17A!S$1831+[6]BS17A!S$1832+[6]BS17A!S$1834+[6]BS17A!S$1835+[6]BS17A!S$1836+[6]BS17A!S$1838+[6]BS17A!S$1839+[6]BS17A!S$1840+[6]BS17A!S$1841+[6]BS17A!S$1842+[6]BS17A!S$1844</f>
        <v>0</v>
      </c>
      <c r="Q92" s="177">
        <f>+[6]BS17A!T$1641+[6]BS17A!T$1642+[6]BS17A!T$1646+[6]BS17A!T$1647+[6]BS17A!T$1648+[6]BS17A!T$1649+[6]BS17A!T$1650+[6]BS17A!T$1651+[6]BS17A!T$1652+[6]BS17A!T$1656+[6]BS17A!T$1657+[6]BS17A!T$1658+[6]BS17A!T$1659+[6]BS17A!T$1660+[6]BS17A!T$1661+[6]BS17A!T$1662+[6]BS17A!T$1677+[6]BS17A!T$1686+[6]BS17A!T$1690+[6]BS17A!T$1695+[6]BS17A!T$1696+[6]BS17A!T$1697+[6]BS17A!T$1701+[6]BS17A!T$1706+[6]BS17A!T$1707+[6]BS17A!T$1709+[6]BS17A!T$1712+[6]BS17A!T$1713+[6]BS17A!T$1714+[6]BS17A!T$1715+[6]BS17A!T$1716+[6]BS17A!T$1717+[6]BS17A!T$1718+[6]BS17A!T$1724+[6]BS17A!T$1729+[6]BS17A!T$1731+[6]BS17A!T$1734+[6]BS17A!T$1735+[6]BS17A!T$1739+[6]BS17A!T$1749+[6]BS17A!T$1750+[6]BS17A!T$1751+[6]BS17A!T$1752+[6]BS17A!T$1756+[6]BS17A!T$1757+[6]BS17A!T$1758+[6]BS17A!T$1759+[6]BS17A!T$1760+[6]BS17A!T$1763+[6]BS17A!T$1764+[6]BS17A!T$1765+[6]BS17A!T$1777+[6]BS17A!T$1778+[6]BS17A!T$1779+[6]BS17A!T$1780+[6]BS17A!T$1781+[6]BS17A!T$1782+[6]BS17A!T$1783+[6]BS17A!T$1785+[6]BS17A!T$1786+[6]BS17A!T$1787+[6]BS17A!T$1788+[6]BS17A!T$1789+[6]BS17A!T$1790+[6]BS17A!T$1791+[6]BS17A!T$1792+[6]BS17A!T$1794+[6]BS17A!T$1795+[6]BS17A!T$1798+[6]BS17A!T$1800+[6]BS17A!T$1801+[6]BS17A!T$1802+[6]BS17A!T$1803+[6]BS17A!T$1805+[6]BS17A!T$1810+[6]BS17A!T$1811+[6]BS17A!T$1812+[6]BS17A!T$1813+[6]BS17A!T$1814+[6]BS17A!T$1816+[6]BS17A!T$1819+[6]BS17A!T$1822+[6]BS17A!T$1826+[6]BS17A!T$1828+[6]BS17A!T$1829+[6]BS17A!T$1830+[6]BS17A!T$1831+[6]BS17A!T$1832+[6]BS17A!T$1834+[6]BS17A!T$1835+[6]BS17A!T$1836+[6]BS17A!T$1838+[6]BS17A!T$1839+[6]BS17A!T$1840+[6]BS17A!T$1841+[6]BS17A!T$1842+[6]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49</v>
      </c>
      <c r="D93" s="404">
        <f t="shared" ref="D93:Q93" si="15">SUM(D91:D92)</f>
        <v>40</v>
      </c>
      <c r="E93" s="283">
        <f t="shared" si="15"/>
        <v>42</v>
      </c>
      <c r="F93" s="405">
        <f t="shared" si="15"/>
        <v>40</v>
      </c>
      <c r="G93" s="405">
        <f t="shared" si="15"/>
        <v>2</v>
      </c>
      <c r="H93" s="405">
        <f t="shared" si="15"/>
        <v>0</v>
      </c>
      <c r="I93" s="406">
        <f t="shared" si="15"/>
        <v>9</v>
      </c>
      <c r="J93" s="407">
        <f t="shared" si="15"/>
        <v>9</v>
      </c>
      <c r="K93" s="407">
        <f t="shared" si="15"/>
        <v>0</v>
      </c>
      <c r="L93" s="407">
        <f t="shared" si="15"/>
        <v>0</v>
      </c>
      <c r="M93" s="408">
        <f t="shared" si="15"/>
        <v>4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0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493" t="s">
        <v>10</v>
      </c>
      <c r="D95" s="493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328</v>
      </c>
      <c r="D96" s="410">
        <v>143</v>
      </c>
      <c r="E96" s="411">
        <v>31</v>
      </c>
      <c r="F96" s="412">
        <v>297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175</v>
      </c>
      <c r="D98" s="418">
        <v>171</v>
      </c>
      <c r="E98" s="419">
        <v>16</v>
      </c>
      <c r="F98" s="420">
        <v>159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192</v>
      </c>
      <c r="D100" s="418">
        <v>192</v>
      </c>
      <c r="E100" s="419">
        <v>17</v>
      </c>
      <c r="F100" s="420">
        <v>175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0</v>
      </c>
      <c r="D101" s="414"/>
      <c r="E101" s="415"/>
      <c r="F101" s="416"/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327</v>
      </c>
      <c r="D102" s="422">
        <v>295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493" t="s">
        <v>10</v>
      </c>
      <c r="D104" s="102" t="s">
        <v>126</v>
      </c>
      <c r="E104" s="103" t="s">
        <v>127</v>
      </c>
      <c r="F104" s="494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492" t="s">
        <v>10</v>
      </c>
      <c r="D110" s="492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1</v>
      </c>
      <c r="D111" s="431">
        <v>1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4</v>
      </c>
      <c r="D112" s="433">
        <v>4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493" t="s">
        <v>10</v>
      </c>
      <c r="D115" s="114" t="s">
        <v>148</v>
      </c>
      <c r="E115" s="115" t="s">
        <v>149</v>
      </c>
      <c r="F115" s="490" t="s">
        <v>12</v>
      </c>
      <c r="G115" s="45" t="s">
        <v>13</v>
      </c>
      <c r="H115" s="491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+[6]BS17A!C804</f>
        <v>14</v>
      </c>
      <c r="D116" s="434">
        <f>+C116-E116</f>
        <v>0</v>
      </c>
      <c r="E116" s="435">
        <f>+[6]BS17A!D804</f>
        <v>14</v>
      </c>
      <c r="F116" s="338">
        <f>+[6]BS17A!N804</f>
        <v>5</v>
      </c>
      <c r="G116" s="436">
        <f>+[6]BS17A!O804</f>
        <v>9</v>
      </c>
      <c r="H116" s="337">
        <f>+[6]BS17A!P804</f>
        <v>0</v>
      </c>
      <c r="I116" s="337">
        <f>+[6]BS17A!Q804+[6]BS17A!R804</f>
        <v>0</v>
      </c>
      <c r="J116" s="437">
        <f>+[6]BS17D!C804</f>
        <v>0</v>
      </c>
      <c r="K116" s="337">
        <f>+[6]BS17A!T804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+[6]BS17C!C44</f>
        <v>0</v>
      </c>
      <c r="D117" s="438"/>
      <c r="E117" s="439"/>
      <c r="F117" s="299">
        <f>+[6]BS17C!D44</f>
        <v>0</v>
      </c>
      <c r="G117" s="301">
        <f>+[6]BS17C!E44</f>
        <v>0</v>
      </c>
      <c r="H117" s="343">
        <f>+[6]BS17C!F44</f>
        <v>0</v>
      </c>
      <c r="I117" s="343">
        <f>+[6]BS17C!G44</f>
        <v>0</v>
      </c>
      <c r="J117" s="298">
        <f>+[6]BS17D!C1988</f>
        <v>0</v>
      </c>
      <c r="K117" s="343">
        <f>+[6]BS17C!H44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14</v>
      </c>
      <c r="D118" s="423"/>
      <c r="E118" s="424"/>
      <c r="F118" s="282">
        <f t="shared" ref="F118:K118" si="20">+F117+F116</f>
        <v>5</v>
      </c>
      <c r="G118" s="284">
        <f t="shared" si="20"/>
        <v>9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+[6]BS17C!C80</f>
        <v>1215</v>
      </c>
      <c r="D119" s="423"/>
      <c r="E119" s="424"/>
      <c r="F119" s="325">
        <f>+[6]BS17C!D80</f>
        <v>0</v>
      </c>
      <c r="G119" s="327">
        <f>+[6]BS17C!E80</f>
        <v>1177</v>
      </c>
      <c r="H119" s="441">
        <f>+[6]BS17C!F80</f>
        <v>38</v>
      </c>
      <c r="I119" s="441">
        <f>+[6]BS17C!G80</f>
        <v>0</v>
      </c>
      <c r="J119" s="324">
        <f>+[6]BS17D!C2023</f>
        <v>0</v>
      </c>
      <c r="K119" s="441">
        <f>+[6]BS17C!H80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+[6]BS17C!C122</f>
        <v>360</v>
      </c>
      <c r="D120" s="442"/>
      <c r="E120" s="443"/>
      <c r="F120" s="331">
        <f>+[6]BS17C!D122</f>
        <v>0</v>
      </c>
      <c r="G120" s="333">
        <f>+[6]BS17C!E122</f>
        <v>349</v>
      </c>
      <c r="H120" s="359">
        <f>+[6]BS17C!F122</f>
        <v>11</v>
      </c>
      <c r="I120" s="359">
        <f>+[6]BS17C!G122</f>
        <v>0</v>
      </c>
      <c r="J120" s="330">
        <f>+[6]BS17D!C2062</f>
        <v>0</v>
      </c>
      <c r="K120" s="359">
        <f>+[6]BS17C!H122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+[6]BS17A!C1036</f>
        <v>0</v>
      </c>
      <c r="D121" s="283">
        <f>+C121-E121</f>
        <v>0</v>
      </c>
      <c r="E121" s="285">
        <f>+[6]BS17A!D1036</f>
        <v>0</v>
      </c>
      <c r="F121" s="282">
        <f>+[6]BS17A!N1036</f>
        <v>0</v>
      </c>
      <c r="G121" s="284">
        <f>+[6]BS17A!O1036</f>
        <v>0</v>
      </c>
      <c r="H121" s="350">
        <f>+[6]BS17A!P1036</f>
        <v>0</v>
      </c>
      <c r="I121" s="350">
        <f>+[6]BS17A!Q1036+[6]BS17A!R1036</f>
        <v>0</v>
      </c>
      <c r="J121" s="281">
        <f>+[6]BS17D!C1036</f>
        <v>0</v>
      </c>
      <c r="K121" s="350">
        <f>+[6]BS17A!T1036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+[6]BS17C!C164</f>
        <v>73</v>
      </c>
      <c r="D122" s="445"/>
      <c r="E122" s="443"/>
      <c r="F122" s="288">
        <f>+[6]BS17C!D164</f>
        <v>73</v>
      </c>
      <c r="G122" s="290">
        <f>+[6]BS17C!E164</f>
        <v>0</v>
      </c>
      <c r="H122" s="446">
        <f>+[6]BS17C!F164</f>
        <v>0</v>
      </c>
      <c r="I122" s="446">
        <f>+[6]BS17C!G164</f>
        <v>0</v>
      </c>
      <c r="J122" s="287">
        <f>+[6]BS17D!B2103</f>
        <v>0</v>
      </c>
      <c r="K122" s="446">
        <f>+[6]BS17C!H164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+[6]BS17A!C1196</f>
        <v>926</v>
      </c>
      <c r="D123" s="306">
        <f>+C123-E123</f>
        <v>0</v>
      </c>
      <c r="E123" s="308">
        <f>+[6]BS17A!D1196</f>
        <v>926</v>
      </c>
      <c r="F123" s="305">
        <f>+[6]BS17A!N1196</f>
        <v>223</v>
      </c>
      <c r="G123" s="307">
        <f>+[6]BS17A!O1196</f>
        <v>439</v>
      </c>
      <c r="H123" s="341">
        <f>+[6]BS17A!P1196</f>
        <v>264</v>
      </c>
      <c r="I123" s="341">
        <f>+[6]BS17A!Q1196+[6]BS17A!R1196</f>
        <v>157</v>
      </c>
      <c r="J123" s="304">
        <f>+[6]BS17D!C1196</f>
        <v>0</v>
      </c>
      <c r="K123" s="341">
        <f>+[6]BS17A!T1196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+[6]BS17C!C181</f>
        <v>7835</v>
      </c>
      <c r="D124" s="438"/>
      <c r="E124" s="439"/>
      <c r="F124" s="299">
        <f>+[6]BS17C!D181</f>
        <v>7259</v>
      </c>
      <c r="G124" s="301">
        <f>+[6]BS17C!E181</f>
        <v>19</v>
      </c>
      <c r="H124" s="343">
        <f>+[6]BS17C!F181</f>
        <v>557</v>
      </c>
      <c r="I124" s="343">
        <f>+[6]BS17C!G181</f>
        <v>0</v>
      </c>
      <c r="J124" s="298">
        <f>+[6]BS17D!C2119</f>
        <v>0</v>
      </c>
      <c r="K124" s="343">
        <f>+[6]BS17C!H181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8761</v>
      </c>
      <c r="D125" s="423"/>
      <c r="E125" s="424"/>
      <c r="F125" s="282">
        <f t="shared" ref="F125:K125" si="21">+F124+F123</f>
        <v>7482</v>
      </c>
      <c r="G125" s="284">
        <f t="shared" si="21"/>
        <v>458</v>
      </c>
      <c r="H125" s="350">
        <f t="shared" si="21"/>
        <v>821</v>
      </c>
      <c r="I125" s="350">
        <f t="shared" si="21"/>
        <v>157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+[6]BS17A!C1353</f>
        <v>83</v>
      </c>
      <c r="D126" s="326">
        <f>+C126-E126</f>
        <v>9</v>
      </c>
      <c r="E126" s="328">
        <f>+[6]BS17A!D1353</f>
        <v>74</v>
      </c>
      <c r="F126" s="325">
        <f>+[6]BS17A!N1353</f>
        <v>9</v>
      </c>
      <c r="G126" s="327">
        <f>+[6]BS17A!O1353</f>
        <v>74</v>
      </c>
      <c r="H126" s="441">
        <f>+[6]BS17A!P1353</f>
        <v>0</v>
      </c>
      <c r="I126" s="441">
        <f>+[6]BS17A!Q1353+[6]BS17A!R1353</f>
        <v>0</v>
      </c>
      <c r="J126" s="287">
        <f>+[6]BS17D!C1353</f>
        <v>0</v>
      </c>
      <c r="K126" s="441">
        <f>+[6]BS17A!T1353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+[6]BS17C!C252</f>
        <v>245</v>
      </c>
      <c r="D127" s="438"/>
      <c r="E127" s="439"/>
      <c r="F127" s="299">
        <f>+[6]BS17C!D252</f>
        <v>210</v>
      </c>
      <c r="G127" s="301">
        <f>+[6]BS17C!E252</f>
        <v>32</v>
      </c>
      <c r="H127" s="343">
        <f>+[6]BS17C!F252</f>
        <v>3</v>
      </c>
      <c r="I127" s="343">
        <f>+[6]BS17C!G252</f>
        <v>0</v>
      </c>
      <c r="J127" s="298">
        <f>+[6]BS17D!C2189</f>
        <v>0</v>
      </c>
      <c r="K127" s="343">
        <f>+[6]BS17C!H252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328</v>
      </c>
      <c r="D128" s="423"/>
      <c r="E128" s="424"/>
      <c r="F128" s="282">
        <f t="shared" ref="F128:K128" si="22">+F127+F126</f>
        <v>219</v>
      </c>
      <c r="G128" s="284">
        <f t="shared" si="22"/>
        <v>106</v>
      </c>
      <c r="H128" s="350">
        <f t="shared" si="22"/>
        <v>3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+[6]BS17C!C292</f>
        <v>249</v>
      </c>
      <c r="D129" s="442"/>
      <c r="E129" s="443"/>
      <c r="F129" s="288">
        <f>+[6]BS17C!D292</f>
        <v>179</v>
      </c>
      <c r="G129" s="290">
        <f>+[6]BS17C!E292</f>
        <v>26</v>
      </c>
      <c r="H129" s="446">
        <f>+[6]BS17C!F292</f>
        <v>44</v>
      </c>
      <c r="I129" s="446">
        <f>+[6]BS17C!G292</f>
        <v>0</v>
      </c>
      <c r="J129" s="287">
        <f>+[6]BS17D!C2228</f>
        <v>0</v>
      </c>
      <c r="K129" s="446">
        <f>+[6]BS17C!H292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+[6]BS17A!C1574</f>
        <v>1251</v>
      </c>
      <c r="D130" s="283">
        <f>+C130-E130</f>
        <v>75</v>
      </c>
      <c r="E130" s="285">
        <f>+[6]BS17A!D1574</f>
        <v>1176</v>
      </c>
      <c r="F130" s="282">
        <f>+[6]BS17A!N1574</f>
        <v>1052</v>
      </c>
      <c r="G130" s="284">
        <f>+[6]BS17A!O1574</f>
        <v>199</v>
      </c>
      <c r="H130" s="350">
        <f>+[6]BS17A!P1574</f>
        <v>0</v>
      </c>
      <c r="I130" s="350">
        <f>+[6]BS17A!Q1574+[6]BS17A!R1574</f>
        <v>0</v>
      </c>
      <c r="J130" s="281">
        <f>+[6]BS17D!C1574</f>
        <v>0</v>
      </c>
      <c r="K130" s="350">
        <f>+[6]BS17A!T1574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+[6]BS17A!C1849</f>
        <v>42</v>
      </c>
      <c r="D131" s="289">
        <f>+C131-E131</f>
        <v>0</v>
      </c>
      <c r="E131" s="291">
        <f>+[6]BS17A!D1849</f>
        <v>42</v>
      </c>
      <c r="F131" s="288">
        <f>+[6]BS17A!N1849</f>
        <v>10</v>
      </c>
      <c r="G131" s="290">
        <f>+[6]BS17A!O1849</f>
        <v>0</v>
      </c>
      <c r="H131" s="446">
        <f>+[6]BS17A!P1849</f>
        <v>32</v>
      </c>
      <c r="I131" s="446">
        <f>+[6]BS17A!Q1849+[6]BS17A!R1849</f>
        <v>0</v>
      </c>
      <c r="J131" s="287">
        <f>+[6]BS17D!C1849</f>
        <v>0</v>
      </c>
      <c r="K131" s="446">
        <f>+[6]BS17A!T1849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+[6]BS17C!C315</f>
        <v>95</v>
      </c>
      <c r="D132" s="438"/>
      <c r="E132" s="439"/>
      <c r="F132" s="299">
        <f>+[6]BS17C!D315</f>
        <v>5</v>
      </c>
      <c r="G132" s="301">
        <f>+[6]BS17C!E315</f>
        <v>90</v>
      </c>
      <c r="H132" s="343">
        <f>+[6]BS17C!F315</f>
        <v>0</v>
      </c>
      <c r="I132" s="343">
        <f>+[6]BS17C!G315</f>
        <v>0</v>
      </c>
      <c r="J132" s="298">
        <f>+[6]BS17D!C2250</f>
        <v>0</v>
      </c>
      <c r="K132" s="343">
        <f>+[6]BS17C!H315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137</v>
      </c>
      <c r="D133" s="423"/>
      <c r="E133" s="424"/>
      <c r="F133" s="282">
        <f t="shared" ref="F133:K133" si="24">+F132+F131</f>
        <v>15</v>
      </c>
      <c r="G133" s="284">
        <f t="shared" si="24"/>
        <v>90</v>
      </c>
      <c r="H133" s="350">
        <f t="shared" si="24"/>
        <v>32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+[6]BS17C!C341</f>
        <v>8360</v>
      </c>
      <c r="D134" s="423"/>
      <c r="E134" s="424"/>
      <c r="F134" s="282">
        <f>+[6]BS17C!D341</f>
        <v>6023</v>
      </c>
      <c r="G134" s="284">
        <f>+[6]BS17C!E341</f>
        <v>1923</v>
      </c>
      <c r="H134" s="350">
        <f>+[6]BS17C!F341</f>
        <v>414</v>
      </c>
      <c r="I134" s="350">
        <f>+[6]BS17C!G341</f>
        <v>0</v>
      </c>
      <c r="J134" s="281">
        <f>+[6]BS17D!C2267</f>
        <v>0</v>
      </c>
      <c r="K134" s="350">
        <f>+[6]BS17C!H341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2316</v>
      </c>
      <c r="D135" s="371"/>
      <c r="E135" s="372"/>
      <c r="F135" s="306">
        <f t="shared" ref="F135:K135" si="25">+F116+F121+F123+F126+F130+F131</f>
        <v>1299</v>
      </c>
      <c r="G135" s="307">
        <f t="shared" si="25"/>
        <v>721</v>
      </c>
      <c r="H135" s="308">
        <f t="shared" si="25"/>
        <v>296</v>
      </c>
      <c r="I135" s="448">
        <f t="shared" si="25"/>
        <v>157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18432</v>
      </c>
      <c r="D136" s="423"/>
      <c r="E136" s="424"/>
      <c r="F136" s="293">
        <f t="shared" ref="F136:K136" si="26">+F117+F119+F120+F122+F124+F127+F129+F132+F134</f>
        <v>13749</v>
      </c>
      <c r="G136" s="295">
        <f t="shared" si="26"/>
        <v>3616</v>
      </c>
      <c r="H136" s="357">
        <f t="shared" si="26"/>
        <v>1067</v>
      </c>
      <c r="I136" s="357">
        <f t="shared" si="26"/>
        <v>0</v>
      </c>
      <c r="J136" s="177">
        <f t="shared" si="26"/>
        <v>0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20748</v>
      </c>
      <c r="D137" s="442"/>
      <c r="E137" s="443"/>
      <c r="F137" s="299">
        <f t="shared" ref="F137:K137" si="27">+F135+F136</f>
        <v>15048</v>
      </c>
      <c r="G137" s="301">
        <f t="shared" si="27"/>
        <v>4337</v>
      </c>
      <c r="H137" s="343">
        <f t="shared" si="27"/>
        <v>1363</v>
      </c>
      <c r="I137" s="343">
        <f t="shared" si="27"/>
        <v>157</v>
      </c>
      <c r="J137" s="298">
        <f t="shared" si="27"/>
        <v>0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+[6]BS17C!C532</f>
        <v>0</v>
      </c>
      <c r="D140" s="336">
        <f>+[6]BS17C!E532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+[6]BS17A!C1861</f>
        <v>51</v>
      </c>
      <c r="D141" s="177">
        <f>+[6]BS17A!D1861</f>
        <v>46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+[6]BS17A!C48</f>
        <v>337</v>
      </c>
      <c r="D142" s="177">
        <f>+[6]BS17A!D48</f>
        <v>337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+[6]BS17A!C50</f>
        <v>60</v>
      </c>
      <c r="D144" s="453">
        <f>+[6]BS17A!D50</f>
        <v>60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+[6]BS17A!C51</f>
        <v>100</v>
      </c>
      <c r="D145" s="330">
        <f>+[6]BS17A!D51</f>
        <v>97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548</v>
      </c>
      <c r="D146" s="281">
        <f>SUM(D140:D145)</f>
        <v>540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4245</v>
      </c>
      <c r="D151" s="175"/>
      <c r="E151" s="173">
        <v>12885</v>
      </c>
      <c r="F151" s="175"/>
      <c r="G151" s="175">
        <v>4245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2146</v>
      </c>
      <c r="D152" s="180">
        <v>343</v>
      </c>
      <c r="E152" s="178">
        <v>3630</v>
      </c>
      <c r="F152" s="180"/>
      <c r="G152" s="180">
        <v>1803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6391</v>
      </c>
      <c r="D153" s="285">
        <f>SUM(D151:D152)</f>
        <v>343</v>
      </c>
      <c r="E153" s="283">
        <f>SUM(E151:E152)</f>
        <v>16515</v>
      </c>
      <c r="F153" s="285">
        <f>SUM(F151:F152)</f>
        <v>0</v>
      </c>
      <c r="G153" s="285">
        <f>SUM(G151:G152)</f>
        <v>6048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11644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2950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25111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497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493" t="s">
        <v>10</v>
      </c>
      <c r="D176" s="493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168</v>
      </c>
      <c r="D177" s="197">
        <v>162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496" t="s">
        <v>195</v>
      </c>
      <c r="D181" s="496" t="s">
        <v>232</v>
      </c>
      <c r="E181" s="493" t="s">
        <v>233</v>
      </c>
      <c r="F181" s="496" t="s">
        <v>234</v>
      </c>
      <c r="G181" s="496" t="s">
        <v>235</v>
      </c>
      <c r="H181" s="496" t="s">
        <v>236</v>
      </c>
      <c r="I181" s="496" t="s">
        <v>237</v>
      </c>
      <c r="J181" s="496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488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487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488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487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488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488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487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492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6" workbookViewId="0">
      <selection activeCell="C104" sqref="C104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",[7]NOMBRE!B2," - ","( ",[7]NOMBRE!C2,[7]NOMBRE!D2,[7]NOMBRE!E2,[7]NOMBRE!F2,[7]NOMBRE!G2," )")</f>
        <v>COMUNA: LINARES  - ( 07401 )</v>
      </c>
      <c r="Z2" s="3"/>
    </row>
    <row r="3" spans="1:26" x14ac:dyDescent="0.15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</row>
    <row r="4" spans="1:26" x14ac:dyDescent="0.15">
      <c r="A4" s="1" t="str">
        <f>CONCATENATE("MES: ",[7]NOMBRE!B6," - ","( ",[7]NOMBRE!C6,[7]NOMBRE!D6," )")</f>
        <v>MES: JUNIO - ( 06 )</v>
      </c>
    </row>
    <row r="5" spans="1:26" s="2" customFormat="1" x14ac:dyDescent="0.15">
      <c r="A5" s="1" t="str">
        <f>CONCATENATE("AÑO: ",[7]NOMBRE!B7)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504" t="s">
        <v>10</v>
      </c>
      <c r="D11" s="504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63942</v>
      </c>
      <c r="D12" s="282">
        <f t="shared" ref="D12:J12" si="0">+D13+D14+D15+D16+D17+D18+D22+D23+D24</f>
        <v>62925</v>
      </c>
      <c r="E12" s="283">
        <f t="shared" si="0"/>
        <v>26137</v>
      </c>
      <c r="F12" s="284">
        <f t="shared" si="0"/>
        <v>21604</v>
      </c>
      <c r="G12" s="285">
        <f t="shared" si="0"/>
        <v>16201</v>
      </c>
      <c r="H12" s="286">
        <f t="shared" si="0"/>
        <v>0</v>
      </c>
      <c r="I12" s="286">
        <f>+I13+I14+I15+I16+I17+I18+I22+I23+I24</f>
        <v>238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498" t="s">
        <v>16</v>
      </c>
      <c r="B13" s="20" t="s">
        <v>17</v>
      </c>
      <c r="C13" s="287">
        <f>+[7]BS17A!C83</f>
        <v>24319</v>
      </c>
      <c r="D13" s="288">
        <f>+[7]BS17A!D83</f>
        <v>23860</v>
      </c>
      <c r="E13" s="289">
        <f>+[7]BS17A!N83</f>
        <v>10890</v>
      </c>
      <c r="F13" s="290">
        <f>+[7]BS17A!O83</f>
        <v>5652</v>
      </c>
      <c r="G13" s="291">
        <f>+[7]BS17A!P83</f>
        <v>7777</v>
      </c>
      <c r="H13" s="292">
        <f>+[7]BS17A!Q83+[7]BS17A!R83</f>
        <v>0</v>
      </c>
      <c r="I13" s="292">
        <f>+[7]BS17D!C83</f>
        <v>30</v>
      </c>
      <c r="J13" s="292">
        <f>+[7]BS17A!T83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+[7]BS17A!C174</f>
        <v>28184</v>
      </c>
      <c r="D14" s="293">
        <f>+[7]BS17A!D174</f>
        <v>27737</v>
      </c>
      <c r="E14" s="294">
        <f>+[7]BS17A!N174</f>
        <v>11544</v>
      </c>
      <c r="F14" s="295">
        <f>+[7]BS17A!O174</f>
        <v>9031</v>
      </c>
      <c r="G14" s="296">
        <f>+[7]BS17A!P174</f>
        <v>7609</v>
      </c>
      <c r="H14" s="297">
        <f>+[7]BS17A!Q174+[7]BS17A!R174</f>
        <v>0</v>
      </c>
      <c r="I14" s="297">
        <f>+[7]BS17D!C174</f>
        <v>11</v>
      </c>
      <c r="J14" s="297">
        <f>+[7]BS17A!T174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+[7]BS17A!C243</f>
        <v>1023</v>
      </c>
      <c r="D15" s="293">
        <f>+[7]BS17A!D243</f>
        <v>1014</v>
      </c>
      <c r="E15" s="294">
        <f>+[7]BS17A!N243</f>
        <v>84</v>
      </c>
      <c r="F15" s="295">
        <f>+[7]BS17A!O243</f>
        <v>931</v>
      </c>
      <c r="G15" s="296">
        <f>+[7]BS17A!P243</f>
        <v>8</v>
      </c>
      <c r="H15" s="297">
        <f>+[7]BS17A!Q243+[7]BS17A!R243</f>
        <v>0</v>
      </c>
      <c r="I15" s="297">
        <f>+[7]BS17D!C243</f>
        <v>60</v>
      </c>
      <c r="J15" s="297">
        <f>+[7]BS17A!T243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+[7]BS17A!C289</f>
        <v>0</v>
      </c>
      <c r="D16" s="293">
        <f>+[7]BS17A!D289</f>
        <v>0</v>
      </c>
      <c r="E16" s="294">
        <f>+[7]BS17A!N289</f>
        <v>0</v>
      </c>
      <c r="F16" s="295">
        <f>+[7]BS17A!O289</f>
        <v>0</v>
      </c>
      <c r="G16" s="296">
        <f>+[7]BS17A!P289</f>
        <v>0</v>
      </c>
      <c r="H16" s="297">
        <f>+[7]BS17A!Q289+[7]BS17A!R289</f>
        <v>0</v>
      </c>
      <c r="I16" s="297">
        <f>+[7]BS17D!C289</f>
        <v>0</v>
      </c>
      <c r="J16" s="297">
        <f>+[7]BS17A!T289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+[7]BS17A!C295</f>
        <v>1737</v>
      </c>
      <c r="D17" s="299">
        <f>+[7]BS17A!D295</f>
        <v>1702</v>
      </c>
      <c r="E17" s="300">
        <f>+[7]BS17A!N295</f>
        <v>1268</v>
      </c>
      <c r="F17" s="301">
        <f>+[7]BS17A!O295</f>
        <v>393</v>
      </c>
      <c r="G17" s="302">
        <f>+[7]BS17A!P295</f>
        <v>76</v>
      </c>
      <c r="H17" s="303">
        <f>+[7]BS17A!Q295+[7]BS17A!R295</f>
        <v>0</v>
      </c>
      <c r="I17" s="303">
        <f>+[7]BS17D!C295</f>
        <v>120</v>
      </c>
      <c r="J17" s="303">
        <f>+[7]BS17A!T295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5910</v>
      </c>
      <c r="D18" s="288">
        <f t="shared" ref="D18:J18" si="4">SUM(D19:D21)</f>
        <v>5865</v>
      </c>
      <c r="E18" s="289">
        <f t="shared" si="4"/>
        <v>1954</v>
      </c>
      <c r="F18" s="290">
        <f t="shared" si="4"/>
        <v>3867</v>
      </c>
      <c r="G18" s="291">
        <f t="shared" si="4"/>
        <v>89</v>
      </c>
      <c r="H18" s="292">
        <f t="shared" si="4"/>
        <v>0</v>
      </c>
      <c r="I18" s="292">
        <f>SUM(I19:I21)</f>
        <v>15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+[7]BS17A!C362</f>
        <v>4708</v>
      </c>
      <c r="D19" s="305">
        <f>+[7]BS17A!D362</f>
        <v>4671</v>
      </c>
      <c r="E19" s="306">
        <f>+[7]BS17A!N362</f>
        <v>1503</v>
      </c>
      <c r="F19" s="307">
        <f>+[7]BS17A!O362</f>
        <v>3118</v>
      </c>
      <c r="G19" s="308">
        <f>+[7]BS17A!P362</f>
        <v>87</v>
      </c>
      <c r="H19" s="309">
        <f>+[7]BS17A!Q362+[7]BS17A!R362</f>
        <v>0</v>
      </c>
      <c r="I19" s="309">
        <f>+[7]BS17D!C362</f>
        <v>3</v>
      </c>
      <c r="J19" s="309">
        <f>+[7]BS17A!T362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+[7]BS17A!C405</f>
        <v>51</v>
      </c>
      <c r="D20" s="293">
        <f>+[7]BS17A!D405</f>
        <v>51</v>
      </c>
      <c r="E20" s="294">
        <f>+[7]BS17A!N405</f>
        <v>2</v>
      </c>
      <c r="F20" s="295">
        <f>+[7]BS17A!O405</f>
        <v>49</v>
      </c>
      <c r="G20" s="296">
        <f>+[7]BS17A!P405</f>
        <v>0</v>
      </c>
      <c r="H20" s="297">
        <f>+[7]BS17A!Q405+[7]BS17A!R405</f>
        <v>0</v>
      </c>
      <c r="I20" s="297">
        <f>+[7]BS17D!C405</f>
        <v>0</v>
      </c>
      <c r="J20" s="297">
        <f>+[7]BS17A!T405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+[7]BS17A!C428</f>
        <v>1151</v>
      </c>
      <c r="D21" s="299">
        <f>+[7]BS17A!D428</f>
        <v>1143</v>
      </c>
      <c r="E21" s="300">
        <f>+[7]BS17A!N428</f>
        <v>449</v>
      </c>
      <c r="F21" s="301">
        <f>+[7]BS17A!O428</f>
        <v>700</v>
      </c>
      <c r="G21" s="302">
        <f>+[7]BS17A!P428</f>
        <v>2</v>
      </c>
      <c r="H21" s="303">
        <f>+[7]BS17A!Q428+[7]BS17A!R428</f>
        <v>0</v>
      </c>
      <c r="I21" s="303">
        <f>+[7]BS17D!C428</f>
        <v>12</v>
      </c>
      <c r="J21" s="303">
        <f>+[7]BS17A!T428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505" t="s">
        <v>31</v>
      </c>
      <c r="B22" s="30" t="s">
        <v>32</v>
      </c>
      <c r="C22" s="287">
        <f>+[7]BS17A!C446</f>
        <v>0</v>
      </c>
      <c r="D22" s="288">
        <f>+[7]BS17A!D446</f>
        <v>0</v>
      </c>
      <c r="E22" s="289">
        <f>+[7]BS17A!N446</f>
        <v>0</v>
      </c>
      <c r="F22" s="290">
        <f>+[7]BS17A!O446</f>
        <v>0</v>
      </c>
      <c r="G22" s="291">
        <f>+[7]BS17A!P446</f>
        <v>0</v>
      </c>
      <c r="H22" s="292">
        <f>+[7]BS17A!Q446+[7]BS17A!R446</f>
        <v>0</v>
      </c>
      <c r="I22" s="292">
        <f>+[7]BS17D!C446</f>
        <v>0</v>
      </c>
      <c r="J22" s="292">
        <f>+[7]BS17A!T446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505" t="s">
        <v>33</v>
      </c>
      <c r="B23" s="31" t="s">
        <v>34</v>
      </c>
      <c r="C23" s="310">
        <f>+[7]BS17A!C456</f>
        <v>63</v>
      </c>
      <c r="D23" s="311">
        <f>+[7]BS17A!D456</f>
        <v>63</v>
      </c>
      <c r="E23" s="312">
        <f>+[7]BS17A!N456</f>
        <v>30</v>
      </c>
      <c r="F23" s="313">
        <f>+[7]BS17A!O456</f>
        <v>32</v>
      </c>
      <c r="G23" s="314">
        <f>+[7]BS17A!P456</f>
        <v>1</v>
      </c>
      <c r="H23" s="286">
        <f>+[7]BS17A!Q456+[7]BS17A!R456</f>
        <v>0</v>
      </c>
      <c r="I23" s="286">
        <f>+[7]BS17D!C456</f>
        <v>0</v>
      </c>
      <c r="J23" s="286">
        <f>+[7]BS17A!T456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505" t="s">
        <v>35</v>
      </c>
      <c r="B24" s="34" t="s">
        <v>36</v>
      </c>
      <c r="C24" s="182">
        <f>+[7]BS17A!C500</f>
        <v>2706</v>
      </c>
      <c r="D24" s="315">
        <f>+[7]BS17A!D500</f>
        <v>2684</v>
      </c>
      <c r="E24" s="316">
        <f>+[7]BS17A!N500</f>
        <v>367</v>
      </c>
      <c r="F24" s="317">
        <f>+[7]BS17A!O500</f>
        <v>1698</v>
      </c>
      <c r="G24" s="318">
        <f>+[7]BS17A!P500</f>
        <v>641</v>
      </c>
      <c r="H24" s="319">
        <f>+[7]BS17A!Q500+[7]BS17A!R500</f>
        <v>0</v>
      </c>
      <c r="I24" s="319">
        <f>+[7]BS17D!C500</f>
        <v>2</v>
      </c>
      <c r="J24" s="319">
        <f>+[7]BS17A!T500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4578</v>
      </c>
      <c r="D25" s="288">
        <f t="shared" ref="D25:J25" si="5">+D26+D27+D28+D29+D33</f>
        <v>4494</v>
      </c>
      <c r="E25" s="289">
        <f t="shared" si="5"/>
        <v>1039</v>
      </c>
      <c r="F25" s="290">
        <f t="shared" si="5"/>
        <v>1438</v>
      </c>
      <c r="G25" s="291">
        <f t="shared" si="5"/>
        <v>2101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+[7]BS17A!C535</f>
        <v>2717</v>
      </c>
      <c r="D26" s="305">
        <f>+[7]BS17A!D535</f>
        <v>2663</v>
      </c>
      <c r="E26" s="306">
        <f>+[7]BS17A!N535</f>
        <v>291</v>
      </c>
      <c r="F26" s="307">
        <f>+[7]BS17A!O535</f>
        <v>728</v>
      </c>
      <c r="G26" s="308">
        <f>+[7]BS17A!P535</f>
        <v>1698</v>
      </c>
      <c r="H26" s="309">
        <f>+[7]BS17A!Q535+[7]BS17A!R535</f>
        <v>0</v>
      </c>
      <c r="I26" s="309">
        <f>+[7]BS17D!C535</f>
        <v>0</v>
      </c>
      <c r="J26" s="309">
        <f>+[7]BS17A!T535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+[7]BS17A!C590</f>
        <v>8</v>
      </c>
      <c r="D27" s="320">
        <f>+[7]BS17A!D590</f>
        <v>8</v>
      </c>
      <c r="E27" s="321">
        <f>+[7]BS17A!N590</f>
        <v>0</v>
      </c>
      <c r="F27" s="322">
        <f>+[7]BS17A!O590</f>
        <v>8</v>
      </c>
      <c r="G27" s="323">
        <f>+[7]BS17A!P590</f>
        <v>0</v>
      </c>
      <c r="H27" s="297">
        <f>+[7]BS17A!Q590+[7]BS17A!R590</f>
        <v>0</v>
      </c>
      <c r="I27" s="297">
        <f>+[7]BS17D!C590</f>
        <v>0</v>
      </c>
      <c r="J27" s="297">
        <f>+[7]BS17A!T590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+[7]BS17A!C615</f>
        <v>825</v>
      </c>
      <c r="D28" s="320">
        <f>+[7]BS17A!D615</f>
        <v>817</v>
      </c>
      <c r="E28" s="321">
        <f>+[7]BS17A!N615</f>
        <v>175</v>
      </c>
      <c r="F28" s="322">
        <f>+[7]BS17A!O615</f>
        <v>330</v>
      </c>
      <c r="G28" s="323">
        <f>+[7]BS17A!P615</f>
        <v>320</v>
      </c>
      <c r="H28" s="297">
        <f>+[7]BS17A!Q615+[7]BS17A!R615</f>
        <v>0</v>
      </c>
      <c r="I28" s="297">
        <f>+[7]BS17D!C615</f>
        <v>0</v>
      </c>
      <c r="J28" s="297">
        <f>+[7]BS17A!T615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+[7]BS17A!C633</f>
        <v>1028</v>
      </c>
      <c r="D29" s="299">
        <f>+[7]BS17A!D633</f>
        <v>1006</v>
      </c>
      <c r="E29" s="300">
        <f>+[7]BS17A!N633</f>
        <v>573</v>
      </c>
      <c r="F29" s="301">
        <f>+[7]BS17A!O633</f>
        <v>372</v>
      </c>
      <c r="G29" s="302">
        <f>+[7]BS17A!P633</f>
        <v>83</v>
      </c>
      <c r="H29" s="303">
        <f>+[7]BS17A!Q633+[7]BS17A!R633</f>
        <v>0</v>
      </c>
      <c r="I29" s="303">
        <f>+[7]BS17D!C633</f>
        <v>0</v>
      </c>
      <c r="J29" s="303">
        <f>+[7]BS17A!T633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SUM([7]BS17A!C636:C653)</f>
        <v>672</v>
      </c>
      <c r="D30" s="325">
        <f>SUM([7]BS17A!D636:D653)</f>
        <v>650</v>
      </c>
      <c r="E30" s="326">
        <f>SUM([7]BS17A!N636:N653)</f>
        <v>478</v>
      </c>
      <c r="F30" s="327">
        <f>SUM([7]BS17A!O636:O653)</f>
        <v>170</v>
      </c>
      <c r="G30" s="328">
        <f>SUM([7]BS17A!P636:P653)</f>
        <v>24</v>
      </c>
      <c r="H30" s="329">
        <f>SUM([7]BS17A!Q636:Q653)+SUM([7]BS17A!R636:R653)</f>
        <v>0</v>
      </c>
      <c r="I30" s="329">
        <f>SUM([7]BS17D!C635:C653)</f>
        <v>0</v>
      </c>
      <c r="J30" s="329">
        <f>SUM([7]BS17A!T636:T653)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+[7]BS17A!C634</f>
        <v>175</v>
      </c>
      <c r="D31" s="331">
        <f>+[7]BS17A!D634</f>
        <v>175</v>
      </c>
      <c r="E31" s="332">
        <f>+[7]BS17A!N634</f>
        <v>0</v>
      </c>
      <c r="F31" s="333">
        <f>+[7]BS17A!O634</f>
        <v>175</v>
      </c>
      <c r="G31" s="334">
        <f>+[7]BS17A!P634</f>
        <v>0</v>
      </c>
      <c r="H31" s="335">
        <f>+[7]BS17A!Q634+[7]BS17A!R634</f>
        <v>0</v>
      </c>
      <c r="I31" s="335">
        <f>+[7]BS17D!C634</f>
        <v>0</v>
      </c>
      <c r="J31" s="335">
        <f>+[7]BS17A!T634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+[7]BS17A!C635</f>
        <v>181</v>
      </c>
      <c r="D32" s="331">
        <f>+[7]BS17A!D635</f>
        <v>181</v>
      </c>
      <c r="E32" s="332">
        <f>+[7]BS17A!N635</f>
        <v>95</v>
      </c>
      <c r="F32" s="333">
        <f>+[7]BS17A!O635</f>
        <v>27</v>
      </c>
      <c r="G32" s="334">
        <f>+[7]BS17A!P635</f>
        <v>59</v>
      </c>
      <c r="H32" s="335">
        <f>+[7]BS17A!Q635+[7]BS17A!R635</f>
        <v>0</v>
      </c>
      <c r="I32" s="335">
        <f>+[7]BS17D!C635</f>
        <v>0</v>
      </c>
      <c r="J32" s="335">
        <f>+[7]BS17A!T635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+[7]BS17A!C654</f>
        <v>0</v>
      </c>
      <c r="D33" s="320">
        <f>+[7]BS17A!D654</f>
        <v>0</v>
      </c>
      <c r="E33" s="321">
        <f>+[7]BS17A!N654</f>
        <v>0</v>
      </c>
      <c r="F33" s="322">
        <f>+[7]BS17A!O654</f>
        <v>0</v>
      </c>
      <c r="G33" s="323">
        <f>+[7]BS17A!P654</f>
        <v>0</v>
      </c>
      <c r="H33" s="297">
        <f>+[7]BS17A!Q654+[7]BS17A!R654</f>
        <v>0</v>
      </c>
      <c r="I33" s="297">
        <f>+[7]BS17D!C654</f>
        <v>0</v>
      </c>
      <c r="J33" s="297">
        <f>+[7]BS17A!T654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+[7]BS17A!C783</f>
        <v>0</v>
      </c>
      <c r="D34" s="311">
        <f>+[7]BS17A!D783</f>
        <v>0</v>
      </c>
      <c r="E34" s="312">
        <f>+[7]BS17A!N783</f>
        <v>0</v>
      </c>
      <c r="F34" s="313">
        <f>+[7]BS17A!O783</f>
        <v>0</v>
      </c>
      <c r="G34" s="314">
        <f>+[7]BS17A!P783</f>
        <v>0</v>
      </c>
      <c r="H34" s="286">
        <f>+[7]BS17A!Q783+[7]BS17A!R783</f>
        <v>0</v>
      </c>
      <c r="I34" s="286">
        <f>+[7]BS17D!C783</f>
        <v>0</v>
      </c>
      <c r="J34" s="286">
        <f>+[7]BS17A!T783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501" t="s">
        <v>10</v>
      </c>
      <c r="D37" s="505" t="s">
        <v>11</v>
      </c>
      <c r="E37" s="499" t="s">
        <v>12</v>
      </c>
      <c r="F37" s="45" t="s">
        <v>13</v>
      </c>
      <c r="G37" s="501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+[7]BS17A!C674+[7]BS17A!C678+[7]BS17A!C681+[7]BS17A!C687+[7]BS17A!C695</f>
        <v>0</v>
      </c>
      <c r="D40" s="304">
        <f>+[7]BS17A!D674+[7]BS17A!D678+[7]BS17A!D681+[7]BS17A!D687+[7]BS17A!D695</f>
        <v>0</v>
      </c>
      <c r="E40" s="305">
        <f>+[7]BS17A!N674+[7]BS17A!N678+[7]BS17A!N681+[7]BS17A!N687+[7]BS17A!N695</f>
        <v>0</v>
      </c>
      <c r="F40" s="307">
        <f>+[7]BS17A!O674+[7]BS17A!O678+[7]BS17A!O681+[7]BS17A!O687+[7]BS17A!O695</f>
        <v>0</v>
      </c>
      <c r="G40" s="341">
        <f>+[7]BS17A!P674+[7]BS17A!P678+[7]BS17A!P681+[7]BS17A!P687+[7]BS17A!P695</f>
        <v>0</v>
      </c>
      <c r="H40" s="342">
        <f>+[7]BS17A!Q674+[7]BS17A!R674+[7]BS17A!Q678+[7]BS17A!R678+[7]BS17A!Q681+[7]BS17A!R681+[7]BS17A!Q687+[7]BS17A!R687+[7]BS17A!Q695+[7]BS17A!R695</f>
        <v>0</v>
      </c>
      <c r="I40" s="342">
        <f>+[7]BS17D!C674+[7]BS17D!C678+[7]BS17D!C681+[7]BS17D!C687+[7]BS17D!C695</f>
        <v>0</v>
      </c>
      <c r="J40" s="342">
        <f>+[7]BS17A!T674+[7]BS17A!T678+[7]BS17A!T681+[7]BS17A!T687+[7]BS17A!T695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+[7]BS17A!C701+[7]BS17A!C704+[7]BS17A!C707+[7]BS17A!C710+[7]BS17A!C717</f>
        <v>0</v>
      </c>
      <c r="D41" s="343">
        <f>+[7]BS17A!D701+[7]BS17A!D704+[7]BS17A!D707+[7]BS17A!D710+[7]BS17A!D717</f>
        <v>0</v>
      </c>
      <c r="E41" s="299">
        <f>+[7]BS17A!N701+[7]BS17A!N704+[7]BS17A!N707+[7]BS17A!N710+[7]BS17A!N717</f>
        <v>0</v>
      </c>
      <c r="F41" s="301">
        <f>+[7]BS17A!O701+[7]BS17A!O704+[7]BS17A!O707+[7]BS17A!O710+[7]BS17A!O717</f>
        <v>0</v>
      </c>
      <c r="G41" s="343">
        <f>+[7]BS17A!P701+[7]BS17A!P704+[7]BS17A!P707+[7]BS17A!P710+[7]BS17A!P717</f>
        <v>0</v>
      </c>
      <c r="H41" s="344">
        <f>+[7]BS17A!Q701+[7]BS17A!R701+[7]BS17A!Q704+[7]BS17A!R704+[7]BS17A!Q707+[7]BS17A!R707+[7]BS17A!Q710+[7]BS17A!R710+[7]BS17A!Q717+[7]BS17A!R717</f>
        <v>0</v>
      </c>
      <c r="I41" s="344">
        <f>+[7]BS17D!C701+[7]BS17D!C704+[7]BS17D!C707+[7]BS17D!C710+[7]BS17D!C717</f>
        <v>0</v>
      </c>
      <c r="J41" s="344">
        <f>+[7]BS17A!T701+[7]BS17A!T704+[7]BS17A!T707+[7]BS17A!T710+[7]BS17A!T717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+[7]BS17A!C720</f>
        <v>0</v>
      </c>
      <c r="D43" s="350">
        <f>+[7]BS17A!D720</f>
        <v>0</v>
      </c>
      <c r="E43" s="282">
        <f>+[7]BS17A!N720</f>
        <v>0</v>
      </c>
      <c r="F43" s="284">
        <f>+[7]BS17A!O720</f>
        <v>0</v>
      </c>
      <c r="G43" s="350">
        <f>+[7]BS17A!P720</f>
        <v>0</v>
      </c>
      <c r="H43" s="351">
        <f>+[7]BS17A!Q720+[7]BS17A!R720</f>
        <v>0</v>
      </c>
      <c r="I43" s="351">
        <f>+[7]BS17D!C720</f>
        <v>0</v>
      </c>
      <c r="J43" s="351">
        <f>+[7]BS17A!T720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+[7]BS17A!C727</f>
        <v>0</v>
      </c>
      <c r="D45" s="341">
        <f>+[7]BS17A!D727</f>
        <v>0</v>
      </c>
      <c r="E45" s="305">
        <f>+[7]BS17A!N727</f>
        <v>0</v>
      </c>
      <c r="F45" s="307">
        <f>+[7]BS17A!O727</f>
        <v>0</v>
      </c>
      <c r="G45" s="341">
        <f>+[7]BS17A!P727</f>
        <v>0</v>
      </c>
      <c r="H45" s="342">
        <f>+[7]BS17A!Q727+[7]BS17A!R727</f>
        <v>0</v>
      </c>
      <c r="I45" s="342">
        <f>+[7]BS17D!C727</f>
        <v>0</v>
      </c>
      <c r="J45" s="342">
        <f>+[7]BS17A!T727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+[7]BS17A!C730</f>
        <v>0</v>
      </c>
      <c r="D46" s="357">
        <f>+[7]BS17A!D730</f>
        <v>0</v>
      </c>
      <c r="E46" s="293">
        <f>+[7]BS17A!N730</f>
        <v>0</v>
      </c>
      <c r="F46" s="295">
        <f>+[7]BS17A!O730</f>
        <v>0</v>
      </c>
      <c r="G46" s="357">
        <f>+[7]BS17A!P730</f>
        <v>0</v>
      </c>
      <c r="H46" s="358">
        <f>+[7]BS17A!Q730+[7]BS17A!R730</f>
        <v>0</v>
      </c>
      <c r="I46" s="358">
        <f>+[7]BS17D!C730</f>
        <v>0</v>
      </c>
      <c r="J46" s="358">
        <f>+[7]BS17A!T730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+[7]BS17A!C747</f>
        <v>0</v>
      </c>
      <c r="D47" s="357">
        <f>+[7]BS17A!D747</f>
        <v>0</v>
      </c>
      <c r="E47" s="293">
        <f>+[7]BS17A!N747</f>
        <v>0</v>
      </c>
      <c r="F47" s="295">
        <f>+[7]BS17A!O747</f>
        <v>0</v>
      </c>
      <c r="G47" s="357">
        <f>+[7]BS17A!P747</f>
        <v>0</v>
      </c>
      <c r="H47" s="358">
        <f>+[7]BS17A!Q747+[7]BS17A!R747</f>
        <v>0</v>
      </c>
      <c r="I47" s="358">
        <f>+[7]BS17D!C747</f>
        <v>0</v>
      </c>
      <c r="J47" s="358">
        <f>+[7]BS17A!T747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+[7]BS17A!C764</f>
        <v>0</v>
      </c>
      <c r="D48" s="359">
        <f>+[7]BS17A!D764</f>
        <v>0</v>
      </c>
      <c r="E48" s="331">
        <f>+[7]BS17A!N764</f>
        <v>0</v>
      </c>
      <c r="F48" s="333">
        <f>+[7]BS17A!O764</f>
        <v>0</v>
      </c>
      <c r="G48" s="359">
        <f>+[7]BS17A!P764</f>
        <v>0</v>
      </c>
      <c r="H48" s="360">
        <f>+[7]BS17A!Q764+[7]BS17A!R764</f>
        <v>0</v>
      </c>
      <c r="I48" s="360">
        <f>+[7]BS17D!C764</f>
        <v>0</v>
      </c>
      <c r="J48" s="360">
        <f>+[7]BS17A!T764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501" t="s">
        <v>10</v>
      </c>
      <c r="D52" s="505" t="s">
        <v>11</v>
      </c>
      <c r="E52" s="499" t="s">
        <v>12</v>
      </c>
      <c r="F52" s="45" t="s">
        <v>13</v>
      </c>
      <c r="G52" s="501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+[7]BS17A!C1849</f>
        <v>29</v>
      </c>
      <c r="D53" s="367">
        <f>+[7]BS17A!D1849</f>
        <v>29</v>
      </c>
      <c r="E53" s="368">
        <f>+[7]BS17A!N1849</f>
        <v>11</v>
      </c>
      <c r="F53" s="317">
        <f>+[7]BS17A!O1849</f>
        <v>0</v>
      </c>
      <c r="G53" s="367">
        <f>+[7]BS17A!P1849</f>
        <v>18</v>
      </c>
      <c r="H53" s="369">
        <f>+[7]BS17A!Q1849+[7]BS17A!R1849</f>
        <v>0</v>
      </c>
      <c r="I53" s="370">
        <f>+[7]BS17D!C1849</f>
        <v>0</v>
      </c>
      <c r="J53" s="369">
        <f>+[7]BS17A!T1849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501" t="s">
        <v>10</v>
      </c>
      <c r="D56" s="505" t="s">
        <v>11</v>
      </c>
      <c r="E56" s="63" t="s">
        <v>12</v>
      </c>
      <c r="F56" s="10" t="s">
        <v>13</v>
      </c>
      <c r="G56" s="500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+[7]BS17A!C1481+[7]BS17A!C1482</f>
        <v>0</v>
      </c>
      <c r="D57" s="288">
        <f>+[7]BS17A!D1481+[7]BS17A!D1482</f>
        <v>0</v>
      </c>
      <c r="E57" s="371"/>
      <c r="F57" s="348"/>
      <c r="G57" s="372"/>
      <c r="H57" s="373">
        <f>+[7]BS17A!Q1481+[7]BS17A!Q1482+[7]BS17A!R1481+[7]BS17A!R1482</f>
        <v>0</v>
      </c>
      <c r="I57" s="374">
        <f>+[7]BS17D!C1481+[7]BS17D!C1482</f>
        <v>0</v>
      </c>
      <c r="J57" s="375">
        <f>+[7]BS17A!T1481+[7]BS17A!T1482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+[7]BS17A!C1483+[7]BS17A!C1484</f>
        <v>0</v>
      </c>
      <c r="D58" s="293">
        <f>+[7]BS17A!D1483+[7]BS17A!D1484</f>
        <v>0</v>
      </c>
      <c r="E58" s="376"/>
      <c r="F58" s="377"/>
      <c r="G58" s="378"/>
      <c r="H58" s="379">
        <f>+[7]BS17A!Q1483+[7]BS17A!Q1484+[7]BS17A!R1483+[7]BS17A!R1484</f>
        <v>0</v>
      </c>
      <c r="I58" s="380">
        <f>+[7]BS17D!C1483+[7]BS17D!C1484</f>
        <v>0</v>
      </c>
      <c r="J58" s="380">
        <f>+[7]BS17A!T1483+[7]BS17A!T1484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+[7]BS17A!C1485</f>
        <v>0</v>
      </c>
      <c r="D59" s="288">
        <f>+[7]BS17A!D1485</f>
        <v>0</v>
      </c>
      <c r="E59" s="376"/>
      <c r="F59" s="377"/>
      <c r="G59" s="378"/>
      <c r="H59" s="381">
        <f>+[7]BS17A!Q1485+[7]BS17A!R1485</f>
        <v>0</v>
      </c>
      <c r="I59" s="382">
        <f>+[7]BS17D!C1485</f>
        <v>0</v>
      </c>
      <c r="J59" s="382">
        <f>+[7]BS17A!T1485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+[7]BS17A!C1488</f>
        <v>0</v>
      </c>
      <c r="D60" s="357">
        <f>+[7]BS17A!D1488</f>
        <v>0</v>
      </c>
      <c r="E60" s="383"/>
      <c r="F60" s="384"/>
      <c r="G60" s="385"/>
      <c r="H60" s="381">
        <f>+[7]BS17A!Q1488+[7]BS17A!R1488</f>
        <v>0</v>
      </c>
      <c r="I60" s="382">
        <f>+[7]BS17D!C1488</f>
        <v>0</v>
      </c>
      <c r="J60" s="382">
        <f>+[7]BS17A!T1488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+[7]BS17A!C1486</f>
        <v>0</v>
      </c>
      <c r="D61" s="293">
        <f>+[7]BS17A!D1486</f>
        <v>0</v>
      </c>
      <c r="E61" s="376"/>
      <c r="F61" s="377"/>
      <c r="G61" s="378"/>
      <c r="H61" s="379">
        <f>+[7]BS17A!Q1486+[7]BS17A!R1486</f>
        <v>0</v>
      </c>
      <c r="I61" s="380">
        <f>+[7]BS17D!C1486</f>
        <v>0</v>
      </c>
      <c r="J61" s="380">
        <f>+[7]BS17A!T1486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+[7]BS17A!C1487</f>
        <v>0</v>
      </c>
      <c r="D62" s="299">
        <f>+[7]BS17A!D1487</f>
        <v>0</v>
      </c>
      <c r="E62" s="386"/>
      <c r="F62" s="387"/>
      <c r="G62" s="388"/>
      <c r="H62" s="389">
        <f>+[7]BS17A!Q1487+[7]BS17A!R1487</f>
        <v>0</v>
      </c>
      <c r="I62" s="390">
        <f>+[7]BS17D!C1487</f>
        <v>0</v>
      </c>
      <c r="J62" s="390">
        <f>+[7]BS17A!T1487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99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+[7]BS17A!C$811</f>
        <v>5</v>
      </c>
      <c r="D68" s="328">
        <f>+[7]BS17A!D$811</f>
        <v>3</v>
      </c>
      <c r="E68" s="326">
        <f>SUM(F68:H68)</f>
        <v>3</v>
      </c>
      <c r="F68" s="327">
        <f>+[7]BS17A!D$811</f>
        <v>3</v>
      </c>
      <c r="G68" s="327">
        <f>+[7]BS17A!F$811</f>
        <v>0</v>
      </c>
      <c r="H68" s="327">
        <f>+[7]BS17A!G$811</f>
        <v>0</v>
      </c>
      <c r="I68" s="395">
        <f>SUM(J68:L68)</f>
        <v>2</v>
      </c>
      <c r="J68" s="396">
        <f>+[7]BS17A!E$811</f>
        <v>2</v>
      </c>
      <c r="K68" s="396">
        <f>+[7]BS17A!H$811</f>
        <v>0</v>
      </c>
      <c r="L68" s="396">
        <f>+[7]BS17A!I$811</f>
        <v>0</v>
      </c>
      <c r="M68" s="324">
        <f>+[7]BS17A!AB$811</f>
        <v>0</v>
      </c>
      <c r="N68" s="324">
        <f>+[7]BS17A!Q$811+[7]BS17A!R$811</f>
        <v>0</v>
      </c>
      <c r="O68" s="324">
        <f>+[7]BS17D!C$811</f>
        <v>0</v>
      </c>
      <c r="P68" s="324">
        <f>+[7]BS17A!S$811</f>
        <v>0</v>
      </c>
      <c r="Q68" s="324">
        <f>+[7]BS17A!T$811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+[7]BS17A!C$882</f>
        <v>207</v>
      </c>
      <c r="D69" s="296">
        <f>+[7]BS17A!D$882</f>
        <v>199</v>
      </c>
      <c r="E69" s="294">
        <f t="shared" ref="E69:E84" si="11">SUM(F69:H69)</f>
        <v>201</v>
      </c>
      <c r="F69" s="295">
        <f>+[7]BS17A!D$882</f>
        <v>199</v>
      </c>
      <c r="G69" s="295">
        <f>+[7]BS17A!F$882</f>
        <v>2</v>
      </c>
      <c r="H69" s="295">
        <f>+[7]BS17A!G$882</f>
        <v>0</v>
      </c>
      <c r="I69" s="395">
        <f>SUM(J69:L69)</f>
        <v>8</v>
      </c>
      <c r="J69" s="396">
        <f>+[7]BS17A!E$882</f>
        <v>8</v>
      </c>
      <c r="K69" s="398">
        <f>+[7]BS17A!H$882</f>
        <v>0</v>
      </c>
      <c r="L69" s="398">
        <f>+[7]BS17A!I$882</f>
        <v>0</v>
      </c>
      <c r="M69" s="177">
        <f>+[7]BS17A!AB$882</f>
        <v>98</v>
      </c>
      <c r="N69" s="177">
        <f>+[7]BS17A!Q$882+[7]BS17A!R$882</f>
        <v>106</v>
      </c>
      <c r="O69" s="177">
        <f>+[7]BS17D!C$882</f>
        <v>0</v>
      </c>
      <c r="P69" s="177">
        <f>+[7]BS17A!S$882</f>
        <v>0</v>
      </c>
      <c r="Q69" s="177">
        <f>+[7]BS17A!T$882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+[7]BS17A!C$961</f>
        <v>42</v>
      </c>
      <c r="D70" s="296">
        <f>+[7]BS17A!D$961</f>
        <v>28</v>
      </c>
      <c r="E70" s="294">
        <f t="shared" si="11"/>
        <v>30</v>
      </c>
      <c r="F70" s="295">
        <f>+[7]BS17A!D$961</f>
        <v>28</v>
      </c>
      <c r="G70" s="295">
        <f>+[7]BS17A!F$961</f>
        <v>2</v>
      </c>
      <c r="H70" s="295">
        <f>+[7]BS17A!G$961</f>
        <v>0</v>
      </c>
      <c r="I70" s="395">
        <f>SUM(J70:L70)</f>
        <v>15</v>
      </c>
      <c r="J70" s="396">
        <f>+[7]BS17A!E$961</f>
        <v>14</v>
      </c>
      <c r="K70" s="398">
        <f>+[7]BS17A!H$961</f>
        <v>1</v>
      </c>
      <c r="L70" s="398">
        <f>+[7]BS17A!I$961</f>
        <v>0</v>
      </c>
      <c r="M70" s="177">
        <f>+[7]BS17A!AB$961</f>
        <v>9</v>
      </c>
      <c r="N70" s="177">
        <f>+[7]BS17A!Q$961+[7]BS17A!R$961</f>
        <v>0</v>
      </c>
      <c r="O70" s="177">
        <f>+[7]BS17D!C$961</f>
        <v>0</v>
      </c>
      <c r="P70" s="177">
        <f>+[7]BS17A!S$961</f>
        <v>0</v>
      </c>
      <c r="Q70" s="177">
        <f>+[7]BS17A!T$961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+[7]BS17A!C$1037</f>
        <v>6</v>
      </c>
      <c r="D71" s="296">
        <f>+[7]BS17A!D$1037</f>
        <v>5</v>
      </c>
      <c r="E71" s="294">
        <f t="shared" si="11"/>
        <v>5</v>
      </c>
      <c r="F71" s="295">
        <f>+[7]BS17A!D$1037</f>
        <v>5</v>
      </c>
      <c r="G71" s="295">
        <f>+[7]BS17A!F$1037</f>
        <v>0</v>
      </c>
      <c r="H71" s="295">
        <f>+[7]BS17A!G$1037</f>
        <v>0</v>
      </c>
      <c r="I71" s="399">
        <f t="shared" ref="I71:I84" si="13">SUM(J71:L71)</f>
        <v>1</v>
      </c>
      <c r="J71" s="398">
        <f>+[7]BS17A!E$1037</f>
        <v>1</v>
      </c>
      <c r="K71" s="398">
        <f>+[7]BS17A!H$1037</f>
        <v>0</v>
      </c>
      <c r="L71" s="398">
        <f>+[7]BS17A!I$1037</f>
        <v>0</v>
      </c>
      <c r="M71" s="177">
        <f>+[7]BS17A!AB$1037</f>
        <v>3</v>
      </c>
      <c r="N71" s="177">
        <f>+[7]BS17A!Q$1037+[7]BS17A!R$1037</f>
        <v>0</v>
      </c>
      <c r="O71" s="177">
        <f>+[7]BS17D!C$1037</f>
        <v>0</v>
      </c>
      <c r="P71" s="177">
        <f>+[7]BS17A!S$1037</f>
        <v>0</v>
      </c>
      <c r="Q71" s="177">
        <f>+[7]BS17A!T$1037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+[7]BS17A!C$1098</f>
        <v>66</v>
      </c>
      <c r="D72" s="296">
        <f>+[7]BS17A!D$1098</f>
        <v>62</v>
      </c>
      <c r="E72" s="294">
        <f t="shared" si="11"/>
        <v>63</v>
      </c>
      <c r="F72" s="295">
        <f>+[7]BS17A!D$1098</f>
        <v>62</v>
      </c>
      <c r="G72" s="295">
        <f>+[7]BS17A!F$1098</f>
        <v>1</v>
      </c>
      <c r="H72" s="295">
        <f>+[7]BS17A!G$1098</f>
        <v>0</v>
      </c>
      <c r="I72" s="399">
        <f t="shared" si="13"/>
        <v>4</v>
      </c>
      <c r="J72" s="398">
        <f>+[7]BS17A!E$1098</f>
        <v>4</v>
      </c>
      <c r="K72" s="398">
        <f>+[7]BS17A!H$1098</f>
        <v>0</v>
      </c>
      <c r="L72" s="398">
        <f>+[7]BS17A!I$1098</f>
        <v>0</v>
      </c>
      <c r="M72" s="177">
        <f>+[7]BS17A!AB$1098</f>
        <v>45</v>
      </c>
      <c r="N72" s="177">
        <f>+[7]BS17A!Q$1098+[7]BS17A!R$1098</f>
        <v>0</v>
      </c>
      <c r="O72" s="177">
        <f>+[7]BS17D!C$1098</f>
        <v>0</v>
      </c>
      <c r="P72" s="177">
        <f>+[7]BS17A!S$1098</f>
        <v>0</v>
      </c>
      <c r="Q72" s="177">
        <f>+[7]BS17A!T$1098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+[7]BS17A!C$1166</f>
        <v>100</v>
      </c>
      <c r="D73" s="296">
        <f>+[7]BS17A!D$1166</f>
        <v>90</v>
      </c>
      <c r="E73" s="294">
        <f t="shared" si="11"/>
        <v>92</v>
      </c>
      <c r="F73" s="295">
        <f>+[7]BS17A!D$1166</f>
        <v>90</v>
      </c>
      <c r="G73" s="295">
        <f>+[7]BS17A!F$1166</f>
        <v>2</v>
      </c>
      <c r="H73" s="295">
        <f>+[7]BS17A!G$1166</f>
        <v>0</v>
      </c>
      <c r="I73" s="399">
        <f t="shared" si="13"/>
        <v>10</v>
      </c>
      <c r="J73" s="398">
        <f>+[7]BS17A!E$1166</f>
        <v>10</v>
      </c>
      <c r="K73" s="398">
        <f>+[7]BS17A!H$1166</f>
        <v>0</v>
      </c>
      <c r="L73" s="398">
        <f>+[7]BS17A!I$1166</f>
        <v>0</v>
      </c>
      <c r="M73" s="177">
        <f>+[7]BS17A!AB$1166</f>
        <v>100</v>
      </c>
      <c r="N73" s="177">
        <f>+[7]BS17A!Q$1166+[7]BS17A!R$1166</f>
        <v>0</v>
      </c>
      <c r="O73" s="177">
        <f>+[7]BS17D!C$1166</f>
        <v>0</v>
      </c>
      <c r="P73" s="177">
        <f>+[7]BS17A!S$1166</f>
        <v>0</v>
      </c>
      <c r="Q73" s="177">
        <f>+[7]BS17A!T$1166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+[7]BS17A!C$1221</f>
        <v>2</v>
      </c>
      <c r="D74" s="296">
        <f>+[7]BS17A!D$1221</f>
        <v>2</v>
      </c>
      <c r="E74" s="294">
        <f t="shared" si="11"/>
        <v>2</v>
      </c>
      <c r="F74" s="295">
        <f>+[7]BS17A!D$1221</f>
        <v>2</v>
      </c>
      <c r="G74" s="295">
        <f>+[7]BS17A!F$1221</f>
        <v>0</v>
      </c>
      <c r="H74" s="295">
        <f>+[7]BS17A!G$1221</f>
        <v>0</v>
      </c>
      <c r="I74" s="399">
        <f t="shared" si="13"/>
        <v>0</v>
      </c>
      <c r="J74" s="398">
        <f>+[7]BS17A!E$1221</f>
        <v>0</v>
      </c>
      <c r="K74" s="398">
        <f>+[7]BS17A!H$1221</f>
        <v>0</v>
      </c>
      <c r="L74" s="398">
        <f>+[7]BS17A!I$1221</f>
        <v>0</v>
      </c>
      <c r="M74" s="177">
        <f>+[7]BS17A!AB$1221</f>
        <v>0</v>
      </c>
      <c r="N74" s="177">
        <f>+[7]BS17A!Q$1221+[7]BS17A!R$1221</f>
        <v>0</v>
      </c>
      <c r="O74" s="177">
        <f>+[7]BS17D!C$1221</f>
        <v>0</v>
      </c>
      <c r="P74" s="177">
        <f>+[7]BS17A!S$1221</f>
        <v>0</v>
      </c>
      <c r="Q74" s="177">
        <f>+[7]BS17A!T$1221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+[7]BS17A!C$1287</f>
        <v>1</v>
      </c>
      <c r="D75" s="296">
        <f>+[7]BS17A!D$1287</f>
        <v>1</v>
      </c>
      <c r="E75" s="294">
        <f t="shared" si="11"/>
        <v>1</v>
      </c>
      <c r="F75" s="295">
        <f>+[7]BS17A!D$1287</f>
        <v>1</v>
      </c>
      <c r="G75" s="295">
        <f>+[7]BS17A!F$1287</f>
        <v>0</v>
      </c>
      <c r="H75" s="295">
        <f>+[7]BS17A!G$1287</f>
        <v>0</v>
      </c>
      <c r="I75" s="399">
        <f t="shared" si="13"/>
        <v>0</v>
      </c>
      <c r="J75" s="398">
        <f>+[7]BS17A!E$1287</f>
        <v>0</v>
      </c>
      <c r="K75" s="398">
        <f>+[7]BS17A!H$1287</f>
        <v>0</v>
      </c>
      <c r="L75" s="398">
        <f>+[7]BS17A!I$1287</f>
        <v>0</v>
      </c>
      <c r="M75" s="177">
        <f>+[7]BS17A!AB$1287</f>
        <v>1</v>
      </c>
      <c r="N75" s="177">
        <f>+[7]BS17A!Q$1287+[7]BS17A!R$1287</f>
        <v>0</v>
      </c>
      <c r="O75" s="177">
        <f>+[7]BS17D!C$1287</f>
        <v>0</v>
      </c>
      <c r="P75" s="177">
        <f>+[7]BS17A!S$1287</f>
        <v>0</v>
      </c>
      <c r="Q75" s="177">
        <f>+[7]BS17A!T$1287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+[7]BS17A!C$1357</f>
        <v>203</v>
      </c>
      <c r="D76" s="296">
        <f>+[7]BS17A!D$1357</f>
        <v>160</v>
      </c>
      <c r="E76" s="294">
        <f t="shared" si="11"/>
        <v>168</v>
      </c>
      <c r="F76" s="295">
        <f>+[7]BS17A!D$1357</f>
        <v>160</v>
      </c>
      <c r="G76" s="295">
        <f>+[7]BS17A!F$1357</f>
        <v>8</v>
      </c>
      <c r="H76" s="295">
        <f>+[7]BS17A!G$1357</f>
        <v>0</v>
      </c>
      <c r="I76" s="399">
        <f t="shared" si="13"/>
        <v>45</v>
      </c>
      <c r="J76" s="398">
        <f>+[7]BS17A!E$1357</f>
        <v>43</v>
      </c>
      <c r="K76" s="398">
        <f>+[7]BS17A!H$1357</f>
        <v>2</v>
      </c>
      <c r="L76" s="398">
        <f>+[7]BS17A!I$1357</f>
        <v>0</v>
      </c>
      <c r="M76" s="177">
        <f>+[7]BS17A!AB$1357</f>
        <v>0</v>
      </c>
      <c r="N76" s="177">
        <f>+[7]BS17A!Q$1357+[7]BS17A!R$1357</f>
        <v>0</v>
      </c>
      <c r="O76" s="177">
        <f>+[7]BS17D!C$1357</f>
        <v>0</v>
      </c>
      <c r="P76" s="177">
        <f>+[7]BS17A!S$1357</f>
        <v>0</v>
      </c>
      <c r="Q76" s="177">
        <f>+[7]BS17A!T$1357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+[7]BS17A!C$1441</f>
        <v>8</v>
      </c>
      <c r="D77" s="296">
        <f>+[7]BS17A!D$1441</f>
        <v>7</v>
      </c>
      <c r="E77" s="294">
        <f t="shared" si="11"/>
        <v>7</v>
      </c>
      <c r="F77" s="295">
        <f>+[7]BS17A!D$1441</f>
        <v>7</v>
      </c>
      <c r="G77" s="295">
        <f>+[7]BS17A!F$1441</f>
        <v>0</v>
      </c>
      <c r="H77" s="295">
        <f>+[7]BS17A!G$1441</f>
        <v>0</v>
      </c>
      <c r="I77" s="399">
        <f t="shared" si="13"/>
        <v>1</v>
      </c>
      <c r="J77" s="398">
        <f>+[7]BS17A!E$1441</f>
        <v>1</v>
      </c>
      <c r="K77" s="398">
        <f>+[7]BS17A!H$1441</f>
        <v>0</v>
      </c>
      <c r="L77" s="398">
        <f>+[7]BS17A!I$1441</f>
        <v>0</v>
      </c>
      <c r="M77" s="177">
        <f>+[7]BS17A!AB$1441</f>
        <v>4</v>
      </c>
      <c r="N77" s="177">
        <f>+[7]BS17A!Q$1441+[7]BS17A!R$1441</f>
        <v>0</v>
      </c>
      <c r="O77" s="177">
        <f>+[7]BS17D!C$1441</f>
        <v>0</v>
      </c>
      <c r="P77" s="177">
        <f>+[7]BS17A!S$1441</f>
        <v>0</v>
      </c>
      <c r="Q77" s="177">
        <f>+[7]BS17A!T$1441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+[7]BS17A!C$1489</f>
        <v>69</v>
      </c>
      <c r="D78" s="296">
        <f>+[7]BS17A!D$1489</f>
        <v>39</v>
      </c>
      <c r="E78" s="294">
        <f t="shared" si="11"/>
        <v>42</v>
      </c>
      <c r="F78" s="295">
        <f>+[7]BS17A!D$1489</f>
        <v>39</v>
      </c>
      <c r="G78" s="295">
        <f>+[7]BS17A!F$1489</f>
        <v>3</v>
      </c>
      <c r="H78" s="295">
        <f>+[7]BS17A!G$1489</f>
        <v>0</v>
      </c>
      <c r="I78" s="399">
        <f t="shared" si="13"/>
        <v>32</v>
      </c>
      <c r="J78" s="398">
        <f>+[7]BS17A!E$1489</f>
        <v>30</v>
      </c>
      <c r="K78" s="398">
        <f>+[7]BS17A!H$1489</f>
        <v>2</v>
      </c>
      <c r="L78" s="398">
        <f>+[7]BS17A!I$1489</f>
        <v>0</v>
      </c>
      <c r="M78" s="177">
        <f>+[7]BS17A!AB$1489</f>
        <v>0</v>
      </c>
      <c r="N78" s="177">
        <f>+[7]BS17A!Q$1489+[7]BS17A!R$1489</f>
        <v>0</v>
      </c>
      <c r="O78" s="177">
        <f>+[7]BS17D!C$1489</f>
        <v>0</v>
      </c>
      <c r="P78" s="177">
        <f>+[7]BS17A!S$1489</f>
        <v>0</v>
      </c>
      <c r="Q78" s="177">
        <f>+[7]BS17A!T$1489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+[7]BS17A!C$1592</f>
        <v>9</v>
      </c>
      <c r="D79" s="296">
        <f>+[7]BS17A!D$1592</f>
        <v>9</v>
      </c>
      <c r="E79" s="294">
        <f t="shared" si="11"/>
        <v>9</v>
      </c>
      <c r="F79" s="295">
        <f>+[7]BS17A!D$1592</f>
        <v>9</v>
      </c>
      <c r="G79" s="295">
        <f>+[7]BS17A!F$1592</f>
        <v>0</v>
      </c>
      <c r="H79" s="295">
        <f>+[7]BS17A!G$1592</f>
        <v>0</v>
      </c>
      <c r="I79" s="399">
        <f t="shared" si="13"/>
        <v>0</v>
      </c>
      <c r="J79" s="398">
        <f>+[7]BS17A!E$1592</f>
        <v>0</v>
      </c>
      <c r="K79" s="398">
        <f>+[7]BS17A!H$1592</f>
        <v>0</v>
      </c>
      <c r="L79" s="398">
        <f>+[7]BS17A!I$1592</f>
        <v>0</v>
      </c>
      <c r="M79" s="177">
        <f>+[7]BS17A!AB$1592</f>
        <v>0</v>
      </c>
      <c r="N79" s="177">
        <f>+[7]BS17A!Q$1592+[7]BS17A!R$1592</f>
        <v>0</v>
      </c>
      <c r="O79" s="177">
        <f>+[7]BS17D!C$1592</f>
        <v>0</v>
      </c>
      <c r="P79" s="177">
        <f>+[7]BS17A!S$1592</f>
        <v>0</v>
      </c>
      <c r="Q79" s="177">
        <f>+[7]BS17A!T$1592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+[7]BS17A!C$1597</f>
        <v>51</v>
      </c>
      <c r="D80" s="296">
        <f>+[7]BS17A!D$1597</f>
        <v>34</v>
      </c>
      <c r="E80" s="294">
        <f t="shared" si="11"/>
        <v>37</v>
      </c>
      <c r="F80" s="295">
        <f>+[7]BS17A!D$1597</f>
        <v>34</v>
      </c>
      <c r="G80" s="295">
        <f>+[7]BS17A!F$1597</f>
        <v>3</v>
      </c>
      <c r="H80" s="295">
        <f>+[7]BS17A!G$1597</f>
        <v>0</v>
      </c>
      <c r="I80" s="399">
        <f t="shared" si="13"/>
        <v>18</v>
      </c>
      <c r="J80" s="398">
        <f>+[7]BS17A!E$1597</f>
        <v>17</v>
      </c>
      <c r="K80" s="398">
        <f>+[7]BS17A!H$1597</f>
        <v>1</v>
      </c>
      <c r="L80" s="398">
        <f>+[7]BS17A!I$1597</f>
        <v>0</v>
      </c>
      <c r="M80" s="177">
        <f>+[7]BS17A!AB$1597</f>
        <v>1</v>
      </c>
      <c r="N80" s="177">
        <f>+[7]BS17A!Q$1597+[7]BS17A!R$1597</f>
        <v>0</v>
      </c>
      <c r="O80" s="177">
        <f>+[7]BS17D!C$1597</f>
        <v>0</v>
      </c>
      <c r="P80" s="177">
        <f>+[7]BS17A!S$1597</f>
        <v>0</v>
      </c>
      <c r="Q80" s="177">
        <f>+[7]BS17A!T$1597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SUM([7]BS17A!C1632:C1635)</f>
        <v>132</v>
      </c>
      <c r="D81" s="296">
        <f>SUM([7]BS17A!D1632:D1635)</f>
        <v>61</v>
      </c>
      <c r="E81" s="294">
        <f t="shared" si="11"/>
        <v>61</v>
      </c>
      <c r="F81" s="295">
        <f>SUM([7]BS17A!D1632:D1635)</f>
        <v>61</v>
      </c>
      <c r="G81" s="295">
        <f>SUM([7]BS17A!F1632:F1635)</f>
        <v>0</v>
      </c>
      <c r="H81" s="295">
        <f>SUM([7]BS17A!G1632:G1635)</f>
        <v>0</v>
      </c>
      <c r="I81" s="399">
        <f t="shared" si="13"/>
        <v>71</v>
      </c>
      <c r="J81" s="398">
        <f>SUM([7]BS17A!E1632:E1635)</f>
        <v>71</v>
      </c>
      <c r="K81" s="398">
        <f>SUM([7]BS17A!H1632:H1635)</f>
        <v>0</v>
      </c>
      <c r="L81" s="398">
        <f>SUM([7]BS17A!I1632:I1635)</f>
        <v>0</v>
      </c>
      <c r="M81" s="177">
        <f>SUM([7]BS17A!AB1632:AB1635)</f>
        <v>0</v>
      </c>
      <c r="N81" s="177">
        <f>SUM([7]BS17A!Q1632:Q1635)+SUM([7]BS17A!R1632:R1635)</f>
        <v>0</v>
      </c>
      <c r="O81" s="177">
        <f>SUM([7]BS17D!C1632:C1635)</f>
        <v>0</v>
      </c>
      <c r="P81" s="177">
        <f>SUM([7]BS17A!S1632:S1635)</f>
        <v>0</v>
      </c>
      <c r="Q81" s="177">
        <f>SUM([7]BS17A!T1632:T1635)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+[7]BS17A!C1639</f>
        <v>57</v>
      </c>
      <c r="D82" s="296">
        <f>+[7]BS17A!D1639</f>
        <v>46</v>
      </c>
      <c r="E82" s="294">
        <f t="shared" si="11"/>
        <v>48</v>
      </c>
      <c r="F82" s="295">
        <f>+[7]BS17A!D1639</f>
        <v>46</v>
      </c>
      <c r="G82" s="295">
        <f>+[7]BS17A!F1639</f>
        <v>2</v>
      </c>
      <c r="H82" s="295">
        <f>+[7]BS17A!G1639</f>
        <v>0</v>
      </c>
      <c r="I82" s="399">
        <f t="shared" si="13"/>
        <v>11</v>
      </c>
      <c r="J82" s="398">
        <f>+[7]BS17A!E1639</f>
        <v>11</v>
      </c>
      <c r="K82" s="398">
        <f>+[7]BS17A!H1639</f>
        <v>0</v>
      </c>
      <c r="L82" s="398">
        <f>+[7]BS17A!I1639</f>
        <v>0</v>
      </c>
      <c r="M82" s="177">
        <f>+[7]BS17A!AB$1639</f>
        <v>3</v>
      </c>
      <c r="N82" s="177">
        <f>+[7]BS17A!Q$1639+[7]BS17A!R$1639</f>
        <v>0</v>
      </c>
      <c r="O82" s="177">
        <f>+[7]BS17D!C$1639</f>
        <v>0</v>
      </c>
      <c r="P82" s="177">
        <f>+[7]BS17A!S$1639</f>
        <v>0</v>
      </c>
      <c r="Q82" s="177">
        <f>+[7]BS17A!T$1639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+[7]BS17A!C$1914+[7]BS17A!C$1890-[7]BS17A!C$1935-[7]BS17A!C$1936</f>
        <v>64</v>
      </c>
      <c r="D83" s="334">
        <f>+[7]BS17A!D$1914+[7]BS17A!D$1890-[7]BS17A!D$1935-[7]BS17A!D$1936</f>
        <v>63</v>
      </c>
      <c r="E83" s="332">
        <f t="shared" si="11"/>
        <v>63</v>
      </c>
      <c r="F83" s="333">
        <f>+[7]BS17A!D$1914+[7]BS17A!D$1890-[7]BS17A!D$1935-[7]BS17A!D$1936</f>
        <v>63</v>
      </c>
      <c r="G83" s="333">
        <f>+[7]BS17A!F$1914+[7]BS17A!F$1890-[7]BS17A!F$1935-[7]BS17A!F$1936</f>
        <v>0</v>
      </c>
      <c r="H83" s="333">
        <f>+[7]BS17A!G$1914+[7]BS17A!G$1890-[7]BS17A!G$1935-[7]BS17A!G$1936</f>
        <v>0</v>
      </c>
      <c r="I83" s="401">
        <f t="shared" si="13"/>
        <v>1</v>
      </c>
      <c r="J83" s="402">
        <f>+[7]BS17A!E$1914+[7]BS17A!E$1890-[7]BS17A!E$1935-[7]BS17A!E$1936</f>
        <v>1</v>
      </c>
      <c r="K83" s="402">
        <f>+[7]BS17A!H$1914+[7]BS17A!H$1890-[7]BS17A!H$1935-[7]BS17A!H$1936</f>
        <v>0</v>
      </c>
      <c r="L83" s="402">
        <f>+[7]BS17A!I$1914+[7]BS17A!I$1890-[7]BS17A!I$1935-[7]BS17A!I$1936</f>
        <v>0</v>
      </c>
      <c r="M83" s="330">
        <f>+[7]BS17A!AB$1914+[7]BS17A!AB$1890-[7]BS17A!AB$1935-[7]BS17A!AB$1936</f>
        <v>62</v>
      </c>
      <c r="N83" s="330">
        <f>+[7]BS17A!Q$1914+[7]BS17A!Q$1890-[7]BS17A!Q$1935-[7]BS17A!Q$1936+[7]BS17A!R$1914+[7]BS17A!R$1890-[7]BS17A!R$1935-[7]BS17A!R$1936</f>
        <v>0</v>
      </c>
      <c r="O83" s="330">
        <f>+[7]BS17D!C$1914+[7]BS17D!C$1890-[7]BS17D!C$1937</f>
        <v>0</v>
      </c>
      <c r="P83" s="330">
        <f>+[7]BS17A!S$1914+[7]BS17A!S$1890-[7]BS17A!S$1935-[7]BS17A!S$1936</f>
        <v>0</v>
      </c>
      <c r="Q83" s="330">
        <f>+[7]BS17A!T$1914+[7]BS17A!T$1890-[7]BS17A!T$1935-[7]BS17A!T$1936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+[7]BS17A!C1845</f>
        <v>7</v>
      </c>
      <c r="D84" s="334">
        <f>+[7]BS17A!D$1845</f>
        <v>5</v>
      </c>
      <c r="E84" s="332">
        <f t="shared" si="11"/>
        <v>6</v>
      </c>
      <c r="F84" s="333">
        <f>+[7]BS17A!D$1845</f>
        <v>5</v>
      </c>
      <c r="G84" s="333">
        <f>+[7]BS17A!F$1845</f>
        <v>1</v>
      </c>
      <c r="H84" s="333">
        <f>+[7]BS17A!G$1845</f>
        <v>0</v>
      </c>
      <c r="I84" s="401">
        <f t="shared" si="13"/>
        <v>2</v>
      </c>
      <c r="J84" s="402">
        <f>+[7]BS17A!E$1845</f>
        <v>2</v>
      </c>
      <c r="K84" s="402">
        <f>+[7]BS17A!H$1845</f>
        <v>0</v>
      </c>
      <c r="L84" s="402">
        <f>+[7]BS17A!I$1845</f>
        <v>0</v>
      </c>
      <c r="M84" s="330">
        <f>+[7]BS17A!AB$1845</f>
        <v>0</v>
      </c>
      <c r="N84" s="330">
        <f>+[7]BS17A!Q$1845+[7]BS17A!R$1845</f>
        <v>0</v>
      </c>
      <c r="O84" s="330">
        <f>+[7]BS17D!C1845</f>
        <v>0</v>
      </c>
      <c r="P84" s="330">
        <f>+[7]BS17A!S$1845</f>
        <v>0</v>
      </c>
      <c r="Q84" s="330">
        <f>+[7]BS17A!T$1845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1029</v>
      </c>
      <c r="D85" s="404">
        <f>SUM(D68:D84)</f>
        <v>814</v>
      </c>
      <c r="E85" s="283">
        <f>SUM(E68:E84)</f>
        <v>838</v>
      </c>
      <c r="F85" s="405">
        <f>SUM(D68:D84)</f>
        <v>814</v>
      </c>
      <c r="G85" s="405">
        <f t="shared" ref="G85:Q85" si="14">SUM(G68:G84)</f>
        <v>24</v>
      </c>
      <c r="H85" s="405">
        <f t="shared" si="14"/>
        <v>0</v>
      </c>
      <c r="I85" s="406">
        <f t="shared" si="14"/>
        <v>221</v>
      </c>
      <c r="J85" s="407">
        <f t="shared" si="14"/>
        <v>215</v>
      </c>
      <c r="K85" s="407">
        <f t="shared" si="14"/>
        <v>6</v>
      </c>
      <c r="L85" s="407">
        <f t="shared" si="14"/>
        <v>0</v>
      </c>
      <c r="M85" s="408">
        <f t="shared" si="14"/>
        <v>326</v>
      </c>
      <c r="N85" s="408">
        <f t="shared" si="14"/>
        <v>106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99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[7]BS17A!C1640+[7]BS17A!C1643+[7]BS17A!C1644+[7]BS17A!C1645+[7]BS17A!C1653+[7]BS17A!C1654+[7]BS17A!C1655+[7]BS17A!C1663+[7]BS17A!C1664+[7]BS17A!C1665+[7]BS17A!C1666+[7]BS17A!C1667+[7]BS17A!C1668+[7]BS17A!C1669+[7]BS17A!C1670+[7]BS17A!C1671+[7]BS17A!C1672+[7]BS17A!C1673+[7]BS17A!C1674+[7]BS17A!C1675+[7]BS17A!C1676+[7]BS17A!C1678+[7]BS17A!C1679+[7]BS17A!C1680+[7]BS17A!C1681+[7]BS17A!C1682+[7]BS17A!C1683+[7]BS17A!C1684+[7]BS17A!C1685+[7]BS17A!C1687+[7]BS17A!C1688+[7]BS17A!C1689+[7]BS17A!C1691+[7]BS17A!C1692+[7]BS17A!C1693+[7]BS17A!C1694+[7]BS17A!C1698+[7]BS17A!C1699+[7]BS17A!C1700+[7]BS17A!C1702+[7]BS17A!C1703+[7]BS17A!C1704+[7]BS17A!C1705+[7]BS17A!C1708+[7]BS17A!C1710+[7]BS17A!C1711+[7]BS17A!C1719+[7]BS17A!C1720+[7]BS17A!C1721+[7]BS17A!C1722+[7]BS17A!C1723+[7]BS17A!C1725+[7]BS17A!C1726+[7]BS17A!C1727+[7]BS17A!C1728+[7]BS17A!C1730+[7]BS17A!C1732+[7]BS17A!C1733+[7]BS17A!C1736+[7]BS17A!C1737+[7]BS17A!C1738+[7]BS17A!C1740+[7]BS17A!C1741+[7]BS17A!C1742+[7]BS17A!C1743+[7]BS17A!C1744+[7]BS17A!C1745+[7]BS17A!C1746+[7]BS17A!C1747+[7]BS17A!C1748+[7]BS17A!C1753+[7]BS17A!C1754+[7]BS17A!C1755+[7]BS17A!C1761+[7]BS17A!C1762+[7]BS17A!C1766+[7]BS17A!C1767+[7]BS17A!C1768+[7]BS17A!C1769+[7]BS17A!C1770+[7]BS17A!C1771+[7]BS17A!C1772+[7]BS17A!C1773+[7]BS17A!C1774+[7]BS17A!C1775+[7]BS17A!C1776+[7]BS17A!C1784+[7]BS17A!C1793+[7]BS17A!C1796+[7]BS17A!C1797+[7]BS17A!C1799+[7]BS17A!C1804+[7]BS17A!C1806+[7]BS17A!C1807+[7]BS17A!C1808+[7]BS17A!C1809+[7]BS17A!C1815+[7]BS17A!C1817+[7]BS17A!C1818+[7]BS17A!C1820+[7]BS17A!C1821+[7]BS17A!C1823+[7]BS17A!C1824+[7]BS17A!C1825+[7]BS17A!C1827+[7]BS17A!C1833+[7]BS17A!C1837+[7]BS17A!C1843</f>
        <v>41</v>
      </c>
      <c r="D91" s="328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35</v>
      </c>
      <c r="E91" s="326">
        <f>SUM(F91:H91)</f>
        <v>37</v>
      </c>
      <c r="F91" s="327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35</v>
      </c>
      <c r="G91" s="327">
        <f>+[7]BS17A!F1640+[7]BS17A!F1643+[7]BS17A!F1644+[7]BS17A!F1645+[7]BS17A!F1653+[7]BS17A!F1654+[7]BS17A!F1655+[7]BS17A!F1663+[7]BS17A!F1664+[7]BS17A!F1665+[7]BS17A!F1666+[7]BS17A!F1667+[7]BS17A!F1668+[7]BS17A!F1669+[7]BS17A!F1670+[7]BS17A!F1671+[7]BS17A!F1672+[7]BS17A!F1673+[7]BS17A!F1674+[7]BS17A!F1675+[7]BS17A!F1676+[7]BS17A!F1678+[7]BS17A!F1679+[7]BS17A!F1680+[7]BS17A!F1681+[7]BS17A!F1682+[7]BS17A!F1683+[7]BS17A!F1684+[7]BS17A!F1685+[7]BS17A!F1687+[7]BS17A!F1688+[7]BS17A!F1689+[7]BS17A!F1691+[7]BS17A!F1692+[7]BS17A!F1693+[7]BS17A!F1694+[7]BS17A!F1698+[7]BS17A!F1699+[7]BS17A!F1700+[7]BS17A!F1702+[7]BS17A!F1703+[7]BS17A!F1704+[7]BS17A!F1705+[7]BS17A!F1708+[7]BS17A!F1710+[7]BS17A!F1711+[7]BS17A!F1719+[7]BS17A!F1720+[7]BS17A!F1721+[7]BS17A!F1722+[7]BS17A!F1723+[7]BS17A!F1725+[7]BS17A!F1726+[7]BS17A!F1727+[7]BS17A!F1728+[7]BS17A!F1730+[7]BS17A!F1732+[7]BS17A!F1733+[7]BS17A!F1736+[7]BS17A!F1737+[7]BS17A!F1738+[7]BS17A!F1740+[7]BS17A!F1741+[7]BS17A!F1742+[7]BS17A!F1743+[7]BS17A!F1744+[7]BS17A!F1745+[7]BS17A!F1746+[7]BS17A!F1747+[7]BS17A!F1748+[7]BS17A!F1753+[7]BS17A!F1754+[7]BS17A!F1755+[7]BS17A!F1761+[7]BS17A!F1762+[7]BS17A!F1766+[7]BS17A!F1767+[7]BS17A!F1768+[7]BS17A!F1769+[7]BS17A!F1770+[7]BS17A!F1771+[7]BS17A!F1772+[7]BS17A!F1773+[7]BS17A!F1774+[7]BS17A!F1775+[7]BS17A!F1776+[7]BS17A!F1784+[7]BS17A!F1793+[7]BS17A!F1796+[7]BS17A!F1797+[7]BS17A!F1799+[7]BS17A!F1804+[7]BS17A!F1806+[7]BS17A!F1807+[7]BS17A!F1808+[7]BS17A!F1809+[7]BS17A!F1815+[7]BS17A!F1817+[7]BS17A!F1818+[7]BS17A!F1820+[7]BS17A!F1821+[7]BS17A!F1823+[7]BS17A!F1824+[7]BS17A!F1825+[7]BS17A!F1827+[7]BS17A!F1833+[7]BS17A!F1837+[7]BS17A!F1843</f>
        <v>2</v>
      </c>
      <c r="H91" s="327">
        <f>+[7]BS17A!G1640+[7]BS17A!G1643+[7]BS17A!G1644+[7]BS17A!G1645+[7]BS17A!G1653+[7]BS17A!G1654+[7]BS17A!G1655+[7]BS17A!G1663+[7]BS17A!G1664+[7]BS17A!G1665+[7]BS17A!G1666+[7]BS17A!G1667+[7]BS17A!G1668+[7]BS17A!G1669+[7]BS17A!G1670+[7]BS17A!G1671+[7]BS17A!G1672+[7]BS17A!G1673+[7]BS17A!G1674+[7]BS17A!G1675+[7]BS17A!G1676+[7]BS17A!G1678+[7]BS17A!G1679+[7]BS17A!G1680+[7]BS17A!G1681+[7]BS17A!G1682+[7]BS17A!G1683+[7]BS17A!G1684+[7]BS17A!G1685+[7]BS17A!G1687+[7]BS17A!G1688+[7]BS17A!G1689+[7]BS17A!G1691+[7]BS17A!G1692+[7]BS17A!G1693+[7]BS17A!G1694+[7]BS17A!G1698+[7]BS17A!G1699+[7]BS17A!G1700+[7]BS17A!G1702+[7]BS17A!G1703+[7]BS17A!G1704+[7]BS17A!G1705+[7]BS17A!G1708+[7]BS17A!G1710+[7]BS17A!G1711+[7]BS17A!G1719+[7]BS17A!G1720+[7]BS17A!G1721+[7]BS17A!G1722+[7]BS17A!G1723+[7]BS17A!G1725+[7]BS17A!G1726+[7]BS17A!G1727+[7]BS17A!G1728+[7]BS17A!G1730+[7]BS17A!G1732+[7]BS17A!G1733+[7]BS17A!G1736+[7]BS17A!G1737+[7]BS17A!G1738+[7]BS17A!G1740+[7]BS17A!G1741+[7]BS17A!G1742+[7]BS17A!G1743+[7]BS17A!G1744+[7]BS17A!G1745+[7]BS17A!G1746+[7]BS17A!G1747+[7]BS17A!G1748+[7]BS17A!G1753+[7]BS17A!G1754+[7]BS17A!G1755+[7]BS17A!G1761+[7]BS17A!G1762+[7]BS17A!G1766+[7]BS17A!G1767+[7]BS17A!G1768+[7]BS17A!G1769+[7]BS17A!G1770+[7]BS17A!G1771+[7]BS17A!G1772+[7]BS17A!G1773+[7]BS17A!G1774+[7]BS17A!G1775+[7]BS17A!G1776+[7]BS17A!G1784+[7]BS17A!G1793+[7]BS17A!G1796+[7]BS17A!G1797+[7]BS17A!G1799+[7]BS17A!G1804+[7]BS17A!G1806+[7]BS17A!G1807+[7]BS17A!G1808+[7]BS17A!G1809+[7]BS17A!G1815+[7]BS17A!G1817+[7]BS17A!G1818+[7]BS17A!G1820+[7]BS17A!G1821+[7]BS17A!G1823+[7]BS17A!G1824+[7]BS17A!G1825+[7]BS17A!G1827+[7]BS17A!G1833+[7]BS17A!G1837+[7]BS17A!G1843</f>
        <v>0</v>
      </c>
      <c r="I91" s="395">
        <f>SUM(J91:L91)</f>
        <v>6</v>
      </c>
      <c r="J91" s="396">
        <f>+[7]BS17A!E1640+[7]BS17A!E1643+[7]BS17A!E1644+[7]BS17A!E1645+[7]BS17A!E1653+[7]BS17A!E1654+[7]BS17A!E1655+[7]BS17A!E1663+[7]BS17A!E1664+[7]BS17A!E1665+[7]BS17A!E1666+[7]BS17A!E1667+[7]BS17A!E1668+[7]BS17A!E1669+[7]BS17A!E1670+[7]BS17A!E1671+[7]BS17A!E1672+[7]BS17A!E1673+[7]BS17A!E1674+[7]BS17A!E1675+[7]BS17A!E1676+[7]BS17A!E1678+[7]BS17A!E1679+[7]BS17A!E1680+[7]BS17A!E1681+[7]BS17A!E1682+[7]BS17A!E1683+[7]BS17A!E1684+[7]BS17A!E1685+[7]BS17A!E1687+[7]BS17A!E1688+[7]BS17A!E1689+[7]BS17A!E1691+[7]BS17A!E1692+[7]BS17A!E1693+[7]BS17A!E1694+[7]BS17A!E1698+[7]BS17A!E1699+[7]BS17A!E1700+[7]BS17A!E1702+[7]BS17A!E1703+[7]BS17A!E1704+[7]BS17A!E1705+[7]BS17A!E1708+[7]BS17A!E1710+[7]BS17A!E1711+[7]BS17A!E1719+[7]BS17A!E1720+[7]BS17A!E1721+[7]BS17A!E1722+[7]BS17A!E1723+[7]BS17A!E1725+[7]BS17A!E1726+[7]BS17A!E1727+[7]BS17A!E1728+[7]BS17A!E1730+[7]BS17A!E1732+[7]BS17A!E1733+[7]BS17A!E1736+[7]BS17A!E1737+[7]BS17A!E1738+[7]BS17A!E1740+[7]BS17A!E1741+[7]BS17A!E1742+[7]BS17A!E1743+[7]BS17A!E1744+[7]BS17A!E1745+[7]BS17A!E1746+[7]BS17A!E1747+[7]BS17A!E1748+[7]BS17A!E1753+[7]BS17A!E1754+[7]BS17A!E1755+[7]BS17A!E1761+[7]BS17A!E1762+[7]BS17A!E1766+[7]BS17A!E1767+[7]BS17A!E1768+[7]BS17A!E1769+[7]BS17A!E1770+[7]BS17A!E1771+[7]BS17A!E1772+[7]BS17A!E1773+[7]BS17A!E1774+[7]BS17A!E1775+[7]BS17A!E1776+[7]BS17A!E1784+[7]BS17A!E1793+[7]BS17A!E1796+[7]BS17A!E1797+[7]BS17A!E1799+[7]BS17A!E1804+[7]BS17A!E1806+[7]BS17A!E1807+[7]BS17A!E1808+[7]BS17A!E1809+[7]BS17A!E1815+[7]BS17A!E1817+[7]BS17A!E1818+[7]BS17A!E1820+[7]BS17A!E1821+[7]BS17A!E1823+[7]BS17A!E1824+[7]BS17A!E1825+[7]BS17A!E1827+[7]BS17A!E1833+[7]BS17A!E1837+[7]BS17A!E1843</f>
        <v>6</v>
      </c>
      <c r="K91" s="396">
        <f>+[7]BS17A!H1640+[7]BS17A!H1643+[7]BS17A!H1644+[7]BS17A!H1645+[7]BS17A!H1653+[7]BS17A!H1654+[7]BS17A!H1655+[7]BS17A!H1663+[7]BS17A!H1664+[7]BS17A!H1665+[7]BS17A!H1666+[7]BS17A!H1667+[7]BS17A!H1668+[7]BS17A!H1669+[7]BS17A!H1670+[7]BS17A!H1671+[7]BS17A!H1672+[7]BS17A!H1673+[7]BS17A!H1674+[7]BS17A!H1675+[7]BS17A!H1676+[7]BS17A!H1678+[7]BS17A!H1679+[7]BS17A!H1680+[7]BS17A!H1681+[7]BS17A!H1682+[7]BS17A!H1683+[7]BS17A!H1684+[7]BS17A!H1685+[7]BS17A!H1687+[7]BS17A!H1688+[7]BS17A!H1689+[7]BS17A!H1691+[7]BS17A!H1692+[7]BS17A!H1693+[7]BS17A!H1694+[7]BS17A!H1698+[7]BS17A!H1699+[7]BS17A!H1700+[7]BS17A!H1702+[7]BS17A!H1703+[7]BS17A!H1704+[7]BS17A!H1705+[7]BS17A!H1708+[7]BS17A!H1710+[7]BS17A!H1711+[7]BS17A!H1719+[7]BS17A!H1720+[7]BS17A!H1721+[7]BS17A!H1722+[7]BS17A!H1723+[7]BS17A!H1725+[7]BS17A!H1726+[7]BS17A!H1727+[7]BS17A!H1728+[7]BS17A!H1730+[7]BS17A!H1732+[7]BS17A!H1733+[7]BS17A!H1736+[7]BS17A!H1737+[7]BS17A!H1738+[7]BS17A!H1740+[7]BS17A!H1741+[7]BS17A!H1742+[7]BS17A!H1743+[7]BS17A!H1744+[7]BS17A!H1745+[7]BS17A!H1746+[7]BS17A!H1747+[7]BS17A!H1748+[7]BS17A!H1753+[7]BS17A!H1754+[7]BS17A!H1755+[7]BS17A!H1761+[7]BS17A!H1762+[7]BS17A!H1766+[7]BS17A!H1767+[7]BS17A!H1768+[7]BS17A!H1769+[7]BS17A!H1770+[7]BS17A!H1771+[7]BS17A!H1772+[7]BS17A!H1773+[7]BS17A!H1774+[7]BS17A!H1775+[7]BS17A!H1776+[7]BS17A!H1784+[7]BS17A!H1793+[7]BS17A!H1796+[7]BS17A!H1797+[7]BS17A!H1799+[7]BS17A!H1804+[7]BS17A!H1806+[7]BS17A!H1807+[7]BS17A!H1808+[7]BS17A!H1809+[7]BS17A!H1815+[7]BS17A!H1817+[7]BS17A!H1818+[7]BS17A!H1820+[7]BS17A!H1821+[7]BS17A!H1823+[7]BS17A!H1824+[7]BS17A!H1825+[7]BS17A!H1827+[7]BS17A!H1833+[7]BS17A!H1837+[7]BS17A!H1843</f>
        <v>0</v>
      </c>
      <c r="L91" s="396">
        <f>+[7]BS17A!I1640+[7]BS17A!I1643+[7]BS17A!I1644+[7]BS17A!I1645+[7]BS17A!I1653+[7]BS17A!I1654+[7]BS17A!I1655+[7]BS17A!I1663+[7]BS17A!I1664+[7]BS17A!I1665+[7]BS17A!I1666+[7]BS17A!I1667+[7]BS17A!I1668+[7]BS17A!I1669+[7]BS17A!I1670+[7]BS17A!I1671+[7]BS17A!I1672+[7]BS17A!I1673+[7]BS17A!I1674+[7]BS17A!I1675+[7]BS17A!I1676+[7]BS17A!I1678+[7]BS17A!I1679+[7]BS17A!I1680+[7]BS17A!I1681+[7]BS17A!I1682+[7]BS17A!I1683+[7]BS17A!I1684+[7]BS17A!I1685+[7]BS17A!I1687+[7]BS17A!I1688+[7]BS17A!I1689+[7]BS17A!I1691+[7]BS17A!I1692+[7]BS17A!I1693+[7]BS17A!I1694+[7]BS17A!I1698+[7]BS17A!I1699+[7]BS17A!I1700+[7]BS17A!I1702+[7]BS17A!I1703+[7]BS17A!I1704+[7]BS17A!I1705+[7]BS17A!I1708+[7]BS17A!I1710+[7]BS17A!I1711+[7]BS17A!I1719+[7]BS17A!I1720+[7]BS17A!I1721+[7]BS17A!I1722+[7]BS17A!I1723+[7]BS17A!I1725+[7]BS17A!I1726+[7]BS17A!I1727+[7]BS17A!I1728+[7]BS17A!I1730+[7]BS17A!I1732+[7]BS17A!I1733+[7]BS17A!I1736+[7]BS17A!I1737+[7]BS17A!I1738+[7]BS17A!I1740+[7]BS17A!I1741+[7]BS17A!I1742+[7]BS17A!I1743+[7]BS17A!I1744+[7]BS17A!I1745+[7]BS17A!I1746+[7]BS17A!I1747+[7]BS17A!I1748+[7]BS17A!I1753+[7]BS17A!I1754+[7]BS17A!I1755+[7]BS17A!I1761+[7]BS17A!I1762+[7]BS17A!I1766+[7]BS17A!I1767+[7]BS17A!I1768+[7]BS17A!I1769+[7]BS17A!I1770+[7]BS17A!I1771+[7]BS17A!I1772+[7]BS17A!I1773+[7]BS17A!I1774+[7]BS17A!I1775+[7]BS17A!I1776+[7]BS17A!I1784+[7]BS17A!I1793+[7]BS17A!I1796+[7]BS17A!I1797+[7]BS17A!I1799+[7]BS17A!I1804+[7]BS17A!I1806+[7]BS17A!I1807+[7]BS17A!I1808+[7]BS17A!I1809+[7]BS17A!I1815+[7]BS17A!I1817+[7]BS17A!I1818+[7]BS17A!I1820+[7]BS17A!I1821+[7]BS17A!I1823+[7]BS17A!I1824+[7]BS17A!I1825+[7]BS17A!I1827+[7]BS17A!I1833+[7]BS17A!I1837+[7]BS17A!I1843</f>
        <v>0</v>
      </c>
      <c r="M91" s="324">
        <f>+[7]BS17A!AB1640+[7]BS17A!AB1643+[7]BS17A!AB1644+[7]BS17A!AB1645+[7]BS17A!AB1653+[7]BS17A!AB1654+[7]BS17A!AB1655+[7]BS17A!AB1663+[7]BS17A!AB1664+[7]BS17A!AB1665+[7]BS17A!AB1666+[7]BS17A!AB1667+[7]BS17A!AB1668+[7]BS17A!AB1669+[7]BS17A!AB1670+[7]BS17A!AB1671+[7]BS17A!AB1672+[7]BS17A!AB1673+[7]BS17A!AB1674+[7]BS17A!AB1675+[7]BS17A!AB1676+[7]BS17A!AB1678+[7]BS17A!AB1679+[7]BS17A!AB1680+[7]BS17A!AB1681+[7]BS17A!AB1682+[7]BS17A!AB1683+[7]BS17A!AB1684+[7]BS17A!AB1685+[7]BS17A!AB1687+[7]BS17A!AB1688+[7]BS17A!AB1689+[7]BS17A!AB1691+[7]BS17A!AB1692+[7]BS17A!AB1693+[7]BS17A!AB1694+[7]BS17A!AB1698+[7]BS17A!AB1699+[7]BS17A!AB1700+[7]BS17A!AB1702+[7]BS17A!AB1703+[7]BS17A!AB1704+[7]BS17A!AB1705+[7]BS17A!AB1708+[7]BS17A!AB1710+[7]BS17A!AB1711+[7]BS17A!AB1719+[7]BS17A!AB1720+[7]BS17A!AB1721+[7]BS17A!AB1722+[7]BS17A!AB1723+[7]BS17A!AB1725+[7]BS17A!AB1726+[7]BS17A!AB1727+[7]BS17A!AB1728+[7]BS17A!AB1730+[7]BS17A!AB1732+[7]BS17A!AB1733+[7]BS17A!AB1736+[7]BS17A!AB1737+[7]BS17A!AB1738+[7]BS17A!AB1740+[7]BS17A!AB1741+[7]BS17A!AB1742+[7]BS17A!AB1743+[7]BS17A!AB1744+[7]BS17A!AB1745+[7]BS17A!AB1746+[7]BS17A!AB1747+[7]BS17A!AB1748+[7]BS17A!AB1753+[7]BS17A!AB1754+[7]BS17A!AB1755+[7]BS17A!AB1761+[7]BS17A!AB1762+[7]BS17A!AB1766+[7]BS17A!AB1767+[7]BS17A!AB1768+[7]BS17A!AB1769+[7]BS17A!AB1770+[7]BS17A!AB1771+[7]BS17A!AB1772+[7]BS17A!AB1773+[7]BS17A!AB1774+[7]BS17A!AB1775+[7]BS17A!AB1776+[7]BS17A!AB1784+[7]BS17A!AB1793+[7]BS17A!AB1796+[7]BS17A!AB1797+[7]BS17A!AB1799+[7]BS17A!AB1804+[7]BS17A!AB1806+[7]BS17A!AB1807+[7]BS17A!AB1808+[7]BS17A!AB1809+[7]BS17A!AB1815+[7]BS17A!AB1817+[7]BS17A!AB1818+[7]BS17A!AB1820+[7]BS17A!AB1821+[7]BS17A!AB1823+[7]BS17A!AB1824+[7]BS17A!AB1825+[7]BS17A!AB1827+[7]BS17A!AB1833+[7]BS17A!AB1837+[7]BS17A!AB1843</f>
        <v>3</v>
      </c>
      <c r="N91" s="324">
        <f>+[7]BS17A!Q1640+[7]BS17A!Q1643+[7]BS17A!Q1644+[7]BS17A!Q1645+[7]BS17A!Q1653+[7]BS17A!Q1654+[7]BS17A!Q1655+[7]BS17A!Q1663+[7]BS17A!Q1664+[7]BS17A!Q1665+[7]BS17A!Q1666+[7]BS17A!Q1667+[7]BS17A!Q1668+[7]BS17A!Q1669+[7]BS17A!Q1670+[7]BS17A!Q1671+[7]BS17A!Q1672+[7]BS17A!Q1673+[7]BS17A!Q1674+[7]BS17A!Q1675+[7]BS17A!Q1676+[7]BS17A!Q1678+[7]BS17A!Q1679+[7]BS17A!Q1680+[7]BS17A!Q1681+[7]BS17A!Q1682+[7]BS17A!Q1683+[7]BS17A!Q1684+[7]BS17A!Q1685+[7]BS17A!Q1687+[7]BS17A!Q1688+[7]BS17A!Q1689+[7]BS17A!Q1691+[7]BS17A!Q1692+[7]BS17A!Q1693+[7]BS17A!Q1694+[7]BS17A!Q1698+[7]BS17A!Q1699+[7]BS17A!Q1700+[7]BS17A!Q1702+[7]BS17A!Q1703+[7]BS17A!Q1704+[7]BS17A!Q1705+[7]BS17A!Q1708+[7]BS17A!Q1710+[7]BS17A!Q1711+[7]BS17A!Q1719+[7]BS17A!Q1720+[7]BS17A!Q1721+[7]BS17A!Q1722+[7]BS17A!Q1723+[7]BS17A!Q1725+[7]BS17A!Q1726+[7]BS17A!Q1727+[7]BS17A!Q1728+[7]BS17A!Q1730+[7]BS17A!Q1732+[7]BS17A!Q1733+[7]BS17A!Q1736+[7]BS17A!Q1737+[7]BS17A!Q1738+[7]BS17A!Q1740+[7]BS17A!Q1741+[7]BS17A!Q1742+[7]BS17A!Q1743+[7]BS17A!Q1744+[7]BS17A!Q1745+[7]BS17A!Q1746+[7]BS17A!Q1747+[7]BS17A!Q1748+[7]BS17A!Q1753+[7]BS17A!Q1754+[7]BS17A!Q1755+[7]BS17A!Q1761+[7]BS17A!Q1762+[7]BS17A!Q1766+[7]BS17A!Q1767+[7]BS17A!Q1768+[7]BS17A!Q1769+[7]BS17A!Q1770+[7]BS17A!Q1771+[7]BS17A!Q1772+[7]BS17A!Q1773+[7]BS17A!Q1774+[7]BS17A!Q1775+[7]BS17A!Q1776+[7]BS17A!Q1784+[7]BS17A!Q1793+[7]BS17A!Q1796+[7]BS17A!Q1797+[7]BS17A!Q1799+[7]BS17A!Q1804+[7]BS17A!Q1806+[7]BS17A!Q1807+[7]BS17A!Q1808+[7]BS17A!Q1809+[7]BS17A!Q1815+[7]BS17A!Q1817+[7]BS17A!Q1818+[7]BS17A!Q1820+[7]BS17A!Q1821+[7]BS17A!Q1823+[7]BS17A!Q1824+[7]BS17A!Q1825+[7]BS17A!Q1827+[7]BS17A!Q1833+[7]BS17A!Q1837+[7]BS17A!Q1843+[7]BS17A!R1640+[7]BS17A!R1643+[7]BS17A!R1644+[7]BS17A!R1645+[7]BS17A!R1653+[7]BS17A!R1654+[7]BS17A!R1655+[7]BS17A!R1663+[7]BS17A!R1664+[7]BS17A!R1665+[7]BS17A!R1666+[7]BS17A!R1667+[7]BS17A!R1668+[7]BS17A!R1669+[7]BS17A!R1670+[7]BS17A!R1671+[7]BS17A!R1672+[7]BS17A!R1673+[7]BS17A!R1674+[7]BS17A!R1675+[7]BS17A!R1676+[7]BS17A!R1678+[7]BS17A!R1679+[7]BS17A!R1680+[7]BS17A!R1681+[7]BS17A!R1682+[7]BS17A!R1683+[7]BS17A!R1684+[7]BS17A!R1685+[7]BS17A!R1687+[7]BS17A!R1688+[7]BS17A!R1689+[7]BS17A!R1691+[7]BS17A!R1692+[7]BS17A!R1693+[7]BS17A!R1694+[7]BS17A!R1698+[7]BS17A!R1699+[7]BS17A!R1700+[7]BS17A!R1702+[7]BS17A!R1703+[7]BS17A!R1704+[7]BS17A!R1705+[7]BS17A!R1708+[7]BS17A!R1710+[7]BS17A!R1711+[7]BS17A!R1719+[7]BS17A!R1720+[7]BS17A!R1721+[7]BS17A!R1722+[7]BS17A!R1723+[7]BS17A!R1725+[7]BS17A!R1726+[7]BS17A!R1727+[7]BS17A!R1728+[7]BS17A!R1730+[7]BS17A!R1732+[7]BS17A!R1733+[7]BS17A!R1736+[7]BS17A!R1737+[7]BS17A!R1738+[7]BS17A!R1740+[7]BS17A!R1741+[7]BS17A!R1742+[7]BS17A!R1743+[7]BS17A!R1744+[7]BS17A!R1745+[7]BS17A!R1746+[7]BS17A!R1747+[7]BS17A!R1748+[7]BS17A!R1753+[7]BS17A!R1754+[7]BS17A!R1755+[7]BS17A!R1761+[7]BS17A!R1762+[7]BS17A!R1766+[7]BS17A!R1767+[7]BS17A!R1768+[7]BS17A!R1769+[7]BS17A!R1770+[7]BS17A!R1771+[7]BS17A!R1772+[7]BS17A!R1773+[7]BS17A!R1774+[7]BS17A!R1775+[7]BS17A!R1776+[7]BS17A!R1784+[7]BS17A!R1793+[7]BS17A!R1796+[7]BS17A!R1797+[7]BS17A!R1799+[7]BS17A!R1804+[7]BS17A!R1806+[7]BS17A!R1807+[7]BS17A!R1808+[7]BS17A!R1809+[7]BS17A!R1815+[7]BS17A!R1817+[7]BS17A!R1818+[7]BS17A!R1820+[7]BS17A!R1821+[7]BS17A!R1823+[7]BS17A!R1824+[7]BS17A!R1825+[7]BS17A!R1827+[7]BS17A!R1833+[7]BS17A!R1837+[7]BS17A!R1843</f>
        <v>0</v>
      </c>
      <c r="O91" s="324">
        <f>+[7]BS17D!C1638+[7]BS17D!C1641+[7]BS17D!C1642+[7]BS17D!C1643+[7]BS17D!C1651+[7]BS17D!C1652+[7]BS17D!C1653+[7]BS17D!C1661+[7]BS17D!C1662+[7]BS17D!C1663+[7]BS17D!C1664+[7]BS17D!C1665+[7]BS17D!C1666+[7]BS17D!C1667+[7]BS17D!C1668+[7]BS17D!C1669+[7]BS17D!C1670+[7]BS17D!C1671+[7]BS17D!C1672+[7]BS17D!C1673+[7]BS17D!C1674+[7]BS17D!C1676+[7]BS17D!C1677+[7]BS17D!C1678+[7]BS17D!C1679+[7]BS17D!C1680+[7]BS17D!C1681+[7]BS17D!C1682+[7]BS17D!C1683+[7]BS17D!C1685+[7]BS17D!C1686+[7]BS17D!C1687+[7]BS17D!C1689+[7]BS17D!C1690+[7]BS17D!C1691+[7]BS17D!C1692+[7]BS17D!C1696+[7]BS17D!C1697+[7]BS17D!C1698+[7]BS17D!C1700+[7]BS17D!C1701+[7]BS17D!C1702+[7]BS17D!C1703+[7]BS17D!C1706+[7]BS17D!C1708+[7]BS17D!C1709+[7]BS17D!C1717+[7]BS17D!C1718+[7]BS17D!C1719+[7]BS17D!C1720+[7]BS17D!C1721+[7]BS17D!C1723+[7]BS17D!C1724+[7]BS17D!C1725+[7]BS17D!C1726+[7]BS17D!C1728+[7]BS17D!C1730+[7]BS17D!C1731+[7]BS17D!C1734+[7]BS17D!C1735+[7]BS17D!C1736+[7]BS17D!C1738+[7]BS17D!C1739+[7]BS17D!C1740+[7]BS17D!C1741+[7]BS17D!C1742+[7]BS17D!C1743+[7]BS17D!C1744+[7]BS17D!C1745+[7]BS17D!C1746+[7]BS17D!C1751+[7]BS17D!C1752+[7]BS17D!C1753+[7]BS17D!C1759+[7]BS17D!C1760+[7]BS17D!C1764+[7]BS17D!C1765+[7]BS17D!C1766+[7]BS17D!C1767+[7]BS17D!C1768+[7]BS17D!C1769+[7]BS17D!C1770+[7]BS17D!C1771+[7]BS17D!C1772+[7]BS17D!C1773+[7]BS17D!C1774+[7]BS17D!C1782+[7]BS17D!C1791+[7]BS17D!C1794+[7]BS17D!C1795+[7]BS17D!C1797+[7]BS17D!C1802+[7]BS17D!C1804+[7]BS17D!C1805+[7]BS17D!C1806+[7]BS17D!C1807+[7]BS17D!C1813+[7]BS17D!C1815+[7]BS17D!C1816+[7]BS17D!C1818+[7]BS17D!C1819+[7]BS17D!C1821+[7]BS17D!C1822+[7]BS17D!C1823+[7]BS17D!C1825+[7]BS17D!C1831+[7]BS17D!C1835+[7]BS17D!C1841</f>
        <v>0</v>
      </c>
      <c r="P91" s="324">
        <f>+[7]BS17A!S1640+[7]BS17A!S1643+[7]BS17A!S1644+[7]BS17A!S1645+[7]BS17A!S1653+[7]BS17A!S1654+[7]BS17A!S1655+[7]BS17A!S1663+[7]BS17A!S1664+[7]BS17A!S1665+[7]BS17A!S1666+[7]BS17A!S1667+[7]BS17A!S1668+[7]BS17A!S1669+[7]BS17A!S1670+[7]BS17A!S1671+[7]BS17A!S1672+[7]BS17A!S1673+[7]BS17A!S1674+[7]BS17A!S1675+[7]BS17A!S1676+[7]BS17A!S1678+[7]BS17A!S1679+[7]BS17A!S1680+[7]BS17A!S1681+[7]BS17A!S1682+[7]BS17A!S1683+[7]BS17A!S1684+[7]BS17A!S1685+[7]BS17A!S1687+[7]BS17A!S1688+[7]BS17A!S1689+[7]BS17A!S1691+[7]BS17A!S1692+[7]BS17A!S1693+[7]BS17A!S1694+[7]BS17A!S1698+[7]BS17A!S1699+[7]BS17A!S1700+[7]BS17A!S1702+[7]BS17A!S1703+[7]BS17A!S1704+[7]BS17A!S1705+[7]BS17A!S1708+[7]BS17A!S1710+[7]BS17A!S1711+[7]BS17A!S1719+[7]BS17A!S1720+[7]BS17A!S1721+[7]BS17A!S1722+[7]BS17A!S1723+[7]BS17A!S1725+[7]BS17A!S1726+[7]BS17A!S1727+[7]BS17A!S1728+[7]BS17A!S1730+[7]BS17A!S1732+[7]BS17A!S1733+[7]BS17A!S1736+[7]BS17A!S1737+[7]BS17A!S1738+[7]BS17A!S1740+[7]BS17A!S1741+[7]BS17A!S1742+[7]BS17A!S1743+[7]BS17A!S1744+[7]BS17A!S1745+[7]BS17A!S1746+[7]BS17A!S1747+[7]BS17A!S1748+[7]BS17A!S1753+[7]BS17A!S1754+[7]BS17A!S1755+[7]BS17A!S1761+[7]BS17A!S1762+[7]BS17A!S1766+[7]BS17A!S1767+[7]BS17A!S1768+[7]BS17A!S1769+[7]BS17A!S1770+[7]BS17A!S1771+[7]BS17A!S1772+[7]BS17A!S1773+[7]BS17A!S1774+[7]BS17A!S1775+[7]BS17A!S1776+[7]BS17A!S1784+[7]BS17A!S1793+[7]BS17A!S1796+[7]BS17A!S1797+[7]BS17A!S1799+[7]BS17A!S1804+[7]BS17A!S1806+[7]BS17A!S1807+[7]BS17A!S1808+[7]BS17A!S1809+[7]BS17A!S1815+[7]BS17A!S1817+[7]BS17A!S1818+[7]BS17A!S1820+[7]BS17A!S1821+[7]BS17A!S1823+[7]BS17A!S1824+[7]BS17A!S1825+[7]BS17A!S1827+[7]BS17A!S1833+[7]BS17A!S1837+[7]BS17A!S1843</f>
        <v>0</v>
      </c>
      <c r="Q91" s="324">
        <f>+[7]BS17A!T1640+[7]BS17A!T1643+[7]BS17A!T1644+[7]BS17A!T1645+[7]BS17A!T1653+[7]BS17A!T1654+[7]BS17A!T1655+[7]BS17A!T1663+[7]BS17A!T1664+[7]BS17A!T1665+[7]BS17A!T1666+[7]BS17A!T1667+[7]BS17A!T1668+[7]BS17A!T1669+[7]BS17A!T1670+[7]BS17A!T1671+[7]BS17A!T1672+[7]BS17A!T1673+[7]BS17A!T1674+[7]BS17A!T1675+[7]BS17A!T1676+[7]BS17A!T1678+[7]BS17A!T1679+[7]BS17A!T1680+[7]BS17A!T1681+[7]BS17A!T1682+[7]BS17A!T1683+[7]BS17A!T1684+[7]BS17A!T1685+[7]BS17A!T1687+[7]BS17A!T1688+[7]BS17A!T1689+[7]BS17A!T1691+[7]BS17A!T1692+[7]BS17A!T1693+[7]BS17A!T1694+[7]BS17A!T1698+[7]BS17A!T1699+[7]BS17A!T1700+[7]BS17A!T1702+[7]BS17A!T1703+[7]BS17A!T1704+[7]BS17A!T1705+[7]BS17A!T1708+[7]BS17A!T1710+[7]BS17A!T1711+[7]BS17A!T1719+[7]BS17A!T1720+[7]BS17A!T1721+[7]BS17A!T1722+[7]BS17A!T1723+[7]BS17A!T1725+[7]BS17A!T1726+[7]BS17A!T1727+[7]BS17A!T1728+[7]BS17A!T1730+[7]BS17A!T1732+[7]BS17A!T1733+[7]BS17A!T1736+[7]BS17A!T1737+[7]BS17A!T1738+[7]BS17A!T1740+[7]BS17A!T1741+[7]BS17A!T1742+[7]BS17A!T1743+[7]BS17A!T1744+[7]BS17A!T1745+[7]BS17A!T1746+[7]BS17A!T1747+[7]BS17A!T1748+[7]BS17A!T1753+[7]BS17A!T1754+[7]BS17A!T1755+[7]BS17A!T1761+[7]BS17A!T1762+[7]BS17A!T1766+[7]BS17A!T1767+[7]BS17A!T1768+[7]BS17A!T1769+[7]BS17A!T1770+[7]BS17A!T1771+[7]BS17A!T1772+[7]BS17A!T1773+[7]BS17A!T1774+[7]BS17A!T1775+[7]BS17A!T1776+[7]BS17A!T1784+[7]BS17A!T1793+[7]BS17A!T1796+[7]BS17A!T1797+[7]BS17A!T1799+[7]BS17A!T1804+[7]BS17A!T1806+[7]BS17A!T1807+[7]BS17A!T1808+[7]BS17A!T1809+[7]BS17A!T1815+[7]BS17A!T1817+[7]BS17A!T1818+[7]BS17A!T1820+[7]BS17A!T1821+[7]BS17A!T1823+[7]BS17A!T1824+[7]BS17A!T1825+[7]BS17A!T1827+[7]BS17A!T1833+[7]BS17A!T1837+[7]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[7]BS17A!C$1641+[7]BS17A!C$1642+[7]BS17A!C$1646+[7]BS17A!C$1647+[7]BS17A!C$1648+[7]BS17A!C$1649+[7]BS17A!C$1650+[7]BS17A!C$1651+[7]BS17A!C$1652+[7]BS17A!C$1656+[7]BS17A!C$1657+[7]BS17A!C$1658+[7]BS17A!C$1659+[7]BS17A!C$1660+[7]BS17A!C$1661+[7]BS17A!C$1662+[7]BS17A!C$1677+[7]BS17A!C$1686+[7]BS17A!C$1690+[7]BS17A!C$1695+[7]BS17A!C$1696+[7]BS17A!C$1697+[7]BS17A!C$1701+[7]BS17A!C$1706+[7]BS17A!C$1707+[7]BS17A!C$1709+[7]BS17A!C$1712+[7]BS17A!C$1713+[7]BS17A!C$1714+[7]BS17A!C$1715+[7]BS17A!C$1716+[7]BS17A!C$1717+[7]BS17A!C$1718+[7]BS17A!C$1724+[7]BS17A!C$1729+[7]BS17A!C$1731+[7]BS17A!C$1734+[7]BS17A!C$1735+[7]BS17A!C$1739+[7]BS17A!C$1749+[7]BS17A!C$1750+[7]BS17A!C$1751+[7]BS17A!C$1752+[7]BS17A!C$1756+[7]BS17A!C$1757+[7]BS17A!C$1758+[7]BS17A!C$1759+[7]BS17A!C$1760+[7]BS17A!C$1763+[7]BS17A!C$1764+[7]BS17A!C$1765+[7]BS17A!C$1777+[7]BS17A!C$1778+[7]BS17A!C$1779+[7]BS17A!C$1780+[7]BS17A!C$1781+[7]BS17A!C$1782+[7]BS17A!C$1783+[7]BS17A!C$1785+[7]BS17A!C$1786+[7]BS17A!C$1787+[7]BS17A!C$1788+[7]BS17A!C$1789+[7]BS17A!C$1790+[7]BS17A!C$1791+[7]BS17A!C$1792+[7]BS17A!C$1794+[7]BS17A!C$1795+[7]BS17A!C$1798+[7]BS17A!C$1800+[7]BS17A!C$1801+[7]BS17A!C$1802+[7]BS17A!C$1803+[7]BS17A!C$1805+[7]BS17A!C$1810+[7]BS17A!C$1811+[7]BS17A!C$1812+[7]BS17A!C$1813+[7]BS17A!C$1814+[7]BS17A!C$1816+[7]BS17A!C$1819+[7]BS17A!C$1822+[7]BS17A!C$1826+[7]BS17A!C$1828+[7]BS17A!C$1829+[7]BS17A!C$1830+[7]BS17A!C$1831+[7]BS17A!C$1832+[7]BS17A!C$1834+[7]BS17A!C$1835+[7]BS17A!C$1836+[7]BS17A!C$1838+[7]BS17A!C$1839+[7]BS17A!C$1840+[7]BS17A!C$1841+[7]BS17A!C$1842+[7]BS17A!C$1844</f>
        <v>16</v>
      </c>
      <c r="D92" s="296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E92" s="294">
        <f>SUM(F92:H92)</f>
        <v>11</v>
      </c>
      <c r="F92" s="295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G92" s="295">
        <f>+[7]BS17A!F$1641+[7]BS17A!F$1642+[7]BS17A!F$1646+[7]BS17A!F$1647+[7]BS17A!F$1648+[7]BS17A!F$1649+[7]BS17A!F$1650+[7]BS17A!F$1651+[7]BS17A!F$1652+[7]BS17A!F$1656+[7]BS17A!F$1657+[7]BS17A!F$1658+[7]BS17A!F$1659+[7]BS17A!F$1660+[7]BS17A!F$1661+[7]BS17A!F$1662+[7]BS17A!F$1677+[7]BS17A!F$1686+[7]BS17A!F$1690+[7]BS17A!F$1695+[7]BS17A!F$1696+[7]BS17A!F$1697+[7]BS17A!F$1701+[7]BS17A!F$1706+[7]BS17A!F$1707+[7]BS17A!F$1709+[7]BS17A!F$1712+[7]BS17A!F$1713+[7]BS17A!F$1714+[7]BS17A!F$1715+[7]BS17A!F$1716+[7]BS17A!F$1717+[7]BS17A!F$1718+[7]BS17A!F$1724+[7]BS17A!F$1729+[7]BS17A!F$1731+[7]BS17A!F$1734+[7]BS17A!F$1735+[7]BS17A!F$1739+[7]BS17A!F$1749+[7]BS17A!F$1750+[7]BS17A!F$1751+[7]BS17A!F$1752+[7]BS17A!F$1756+[7]BS17A!F$1757+[7]BS17A!F$1758+[7]BS17A!F$1759+[7]BS17A!F$1760+[7]BS17A!F$1763+[7]BS17A!F$1764+[7]BS17A!F$1765+[7]BS17A!F$1777+[7]BS17A!F$1778+[7]BS17A!F$1779+[7]BS17A!F$1780+[7]BS17A!F$1781+[7]BS17A!F$1782+[7]BS17A!F$1783+[7]BS17A!F$1785+[7]BS17A!F$1786+[7]BS17A!F$1787+[7]BS17A!F$1788+[7]BS17A!F$1789+[7]BS17A!F$1790+[7]BS17A!F$1791+[7]BS17A!F$1792+[7]BS17A!F$1794+[7]BS17A!F$1795+[7]BS17A!F$1798+[7]BS17A!F$1800+[7]BS17A!F$1801+[7]BS17A!F$1802+[7]BS17A!F$1803+[7]BS17A!F$1805+[7]BS17A!F$1810+[7]BS17A!F$1811+[7]BS17A!F$1812+[7]BS17A!F$1813+[7]BS17A!F$1814+[7]BS17A!F$1816+[7]BS17A!F$1819+[7]BS17A!F$1822+[7]BS17A!F$1826+[7]BS17A!F$1828+[7]BS17A!F$1829+[7]BS17A!F$1830+[7]BS17A!F$1831+[7]BS17A!F$1832+[7]BS17A!F$1834+[7]BS17A!F$1835+[7]BS17A!F$1836+[7]BS17A!F$1838+[7]BS17A!F$1839+[7]BS17A!F$1840+[7]BS17A!F$1841+[7]BS17A!F$1842+[7]BS17A!F$1844</f>
        <v>0</v>
      </c>
      <c r="H92" s="295">
        <f>+[7]BS17A!G$1641+[7]BS17A!G$1642+[7]BS17A!G$1646+[7]BS17A!G$1647+[7]BS17A!G$1648+[7]BS17A!G$1649+[7]BS17A!G$1650+[7]BS17A!G$1651+[7]BS17A!G$1652+[7]BS17A!G$1656+[7]BS17A!G$1657+[7]BS17A!G$1658+[7]BS17A!G$1659+[7]BS17A!G$1660+[7]BS17A!G$1661+[7]BS17A!G$1662+[7]BS17A!G$1677+[7]BS17A!G$1686+[7]BS17A!G$1690+[7]BS17A!G$1695+[7]BS17A!G$1696+[7]BS17A!G$1697+[7]BS17A!G$1701+[7]BS17A!G$1706+[7]BS17A!G$1707+[7]BS17A!G$1709+[7]BS17A!G$1712+[7]BS17A!G$1713+[7]BS17A!G$1714+[7]BS17A!G$1715+[7]BS17A!G$1716+[7]BS17A!G$1717+[7]BS17A!G$1718+[7]BS17A!G$1724+[7]BS17A!G$1729+[7]BS17A!G$1731+[7]BS17A!G$1734+[7]BS17A!G$1735+[7]BS17A!G$1739+[7]BS17A!G$1749+[7]BS17A!G$1750+[7]BS17A!G$1751+[7]BS17A!G$1752+[7]BS17A!G$1756+[7]BS17A!G$1757+[7]BS17A!G$1758+[7]BS17A!G$1759+[7]BS17A!G$1760+[7]BS17A!G$1763+[7]BS17A!G$1764+[7]BS17A!G$1765+[7]BS17A!G$1777+[7]BS17A!G$1778+[7]BS17A!G$1779+[7]BS17A!G$1780+[7]BS17A!G$1781+[7]BS17A!G$1782+[7]BS17A!G$1783+[7]BS17A!G$1785+[7]BS17A!G$1786+[7]BS17A!G$1787+[7]BS17A!G$1788+[7]BS17A!G$1789+[7]BS17A!G$1790+[7]BS17A!G$1791+[7]BS17A!G$1792+[7]BS17A!G$1794+[7]BS17A!G$1795+[7]BS17A!G$1798+[7]BS17A!G$1800+[7]BS17A!G$1801+[7]BS17A!G$1802+[7]BS17A!G$1803+[7]BS17A!G$1805+[7]BS17A!G$1810+[7]BS17A!G$1811+[7]BS17A!G$1812+[7]BS17A!G$1813+[7]BS17A!G$1814+[7]BS17A!G$1816+[7]BS17A!G$1819+[7]BS17A!G$1822+[7]BS17A!G$1826+[7]BS17A!G$1828+[7]BS17A!G$1829+[7]BS17A!G$1830+[7]BS17A!G$1831+[7]BS17A!G$1832+[7]BS17A!G$1834+[7]BS17A!G$1835+[7]BS17A!G$1836+[7]BS17A!G$1838+[7]BS17A!G$1839+[7]BS17A!G$1840+[7]BS17A!G$1841+[7]BS17A!G$1842+[7]BS17A!G$1844</f>
        <v>0</v>
      </c>
      <c r="I92" s="395">
        <f>SUM(J92:L92)</f>
        <v>5</v>
      </c>
      <c r="J92" s="396">
        <f>+[7]BS17A!E$1641+[7]BS17A!E$1642+[7]BS17A!E$1646+[7]BS17A!E$1647+[7]BS17A!E$1648+[7]BS17A!E$1649+[7]BS17A!E$1650+[7]BS17A!E$1651+[7]BS17A!E$1652+[7]BS17A!E$1656+[7]BS17A!E$1657+[7]BS17A!E$1658+[7]BS17A!E$1659+[7]BS17A!E$1660+[7]BS17A!E$1661+[7]BS17A!E$1662+[7]BS17A!E$1677+[7]BS17A!E$1686+[7]BS17A!E$1690+[7]BS17A!E$1695+[7]BS17A!E$1696+[7]BS17A!E$1697+[7]BS17A!E$1701+[7]BS17A!E$1706+[7]BS17A!E$1707+[7]BS17A!E$1709+[7]BS17A!E$1712+[7]BS17A!E$1713+[7]BS17A!E$1714+[7]BS17A!E$1715+[7]BS17A!E$1716+[7]BS17A!E$1717+[7]BS17A!E$1718+[7]BS17A!E$1724+[7]BS17A!E$1729+[7]BS17A!E$1731+[7]BS17A!E$1734+[7]BS17A!E$1735+[7]BS17A!E$1739+[7]BS17A!E$1749+[7]BS17A!E$1750+[7]BS17A!E$1751+[7]BS17A!E$1752+[7]BS17A!E$1756+[7]BS17A!E$1757+[7]BS17A!E$1758+[7]BS17A!E$1759+[7]BS17A!E$1760+[7]BS17A!E$1763+[7]BS17A!E$1764+[7]BS17A!E$1765+[7]BS17A!E$1777+[7]BS17A!E$1778+[7]BS17A!E$1779+[7]BS17A!E$1780+[7]BS17A!E$1781+[7]BS17A!E$1782+[7]BS17A!E$1783+[7]BS17A!E$1785+[7]BS17A!E$1786+[7]BS17A!E$1787+[7]BS17A!E$1788+[7]BS17A!E$1789+[7]BS17A!E$1790+[7]BS17A!E$1791+[7]BS17A!E$1792+[7]BS17A!E$1794+[7]BS17A!E$1795+[7]BS17A!E$1798+[7]BS17A!E$1800+[7]BS17A!E$1801+[7]BS17A!E$1802+[7]BS17A!E$1803+[7]BS17A!E$1805+[7]BS17A!E$1810+[7]BS17A!E$1811+[7]BS17A!E$1812+[7]BS17A!E$1813+[7]BS17A!E$1814+[7]BS17A!E$1816+[7]BS17A!E$1819+[7]BS17A!E$1822+[7]BS17A!E$1826+[7]BS17A!E$1828+[7]BS17A!E$1829+[7]BS17A!E$1830+[7]BS17A!E$1831+[7]BS17A!E$1832+[7]BS17A!E$1834+[7]BS17A!E$1835+[7]BS17A!E$1836+[7]BS17A!E$1838+[7]BS17A!E$1839+[7]BS17A!E$1840+[7]BS17A!E$1841+[7]BS17A!E$1842+[7]BS17A!E$1844</f>
        <v>5</v>
      </c>
      <c r="K92" s="398">
        <f>+[7]BS17A!H$1641+[7]BS17A!H$1642+[7]BS17A!H$1646+[7]BS17A!H$1647+[7]BS17A!H$1648+[7]BS17A!H$1649+[7]BS17A!H$1650+[7]BS17A!H$1651+[7]BS17A!H$1652+[7]BS17A!H$1656+[7]BS17A!H$1657+[7]BS17A!H$1658+[7]BS17A!H$1659+[7]BS17A!H$1660+[7]BS17A!H$1661+[7]BS17A!H$1662+[7]BS17A!H$1677+[7]BS17A!H$1686+[7]BS17A!H$1690+[7]BS17A!H$1695+[7]BS17A!H$1696+[7]BS17A!H$1697+[7]BS17A!H$1701+[7]BS17A!H$1706+[7]BS17A!H$1707+[7]BS17A!H$1709+[7]BS17A!H$1712+[7]BS17A!H$1713+[7]BS17A!H$1714+[7]BS17A!H$1715+[7]BS17A!H$1716+[7]BS17A!H$1717+[7]BS17A!H$1718+[7]BS17A!H$1724+[7]BS17A!H$1729+[7]BS17A!H$1731+[7]BS17A!H$1734+[7]BS17A!H$1735+[7]BS17A!H$1739+[7]BS17A!H$1749+[7]BS17A!H$1750+[7]BS17A!H$1751+[7]BS17A!H$1752+[7]BS17A!H$1756+[7]BS17A!H$1757+[7]BS17A!H$1758+[7]BS17A!H$1759+[7]BS17A!H$1760+[7]BS17A!H$1763+[7]BS17A!H$1764+[7]BS17A!H$1765+[7]BS17A!H$1777+[7]BS17A!H$1778+[7]BS17A!H$1779+[7]BS17A!H$1780+[7]BS17A!H$1781+[7]BS17A!H$1782+[7]BS17A!H$1783+[7]BS17A!H$1785+[7]BS17A!H$1786+[7]BS17A!H$1787+[7]BS17A!H$1788+[7]BS17A!H$1789+[7]BS17A!H$1790+[7]BS17A!H$1791+[7]BS17A!H$1792+[7]BS17A!H$1794+[7]BS17A!H$1795+[7]BS17A!H$1798+[7]BS17A!H$1800+[7]BS17A!H$1801+[7]BS17A!H$1802+[7]BS17A!H$1803+[7]BS17A!H$1805+[7]BS17A!H$1810+[7]BS17A!H$1811+[7]BS17A!H$1812+[7]BS17A!H$1813+[7]BS17A!H$1814+[7]BS17A!H$1816+[7]BS17A!H$1819+[7]BS17A!H$1822+[7]BS17A!H$1826+[7]BS17A!H$1828+[7]BS17A!H$1829+[7]BS17A!H$1830+[7]BS17A!H$1831+[7]BS17A!H$1832+[7]BS17A!H$1834+[7]BS17A!H$1835+[7]BS17A!H$1836+[7]BS17A!H$1838+[7]BS17A!H$1839+[7]BS17A!H$1840+[7]BS17A!H$1841+[7]BS17A!H$1842+[7]BS17A!H$1844</f>
        <v>0</v>
      </c>
      <c r="L92" s="398">
        <f>+[7]BS17A!I$1641+[7]BS17A!I$1642+[7]BS17A!I$1646+[7]BS17A!I$1647+[7]BS17A!I$1648+[7]BS17A!I$1649+[7]BS17A!I$1650+[7]BS17A!I$1651+[7]BS17A!I$1652+[7]BS17A!I$1656+[7]BS17A!I$1657+[7]BS17A!I$1658+[7]BS17A!I$1659+[7]BS17A!I$1660+[7]BS17A!I$1661+[7]BS17A!I$1662+[7]BS17A!I$1677+[7]BS17A!I$1686+[7]BS17A!I$1690+[7]BS17A!I$1695+[7]BS17A!I$1696+[7]BS17A!I$1697+[7]BS17A!I$1701+[7]BS17A!I$1706+[7]BS17A!I$1707+[7]BS17A!I$1709+[7]BS17A!I$1712+[7]BS17A!I$1713+[7]BS17A!I$1714+[7]BS17A!I$1715+[7]BS17A!I$1716+[7]BS17A!I$1717+[7]BS17A!I$1718+[7]BS17A!I$1724+[7]BS17A!I$1729+[7]BS17A!I$1731+[7]BS17A!I$1734+[7]BS17A!I$1735+[7]BS17A!I$1739+[7]BS17A!I$1749+[7]BS17A!I$1750+[7]BS17A!I$1751+[7]BS17A!I$1752+[7]BS17A!I$1756+[7]BS17A!I$1757+[7]BS17A!I$1758+[7]BS17A!I$1759+[7]BS17A!I$1760+[7]BS17A!I$1763+[7]BS17A!I$1764+[7]BS17A!I$1765+[7]BS17A!I$1777+[7]BS17A!I$1778+[7]BS17A!I$1779+[7]BS17A!I$1780+[7]BS17A!I$1781+[7]BS17A!I$1782+[7]BS17A!I$1783+[7]BS17A!I$1785+[7]BS17A!I$1786+[7]BS17A!I$1787+[7]BS17A!I$1788+[7]BS17A!I$1789+[7]BS17A!I$1790+[7]BS17A!I$1791+[7]BS17A!I$1792+[7]BS17A!I$1794+[7]BS17A!I$1795+[7]BS17A!I$1798+[7]BS17A!I$1800+[7]BS17A!I$1801+[7]BS17A!I$1802+[7]BS17A!I$1803+[7]BS17A!I$1805+[7]BS17A!I$1810+[7]BS17A!I$1811+[7]BS17A!I$1812+[7]BS17A!I$1813+[7]BS17A!I$1814+[7]BS17A!I$1816+[7]BS17A!I$1819+[7]BS17A!I$1822+[7]BS17A!I$1826+[7]BS17A!I$1828+[7]BS17A!I$1829+[7]BS17A!I$1830+[7]BS17A!I$1831+[7]BS17A!I$1832+[7]BS17A!I$1834+[7]BS17A!I$1835+[7]BS17A!I$1836+[7]BS17A!I$1838+[7]BS17A!I$1839+[7]BS17A!I$1840+[7]BS17A!I$1841+[7]BS17A!I$1842+[7]BS17A!I$1844</f>
        <v>0</v>
      </c>
      <c r="M92" s="177">
        <f>+[7]BS17A!AB$1641+[7]BS17A!AB$1642+[7]BS17A!AB$1646+[7]BS17A!AB$1647+[7]BS17A!AB$1648+[7]BS17A!AB$1649+[7]BS17A!AB$1650+[7]BS17A!AB$1651+[7]BS17A!AB$1652+[7]BS17A!AB$1656+[7]BS17A!AB$1657+[7]BS17A!AB$1658+[7]BS17A!AB$1659+[7]BS17A!AB$1660+[7]BS17A!AB$1661+[7]BS17A!AB$1662+[7]BS17A!AB$1677+[7]BS17A!AB$1686+[7]BS17A!AB$1690+[7]BS17A!AB$1695+[7]BS17A!AB$1696+[7]BS17A!AB$1697+[7]BS17A!AB$1701+[7]BS17A!AB$1706+[7]BS17A!AB$1707+[7]BS17A!AB$1709+[7]BS17A!AB$1712+[7]BS17A!AB$1713+[7]BS17A!AB$1714+[7]BS17A!AB$1715+[7]BS17A!AB$1716+[7]BS17A!AB$1717+[7]BS17A!AB$1718+[7]BS17A!AB$1724+[7]BS17A!AB$1729+[7]BS17A!AB$1731+[7]BS17A!AB$1734+[7]BS17A!AB$1735+[7]BS17A!AB$1739+[7]BS17A!AB$1749+[7]BS17A!AB$1750+[7]BS17A!AB$1751+[7]BS17A!AB$1752+[7]BS17A!AB$1756+[7]BS17A!AB$1757+[7]BS17A!AB$1758+[7]BS17A!AB$1759+[7]BS17A!AB$1760+[7]BS17A!AB$1763+[7]BS17A!AB$1764+[7]BS17A!AB$1765+[7]BS17A!AB$1777+[7]BS17A!AB$1778+[7]BS17A!AB$1779+[7]BS17A!AB$1780+[7]BS17A!AB$1781+[7]BS17A!AB$1782+[7]BS17A!AB$1783+[7]BS17A!AB$1785+[7]BS17A!AB$1786+[7]BS17A!AB$1787+[7]BS17A!AB$1788+[7]BS17A!AB$1789+[7]BS17A!AB$1790+[7]BS17A!AB$1791+[7]BS17A!AB$1792+[7]BS17A!AB$1794+[7]BS17A!AB$1795+[7]BS17A!AB$1798+[7]BS17A!AB$1800+[7]BS17A!AB$1801+[7]BS17A!AB$1802+[7]BS17A!AB$1803+[7]BS17A!AB$1805+[7]BS17A!AB$1810+[7]BS17A!AB$1811+[7]BS17A!AB$1812+[7]BS17A!AB$1813+[7]BS17A!AB$1814+[7]BS17A!AB$1816+[7]BS17A!AB$1819+[7]BS17A!AB$1822+[7]BS17A!AB$1826+[7]BS17A!AB$1828+[7]BS17A!AB$1829+[7]BS17A!AB$1830+[7]BS17A!AB$1831+[7]BS17A!AB$1832+[7]BS17A!AB$1834+[7]BS17A!AB$1835+[7]BS17A!AB$1836+[7]BS17A!AB$1838+[7]BS17A!AB$1839+[7]BS17A!AB$1840+[7]BS17A!AB$1841+[7]BS17A!AB$1842+[7]BS17A!AB$1844</f>
        <v>0</v>
      </c>
      <c r="N92" s="177">
        <f>+[7]BS17A!Q$1641+[7]BS17A!Q$1642+[7]BS17A!Q$1646+[7]BS17A!Q$1647+[7]BS17A!Q$1648+[7]BS17A!Q$1649+[7]BS17A!Q$1650+[7]BS17A!Q$1651+[7]BS17A!Q$1652+[7]BS17A!Q$1656+[7]BS17A!Q$1657+[7]BS17A!Q$1658+[7]BS17A!Q$1659+[7]BS17A!Q$1660+[7]BS17A!Q$1661+[7]BS17A!Q$1662+[7]BS17A!Q$1677+[7]BS17A!Q$1686+[7]BS17A!Q$1690+[7]BS17A!Q$1695+[7]BS17A!Q$1696+[7]BS17A!Q$1697+[7]BS17A!Q$1701+[7]BS17A!Q$1706+[7]BS17A!Q$1707+[7]BS17A!Q$1709+[7]BS17A!Q$1712+[7]BS17A!Q$1713+[7]BS17A!Q$1714+[7]BS17A!Q$1715+[7]BS17A!Q$1716+[7]BS17A!Q$1717+[7]BS17A!Q$1718+[7]BS17A!Q$1724+[7]BS17A!Q$1729+[7]BS17A!Q$1731+[7]BS17A!Q$1734+[7]BS17A!Q$1735+[7]BS17A!Q$1739+[7]BS17A!Q$1749+[7]BS17A!Q$1750+[7]BS17A!Q$1751+[7]BS17A!Q$1752+[7]BS17A!Q$1756+[7]BS17A!Q$1757+[7]BS17A!Q$1758+[7]BS17A!Q$1759+[7]BS17A!Q$1760+[7]BS17A!Q$1763+[7]BS17A!Q$1764+[7]BS17A!Q$1765+[7]BS17A!Q$1777+[7]BS17A!Q$1778+[7]BS17A!Q$1779+[7]BS17A!Q$1780+[7]BS17A!Q$1781+[7]BS17A!Q$1782+[7]BS17A!Q$1783+[7]BS17A!Q$1785+[7]BS17A!Q$1786+[7]BS17A!Q$1787+[7]BS17A!Q$1788+[7]BS17A!Q$1789+[7]BS17A!Q$1790+[7]BS17A!Q$1791+[7]BS17A!Q$1792+[7]BS17A!Q$1794+[7]BS17A!Q$1795+[7]BS17A!Q$1798+[7]BS17A!Q$1800+[7]BS17A!Q$1801+[7]BS17A!Q$1802+[7]BS17A!Q$1803+[7]BS17A!Q$1805+[7]BS17A!Q$1810+[7]BS17A!Q$1811+[7]BS17A!Q$1812+[7]BS17A!Q$1813+[7]BS17A!Q$1814+[7]BS17A!Q$1816+[7]BS17A!Q$1819+[7]BS17A!Q$1822+[7]BS17A!Q$1826+[7]BS17A!Q$1828+[7]BS17A!Q$1829+[7]BS17A!Q$1830+[7]BS17A!Q$1831+[7]BS17A!Q$1832+[7]BS17A!Q$1834+[7]BS17A!Q$1835+[7]BS17A!Q$1836+[7]BS17A!Q$1838+[7]BS17A!Q$1839+[7]BS17A!Q$1840+[7]BS17A!Q$1841+[7]BS17A!Q$1842+[7]BS17A!Q$1844+[7]BS17A!R$1641+[7]BS17A!R$1642+[7]BS17A!R$1646+[7]BS17A!R$1647+[7]BS17A!R$1648+[7]BS17A!R$1649+[7]BS17A!R$1650+[7]BS17A!R$1651+[7]BS17A!R$1652+[7]BS17A!R$1656+[7]BS17A!R$1657+[7]BS17A!R$1658+[7]BS17A!R$1659+[7]BS17A!R$1660+[7]BS17A!R$1661+[7]BS17A!R$1662+[7]BS17A!R$1677+[7]BS17A!R$1686+[7]BS17A!R$1690+[7]BS17A!R$1695+[7]BS17A!R$1696+[7]BS17A!R$1697+[7]BS17A!R$1701+[7]BS17A!R$1706+[7]BS17A!R$1707+[7]BS17A!R$1709+[7]BS17A!R$1712+[7]BS17A!R$1713+[7]BS17A!R$1714+[7]BS17A!R$1715+[7]BS17A!R$1716+[7]BS17A!R$1717+[7]BS17A!R$1718+[7]BS17A!R$1724+[7]BS17A!R$1729+[7]BS17A!R$1731+[7]BS17A!R$1734+[7]BS17A!R$1735+[7]BS17A!R$1739+[7]BS17A!R$1749+[7]BS17A!R$1750+[7]BS17A!R$1751+[7]BS17A!R$1752+[7]BS17A!R$1756+[7]BS17A!R$1757+[7]BS17A!R$1758+[7]BS17A!R$1759+[7]BS17A!R$1760+[7]BS17A!R$1763+[7]BS17A!R$1764+[7]BS17A!R$1765+[7]BS17A!R$1777+[7]BS17A!R$1778+[7]BS17A!R$1779+[7]BS17A!R$1780+[7]BS17A!R$1781+[7]BS17A!R$1782+[7]BS17A!R$1783+[7]BS17A!R$1785+[7]BS17A!R$1786+[7]BS17A!R$1787+[7]BS17A!R$1788+[7]BS17A!R$1789+[7]BS17A!R$1790+[7]BS17A!R$1791+[7]BS17A!R$1792+[7]BS17A!R$1794+[7]BS17A!R$1795+[7]BS17A!R$1798+[7]BS17A!R$1800+[7]BS17A!R$1801+[7]BS17A!R$1802+[7]BS17A!R$1803+[7]BS17A!R$1805+[7]BS17A!R$1810+[7]BS17A!R$1811+[7]BS17A!R$1812+[7]BS17A!R$1813+[7]BS17A!R$1814+[7]BS17A!R$1816+[7]BS17A!R$1819+[7]BS17A!R$1822+[7]BS17A!R$1826+[7]BS17A!R$1828+[7]BS17A!R$1829+[7]BS17A!R$1830+[7]BS17A!R$1831+[7]BS17A!R$1832+[7]BS17A!R$1834+[7]BS17A!R$1835+[7]BS17A!R$1836+[7]BS17A!R$1838+[7]BS17A!R$1839+[7]BS17A!R$1840+[7]BS17A!R$1841+[7]BS17A!R$1842+[7]BS17A!R$1844</f>
        <v>0</v>
      </c>
      <c r="O92" s="177">
        <f>+[7]BS17D!C1640+[7]BS17D!C1644+[7]BS17D!C1645+[7]BS17D!C1646+[7]BS17D!C1647+[7]BS17D!C1648+[7]BS17D!C1649+[7]BS17D!C1650+[7]BS17D!C1654+[7]BS17D!C1655+[7]BS17D!C1656+[7]BS17D!C1657+[7]BS17D!C1658+[7]BS17D!C1659+[7]BS17D!C1660+[7]BS17D!C1675+[7]BS17D!C1684+[7]BS17D!C1688+[7]BS17D!C1693+[7]BS17D!C1694+[7]BS17D!C1695+[7]BS17D!C1699+[7]BS17D!C1704+[7]BS17D!C1705+[7]BS17D!C1707+[7]BS17D!C1710+[7]BS17D!C1711+[7]BS17D!C1712+[7]BS17D!C1713+[7]BS17D!C1714+[7]BS17D!C1715+[7]BS17D!C1716+[7]BS17D!C1722+[7]BS17D!C1727+[7]BS17D!C1729+[7]BS17D!C1732+[7]BS17D!C1733+[7]BS17D!C1737+[7]BS17D!C1747+[7]BS17D!C1748+[7]BS17D!C1749+[7]BS17D!C1750+[7]BS17D!C1754+[7]BS17D!C1755+[7]BS17D!C1756+[7]BS17D!C1757+[7]BS17D!C1758+[7]BS17D!C1761+[7]BS17D!C1762+[7]BS17D!C1763+[7]BS17D!C1775+[7]BS17D!C1776+[7]BS17D!C1777+[7]BS17D!C1778+[7]BS17D!C1779+[7]BS17D!C1780+[7]BS17D!C1781+[7]BS17D!C1783+[7]BS17D!C1784+[7]BS17D!C1785+[7]BS17D!C1786+[7]BS17D!C1787+[7]BS17D!C1788+[7]BS17D!C1789+[7]BS17D!C1790+[7]BS17D!C1792+[7]BS17D!C1793+[7]BS17D!C1796+[7]BS17D!C1798+[7]BS17D!C1799+[7]BS17D!C1800+[7]BS17D!C1801+[7]BS17D!C1803+[7]BS17D!C1808+[7]BS17D!C1809+[7]BS17D!C1810+[7]BS17D!C1811+[7]BS17D!C1812+[7]BS17D!C1814+[7]BS17D!C1817+[7]BS17D!C1820+[7]BS17D!C1824+[7]BS17D!C1826+[7]BS17D!C1827+[7]BS17D!C1828+[7]BS17D!C1829+[7]BS17D!C1830+[7]BS17D!C1832+[7]BS17D!C1833+[7]BS17D!C1834+[7]BS17D!C1836+[7]BS17D!C1837+[7]BS17D!C1838+[7]BS17D!C1839+[7]BS17D!C1840+[7]BS17D!C1842</f>
        <v>0</v>
      </c>
      <c r="P92" s="177">
        <f>+[7]BS17A!S$1641+[7]BS17A!S$1642+[7]BS17A!S$1646+[7]BS17A!S$1647+[7]BS17A!S$1648+[7]BS17A!S$1649+[7]BS17A!S$1650+[7]BS17A!S$1651+[7]BS17A!S$1652+[7]BS17A!S$1656+[7]BS17A!S$1657+[7]BS17A!S$1658+[7]BS17A!S$1659+[7]BS17A!S$1660+[7]BS17A!S$1661+[7]BS17A!S$1662+[7]BS17A!S$1677+[7]BS17A!S$1686+[7]BS17A!S$1690+[7]BS17A!S$1695+[7]BS17A!S$1696+[7]BS17A!S$1697+[7]BS17A!S$1701+[7]BS17A!S$1706+[7]BS17A!S$1707+[7]BS17A!S$1709+[7]BS17A!S$1712+[7]BS17A!S$1713+[7]BS17A!S$1714+[7]BS17A!S$1715+[7]BS17A!S$1716+[7]BS17A!S$1717+[7]BS17A!S$1718+[7]BS17A!S$1724+[7]BS17A!S$1729+[7]BS17A!S$1731+[7]BS17A!S$1734+[7]BS17A!S$1735+[7]BS17A!S$1739+[7]BS17A!S$1749+[7]BS17A!S$1750+[7]BS17A!S$1751+[7]BS17A!S$1752+[7]BS17A!S$1756+[7]BS17A!S$1757+[7]BS17A!S$1758+[7]BS17A!S$1759+[7]BS17A!S$1760+[7]BS17A!S$1763+[7]BS17A!S$1764+[7]BS17A!S$1765+[7]BS17A!S$1777+[7]BS17A!S$1778+[7]BS17A!S$1779+[7]BS17A!S$1780+[7]BS17A!S$1781+[7]BS17A!S$1782+[7]BS17A!S$1783+[7]BS17A!S$1785+[7]BS17A!S$1786+[7]BS17A!S$1787+[7]BS17A!S$1788+[7]BS17A!S$1789+[7]BS17A!S$1790+[7]BS17A!S$1791+[7]BS17A!S$1792+[7]BS17A!S$1794+[7]BS17A!S$1795+[7]BS17A!S$1798+[7]BS17A!S$1800+[7]BS17A!S$1801+[7]BS17A!S$1802+[7]BS17A!S$1803+[7]BS17A!S$1805+[7]BS17A!S$1810+[7]BS17A!S$1811+[7]BS17A!S$1812+[7]BS17A!S$1813+[7]BS17A!S$1814+[7]BS17A!S$1816+[7]BS17A!S$1819+[7]BS17A!S$1822+[7]BS17A!S$1826+[7]BS17A!S$1828+[7]BS17A!S$1829+[7]BS17A!S$1830+[7]BS17A!S$1831+[7]BS17A!S$1832+[7]BS17A!S$1834+[7]BS17A!S$1835+[7]BS17A!S$1836+[7]BS17A!S$1838+[7]BS17A!S$1839+[7]BS17A!S$1840+[7]BS17A!S$1841+[7]BS17A!S$1842+[7]BS17A!S$1844</f>
        <v>0</v>
      </c>
      <c r="Q92" s="177">
        <f>+[7]BS17A!T$1641+[7]BS17A!T$1642+[7]BS17A!T$1646+[7]BS17A!T$1647+[7]BS17A!T$1648+[7]BS17A!T$1649+[7]BS17A!T$1650+[7]BS17A!T$1651+[7]BS17A!T$1652+[7]BS17A!T$1656+[7]BS17A!T$1657+[7]BS17A!T$1658+[7]BS17A!T$1659+[7]BS17A!T$1660+[7]BS17A!T$1661+[7]BS17A!T$1662+[7]BS17A!T$1677+[7]BS17A!T$1686+[7]BS17A!T$1690+[7]BS17A!T$1695+[7]BS17A!T$1696+[7]BS17A!T$1697+[7]BS17A!T$1701+[7]BS17A!T$1706+[7]BS17A!T$1707+[7]BS17A!T$1709+[7]BS17A!T$1712+[7]BS17A!T$1713+[7]BS17A!T$1714+[7]BS17A!T$1715+[7]BS17A!T$1716+[7]BS17A!T$1717+[7]BS17A!T$1718+[7]BS17A!T$1724+[7]BS17A!T$1729+[7]BS17A!T$1731+[7]BS17A!T$1734+[7]BS17A!T$1735+[7]BS17A!T$1739+[7]BS17A!T$1749+[7]BS17A!T$1750+[7]BS17A!T$1751+[7]BS17A!T$1752+[7]BS17A!T$1756+[7]BS17A!T$1757+[7]BS17A!T$1758+[7]BS17A!T$1759+[7]BS17A!T$1760+[7]BS17A!T$1763+[7]BS17A!T$1764+[7]BS17A!T$1765+[7]BS17A!T$1777+[7]BS17A!T$1778+[7]BS17A!T$1779+[7]BS17A!T$1780+[7]BS17A!T$1781+[7]BS17A!T$1782+[7]BS17A!T$1783+[7]BS17A!T$1785+[7]BS17A!T$1786+[7]BS17A!T$1787+[7]BS17A!T$1788+[7]BS17A!T$1789+[7]BS17A!T$1790+[7]BS17A!T$1791+[7]BS17A!T$1792+[7]BS17A!T$1794+[7]BS17A!T$1795+[7]BS17A!T$1798+[7]BS17A!T$1800+[7]BS17A!T$1801+[7]BS17A!T$1802+[7]BS17A!T$1803+[7]BS17A!T$1805+[7]BS17A!T$1810+[7]BS17A!T$1811+[7]BS17A!T$1812+[7]BS17A!T$1813+[7]BS17A!T$1814+[7]BS17A!T$1816+[7]BS17A!T$1819+[7]BS17A!T$1822+[7]BS17A!T$1826+[7]BS17A!T$1828+[7]BS17A!T$1829+[7]BS17A!T$1830+[7]BS17A!T$1831+[7]BS17A!T$1832+[7]BS17A!T$1834+[7]BS17A!T$1835+[7]BS17A!T$1836+[7]BS17A!T$1838+[7]BS17A!T$1839+[7]BS17A!T$1840+[7]BS17A!T$1841+[7]BS17A!T$1842+[7]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57</v>
      </c>
      <c r="D93" s="404">
        <f t="shared" ref="D93:Q93" si="15">SUM(D91:D92)</f>
        <v>46</v>
      </c>
      <c r="E93" s="283">
        <f t="shared" si="15"/>
        <v>48</v>
      </c>
      <c r="F93" s="405">
        <f t="shared" si="15"/>
        <v>46</v>
      </c>
      <c r="G93" s="405">
        <f t="shared" si="15"/>
        <v>2</v>
      </c>
      <c r="H93" s="405">
        <f t="shared" si="15"/>
        <v>0</v>
      </c>
      <c r="I93" s="406">
        <f t="shared" si="15"/>
        <v>11</v>
      </c>
      <c r="J93" s="407">
        <f t="shared" si="15"/>
        <v>11</v>
      </c>
      <c r="K93" s="407">
        <f t="shared" si="15"/>
        <v>0</v>
      </c>
      <c r="L93" s="407">
        <f t="shared" si="15"/>
        <v>0</v>
      </c>
      <c r="M93" s="408">
        <f t="shared" si="15"/>
        <v>3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1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505" t="s">
        <v>10</v>
      </c>
      <c r="D95" s="505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371</v>
      </c>
      <c r="D96" s="410">
        <v>175</v>
      </c>
      <c r="E96" s="411">
        <v>40</v>
      </c>
      <c r="F96" s="412">
        <v>331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173</v>
      </c>
      <c r="D98" s="418">
        <v>169</v>
      </c>
      <c r="E98" s="419">
        <v>21</v>
      </c>
      <c r="F98" s="420">
        <v>152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178</v>
      </c>
      <c r="D100" s="418">
        <v>178</v>
      </c>
      <c r="E100" s="419">
        <v>31</v>
      </c>
      <c r="F100" s="420">
        <v>147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3</v>
      </c>
      <c r="D101" s="414">
        <v>3</v>
      </c>
      <c r="E101" s="415"/>
      <c r="F101" s="416">
        <v>3</v>
      </c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334</v>
      </c>
      <c r="D102" s="422">
        <v>312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505" t="s">
        <v>10</v>
      </c>
      <c r="D104" s="102" t="s">
        <v>126</v>
      </c>
      <c r="E104" s="103" t="s">
        <v>127</v>
      </c>
      <c r="F104" s="503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504" t="s">
        <v>10</v>
      </c>
      <c r="D110" s="504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2</v>
      </c>
      <c r="D111" s="431">
        <v>2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2</v>
      </c>
      <c r="D112" s="433">
        <v>2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505" t="s">
        <v>10</v>
      </c>
      <c r="D115" s="114" t="s">
        <v>148</v>
      </c>
      <c r="E115" s="115" t="s">
        <v>149</v>
      </c>
      <c r="F115" s="499" t="s">
        <v>12</v>
      </c>
      <c r="G115" s="45" t="s">
        <v>13</v>
      </c>
      <c r="H115" s="501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+[7]BS17A!C804</f>
        <v>16</v>
      </c>
      <c r="D116" s="434">
        <f>+C116-E116</f>
        <v>0</v>
      </c>
      <c r="E116" s="435">
        <f>+[7]BS17A!D804</f>
        <v>16</v>
      </c>
      <c r="F116" s="338">
        <f>+[7]BS17A!N804</f>
        <v>0</v>
      </c>
      <c r="G116" s="436">
        <f>+[7]BS17A!O804</f>
        <v>16</v>
      </c>
      <c r="H116" s="337">
        <f>+[7]BS17A!P804</f>
        <v>0</v>
      </c>
      <c r="I116" s="337">
        <f>+[7]BS17A!Q804+[7]BS17A!R804</f>
        <v>0</v>
      </c>
      <c r="J116" s="437">
        <f>+[7]BS17D!C804</f>
        <v>0</v>
      </c>
      <c r="K116" s="337">
        <f>+[7]BS17A!T804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+[7]BS17C!C44</f>
        <v>0</v>
      </c>
      <c r="D117" s="438"/>
      <c r="E117" s="439"/>
      <c r="F117" s="299">
        <f>+[7]BS17C!D44</f>
        <v>0</v>
      </c>
      <c r="G117" s="301">
        <f>+[7]BS17C!E44</f>
        <v>0</v>
      </c>
      <c r="H117" s="343">
        <f>+[7]BS17C!F44</f>
        <v>0</v>
      </c>
      <c r="I117" s="343">
        <f>+[7]BS17C!G44</f>
        <v>0</v>
      </c>
      <c r="J117" s="298">
        <f>+[7]BS17D!C1988</f>
        <v>0</v>
      </c>
      <c r="K117" s="343">
        <f>+[7]BS17C!H44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16</v>
      </c>
      <c r="D118" s="423"/>
      <c r="E118" s="424"/>
      <c r="F118" s="282">
        <f t="shared" ref="F118:K118" si="20">+F117+F116</f>
        <v>0</v>
      </c>
      <c r="G118" s="284">
        <f t="shared" si="20"/>
        <v>16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+[7]BS17C!C80</f>
        <v>1136</v>
      </c>
      <c r="D119" s="423"/>
      <c r="E119" s="424"/>
      <c r="F119" s="325">
        <f>+[7]BS17C!D80</f>
        <v>0</v>
      </c>
      <c r="G119" s="327">
        <f>+[7]BS17C!E80</f>
        <v>1091</v>
      </c>
      <c r="H119" s="441">
        <f>+[7]BS17C!F80</f>
        <v>45</v>
      </c>
      <c r="I119" s="441">
        <f>+[7]BS17C!G80</f>
        <v>0</v>
      </c>
      <c r="J119" s="324">
        <f>+[7]BS17D!C2023</f>
        <v>0</v>
      </c>
      <c r="K119" s="441">
        <f>+[7]BS17C!H80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+[7]BS17C!C122</f>
        <v>504</v>
      </c>
      <c r="D120" s="442"/>
      <c r="E120" s="443"/>
      <c r="F120" s="331">
        <f>+[7]BS17C!D122</f>
        <v>0</v>
      </c>
      <c r="G120" s="333">
        <f>+[7]BS17C!E122</f>
        <v>489</v>
      </c>
      <c r="H120" s="359">
        <f>+[7]BS17C!F122</f>
        <v>15</v>
      </c>
      <c r="I120" s="359">
        <f>+[7]BS17C!G122</f>
        <v>0</v>
      </c>
      <c r="J120" s="330">
        <f>+[7]BS17D!C2062</f>
        <v>0</v>
      </c>
      <c r="K120" s="359">
        <f>+[7]BS17C!H122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+[7]BS17A!C1036</f>
        <v>0</v>
      </c>
      <c r="D121" s="283">
        <f>+C121-E121</f>
        <v>0</v>
      </c>
      <c r="E121" s="285">
        <f>+[7]BS17A!D1036</f>
        <v>0</v>
      </c>
      <c r="F121" s="282">
        <f>+[7]BS17A!N1036</f>
        <v>0</v>
      </c>
      <c r="G121" s="284">
        <f>+[7]BS17A!O1036</f>
        <v>0</v>
      </c>
      <c r="H121" s="350">
        <f>+[7]BS17A!P1036</f>
        <v>0</v>
      </c>
      <c r="I121" s="350">
        <f>+[7]BS17A!Q1036+[7]BS17A!R1036</f>
        <v>0</v>
      </c>
      <c r="J121" s="281">
        <f>+[7]BS17D!C1036</f>
        <v>0</v>
      </c>
      <c r="K121" s="350">
        <f>+[7]BS17A!T1036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+[7]BS17C!C164</f>
        <v>0</v>
      </c>
      <c r="D122" s="445"/>
      <c r="E122" s="443"/>
      <c r="F122" s="288">
        <f>+[7]BS17C!D164</f>
        <v>0</v>
      </c>
      <c r="G122" s="290">
        <f>+[7]BS17C!E164</f>
        <v>0</v>
      </c>
      <c r="H122" s="446">
        <f>+[7]BS17C!F164</f>
        <v>0</v>
      </c>
      <c r="I122" s="446">
        <f>+[7]BS17C!G164</f>
        <v>0</v>
      </c>
      <c r="J122" s="287">
        <f>+[7]BS17D!B2103</f>
        <v>0</v>
      </c>
      <c r="K122" s="446">
        <f>+[7]BS17C!H164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+[7]BS17A!C1196</f>
        <v>761</v>
      </c>
      <c r="D123" s="306">
        <f>+C123-E123</f>
        <v>1</v>
      </c>
      <c r="E123" s="308">
        <f>+[7]BS17A!D1196</f>
        <v>760</v>
      </c>
      <c r="F123" s="305">
        <f>+[7]BS17A!N1196</f>
        <v>54</v>
      </c>
      <c r="G123" s="307">
        <f>+[7]BS17A!O1196</f>
        <v>493</v>
      </c>
      <c r="H123" s="341">
        <f>+[7]BS17A!P1196</f>
        <v>214</v>
      </c>
      <c r="I123" s="341">
        <f>+[7]BS17A!Q1196+[7]BS17A!R1196</f>
        <v>0</v>
      </c>
      <c r="J123" s="304">
        <f>+[7]BS17D!C1196</f>
        <v>0</v>
      </c>
      <c r="K123" s="341">
        <f>+[7]BS17A!T1196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+[7]BS17C!C181</f>
        <v>418</v>
      </c>
      <c r="D124" s="438"/>
      <c r="E124" s="439"/>
      <c r="F124" s="299">
        <f>+[7]BS17C!D181</f>
        <v>3</v>
      </c>
      <c r="G124" s="301">
        <f>+[7]BS17C!E181</f>
        <v>34</v>
      </c>
      <c r="H124" s="343">
        <f>+[7]BS17C!F181</f>
        <v>381</v>
      </c>
      <c r="I124" s="343">
        <f>+[7]BS17C!G181</f>
        <v>0</v>
      </c>
      <c r="J124" s="298">
        <f>+[7]BS17D!C2119</f>
        <v>0</v>
      </c>
      <c r="K124" s="343">
        <f>+[7]BS17C!H181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1179</v>
      </c>
      <c r="D125" s="423"/>
      <c r="E125" s="424"/>
      <c r="F125" s="282">
        <f t="shared" ref="F125:K125" si="21">+F124+F123</f>
        <v>57</v>
      </c>
      <c r="G125" s="284">
        <f t="shared" si="21"/>
        <v>527</v>
      </c>
      <c r="H125" s="350">
        <f t="shared" si="21"/>
        <v>595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+[7]BS17A!C1353</f>
        <v>49</v>
      </c>
      <c r="D126" s="326">
        <f>+C126-E126</f>
        <v>6</v>
      </c>
      <c r="E126" s="328">
        <f>+[7]BS17A!D1353</f>
        <v>43</v>
      </c>
      <c r="F126" s="325">
        <f>+[7]BS17A!N1353</f>
        <v>8</v>
      </c>
      <c r="G126" s="327">
        <f>+[7]BS17A!O1353</f>
        <v>41</v>
      </c>
      <c r="H126" s="441">
        <f>+[7]BS17A!P1353</f>
        <v>0</v>
      </c>
      <c r="I126" s="441">
        <f>+[7]BS17A!Q1353+[7]BS17A!R1353</f>
        <v>0</v>
      </c>
      <c r="J126" s="287">
        <f>+[7]BS17D!C1353</f>
        <v>0</v>
      </c>
      <c r="K126" s="441">
        <f>+[7]BS17A!T1353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+[7]BS17C!C252</f>
        <v>53</v>
      </c>
      <c r="D127" s="438"/>
      <c r="E127" s="439"/>
      <c r="F127" s="299">
        <f>+[7]BS17C!D252</f>
        <v>7</v>
      </c>
      <c r="G127" s="301">
        <f>+[7]BS17C!E252</f>
        <v>41</v>
      </c>
      <c r="H127" s="343">
        <f>+[7]BS17C!F252</f>
        <v>5</v>
      </c>
      <c r="I127" s="343">
        <f>+[7]BS17C!G252</f>
        <v>0</v>
      </c>
      <c r="J127" s="298">
        <f>+[7]BS17D!C2189</f>
        <v>0</v>
      </c>
      <c r="K127" s="343">
        <f>+[7]BS17C!H252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102</v>
      </c>
      <c r="D128" s="423"/>
      <c r="E128" s="424"/>
      <c r="F128" s="282">
        <f t="shared" ref="F128:K128" si="22">+F127+F126</f>
        <v>15</v>
      </c>
      <c r="G128" s="284">
        <f t="shared" si="22"/>
        <v>82</v>
      </c>
      <c r="H128" s="350">
        <f t="shared" si="22"/>
        <v>5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+[7]BS17C!C292</f>
        <v>181</v>
      </c>
      <c r="D129" s="442"/>
      <c r="E129" s="443"/>
      <c r="F129" s="288">
        <f>+[7]BS17C!D292</f>
        <v>126</v>
      </c>
      <c r="G129" s="290">
        <f>+[7]BS17C!E292</f>
        <v>22</v>
      </c>
      <c r="H129" s="446">
        <f>+[7]BS17C!F292</f>
        <v>33</v>
      </c>
      <c r="I129" s="446">
        <f>+[7]BS17C!G292</f>
        <v>0</v>
      </c>
      <c r="J129" s="287">
        <f>+[7]BS17D!C2228</f>
        <v>0</v>
      </c>
      <c r="K129" s="446">
        <f>+[7]BS17C!H292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+[7]BS17A!C1574</f>
        <v>1310</v>
      </c>
      <c r="D130" s="283">
        <f>+C130-E130</f>
        <v>148</v>
      </c>
      <c r="E130" s="285">
        <f>+[7]BS17A!D1574</f>
        <v>1162</v>
      </c>
      <c r="F130" s="282">
        <f>+[7]BS17A!N1574</f>
        <v>1137</v>
      </c>
      <c r="G130" s="284">
        <f>+[7]BS17A!O1574</f>
        <v>173</v>
      </c>
      <c r="H130" s="350">
        <f>+[7]BS17A!P1574</f>
        <v>0</v>
      </c>
      <c r="I130" s="350">
        <f>+[7]BS17A!Q1574+[7]BS17A!R1574</f>
        <v>0</v>
      </c>
      <c r="J130" s="281">
        <f>+[7]BS17D!C1574</f>
        <v>0</v>
      </c>
      <c r="K130" s="350">
        <f>+[7]BS17A!T1574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+[7]BS17A!C1849</f>
        <v>29</v>
      </c>
      <c r="D131" s="289">
        <f>+C131-E131</f>
        <v>0</v>
      </c>
      <c r="E131" s="291">
        <f>+[7]BS17A!D1849</f>
        <v>29</v>
      </c>
      <c r="F131" s="288">
        <f>+[7]BS17A!N1849</f>
        <v>11</v>
      </c>
      <c r="G131" s="290">
        <f>+[7]BS17A!O1849</f>
        <v>0</v>
      </c>
      <c r="H131" s="446">
        <f>+[7]BS17A!P1849</f>
        <v>18</v>
      </c>
      <c r="I131" s="446">
        <f>+[7]BS17A!Q1849+[7]BS17A!R1849</f>
        <v>0</v>
      </c>
      <c r="J131" s="287">
        <f>+[7]BS17D!C1849</f>
        <v>0</v>
      </c>
      <c r="K131" s="446">
        <f>+[7]BS17A!T1849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+[7]BS17C!C315</f>
        <v>81</v>
      </c>
      <c r="D132" s="438"/>
      <c r="E132" s="439"/>
      <c r="F132" s="299">
        <f>+[7]BS17C!D315</f>
        <v>0</v>
      </c>
      <c r="G132" s="301">
        <f>+[7]BS17C!E315</f>
        <v>81</v>
      </c>
      <c r="H132" s="343">
        <f>+[7]BS17C!F315</f>
        <v>0</v>
      </c>
      <c r="I132" s="343">
        <f>+[7]BS17C!G315</f>
        <v>0</v>
      </c>
      <c r="J132" s="298">
        <f>+[7]BS17D!C2250</f>
        <v>0</v>
      </c>
      <c r="K132" s="343">
        <f>+[7]BS17C!H315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110</v>
      </c>
      <c r="D133" s="423"/>
      <c r="E133" s="424"/>
      <c r="F133" s="282">
        <f t="shared" ref="F133:K133" si="24">+F132+F131</f>
        <v>11</v>
      </c>
      <c r="G133" s="284">
        <f t="shared" si="24"/>
        <v>81</v>
      </c>
      <c r="H133" s="350">
        <f t="shared" si="24"/>
        <v>18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+[7]BS17C!C341</f>
        <v>5855</v>
      </c>
      <c r="D134" s="423"/>
      <c r="E134" s="424"/>
      <c r="F134" s="282">
        <f>+[7]BS17C!D341</f>
        <v>3390</v>
      </c>
      <c r="G134" s="284">
        <f>+[7]BS17C!E341</f>
        <v>1957</v>
      </c>
      <c r="H134" s="350">
        <f>+[7]BS17C!F341</f>
        <v>508</v>
      </c>
      <c r="I134" s="350">
        <f>+[7]BS17C!G341</f>
        <v>0</v>
      </c>
      <c r="J134" s="281">
        <f>+[7]BS17D!C2267</f>
        <v>0</v>
      </c>
      <c r="K134" s="350">
        <f>+[7]BS17C!H341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2165</v>
      </c>
      <c r="D135" s="371"/>
      <c r="E135" s="372"/>
      <c r="F135" s="306">
        <f t="shared" ref="F135:K135" si="25">+F116+F121+F123+F126+F130+F131</f>
        <v>1210</v>
      </c>
      <c r="G135" s="307">
        <f t="shared" si="25"/>
        <v>723</v>
      </c>
      <c r="H135" s="308">
        <f t="shared" si="25"/>
        <v>232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8228</v>
      </c>
      <c r="D136" s="423"/>
      <c r="E136" s="424"/>
      <c r="F136" s="293">
        <f t="shared" ref="F136:K136" si="26">+F117+F119+F120+F122+F124+F127+F129+F132+F134</f>
        <v>3526</v>
      </c>
      <c r="G136" s="295">
        <f t="shared" si="26"/>
        <v>3715</v>
      </c>
      <c r="H136" s="357">
        <f t="shared" si="26"/>
        <v>987</v>
      </c>
      <c r="I136" s="357">
        <f t="shared" si="26"/>
        <v>0</v>
      </c>
      <c r="J136" s="177">
        <f t="shared" si="26"/>
        <v>0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10393</v>
      </c>
      <c r="D137" s="442"/>
      <c r="E137" s="443"/>
      <c r="F137" s="299">
        <f t="shared" ref="F137:K137" si="27">+F135+F136</f>
        <v>4736</v>
      </c>
      <c r="G137" s="301">
        <f t="shared" si="27"/>
        <v>4438</v>
      </c>
      <c r="H137" s="343">
        <f t="shared" si="27"/>
        <v>1219</v>
      </c>
      <c r="I137" s="343">
        <f t="shared" si="27"/>
        <v>0</v>
      </c>
      <c r="J137" s="298">
        <f t="shared" si="27"/>
        <v>0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+[7]BS17C!C532</f>
        <v>0</v>
      </c>
      <c r="D140" s="336">
        <f>+[7]BS17C!E532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+[7]BS17A!C1861</f>
        <v>68</v>
      </c>
      <c r="D141" s="177">
        <f>+[7]BS17A!D1861</f>
        <v>54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+[7]BS17A!C48</f>
        <v>385</v>
      </c>
      <c r="D142" s="177">
        <f>+[7]BS17A!D48</f>
        <v>385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+[7]BS17A!C50</f>
        <v>66</v>
      </c>
      <c r="D144" s="453">
        <f>+[7]BS17A!D50</f>
        <v>66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+[7]BS17A!C51</f>
        <v>106</v>
      </c>
      <c r="D145" s="330">
        <f>+[7]BS17A!D51</f>
        <v>103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625</v>
      </c>
      <c r="D146" s="281">
        <f>SUM(D140:D145)</f>
        <v>608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4226</v>
      </c>
      <c r="D151" s="175"/>
      <c r="E151" s="173">
        <v>12000</v>
      </c>
      <c r="F151" s="175"/>
      <c r="G151" s="175">
        <v>4226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2533</v>
      </c>
      <c r="D152" s="180">
        <v>396</v>
      </c>
      <c r="E152" s="178">
        <v>4457</v>
      </c>
      <c r="F152" s="180"/>
      <c r="G152" s="180">
        <v>2533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6759</v>
      </c>
      <c r="D153" s="285">
        <f>SUM(D151:D152)</f>
        <v>396</v>
      </c>
      <c r="E153" s="283">
        <f>SUM(E151:E152)</f>
        <v>16457</v>
      </c>
      <c r="F153" s="285">
        <f>SUM(F151:F152)</f>
        <v>0</v>
      </c>
      <c r="G153" s="285">
        <f>SUM(G151:G152)</f>
        <v>6759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11782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2273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10099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502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505" t="s">
        <v>10</v>
      </c>
      <c r="D176" s="505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183</v>
      </c>
      <c r="D177" s="197">
        <v>176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506" t="s">
        <v>195</v>
      </c>
      <c r="D181" s="506" t="s">
        <v>232</v>
      </c>
      <c r="E181" s="505" t="s">
        <v>233</v>
      </c>
      <c r="F181" s="506" t="s">
        <v>234</v>
      </c>
      <c r="G181" s="506" t="s">
        <v>235</v>
      </c>
      <c r="H181" s="506" t="s">
        <v>236</v>
      </c>
      <c r="I181" s="506" t="s">
        <v>237</v>
      </c>
      <c r="J181" s="506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508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507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508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507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508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508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507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504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2" workbookViewId="0">
      <selection activeCell="C107" sqref="C107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",[8]NOMBRE!B2," - ","( ",[8]NOMBRE!C2,[8]NOMBRE!D2,[8]NOMBRE!E2,[8]NOMBRE!F2,[8]NOMBRE!G2," )")</f>
        <v>COMUNA: LINARES - ( 07401 )</v>
      </c>
      <c r="Z2" s="3"/>
    </row>
    <row r="3" spans="1:26" x14ac:dyDescent="0.15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</row>
    <row r="4" spans="1:26" x14ac:dyDescent="0.15">
      <c r="A4" s="1" t="str">
        <f>CONCATENATE("MES: ",[8]NOMBRE!B6," - ","( ",[8]NOMBRE!C6,[8]NOMBRE!D6," )")</f>
        <v>MES: JULIO - ( 07 )</v>
      </c>
    </row>
    <row r="5" spans="1:26" s="2" customFormat="1" x14ac:dyDescent="0.15">
      <c r="A5" s="1" t="str">
        <f>CONCATENATE("AÑO: ",[8]NOMBRE!B7)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504" t="s">
        <v>10</v>
      </c>
      <c r="D11" s="504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63179</v>
      </c>
      <c r="D12" s="282">
        <f t="shared" ref="D12:J12" si="0">+D13+D14+D15+D16+D17+D18+D22+D23+D24</f>
        <v>62133</v>
      </c>
      <c r="E12" s="283">
        <f t="shared" si="0"/>
        <v>24065</v>
      </c>
      <c r="F12" s="284">
        <f t="shared" si="0"/>
        <v>21817</v>
      </c>
      <c r="G12" s="285">
        <f t="shared" si="0"/>
        <v>17297</v>
      </c>
      <c r="H12" s="286">
        <f t="shared" si="0"/>
        <v>0</v>
      </c>
      <c r="I12" s="286">
        <f>+I13+I14+I15+I16+I17+I18+I22+I23+I24</f>
        <v>285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498" t="s">
        <v>16</v>
      </c>
      <c r="B13" s="20" t="s">
        <v>17</v>
      </c>
      <c r="C13" s="287">
        <f>+[8]BS17A!C83</f>
        <v>23987</v>
      </c>
      <c r="D13" s="288">
        <f>+[8]BS17A!D83</f>
        <v>23596</v>
      </c>
      <c r="E13" s="289">
        <f>+[8]BS17A!N83</f>
        <v>10268</v>
      </c>
      <c r="F13" s="290">
        <f>+[8]BS17A!O83</f>
        <v>5219</v>
      </c>
      <c r="G13" s="291">
        <f>+[8]BS17A!P83</f>
        <v>8500</v>
      </c>
      <c r="H13" s="292">
        <f>+[8]BS17A!Q83+[8]BS17A!R83</f>
        <v>0</v>
      </c>
      <c r="I13" s="292">
        <f>+[8]BS17D!C83</f>
        <v>64</v>
      </c>
      <c r="J13" s="292">
        <f>+[8]BS17A!T83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+[8]BS17A!C174</f>
        <v>28025</v>
      </c>
      <c r="D14" s="293">
        <f>+[8]BS17A!D174</f>
        <v>27543</v>
      </c>
      <c r="E14" s="294">
        <f>+[8]BS17A!N174</f>
        <v>10673</v>
      </c>
      <c r="F14" s="295">
        <f>+[8]BS17A!O174</f>
        <v>9409</v>
      </c>
      <c r="G14" s="296">
        <f>+[8]BS17A!P174</f>
        <v>7943</v>
      </c>
      <c r="H14" s="297">
        <f>+[8]BS17A!Q174+[8]BS17A!R174</f>
        <v>0</v>
      </c>
      <c r="I14" s="297">
        <f>+[8]BS17D!C174</f>
        <v>12</v>
      </c>
      <c r="J14" s="297">
        <f>+[8]BS17A!T174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+[8]BS17A!C243</f>
        <v>1037</v>
      </c>
      <c r="D15" s="293">
        <f>+[8]BS17A!D243</f>
        <v>1018</v>
      </c>
      <c r="E15" s="294">
        <f>+[8]BS17A!N243</f>
        <v>119</v>
      </c>
      <c r="F15" s="295">
        <f>+[8]BS17A!O243</f>
        <v>911</v>
      </c>
      <c r="G15" s="296">
        <f>+[8]BS17A!P243</f>
        <v>7</v>
      </c>
      <c r="H15" s="297">
        <f>+[8]BS17A!Q243+[8]BS17A!R243</f>
        <v>0</v>
      </c>
      <c r="I15" s="297">
        <f>+[8]BS17D!C243</f>
        <v>71</v>
      </c>
      <c r="J15" s="297">
        <f>+[8]BS17A!T243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+[8]BS17A!C289</f>
        <v>0</v>
      </c>
      <c r="D16" s="293">
        <f>+[8]BS17A!D289</f>
        <v>0</v>
      </c>
      <c r="E16" s="294">
        <f>+[8]BS17A!N289</f>
        <v>0</v>
      </c>
      <c r="F16" s="295">
        <f>+[8]BS17A!O289</f>
        <v>0</v>
      </c>
      <c r="G16" s="296">
        <f>+[8]BS17A!P289</f>
        <v>0</v>
      </c>
      <c r="H16" s="297">
        <f>+[8]BS17A!Q289+[8]BS17A!R289</f>
        <v>0</v>
      </c>
      <c r="I16" s="297">
        <f>+[8]BS17D!C289</f>
        <v>0</v>
      </c>
      <c r="J16" s="297">
        <f>+[8]BS17A!T289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+[8]BS17A!C295</f>
        <v>1523</v>
      </c>
      <c r="D17" s="299">
        <f>+[8]BS17A!D295</f>
        <v>1456</v>
      </c>
      <c r="E17" s="300">
        <f>+[8]BS17A!N295</f>
        <v>1096</v>
      </c>
      <c r="F17" s="301">
        <f>+[8]BS17A!O295</f>
        <v>328</v>
      </c>
      <c r="G17" s="302">
        <f>+[8]BS17A!P295</f>
        <v>99</v>
      </c>
      <c r="H17" s="303">
        <f>+[8]BS17A!Q295+[8]BS17A!R295</f>
        <v>0</v>
      </c>
      <c r="I17" s="303">
        <f>+[8]BS17D!C295</f>
        <v>120</v>
      </c>
      <c r="J17" s="303">
        <f>+[8]BS17A!T295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5738</v>
      </c>
      <c r="D18" s="288">
        <f t="shared" ref="D18:J18" si="4">SUM(D19:D21)</f>
        <v>5677</v>
      </c>
      <c r="E18" s="289">
        <f t="shared" si="4"/>
        <v>1453</v>
      </c>
      <c r="F18" s="290">
        <f t="shared" si="4"/>
        <v>4168</v>
      </c>
      <c r="G18" s="291">
        <f t="shared" si="4"/>
        <v>117</v>
      </c>
      <c r="H18" s="292">
        <f t="shared" si="4"/>
        <v>0</v>
      </c>
      <c r="I18" s="292">
        <f>SUM(I19:I21)</f>
        <v>18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+[8]BS17A!C362</f>
        <v>4444</v>
      </c>
      <c r="D19" s="305">
        <f>+[8]BS17A!D362</f>
        <v>4425</v>
      </c>
      <c r="E19" s="306">
        <f>+[8]BS17A!N362</f>
        <v>1052</v>
      </c>
      <c r="F19" s="307">
        <f>+[8]BS17A!O362</f>
        <v>3284</v>
      </c>
      <c r="G19" s="308">
        <f>+[8]BS17A!P362</f>
        <v>108</v>
      </c>
      <c r="H19" s="309">
        <f>+[8]BS17A!Q362+[8]BS17A!R362</f>
        <v>0</v>
      </c>
      <c r="I19" s="309">
        <f>+[8]BS17D!C362</f>
        <v>8</v>
      </c>
      <c r="J19" s="309">
        <f>+[8]BS17A!T362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+[8]BS17A!C405</f>
        <v>54</v>
      </c>
      <c r="D20" s="293">
        <f>+[8]BS17A!D405</f>
        <v>54</v>
      </c>
      <c r="E20" s="294">
        <f>+[8]BS17A!N405</f>
        <v>5</v>
      </c>
      <c r="F20" s="295">
        <f>+[8]BS17A!O405</f>
        <v>49</v>
      </c>
      <c r="G20" s="296">
        <f>+[8]BS17A!P405</f>
        <v>0</v>
      </c>
      <c r="H20" s="297">
        <f>+[8]BS17A!Q405+[8]BS17A!R405</f>
        <v>0</v>
      </c>
      <c r="I20" s="297">
        <f>+[8]BS17D!C405</f>
        <v>0</v>
      </c>
      <c r="J20" s="297">
        <f>+[8]BS17A!T405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+[8]BS17A!C428</f>
        <v>1240</v>
      </c>
      <c r="D21" s="299">
        <f>+[8]BS17A!D428</f>
        <v>1198</v>
      </c>
      <c r="E21" s="300">
        <f>+[8]BS17A!N428</f>
        <v>396</v>
      </c>
      <c r="F21" s="301">
        <f>+[8]BS17A!O428</f>
        <v>835</v>
      </c>
      <c r="G21" s="302">
        <f>+[8]BS17A!P428</f>
        <v>9</v>
      </c>
      <c r="H21" s="303">
        <f>+[8]BS17A!Q428+[8]BS17A!R428</f>
        <v>0</v>
      </c>
      <c r="I21" s="303">
        <f>+[8]BS17D!C428</f>
        <v>10</v>
      </c>
      <c r="J21" s="303">
        <f>+[8]BS17A!T428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505" t="s">
        <v>31</v>
      </c>
      <c r="B22" s="30" t="s">
        <v>32</v>
      </c>
      <c r="C22" s="287">
        <f>+[8]BS17A!C446</f>
        <v>0</v>
      </c>
      <c r="D22" s="288">
        <f>+[8]BS17A!D446</f>
        <v>0</v>
      </c>
      <c r="E22" s="289">
        <f>+[8]BS17A!N446</f>
        <v>0</v>
      </c>
      <c r="F22" s="290">
        <f>+[8]BS17A!O446</f>
        <v>0</v>
      </c>
      <c r="G22" s="291">
        <f>+[8]BS17A!P446</f>
        <v>0</v>
      </c>
      <c r="H22" s="292">
        <f>+[8]BS17A!Q446+[8]BS17A!R446</f>
        <v>0</v>
      </c>
      <c r="I22" s="292">
        <f>+[8]BS17D!C446</f>
        <v>0</v>
      </c>
      <c r="J22" s="292">
        <f>+[8]BS17A!T446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505" t="s">
        <v>33</v>
      </c>
      <c r="B23" s="31" t="s">
        <v>34</v>
      </c>
      <c r="C23" s="310">
        <f>+[8]BS17A!C456</f>
        <v>86</v>
      </c>
      <c r="D23" s="311">
        <f>+[8]BS17A!D456</f>
        <v>86</v>
      </c>
      <c r="E23" s="312">
        <f>+[8]BS17A!N456</f>
        <v>31</v>
      </c>
      <c r="F23" s="313">
        <f>+[8]BS17A!O456</f>
        <v>53</v>
      </c>
      <c r="G23" s="314">
        <f>+[8]BS17A!P456</f>
        <v>2</v>
      </c>
      <c r="H23" s="286">
        <f>+[8]BS17A!Q456+[8]BS17A!R456</f>
        <v>0</v>
      </c>
      <c r="I23" s="286">
        <f>+[8]BS17D!C456</f>
        <v>0</v>
      </c>
      <c r="J23" s="286">
        <f>+[8]BS17A!T456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505" t="s">
        <v>35</v>
      </c>
      <c r="B24" s="34" t="s">
        <v>36</v>
      </c>
      <c r="C24" s="182">
        <f>+[8]BS17A!C500</f>
        <v>2783</v>
      </c>
      <c r="D24" s="315">
        <f>+[8]BS17A!D500</f>
        <v>2757</v>
      </c>
      <c r="E24" s="316">
        <f>+[8]BS17A!N500</f>
        <v>425</v>
      </c>
      <c r="F24" s="317">
        <f>+[8]BS17A!O500</f>
        <v>1729</v>
      </c>
      <c r="G24" s="318">
        <f>+[8]BS17A!P500</f>
        <v>629</v>
      </c>
      <c r="H24" s="319">
        <f>+[8]BS17A!Q500+[8]BS17A!R500</f>
        <v>0</v>
      </c>
      <c r="I24" s="319">
        <f>+[8]BS17D!C500</f>
        <v>0</v>
      </c>
      <c r="J24" s="319">
        <f>+[8]BS17A!T500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4602</v>
      </c>
      <c r="D25" s="288">
        <f t="shared" ref="D25:J25" si="5">+D26+D27+D28+D29+D33</f>
        <v>4533</v>
      </c>
      <c r="E25" s="289">
        <f t="shared" si="5"/>
        <v>1083</v>
      </c>
      <c r="F25" s="290">
        <f t="shared" si="5"/>
        <v>1427</v>
      </c>
      <c r="G25" s="291">
        <f t="shared" si="5"/>
        <v>2092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+[8]BS17A!C535</f>
        <v>2589</v>
      </c>
      <c r="D26" s="305">
        <f>+[8]BS17A!D535</f>
        <v>2544</v>
      </c>
      <c r="E26" s="306">
        <f>+[8]BS17A!N535</f>
        <v>283</v>
      </c>
      <c r="F26" s="307">
        <f>+[8]BS17A!O535</f>
        <v>654</v>
      </c>
      <c r="G26" s="308">
        <f>+[8]BS17A!P535</f>
        <v>1652</v>
      </c>
      <c r="H26" s="309">
        <f>+[8]BS17A!Q535+[8]BS17A!R535</f>
        <v>0</v>
      </c>
      <c r="I26" s="309">
        <f>+[8]BS17D!C535</f>
        <v>0</v>
      </c>
      <c r="J26" s="309">
        <f>+[8]BS17A!T535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+[8]BS17A!C590</f>
        <v>3</v>
      </c>
      <c r="D27" s="320">
        <f>+[8]BS17A!D590</f>
        <v>3</v>
      </c>
      <c r="E27" s="321">
        <f>+[8]BS17A!N590</f>
        <v>0</v>
      </c>
      <c r="F27" s="322">
        <f>+[8]BS17A!O590</f>
        <v>3</v>
      </c>
      <c r="G27" s="323">
        <f>+[8]BS17A!P590</f>
        <v>0</v>
      </c>
      <c r="H27" s="297">
        <f>+[8]BS17A!Q590+[8]BS17A!R590</f>
        <v>0</v>
      </c>
      <c r="I27" s="297">
        <f>+[8]BS17D!C590</f>
        <v>0</v>
      </c>
      <c r="J27" s="297">
        <f>+[8]BS17A!T590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+[8]BS17A!C615</f>
        <v>926</v>
      </c>
      <c r="D28" s="320">
        <f>+[8]BS17A!D615</f>
        <v>917</v>
      </c>
      <c r="E28" s="321">
        <f>+[8]BS17A!N615</f>
        <v>196</v>
      </c>
      <c r="F28" s="322">
        <f>+[8]BS17A!O615</f>
        <v>347</v>
      </c>
      <c r="G28" s="323">
        <f>+[8]BS17A!P615</f>
        <v>383</v>
      </c>
      <c r="H28" s="297">
        <f>+[8]BS17A!Q615+[8]BS17A!R615</f>
        <v>0</v>
      </c>
      <c r="I28" s="297">
        <f>+[8]BS17D!C615</f>
        <v>0</v>
      </c>
      <c r="J28" s="297">
        <f>+[8]BS17A!T615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+[8]BS17A!C633</f>
        <v>1084</v>
      </c>
      <c r="D29" s="299">
        <f>+[8]BS17A!D633</f>
        <v>1069</v>
      </c>
      <c r="E29" s="300">
        <f>+[8]BS17A!N633</f>
        <v>604</v>
      </c>
      <c r="F29" s="301">
        <f>+[8]BS17A!O633</f>
        <v>423</v>
      </c>
      <c r="G29" s="302">
        <f>+[8]BS17A!P633</f>
        <v>57</v>
      </c>
      <c r="H29" s="303">
        <f>+[8]BS17A!Q633+[8]BS17A!R633</f>
        <v>0</v>
      </c>
      <c r="I29" s="303">
        <f>+[8]BS17D!C633</f>
        <v>0</v>
      </c>
      <c r="J29" s="303">
        <f>+[8]BS17A!T633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SUM([8]BS17A!C636:C653)</f>
        <v>680</v>
      </c>
      <c r="D30" s="325">
        <f>SUM([8]BS17A!D636:D653)</f>
        <v>665</v>
      </c>
      <c r="E30" s="326">
        <f>SUM([8]BS17A!N636:N653)</f>
        <v>521</v>
      </c>
      <c r="F30" s="327">
        <f>SUM([8]BS17A!O636:O653)</f>
        <v>144</v>
      </c>
      <c r="G30" s="328">
        <f>SUM([8]BS17A!P636:P653)</f>
        <v>15</v>
      </c>
      <c r="H30" s="329">
        <f>SUM([8]BS17A!Q636:Q653)+SUM([8]BS17A!R636:R653)</f>
        <v>0</v>
      </c>
      <c r="I30" s="329">
        <f>SUM([8]BS17D!C635:C653)</f>
        <v>0</v>
      </c>
      <c r="J30" s="329">
        <f>SUM([8]BS17A!T636:T653)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+[8]BS17A!C634</f>
        <v>257</v>
      </c>
      <c r="D31" s="331">
        <f>+[8]BS17A!D634</f>
        <v>257</v>
      </c>
      <c r="E31" s="332">
        <f>+[8]BS17A!N634</f>
        <v>0</v>
      </c>
      <c r="F31" s="333">
        <f>+[8]BS17A!O634</f>
        <v>257</v>
      </c>
      <c r="G31" s="334">
        <f>+[8]BS17A!P634</f>
        <v>0</v>
      </c>
      <c r="H31" s="335">
        <f>+[8]BS17A!Q634+[8]BS17A!R634</f>
        <v>0</v>
      </c>
      <c r="I31" s="335">
        <f>+[8]BS17D!C634</f>
        <v>0</v>
      </c>
      <c r="J31" s="335">
        <f>+[8]BS17A!T634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+[8]BS17A!C635</f>
        <v>147</v>
      </c>
      <c r="D32" s="331">
        <f>+[8]BS17A!D635</f>
        <v>147</v>
      </c>
      <c r="E32" s="332">
        <f>+[8]BS17A!N635</f>
        <v>83</v>
      </c>
      <c r="F32" s="333">
        <f>+[8]BS17A!O635</f>
        <v>22</v>
      </c>
      <c r="G32" s="334">
        <f>+[8]BS17A!P635</f>
        <v>42</v>
      </c>
      <c r="H32" s="335">
        <f>+[8]BS17A!Q635+[8]BS17A!R635</f>
        <v>0</v>
      </c>
      <c r="I32" s="335">
        <f>+[8]BS17D!C635</f>
        <v>0</v>
      </c>
      <c r="J32" s="335">
        <f>+[8]BS17A!T635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+[8]BS17A!C654</f>
        <v>0</v>
      </c>
      <c r="D33" s="320">
        <f>+[8]BS17A!D654</f>
        <v>0</v>
      </c>
      <c r="E33" s="321">
        <f>+[8]BS17A!N654</f>
        <v>0</v>
      </c>
      <c r="F33" s="322">
        <f>+[8]BS17A!O654</f>
        <v>0</v>
      </c>
      <c r="G33" s="323">
        <f>+[8]BS17A!P654</f>
        <v>0</v>
      </c>
      <c r="H33" s="297">
        <f>+[8]BS17A!Q654+[8]BS17A!R654</f>
        <v>0</v>
      </c>
      <c r="I33" s="297">
        <f>+[8]BS17D!C654</f>
        <v>0</v>
      </c>
      <c r="J33" s="297">
        <f>+[8]BS17A!T654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+[8]BS17A!C783</f>
        <v>0</v>
      </c>
      <c r="D34" s="311">
        <f>+[8]BS17A!D783</f>
        <v>0</v>
      </c>
      <c r="E34" s="312">
        <f>+[8]BS17A!N783</f>
        <v>0</v>
      </c>
      <c r="F34" s="313">
        <f>+[8]BS17A!O783</f>
        <v>0</v>
      </c>
      <c r="G34" s="314">
        <f>+[8]BS17A!P783</f>
        <v>0</v>
      </c>
      <c r="H34" s="286">
        <f>+[8]BS17A!Q783+[8]BS17A!R783</f>
        <v>0</v>
      </c>
      <c r="I34" s="286">
        <f>+[8]BS17D!C783</f>
        <v>0</v>
      </c>
      <c r="J34" s="286">
        <f>+[8]BS17A!T783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501" t="s">
        <v>10</v>
      </c>
      <c r="D37" s="505" t="s">
        <v>11</v>
      </c>
      <c r="E37" s="499" t="s">
        <v>12</v>
      </c>
      <c r="F37" s="45" t="s">
        <v>13</v>
      </c>
      <c r="G37" s="501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+[8]BS17A!C674+[8]BS17A!C678+[8]BS17A!C681+[8]BS17A!C687+[8]BS17A!C695</f>
        <v>0</v>
      </c>
      <c r="D40" s="304">
        <f>+[8]BS17A!D674+[8]BS17A!D678+[8]BS17A!D681+[8]BS17A!D687+[8]BS17A!D695</f>
        <v>0</v>
      </c>
      <c r="E40" s="305">
        <f>+[8]BS17A!N674+[8]BS17A!N678+[8]BS17A!N681+[8]BS17A!N687+[8]BS17A!N695</f>
        <v>0</v>
      </c>
      <c r="F40" s="307">
        <f>+[8]BS17A!O674+[8]BS17A!O678+[8]BS17A!O681+[8]BS17A!O687+[8]BS17A!O695</f>
        <v>0</v>
      </c>
      <c r="G40" s="341">
        <f>+[8]BS17A!P674+[8]BS17A!P678+[8]BS17A!P681+[8]BS17A!P687+[8]BS17A!P695</f>
        <v>0</v>
      </c>
      <c r="H40" s="342">
        <f>+[8]BS17A!Q674+[8]BS17A!R674+[8]BS17A!Q678+[8]BS17A!R678+[8]BS17A!Q681+[8]BS17A!R681+[8]BS17A!Q687+[8]BS17A!R687+[8]BS17A!Q695+[8]BS17A!R695</f>
        <v>0</v>
      </c>
      <c r="I40" s="342">
        <f>+[8]BS17D!C674+[8]BS17D!C678+[8]BS17D!C681+[8]BS17D!C687+[8]BS17D!C695</f>
        <v>0</v>
      </c>
      <c r="J40" s="342">
        <f>+[8]BS17A!T674+[8]BS17A!T678+[8]BS17A!T681+[8]BS17A!T687+[8]BS17A!T695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+[8]BS17A!C701+[8]BS17A!C704+[8]BS17A!C707+[8]BS17A!C710+[8]BS17A!C717</f>
        <v>0</v>
      </c>
      <c r="D41" s="343">
        <f>+[8]BS17A!D701+[8]BS17A!D704+[8]BS17A!D707+[8]BS17A!D710+[8]BS17A!D717</f>
        <v>0</v>
      </c>
      <c r="E41" s="299">
        <f>+[8]BS17A!N701+[8]BS17A!N704+[8]BS17A!N707+[8]BS17A!N710+[8]BS17A!N717</f>
        <v>0</v>
      </c>
      <c r="F41" s="301">
        <f>+[8]BS17A!O701+[8]BS17A!O704+[8]BS17A!O707+[8]BS17A!O710+[8]BS17A!O717</f>
        <v>0</v>
      </c>
      <c r="G41" s="343">
        <f>+[8]BS17A!P701+[8]BS17A!P704+[8]BS17A!P707+[8]BS17A!P710+[8]BS17A!P717</f>
        <v>0</v>
      </c>
      <c r="H41" s="344">
        <f>+[8]BS17A!Q701+[8]BS17A!R701+[8]BS17A!Q704+[8]BS17A!R704+[8]BS17A!Q707+[8]BS17A!R707+[8]BS17A!Q710+[8]BS17A!R710+[8]BS17A!Q717+[8]BS17A!R717</f>
        <v>0</v>
      </c>
      <c r="I41" s="344">
        <f>+[8]BS17D!C701+[8]BS17D!C704+[8]BS17D!C707+[8]BS17D!C710+[8]BS17D!C717</f>
        <v>0</v>
      </c>
      <c r="J41" s="344">
        <f>+[8]BS17A!T701+[8]BS17A!T704+[8]BS17A!T707+[8]BS17A!T710+[8]BS17A!T717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+[8]BS17A!C720</f>
        <v>0</v>
      </c>
      <c r="D43" s="350">
        <f>+[8]BS17A!D720</f>
        <v>0</v>
      </c>
      <c r="E43" s="282">
        <f>+[8]BS17A!N720</f>
        <v>0</v>
      </c>
      <c r="F43" s="284">
        <f>+[8]BS17A!O720</f>
        <v>0</v>
      </c>
      <c r="G43" s="350">
        <f>+[8]BS17A!P720</f>
        <v>0</v>
      </c>
      <c r="H43" s="351">
        <f>+[8]BS17A!Q720+[8]BS17A!R720</f>
        <v>0</v>
      </c>
      <c r="I43" s="351">
        <f>+[8]BS17D!C720</f>
        <v>0</v>
      </c>
      <c r="J43" s="351">
        <f>+[8]BS17A!T720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+[8]BS17A!C727</f>
        <v>0</v>
      </c>
      <c r="D45" s="341">
        <f>+[8]BS17A!D727</f>
        <v>0</v>
      </c>
      <c r="E45" s="305">
        <f>+[8]BS17A!N727</f>
        <v>0</v>
      </c>
      <c r="F45" s="307">
        <f>+[8]BS17A!O727</f>
        <v>0</v>
      </c>
      <c r="G45" s="341">
        <f>+[8]BS17A!P727</f>
        <v>0</v>
      </c>
      <c r="H45" s="342">
        <f>+[8]BS17A!Q727+[8]BS17A!R727</f>
        <v>0</v>
      </c>
      <c r="I45" s="342">
        <f>+[8]BS17D!C727</f>
        <v>0</v>
      </c>
      <c r="J45" s="342">
        <f>+[8]BS17A!T727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+[8]BS17A!C730</f>
        <v>0</v>
      </c>
      <c r="D46" s="357">
        <f>+[8]BS17A!D730</f>
        <v>0</v>
      </c>
      <c r="E46" s="293">
        <f>+[8]BS17A!N730</f>
        <v>0</v>
      </c>
      <c r="F46" s="295">
        <f>+[8]BS17A!O730</f>
        <v>0</v>
      </c>
      <c r="G46" s="357">
        <f>+[8]BS17A!P730</f>
        <v>0</v>
      </c>
      <c r="H46" s="358">
        <f>+[8]BS17A!Q730+[8]BS17A!R730</f>
        <v>0</v>
      </c>
      <c r="I46" s="358">
        <f>+[8]BS17D!C730</f>
        <v>0</v>
      </c>
      <c r="J46" s="358">
        <f>+[8]BS17A!T730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+[8]BS17A!C747</f>
        <v>0</v>
      </c>
      <c r="D47" s="357">
        <f>+[8]BS17A!D747</f>
        <v>0</v>
      </c>
      <c r="E47" s="293">
        <f>+[8]BS17A!N747</f>
        <v>0</v>
      </c>
      <c r="F47" s="295">
        <f>+[8]BS17A!O747</f>
        <v>0</v>
      </c>
      <c r="G47" s="357">
        <f>+[8]BS17A!P747</f>
        <v>0</v>
      </c>
      <c r="H47" s="358">
        <f>+[8]BS17A!Q747+[8]BS17A!R747</f>
        <v>0</v>
      </c>
      <c r="I47" s="358">
        <f>+[8]BS17D!C747</f>
        <v>0</v>
      </c>
      <c r="J47" s="358">
        <f>+[8]BS17A!T747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+[8]BS17A!C764</f>
        <v>0</v>
      </c>
      <c r="D48" s="359">
        <f>+[8]BS17A!D764</f>
        <v>0</v>
      </c>
      <c r="E48" s="331">
        <f>+[8]BS17A!N764</f>
        <v>0</v>
      </c>
      <c r="F48" s="333">
        <f>+[8]BS17A!O764</f>
        <v>0</v>
      </c>
      <c r="G48" s="359">
        <f>+[8]BS17A!P764</f>
        <v>0</v>
      </c>
      <c r="H48" s="360">
        <f>+[8]BS17A!Q764+[8]BS17A!R764</f>
        <v>0</v>
      </c>
      <c r="I48" s="360">
        <f>+[8]BS17D!C764</f>
        <v>0</v>
      </c>
      <c r="J48" s="360">
        <f>+[8]BS17A!T764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501" t="s">
        <v>10</v>
      </c>
      <c r="D52" s="505" t="s">
        <v>11</v>
      </c>
      <c r="E52" s="499" t="s">
        <v>12</v>
      </c>
      <c r="F52" s="45" t="s">
        <v>13</v>
      </c>
      <c r="G52" s="501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+[8]BS17A!C1849</f>
        <v>27</v>
      </c>
      <c r="D53" s="367">
        <f>+[8]BS17A!D1849</f>
        <v>27</v>
      </c>
      <c r="E53" s="368">
        <f>+[8]BS17A!N1849</f>
        <v>8</v>
      </c>
      <c r="F53" s="317">
        <f>+[8]BS17A!O1849</f>
        <v>2</v>
      </c>
      <c r="G53" s="367">
        <f>+[8]BS17A!P1849</f>
        <v>17</v>
      </c>
      <c r="H53" s="369">
        <f>+[8]BS17A!Q1849+[8]BS17A!R1849</f>
        <v>0</v>
      </c>
      <c r="I53" s="370">
        <f>+[8]BS17D!C1849</f>
        <v>0</v>
      </c>
      <c r="J53" s="369">
        <f>+[8]BS17A!T1849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501" t="s">
        <v>10</v>
      </c>
      <c r="D56" s="505" t="s">
        <v>11</v>
      </c>
      <c r="E56" s="63" t="s">
        <v>12</v>
      </c>
      <c r="F56" s="10" t="s">
        <v>13</v>
      </c>
      <c r="G56" s="500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+[8]BS17A!C1481+[8]BS17A!C1482</f>
        <v>0</v>
      </c>
      <c r="D57" s="288">
        <f>+[8]BS17A!D1481+[8]BS17A!D1482</f>
        <v>0</v>
      </c>
      <c r="E57" s="371"/>
      <c r="F57" s="348"/>
      <c r="G57" s="372"/>
      <c r="H57" s="373">
        <f>+[8]BS17A!Q1481+[8]BS17A!Q1482+[8]BS17A!R1481+[8]BS17A!R1482</f>
        <v>0</v>
      </c>
      <c r="I57" s="374">
        <f>+[8]BS17D!C1481+[8]BS17D!C1482</f>
        <v>0</v>
      </c>
      <c r="J57" s="375">
        <f>+[8]BS17A!T1481+[8]BS17A!T1482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+[8]BS17A!C1483+[8]BS17A!C1484</f>
        <v>0</v>
      </c>
      <c r="D58" s="293">
        <f>+[8]BS17A!D1483+[8]BS17A!D1484</f>
        <v>0</v>
      </c>
      <c r="E58" s="376"/>
      <c r="F58" s="377"/>
      <c r="G58" s="378"/>
      <c r="H58" s="379">
        <f>+[8]BS17A!Q1483+[8]BS17A!Q1484+[8]BS17A!R1483+[8]BS17A!R1484</f>
        <v>0</v>
      </c>
      <c r="I58" s="380">
        <f>+[8]BS17D!C1483+[8]BS17D!C1484</f>
        <v>0</v>
      </c>
      <c r="J58" s="380">
        <f>+[8]BS17A!T1483+[8]BS17A!T1484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+[8]BS17A!C1485</f>
        <v>0</v>
      </c>
      <c r="D59" s="288">
        <f>+[8]BS17A!D1485</f>
        <v>0</v>
      </c>
      <c r="E59" s="376"/>
      <c r="F59" s="377"/>
      <c r="G59" s="378"/>
      <c r="H59" s="381">
        <f>+[8]BS17A!Q1485+[8]BS17A!R1485</f>
        <v>0</v>
      </c>
      <c r="I59" s="382">
        <f>+[8]BS17D!C1485</f>
        <v>0</v>
      </c>
      <c r="J59" s="382">
        <f>+[8]BS17A!T1485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+[8]BS17A!C1488</f>
        <v>0</v>
      </c>
      <c r="D60" s="357">
        <f>+[8]BS17A!D1488</f>
        <v>0</v>
      </c>
      <c r="E60" s="383"/>
      <c r="F60" s="384"/>
      <c r="G60" s="385"/>
      <c r="H60" s="381">
        <f>+[8]BS17A!Q1488+[8]BS17A!R1488</f>
        <v>0</v>
      </c>
      <c r="I60" s="382">
        <f>+[8]BS17D!C1488</f>
        <v>0</v>
      </c>
      <c r="J60" s="382">
        <f>+[8]BS17A!T1488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+[8]BS17A!C1486</f>
        <v>0</v>
      </c>
      <c r="D61" s="293">
        <f>+[8]BS17A!D1486</f>
        <v>0</v>
      </c>
      <c r="E61" s="376"/>
      <c r="F61" s="377"/>
      <c r="G61" s="378"/>
      <c r="H61" s="379">
        <f>+[8]BS17A!Q1486+[8]BS17A!R1486</f>
        <v>0</v>
      </c>
      <c r="I61" s="380">
        <f>+[8]BS17D!C1486</f>
        <v>0</v>
      </c>
      <c r="J61" s="380">
        <f>+[8]BS17A!T1486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+[8]BS17A!C1487</f>
        <v>0</v>
      </c>
      <c r="D62" s="299">
        <f>+[8]BS17A!D1487</f>
        <v>0</v>
      </c>
      <c r="E62" s="386"/>
      <c r="F62" s="387"/>
      <c r="G62" s="388"/>
      <c r="H62" s="389">
        <f>+[8]BS17A!Q1487+[8]BS17A!R1487</f>
        <v>0</v>
      </c>
      <c r="I62" s="390">
        <f>+[8]BS17D!C1487</f>
        <v>0</v>
      </c>
      <c r="J62" s="390">
        <f>+[8]BS17A!T1487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99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+[8]BS17A!C$811</f>
        <v>1</v>
      </c>
      <c r="D68" s="328">
        <f>+[8]BS17A!D$811</f>
        <v>1</v>
      </c>
      <c r="E68" s="326">
        <f>SUM(F68:H68)</f>
        <v>1</v>
      </c>
      <c r="F68" s="327">
        <f>+[8]BS17A!D$811</f>
        <v>1</v>
      </c>
      <c r="G68" s="327">
        <f>+[8]BS17A!F$811</f>
        <v>0</v>
      </c>
      <c r="H68" s="327">
        <f>+[8]BS17A!G$811</f>
        <v>0</v>
      </c>
      <c r="I68" s="395">
        <f>SUM(J68:L68)</f>
        <v>0</v>
      </c>
      <c r="J68" s="396">
        <f>+[8]BS17A!E$811</f>
        <v>0</v>
      </c>
      <c r="K68" s="396">
        <f>+[8]BS17A!H$811</f>
        <v>0</v>
      </c>
      <c r="L68" s="396">
        <f>+[8]BS17A!I$811</f>
        <v>0</v>
      </c>
      <c r="M68" s="324">
        <f>+[8]BS17A!AB$811</f>
        <v>0</v>
      </c>
      <c r="N68" s="324">
        <f>+[8]BS17A!Q$811+[8]BS17A!R$811</f>
        <v>0</v>
      </c>
      <c r="O68" s="324">
        <f>+[8]BS17D!C$811</f>
        <v>0</v>
      </c>
      <c r="P68" s="324">
        <f>+[8]BS17A!S$811</f>
        <v>0</v>
      </c>
      <c r="Q68" s="324">
        <f>+[8]BS17A!T$811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+[8]BS17A!C$882</f>
        <v>97</v>
      </c>
      <c r="D69" s="296">
        <f>+[8]BS17A!D$882</f>
        <v>85</v>
      </c>
      <c r="E69" s="294">
        <f t="shared" ref="E69:E84" si="11">SUM(F69:H69)</f>
        <v>85</v>
      </c>
      <c r="F69" s="295">
        <f>+[8]BS17A!D$882</f>
        <v>85</v>
      </c>
      <c r="G69" s="295">
        <f>+[8]BS17A!F$882</f>
        <v>0</v>
      </c>
      <c r="H69" s="295">
        <f>+[8]BS17A!G$882</f>
        <v>0</v>
      </c>
      <c r="I69" s="395">
        <f>SUM(J69:L69)</f>
        <v>12</v>
      </c>
      <c r="J69" s="396">
        <f>+[8]BS17A!E$882</f>
        <v>12</v>
      </c>
      <c r="K69" s="398">
        <f>+[8]BS17A!H$882</f>
        <v>0</v>
      </c>
      <c r="L69" s="398">
        <f>+[8]BS17A!I$882</f>
        <v>0</v>
      </c>
      <c r="M69" s="177">
        <f>+[8]BS17A!AB$882</f>
        <v>88</v>
      </c>
      <c r="N69" s="177">
        <f>+[8]BS17A!Q$882+[8]BS17A!R$882</f>
        <v>0</v>
      </c>
      <c r="O69" s="177">
        <f>+[8]BS17D!C$882</f>
        <v>0</v>
      </c>
      <c r="P69" s="177">
        <f>+[8]BS17A!S$882</f>
        <v>0</v>
      </c>
      <c r="Q69" s="177">
        <f>+[8]BS17A!T$882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+[8]BS17A!C$961</f>
        <v>25</v>
      </c>
      <c r="D70" s="296">
        <f>+[8]BS17A!D$961</f>
        <v>13</v>
      </c>
      <c r="E70" s="294">
        <f t="shared" si="11"/>
        <v>15</v>
      </c>
      <c r="F70" s="295">
        <f>+[8]BS17A!D$961</f>
        <v>13</v>
      </c>
      <c r="G70" s="295">
        <f>+[8]BS17A!F$961</f>
        <v>1</v>
      </c>
      <c r="H70" s="295">
        <f>+[8]BS17A!G$961</f>
        <v>1</v>
      </c>
      <c r="I70" s="395">
        <f>SUM(J70:L70)</f>
        <v>16</v>
      </c>
      <c r="J70" s="396">
        <f>+[8]BS17A!E$961</f>
        <v>12</v>
      </c>
      <c r="K70" s="398">
        <f>+[8]BS17A!H$961</f>
        <v>4</v>
      </c>
      <c r="L70" s="398">
        <f>+[8]BS17A!I$961</f>
        <v>0</v>
      </c>
      <c r="M70" s="177">
        <f>+[8]BS17A!AB$961</f>
        <v>9</v>
      </c>
      <c r="N70" s="177">
        <f>+[8]BS17A!Q$961+[8]BS17A!R$961</f>
        <v>0</v>
      </c>
      <c r="O70" s="177">
        <f>+[8]BS17D!C$961</f>
        <v>0</v>
      </c>
      <c r="P70" s="177">
        <f>+[8]BS17A!S$961</f>
        <v>0</v>
      </c>
      <c r="Q70" s="177">
        <f>+[8]BS17A!T$961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+[8]BS17A!C$1037</f>
        <v>9</v>
      </c>
      <c r="D71" s="296">
        <f>+[8]BS17A!D$1037</f>
        <v>6</v>
      </c>
      <c r="E71" s="294">
        <f t="shared" si="11"/>
        <v>6</v>
      </c>
      <c r="F71" s="295">
        <f>+[8]BS17A!D$1037</f>
        <v>6</v>
      </c>
      <c r="G71" s="295">
        <f>+[8]BS17A!F$1037</f>
        <v>0</v>
      </c>
      <c r="H71" s="295">
        <f>+[8]BS17A!G$1037</f>
        <v>0</v>
      </c>
      <c r="I71" s="399">
        <f t="shared" ref="I71:I84" si="13">SUM(J71:L71)</f>
        <v>3</v>
      </c>
      <c r="J71" s="398">
        <f>+[8]BS17A!E$1037</f>
        <v>3</v>
      </c>
      <c r="K71" s="398">
        <f>+[8]BS17A!H$1037</f>
        <v>0</v>
      </c>
      <c r="L71" s="398">
        <f>+[8]BS17A!I$1037</f>
        <v>0</v>
      </c>
      <c r="M71" s="177">
        <f>+[8]BS17A!AB$1037</f>
        <v>3</v>
      </c>
      <c r="N71" s="177">
        <f>+[8]BS17A!Q$1037+[8]BS17A!R$1037</f>
        <v>0</v>
      </c>
      <c r="O71" s="177">
        <f>+[8]BS17D!C$1037</f>
        <v>0</v>
      </c>
      <c r="P71" s="177">
        <f>+[8]BS17A!S$1037</f>
        <v>0</v>
      </c>
      <c r="Q71" s="177">
        <f>+[8]BS17A!T$1037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+[8]BS17A!C$1098</f>
        <v>75</v>
      </c>
      <c r="D72" s="296">
        <f>+[8]BS17A!D$1098</f>
        <v>74</v>
      </c>
      <c r="E72" s="294">
        <f t="shared" si="11"/>
        <v>74</v>
      </c>
      <c r="F72" s="295">
        <f>+[8]BS17A!D$1098</f>
        <v>74</v>
      </c>
      <c r="G72" s="295">
        <f>+[8]BS17A!F$1098</f>
        <v>0</v>
      </c>
      <c r="H72" s="295">
        <f>+[8]BS17A!G$1098</f>
        <v>0</v>
      </c>
      <c r="I72" s="399">
        <f t="shared" si="13"/>
        <v>1</v>
      </c>
      <c r="J72" s="398">
        <f>+[8]BS17A!E$1098</f>
        <v>1</v>
      </c>
      <c r="K72" s="398">
        <f>+[8]BS17A!H$1098</f>
        <v>0</v>
      </c>
      <c r="L72" s="398">
        <f>+[8]BS17A!I$1098</f>
        <v>0</v>
      </c>
      <c r="M72" s="177">
        <f>+[8]BS17A!AB$1098</f>
        <v>66</v>
      </c>
      <c r="N72" s="177">
        <f>+[8]BS17A!Q$1098+[8]BS17A!R$1098</f>
        <v>0</v>
      </c>
      <c r="O72" s="177">
        <f>+[8]BS17D!C$1098</f>
        <v>0</v>
      </c>
      <c r="P72" s="177">
        <f>+[8]BS17A!S$1098</f>
        <v>0</v>
      </c>
      <c r="Q72" s="177">
        <f>+[8]BS17A!T$1098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+[8]BS17A!C$1166</f>
        <v>113</v>
      </c>
      <c r="D73" s="296">
        <f>+[8]BS17A!D$1166</f>
        <v>101</v>
      </c>
      <c r="E73" s="294">
        <f t="shared" si="11"/>
        <v>102</v>
      </c>
      <c r="F73" s="295">
        <f>+[8]BS17A!D$1166</f>
        <v>101</v>
      </c>
      <c r="G73" s="295">
        <f>+[8]BS17A!F$1166</f>
        <v>1</v>
      </c>
      <c r="H73" s="295">
        <f>+[8]BS17A!G$1166</f>
        <v>0</v>
      </c>
      <c r="I73" s="399">
        <f t="shared" si="13"/>
        <v>12</v>
      </c>
      <c r="J73" s="398">
        <f>+[8]BS17A!E$1166</f>
        <v>12</v>
      </c>
      <c r="K73" s="398">
        <f>+[8]BS17A!H$1166</f>
        <v>0</v>
      </c>
      <c r="L73" s="398">
        <f>+[8]BS17A!I$1166</f>
        <v>0</v>
      </c>
      <c r="M73" s="177">
        <f>+[8]BS17A!AB$1166</f>
        <v>113</v>
      </c>
      <c r="N73" s="177">
        <f>+[8]BS17A!Q$1166+[8]BS17A!R$1166</f>
        <v>0</v>
      </c>
      <c r="O73" s="177">
        <f>+[8]BS17D!C$1166</f>
        <v>0</v>
      </c>
      <c r="P73" s="177">
        <f>+[8]BS17A!S$1166</f>
        <v>0</v>
      </c>
      <c r="Q73" s="177">
        <f>+[8]BS17A!T$1166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+[8]BS17A!C$1221</f>
        <v>2</v>
      </c>
      <c r="D74" s="296">
        <f>+[8]BS17A!D$1221</f>
        <v>2</v>
      </c>
      <c r="E74" s="294">
        <f t="shared" si="11"/>
        <v>2</v>
      </c>
      <c r="F74" s="295">
        <f>+[8]BS17A!D$1221</f>
        <v>2</v>
      </c>
      <c r="G74" s="295">
        <f>+[8]BS17A!F$1221</f>
        <v>0</v>
      </c>
      <c r="H74" s="295">
        <f>+[8]BS17A!G$1221</f>
        <v>0</v>
      </c>
      <c r="I74" s="399">
        <f t="shared" si="13"/>
        <v>0</v>
      </c>
      <c r="J74" s="398">
        <f>+[8]BS17A!E$1221</f>
        <v>0</v>
      </c>
      <c r="K74" s="398">
        <f>+[8]BS17A!H$1221</f>
        <v>0</v>
      </c>
      <c r="L74" s="398">
        <f>+[8]BS17A!I$1221</f>
        <v>0</v>
      </c>
      <c r="M74" s="177">
        <f>+[8]BS17A!AB$1221</f>
        <v>0</v>
      </c>
      <c r="N74" s="177">
        <f>+[8]BS17A!Q$1221+[8]BS17A!R$1221</f>
        <v>0</v>
      </c>
      <c r="O74" s="177">
        <f>+[8]BS17D!C$1221</f>
        <v>0</v>
      </c>
      <c r="P74" s="177">
        <f>+[8]BS17A!S$1221</f>
        <v>0</v>
      </c>
      <c r="Q74" s="177">
        <f>+[8]BS17A!T$1221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+[8]BS17A!C$1287</f>
        <v>1</v>
      </c>
      <c r="D75" s="296">
        <f>+[8]BS17A!D$1287</f>
        <v>1</v>
      </c>
      <c r="E75" s="294">
        <f t="shared" si="11"/>
        <v>2</v>
      </c>
      <c r="F75" s="295">
        <f>+[8]BS17A!D$1287</f>
        <v>1</v>
      </c>
      <c r="G75" s="295">
        <f>+[8]BS17A!F$1287</f>
        <v>1</v>
      </c>
      <c r="H75" s="295">
        <f>+[8]BS17A!G$1287</f>
        <v>0</v>
      </c>
      <c r="I75" s="399">
        <f t="shared" si="13"/>
        <v>0</v>
      </c>
      <c r="J75" s="398">
        <f>+[8]BS17A!E$1287</f>
        <v>0</v>
      </c>
      <c r="K75" s="398">
        <f>+[8]BS17A!H$1287</f>
        <v>0</v>
      </c>
      <c r="L75" s="398">
        <f>+[8]BS17A!I$1287</f>
        <v>0</v>
      </c>
      <c r="M75" s="177">
        <f>+[8]BS17A!AB$1287</f>
        <v>0</v>
      </c>
      <c r="N75" s="177">
        <f>+[8]BS17A!Q$1287+[8]BS17A!R$1287</f>
        <v>0</v>
      </c>
      <c r="O75" s="177">
        <f>+[8]BS17D!C$1287</f>
        <v>0</v>
      </c>
      <c r="P75" s="177">
        <f>+[8]BS17A!S$1287</f>
        <v>0</v>
      </c>
      <c r="Q75" s="177">
        <f>+[8]BS17A!T$1287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+[8]BS17A!C$1357</f>
        <v>172</v>
      </c>
      <c r="D76" s="296">
        <f>+[8]BS17A!D$1357</f>
        <v>143</v>
      </c>
      <c r="E76" s="294">
        <f t="shared" si="11"/>
        <v>159</v>
      </c>
      <c r="F76" s="295">
        <f>+[8]BS17A!D$1357</f>
        <v>143</v>
      </c>
      <c r="G76" s="295">
        <f>+[8]BS17A!F$1357</f>
        <v>15</v>
      </c>
      <c r="H76" s="295">
        <f>+[8]BS17A!G$1357</f>
        <v>1</v>
      </c>
      <c r="I76" s="399">
        <f t="shared" si="13"/>
        <v>31</v>
      </c>
      <c r="J76" s="398">
        <f>+[8]BS17A!E$1357</f>
        <v>29</v>
      </c>
      <c r="K76" s="398">
        <f>+[8]BS17A!H$1357</f>
        <v>2</v>
      </c>
      <c r="L76" s="398">
        <f>+[8]BS17A!I$1357</f>
        <v>0</v>
      </c>
      <c r="M76" s="177">
        <f>+[8]BS17A!AB$1357</f>
        <v>0</v>
      </c>
      <c r="N76" s="177">
        <f>+[8]BS17A!Q$1357+[8]BS17A!R$1357</f>
        <v>0</v>
      </c>
      <c r="O76" s="177">
        <f>+[8]BS17D!C$1357</f>
        <v>0</v>
      </c>
      <c r="P76" s="177">
        <f>+[8]BS17A!S$1357</f>
        <v>0</v>
      </c>
      <c r="Q76" s="177">
        <f>+[8]BS17A!T$1357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+[8]BS17A!C$1441</f>
        <v>14</v>
      </c>
      <c r="D77" s="296">
        <f>+[8]BS17A!D$1441</f>
        <v>11</v>
      </c>
      <c r="E77" s="294">
        <f t="shared" si="11"/>
        <v>11</v>
      </c>
      <c r="F77" s="295">
        <f>+[8]BS17A!D$1441</f>
        <v>11</v>
      </c>
      <c r="G77" s="295">
        <f>+[8]BS17A!F$1441</f>
        <v>0</v>
      </c>
      <c r="H77" s="295">
        <f>+[8]BS17A!G$1441</f>
        <v>0</v>
      </c>
      <c r="I77" s="399">
        <f t="shared" si="13"/>
        <v>3</v>
      </c>
      <c r="J77" s="398">
        <f>+[8]BS17A!E$1441</f>
        <v>3</v>
      </c>
      <c r="K77" s="398">
        <f>+[8]BS17A!H$1441</f>
        <v>0</v>
      </c>
      <c r="L77" s="398">
        <f>+[8]BS17A!I$1441</f>
        <v>0</v>
      </c>
      <c r="M77" s="177">
        <f>+[8]BS17A!AB$1441</f>
        <v>7</v>
      </c>
      <c r="N77" s="177">
        <f>+[8]BS17A!Q$1441+[8]BS17A!R$1441</f>
        <v>0</v>
      </c>
      <c r="O77" s="177">
        <f>+[8]BS17D!C$1441</f>
        <v>0</v>
      </c>
      <c r="P77" s="177">
        <f>+[8]BS17A!S$1441</f>
        <v>0</v>
      </c>
      <c r="Q77" s="177">
        <f>+[8]BS17A!T$1441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+[8]BS17A!C$1489</f>
        <v>61</v>
      </c>
      <c r="D78" s="296">
        <f>+[8]BS17A!D$1489</f>
        <v>37</v>
      </c>
      <c r="E78" s="294">
        <f t="shared" si="11"/>
        <v>38</v>
      </c>
      <c r="F78" s="295">
        <f>+[8]BS17A!D$1489</f>
        <v>37</v>
      </c>
      <c r="G78" s="295">
        <f>+[8]BS17A!F$1489</f>
        <v>1</v>
      </c>
      <c r="H78" s="295">
        <f>+[8]BS17A!G$1489</f>
        <v>0</v>
      </c>
      <c r="I78" s="399">
        <f t="shared" si="13"/>
        <v>24</v>
      </c>
      <c r="J78" s="398">
        <f>+[8]BS17A!E$1489</f>
        <v>24</v>
      </c>
      <c r="K78" s="398">
        <f>+[8]BS17A!H$1489</f>
        <v>0</v>
      </c>
      <c r="L78" s="398">
        <f>+[8]BS17A!I$1489</f>
        <v>0</v>
      </c>
      <c r="M78" s="177">
        <f>+[8]BS17A!AB$1489</f>
        <v>0</v>
      </c>
      <c r="N78" s="177">
        <f>+[8]BS17A!Q$1489+[8]BS17A!R$1489</f>
        <v>0</v>
      </c>
      <c r="O78" s="177">
        <f>+[8]BS17D!C$1489</f>
        <v>0</v>
      </c>
      <c r="P78" s="177">
        <f>+[8]BS17A!S$1489</f>
        <v>0</v>
      </c>
      <c r="Q78" s="177">
        <f>+[8]BS17A!T$1489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+[8]BS17A!C$1592</f>
        <v>10</v>
      </c>
      <c r="D79" s="296">
        <f>+[8]BS17A!D$1592</f>
        <v>10</v>
      </c>
      <c r="E79" s="294">
        <f t="shared" si="11"/>
        <v>11</v>
      </c>
      <c r="F79" s="295">
        <f>+[8]BS17A!D$1592</f>
        <v>10</v>
      </c>
      <c r="G79" s="295">
        <f>+[8]BS17A!F$1592</f>
        <v>1</v>
      </c>
      <c r="H79" s="295">
        <f>+[8]BS17A!G$1592</f>
        <v>0</v>
      </c>
      <c r="I79" s="399">
        <f t="shared" si="13"/>
        <v>0</v>
      </c>
      <c r="J79" s="398">
        <f>+[8]BS17A!E$1592</f>
        <v>0</v>
      </c>
      <c r="K79" s="398">
        <f>+[8]BS17A!H$1592</f>
        <v>0</v>
      </c>
      <c r="L79" s="398">
        <f>+[8]BS17A!I$1592</f>
        <v>0</v>
      </c>
      <c r="M79" s="177">
        <f>+[8]BS17A!AB$1592</f>
        <v>0</v>
      </c>
      <c r="N79" s="177">
        <f>+[8]BS17A!Q$1592+[8]BS17A!R$1592</f>
        <v>0</v>
      </c>
      <c r="O79" s="177">
        <f>+[8]BS17D!C$1592</f>
        <v>0</v>
      </c>
      <c r="P79" s="177">
        <f>+[8]BS17A!S$1592</f>
        <v>0</v>
      </c>
      <c r="Q79" s="177">
        <f>+[8]BS17A!T$1592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+[8]BS17A!C$1597</f>
        <v>64</v>
      </c>
      <c r="D80" s="296">
        <f>+[8]BS17A!D$1597</f>
        <v>39</v>
      </c>
      <c r="E80" s="294">
        <f t="shared" si="11"/>
        <v>43</v>
      </c>
      <c r="F80" s="295">
        <f>+[8]BS17A!D$1597</f>
        <v>39</v>
      </c>
      <c r="G80" s="295">
        <f>+[8]BS17A!F$1597</f>
        <v>3</v>
      </c>
      <c r="H80" s="295">
        <f>+[8]BS17A!G$1597</f>
        <v>1</v>
      </c>
      <c r="I80" s="399">
        <f t="shared" si="13"/>
        <v>25</v>
      </c>
      <c r="J80" s="398">
        <f>+[8]BS17A!E$1597</f>
        <v>25</v>
      </c>
      <c r="K80" s="398">
        <f>+[8]BS17A!H$1597</f>
        <v>0</v>
      </c>
      <c r="L80" s="398">
        <f>+[8]BS17A!I$1597</f>
        <v>0</v>
      </c>
      <c r="M80" s="177">
        <f>+[8]BS17A!AB$1597</f>
        <v>1</v>
      </c>
      <c r="N80" s="177">
        <f>+[8]BS17A!Q$1597+[8]BS17A!R$1597</f>
        <v>0</v>
      </c>
      <c r="O80" s="177">
        <f>+[8]BS17D!C$1597</f>
        <v>0</v>
      </c>
      <c r="P80" s="177">
        <f>+[8]BS17A!S$1597</f>
        <v>0</v>
      </c>
      <c r="Q80" s="177">
        <f>+[8]BS17A!T$1597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SUM([8]BS17A!C1632:C1635)</f>
        <v>143</v>
      </c>
      <c r="D81" s="296">
        <f>SUM([8]BS17A!D1632:D1635)</f>
        <v>69</v>
      </c>
      <c r="E81" s="294">
        <f t="shared" si="11"/>
        <v>70</v>
      </c>
      <c r="F81" s="295">
        <f>SUM([8]BS17A!D1632:D1635)</f>
        <v>69</v>
      </c>
      <c r="G81" s="295">
        <f>SUM([8]BS17A!F1632:F1635)</f>
        <v>1</v>
      </c>
      <c r="H81" s="295">
        <f>SUM([8]BS17A!G1632:G1635)</f>
        <v>0</v>
      </c>
      <c r="I81" s="399">
        <f t="shared" si="13"/>
        <v>74</v>
      </c>
      <c r="J81" s="398">
        <f>SUM([8]BS17A!E1632:E1635)</f>
        <v>74</v>
      </c>
      <c r="K81" s="398">
        <f>SUM([8]BS17A!H1632:H1635)</f>
        <v>0</v>
      </c>
      <c r="L81" s="398">
        <f>SUM([8]BS17A!I1632:I1635)</f>
        <v>0</v>
      </c>
      <c r="M81" s="177">
        <f>SUM([8]BS17A!AB1632:AB1635)</f>
        <v>0</v>
      </c>
      <c r="N81" s="177">
        <f>SUM([8]BS17A!Q1632:Q1635)+SUM([8]BS17A!R1632:R1635)</f>
        <v>0</v>
      </c>
      <c r="O81" s="177">
        <f>SUM([8]BS17D!C1632:C1635)</f>
        <v>0</v>
      </c>
      <c r="P81" s="177">
        <f>SUM([8]BS17A!S1632:S1635)</f>
        <v>0</v>
      </c>
      <c r="Q81" s="177">
        <f>SUM([8]BS17A!T1632:T1635)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+[8]BS17A!C1639</f>
        <v>53</v>
      </c>
      <c r="D82" s="296">
        <f>+[8]BS17A!D1639</f>
        <v>43</v>
      </c>
      <c r="E82" s="294">
        <f t="shared" si="11"/>
        <v>44</v>
      </c>
      <c r="F82" s="295">
        <f>+[8]BS17A!D1639</f>
        <v>43</v>
      </c>
      <c r="G82" s="295">
        <f>+[8]BS17A!F1639</f>
        <v>1</v>
      </c>
      <c r="H82" s="295">
        <f>+[8]BS17A!G1639</f>
        <v>0</v>
      </c>
      <c r="I82" s="399">
        <f t="shared" si="13"/>
        <v>10</v>
      </c>
      <c r="J82" s="398">
        <f>+[8]BS17A!E1639</f>
        <v>10</v>
      </c>
      <c r="K82" s="398">
        <f>+[8]BS17A!H1639</f>
        <v>0</v>
      </c>
      <c r="L82" s="398">
        <f>+[8]BS17A!I1639</f>
        <v>0</v>
      </c>
      <c r="M82" s="177">
        <f>+[8]BS17A!AB$1639</f>
        <v>3</v>
      </c>
      <c r="N82" s="177">
        <f>+[8]BS17A!Q$1639+[8]BS17A!R$1639</f>
        <v>0</v>
      </c>
      <c r="O82" s="177">
        <f>+[8]BS17D!C$1639</f>
        <v>0</v>
      </c>
      <c r="P82" s="177">
        <f>+[8]BS17A!S$1639</f>
        <v>0</v>
      </c>
      <c r="Q82" s="177">
        <f>+[8]BS17A!T$1639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+[8]BS17A!C$1914+[8]BS17A!C$1890-[8]BS17A!C$1935-[8]BS17A!C$1936</f>
        <v>43</v>
      </c>
      <c r="D83" s="334">
        <f>+[8]BS17A!D$1914+[8]BS17A!D$1890-[8]BS17A!D$1935-[8]BS17A!D$1936</f>
        <v>40</v>
      </c>
      <c r="E83" s="332">
        <f t="shared" si="11"/>
        <v>40</v>
      </c>
      <c r="F83" s="333">
        <f>+[8]BS17A!D$1914+[8]BS17A!D$1890-[8]BS17A!D$1935-[8]BS17A!D$1936</f>
        <v>40</v>
      </c>
      <c r="G83" s="333">
        <f>+[8]BS17A!F$1914+[8]BS17A!F$1890-[8]BS17A!F$1935-[8]BS17A!F$1936</f>
        <v>0</v>
      </c>
      <c r="H83" s="333">
        <f>+[8]BS17A!G$1914+[8]BS17A!G$1890-[8]BS17A!G$1935-[8]BS17A!G$1936</f>
        <v>0</v>
      </c>
      <c r="I83" s="401">
        <f t="shared" si="13"/>
        <v>3</v>
      </c>
      <c r="J83" s="402">
        <f>+[8]BS17A!E$1914+[8]BS17A!E$1890-[8]BS17A!E$1935-[8]BS17A!E$1936</f>
        <v>3</v>
      </c>
      <c r="K83" s="402">
        <f>+[8]BS17A!H$1914+[8]BS17A!H$1890-[8]BS17A!H$1935-[8]BS17A!H$1936</f>
        <v>0</v>
      </c>
      <c r="L83" s="402">
        <f>+[8]BS17A!I$1914+[8]BS17A!I$1890-[8]BS17A!I$1935-[8]BS17A!I$1936</f>
        <v>0</v>
      </c>
      <c r="M83" s="330">
        <f>+[8]BS17A!AB$1914+[8]BS17A!AB$1890-[8]BS17A!AB$1935-[8]BS17A!AB$1936</f>
        <v>41</v>
      </c>
      <c r="N83" s="330">
        <f>+[8]BS17A!Q$1914+[8]BS17A!Q$1890-[8]BS17A!Q$1935-[8]BS17A!Q$1936+[8]BS17A!R$1914+[8]BS17A!R$1890-[8]BS17A!R$1935-[8]BS17A!R$1936</f>
        <v>0</v>
      </c>
      <c r="O83" s="330">
        <f>+[8]BS17D!C$1914+[8]BS17D!C$1890-[8]BS17D!C$1937</f>
        <v>0</v>
      </c>
      <c r="P83" s="330">
        <f>+[8]BS17A!S$1914+[8]BS17A!S$1890-[8]BS17A!S$1935-[8]BS17A!S$1936</f>
        <v>0</v>
      </c>
      <c r="Q83" s="330">
        <f>+[8]BS17A!T$1914+[8]BS17A!T$1890-[8]BS17A!T$1935-[8]BS17A!T$1936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+[8]BS17A!C1845</f>
        <v>6</v>
      </c>
      <c r="D84" s="334">
        <f>+[8]BS17A!D$1845</f>
        <v>6</v>
      </c>
      <c r="E84" s="332">
        <f t="shared" si="11"/>
        <v>7</v>
      </c>
      <c r="F84" s="333">
        <f>+[8]BS17A!D$1845</f>
        <v>6</v>
      </c>
      <c r="G84" s="333">
        <f>+[8]BS17A!F$1845</f>
        <v>1</v>
      </c>
      <c r="H84" s="333">
        <f>+[8]BS17A!G$1845</f>
        <v>0</v>
      </c>
      <c r="I84" s="401">
        <f t="shared" si="13"/>
        <v>0</v>
      </c>
      <c r="J84" s="402">
        <f>+[8]BS17A!E$1845</f>
        <v>0</v>
      </c>
      <c r="K84" s="402">
        <f>+[8]BS17A!H$1845</f>
        <v>0</v>
      </c>
      <c r="L84" s="402">
        <f>+[8]BS17A!I$1845</f>
        <v>0</v>
      </c>
      <c r="M84" s="330">
        <f>+[8]BS17A!AB$1845</f>
        <v>0</v>
      </c>
      <c r="N84" s="330">
        <f>+[8]BS17A!Q$1845+[8]BS17A!R$1845</f>
        <v>0</v>
      </c>
      <c r="O84" s="330">
        <f>+[8]BS17D!C1845</f>
        <v>0</v>
      </c>
      <c r="P84" s="330">
        <f>+[8]BS17A!S$1845</f>
        <v>0</v>
      </c>
      <c r="Q84" s="330">
        <f>+[8]BS17A!T$1845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889</v>
      </c>
      <c r="D85" s="404">
        <f>SUM(D68:D84)</f>
        <v>681</v>
      </c>
      <c r="E85" s="283">
        <f>SUM(E68:E84)</f>
        <v>710</v>
      </c>
      <c r="F85" s="405">
        <f>SUM(D68:D84)</f>
        <v>681</v>
      </c>
      <c r="G85" s="405">
        <f t="shared" ref="G85:Q85" si="14">SUM(G68:G84)</f>
        <v>26</v>
      </c>
      <c r="H85" s="405">
        <f t="shared" si="14"/>
        <v>3</v>
      </c>
      <c r="I85" s="406">
        <f t="shared" si="14"/>
        <v>214</v>
      </c>
      <c r="J85" s="407">
        <f t="shared" si="14"/>
        <v>208</v>
      </c>
      <c r="K85" s="407">
        <f t="shared" si="14"/>
        <v>6</v>
      </c>
      <c r="L85" s="407">
        <f t="shared" si="14"/>
        <v>0</v>
      </c>
      <c r="M85" s="408">
        <f t="shared" si="14"/>
        <v>331</v>
      </c>
      <c r="N85" s="408">
        <f t="shared" si="14"/>
        <v>0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99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[8]BS17A!C1640+[8]BS17A!C1643+[8]BS17A!C1644+[8]BS17A!C1645+[8]BS17A!C1653+[8]BS17A!C1654+[8]BS17A!C1655+[8]BS17A!C1663+[8]BS17A!C1664+[8]BS17A!C1665+[8]BS17A!C1666+[8]BS17A!C1667+[8]BS17A!C1668+[8]BS17A!C1669+[8]BS17A!C1670+[8]BS17A!C1671+[8]BS17A!C1672+[8]BS17A!C1673+[8]BS17A!C1674+[8]BS17A!C1675+[8]BS17A!C1676+[8]BS17A!C1678+[8]BS17A!C1679+[8]BS17A!C1680+[8]BS17A!C1681+[8]BS17A!C1682+[8]BS17A!C1683+[8]BS17A!C1684+[8]BS17A!C1685+[8]BS17A!C1687+[8]BS17A!C1688+[8]BS17A!C1689+[8]BS17A!C1691+[8]BS17A!C1692+[8]BS17A!C1693+[8]BS17A!C1694+[8]BS17A!C1698+[8]BS17A!C1699+[8]BS17A!C1700+[8]BS17A!C1702+[8]BS17A!C1703+[8]BS17A!C1704+[8]BS17A!C1705+[8]BS17A!C1708+[8]BS17A!C1710+[8]BS17A!C1711+[8]BS17A!C1719+[8]BS17A!C1720+[8]BS17A!C1721+[8]BS17A!C1722+[8]BS17A!C1723+[8]BS17A!C1725+[8]BS17A!C1726+[8]BS17A!C1727+[8]BS17A!C1728+[8]BS17A!C1730+[8]BS17A!C1732+[8]BS17A!C1733+[8]BS17A!C1736+[8]BS17A!C1737+[8]BS17A!C1738+[8]BS17A!C1740+[8]BS17A!C1741+[8]BS17A!C1742+[8]BS17A!C1743+[8]BS17A!C1744+[8]BS17A!C1745+[8]BS17A!C1746+[8]BS17A!C1747+[8]BS17A!C1748+[8]BS17A!C1753+[8]BS17A!C1754+[8]BS17A!C1755+[8]BS17A!C1761+[8]BS17A!C1762+[8]BS17A!C1766+[8]BS17A!C1767+[8]BS17A!C1768+[8]BS17A!C1769+[8]BS17A!C1770+[8]BS17A!C1771+[8]BS17A!C1772+[8]BS17A!C1773+[8]BS17A!C1774+[8]BS17A!C1775+[8]BS17A!C1776+[8]BS17A!C1784+[8]BS17A!C1793+[8]BS17A!C1796+[8]BS17A!C1797+[8]BS17A!C1799+[8]BS17A!C1804+[8]BS17A!C1806+[8]BS17A!C1807+[8]BS17A!C1808+[8]BS17A!C1809+[8]BS17A!C1815+[8]BS17A!C1817+[8]BS17A!C1818+[8]BS17A!C1820+[8]BS17A!C1821+[8]BS17A!C1823+[8]BS17A!C1824+[8]BS17A!C1825+[8]BS17A!C1827+[8]BS17A!C1833+[8]BS17A!C1837+[8]BS17A!C1843</f>
        <v>39</v>
      </c>
      <c r="D91" s="328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35</v>
      </c>
      <c r="E91" s="326">
        <f>SUM(F91:H91)</f>
        <v>36</v>
      </c>
      <c r="F91" s="327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35</v>
      </c>
      <c r="G91" s="327">
        <f>+[8]BS17A!F1640+[8]BS17A!F1643+[8]BS17A!F1644+[8]BS17A!F1645+[8]BS17A!F1653+[8]BS17A!F1654+[8]BS17A!F1655+[8]BS17A!F1663+[8]BS17A!F1664+[8]BS17A!F1665+[8]BS17A!F1666+[8]BS17A!F1667+[8]BS17A!F1668+[8]BS17A!F1669+[8]BS17A!F1670+[8]BS17A!F1671+[8]BS17A!F1672+[8]BS17A!F1673+[8]BS17A!F1674+[8]BS17A!F1675+[8]BS17A!F1676+[8]BS17A!F1678+[8]BS17A!F1679+[8]BS17A!F1680+[8]BS17A!F1681+[8]BS17A!F1682+[8]BS17A!F1683+[8]BS17A!F1684+[8]BS17A!F1685+[8]BS17A!F1687+[8]BS17A!F1688+[8]BS17A!F1689+[8]BS17A!F1691+[8]BS17A!F1692+[8]BS17A!F1693+[8]BS17A!F1694+[8]BS17A!F1698+[8]BS17A!F1699+[8]BS17A!F1700+[8]BS17A!F1702+[8]BS17A!F1703+[8]BS17A!F1704+[8]BS17A!F1705+[8]BS17A!F1708+[8]BS17A!F1710+[8]BS17A!F1711+[8]BS17A!F1719+[8]BS17A!F1720+[8]BS17A!F1721+[8]BS17A!F1722+[8]BS17A!F1723+[8]BS17A!F1725+[8]BS17A!F1726+[8]BS17A!F1727+[8]BS17A!F1728+[8]BS17A!F1730+[8]BS17A!F1732+[8]BS17A!F1733+[8]BS17A!F1736+[8]BS17A!F1737+[8]BS17A!F1738+[8]BS17A!F1740+[8]BS17A!F1741+[8]BS17A!F1742+[8]BS17A!F1743+[8]BS17A!F1744+[8]BS17A!F1745+[8]BS17A!F1746+[8]BS17A!F1747+[8]BS17A!F1748+[8]BS17A!F1753+[8]BS17A!F1754+[8]BS17A!F1755+[8]BS17A!F1761+[8]BS17A!F1762+[8]BS17A!F1766+[8]BS17A!F1767+[8]BS17A!F1768+[8]BS17A!F1769+[8]BS17A!F1770+[8]BS17A!F1771+[8]BS17A!F1772+[8]BS17A!F1773+[8]BS17A!F1774+[8]BS17A!F1775+[8]BS17A!F1776+[8]BS17A!F1784+[8]BS17A!F1793+[8]BS17A!F1796+[8]BS17A!F1797+[8]BS17A!F1799+[8]BS17A!F1804+[8]BS17A!F1806+[8]BS17A!F1807+[8]BS17A!F1808+[8]BS17A!F1809+[8]BS17A!F1815+[8]BS17A!F1817+[8]BS17A!F1818+[8]BS17A!F1820+[8]BS17A!F1821+[8]BS17A!F1823+[8]BS17A!F1824+[8]BS17A!F1825+[8]BS17A!F1827+[8]BS17A!F1833+[8]BS17A!F1837+[8]BS17A!F1843</f>
        <v>1</v>
      </c>
      <c r="H91" s="327">
        <f>+[8]BS17A!G1640+[8]BS17A!G1643+[8]BS17A!G1644+[8]BS17A!G1645+[8]BS17A!G1653+[8]BS17A!G1654+[8]BS17A!G1655+[8]BS17A!G1663+[8]BS17A!G1664+[8]BS17A!G1665+[8]BS17A!G1666+[8]BS17A!G1667+[8]BS17A!G1668+[8]BS17A!G1669+[8]BS17A!G1670+[8]BS17A!G1671+[8]BS17A!G1672+[8]BS17A!G1673+[8]BS17A!G1674+[8]BS17A!G1675+[8]BS17A!G1676+[8]BS17A!G1678+[8]BS17A!G1679+[8]BS17A!G1680+[8]BS17A!G1681+[8]BS17A!G1682+[8]BS17A!G1683+[8]BS17A!G1684+[8]BS17A!G1685+[8]BS17A!G1687+[8]BS17A!G1688+[8]BS17A!G1689+[8]BS17A!G1691+[8]BS17A!G1692+[8]BS17A!G1693+[8]BS17A!G1694+[8]BS17A!G1698+[8]BS17A!G1699+[8]BS17A!G1700+[8]BS17A!G1702+[8]BS17A!G1703+[8]BS17A!G1704+[8]BS17A!G1705+[8]BS17A!G1708+[8]BS17A!G1710+[8]BS17A!G1711+[8]BS17A!G1719+[8]BS17A!G1720+[8]BS17A!G1721+[8]BS17A!G1722+[8]BS17A!G1723+[8]BS17A!G1725+[8]BS17A!G1726+[8]BS17A!G1727+[8]BS17A!G1728+[8]BS17A!G1730+[8]BS17A!G1732+[8]BS17A!G1733+[8]BS17A!G1736+[8]BS17A!G1737+[8]BS17A!G1738+[8]BS17A!G1740+[8]BS17A!G1741+[8]BS17A!G1742+[8]BS17A!G1743+[8]BS17A!G1744+[8]BS17A!G1745+[8]BS17A!G1746+[8]BS17A!G1747+[8]BS17A!G1748+[8]BS17A!G1753+[8]BS17A!G1754+[8]BS17A!G1755+[8]BS17A!G1761+[8]BS17A!G1762+[8]BS17A!G1766+[8]BS17A!G1767+[8]BS17A!G1768+[8]BS17A!G1769+[8]BS17A!G1770+[8]BS17A!G1771+[8]BS17A!G1772+[8]BS17A!G1773+[8]BS17A!G1774+[8]BS17A!G1775+[8]BS17A!G1776+[8]BS17A!G1784+[8]BS17A!G1793+[8]BS17A!G1796+[8]BS17A!G1797+[8]BS17A!G1799+[8]BS17A!G1804+[8]BS17A!G1806+[8]BS17A!G1807+[8]BS17A!G1808+[8]BS17A!G1809+[8]BS17A!G1815+[8]BS17A!G1817+[8]BS17A!G1818+[8]BS17A!G1820+[8]BS17A!G1821+[8]BS17A!G1823+[8]BS17A!G1824+[8]BS17A!G1825+[8]BS17A!G1827+[8]BS17A!G1833+[8]BS17A!G1837+[8]BS17A!G1843</f>
        <v>0</v>
      </c>
      <c r="I91" s="395">
        <f>SUM(J91:L91)</f>
        <v>4</v>
      </c>
      <c r="J91" s="396">
        <f>+[8]BS17A!E1640+[8]BS17A!E1643+[8]BS17A!E1644+[8]BS17A!E1645+[8]BS17A!E1653+[8]BS17A!E1654+[8]BS17A!E1655+[8]BS17A!E1663+[8]BS17A!E1664+[8]BS17A!E1665+[8]BS17A!E1666+[8]BS17A!E1667+[8]BS17A!E1668+[8]BS17A!E1669+[8]BS17A!E1670+[8]BS17A!E1671+[8]BS17A!E1672+[8]BS17A!E1673+[8]BS17A!E1674+[8]BS17A!E1675+[8]BS17A!E1676+[8]BS17A!E1678+[8]BS17A!E1679+[8]BS17A!E1680+[8]BS17A!E1681+[8]BS17A!E1682+[8]BS17A!E1683+[8]BS17A!E1684+[8]BS17A!E1685+[8]BS17A!E1687+[8]BS17A!E1688+[8]BS17A!E1689+[8]BS17A!E1691+[8]BS17A!E1692+[8]BS17A!E1693+[8]BS17A!E1694+[8]BS17A!E1698+[8]BS17A!E1699+[8]BS17A!E1700+[8]BS17A!E1702+[8]BS17A!E1703+[8]BS17A!E1704+[8]BS17A!E1705+[8]BS17A!E1708+[8]BS17A!E1710+[8]BS17A!E1711+[8]BS17A!E1719+[8]BS17A!E1720+[8]BS17A!E1721+[8]BS17A!E1722+[8]BS17A!E1723+[8]BS17A!E1725+[8]BS17A!E1726+[8]BS17A!E1727+[8]BS17A!E1728+[8]BS17A!E1730+[8]BS17A!E1732+[8]BS17A!E1733+[8]BS17A!E1736+[8]BS17A!E1737+[8]BS17A!E1738+[8]BS17A!E1740+[8]BS17A!E1741+[8]BS17A!E1742+[8]BS17A!E1743+[8]BS17A!E1744+[8]BS17A!E1745+[8]BS17A!E1746+[8]BS17A!E1747+[8]BS17A!E1748+[8]BS17A!E1753+[8]BS17A!E1754+[8]BS17A!E1755+[8]BS17A!E1761+[8]BS17A!E1762+[8]BS17A!E1766+[8]BS17A!E1767+[8]BS17A!E1768+[8]BS17A!E1769+[8]BS17A!E1770+[8]BS17A!E1771+[8]BS17A!E1772+[8]BS17A!E1773+[8]BS17A!E1774+[8]BS17A!E1775+[8]BS17A!E1776+[8]BS17A!E1784+[8]BS17A!E1793+[8]BS17A!E1796+[8]BS17A!E1797+[8]BS17A!E1799+[8]BS17A!E1804+[8]BS17A!E1806+[8]BS17A!E1807+[8]BS17A!E1808+[8]BS17A!E1809+[8]BS17A!E1815+[8]BS17A!E1817+[8]BS17A!E1818+[8]BS17A!E1820+[8]BS17A!E1821+[8]BS17A!E1823+[8]BS17A!E1824+[8]BS17A!E1825+[8]BS17A!E1827+[8]BS17A!E1833+[8]BS17A!E1837+[8]BS17A!E1843</f>
        <v>4</v>
      </c>
      <c r="K91" s="396">
        <f>+[8]BS17A!H1640+[8]BS17A!H1643+[8]BS17A!H1644+[8]BS17A!H1645+[8]BS17A!H1653+[8]BS17A!H1654+[8]BS17A!H1655+[8]BS17A!H1663+[8]BS17A!H1664+[8]BS17A!H1665+[8]BS17A!H1666+[8]BS17A!H1667+[8]BS17A!H1668+[8]BS17A!H1669+[8]BS17A!H1670+[8]BS17A!H1671+[8]BS17A!H1672+[8]BS17A!H1673+[8]BS17A!H1674+[8]BS17A!H1675+[8]BS17A!H1676+[8]BS17A!H1678+[8]BS17A!H1679+[8]BS17A!H1680+[8]BS17A!H1681+[8]BS17A!H1682+[8]BS17A!H1683+[8]BS17A!H1684+[8]BS17A!H1685+[8]BS17A!H1687+[8]BS17A!H1688+[8]BS17A!H1689+[8]BS17A!H1691+[8]BS17A!H1692+[8]BS17A!H1693+[8]BS17A!H1694+[8]BS17A!H1698+[8]BS17A!H1699+[8]BS17A!H1700+[8]BS17A!H1702+[8]BS17A!H1703+[8]BS17A!H1704+[8]BS17A!H1705+[8]BS17A!H1708+[8]BS17A!H1710+[8]BS17A!H1711+[8]BS17A!H1719+[8]BS17A!H1720+[8]BS17A!H1721+[8]BS17A!H1722+[8]BS17A!H1723+[8]BS17A!H1725+[8]BS17A!H1726+[8]BS17A!H1727+[8]BS17A!H1728+[8]BS17A!H1730+[8]BS17A!H1732+[8]BS17A!H1733+[8]BS17A!H1736+[8]BS17A!H1737+[8]BS17A!H1738+[8]BS17A!H1740+[8]BS17A!H1741+[8]BS17A!H1742+[8]BS17A!H1743+[8]BS17A!H1744+[8]BS17A!H1745+[8]BS17A!H1746+[8]BS17A!H1747+[8]BS17A!H1748+[8]BS17A!H1753+[8]BS17A!H1754+[8]BS17A!H1755+[8]BS17A!H1761+[8]BS17A!H1762+[8]BS17A!H1766+[8]BS17A!H1767+[8]BS17A!H1768+[8]BS17A!H1769+[8]BS17A!H1770+[8]BS17A!H1771+[8]BS17A!H1772+[8]BS17A!H1773+[8]BS17A!H1774+[8]BS17A!H1775+[8]BS17A!H1776+[8]BS17A!H1784+[8]BS17A!H1793+[8]BS17A!H1796+[8]BS17A!H1797+[8]BS17A!H1799+[8]BS17A!H1804+[8]BS17A!H1806+[8]BS17A!H1807+[8]BS17A!H1808+[8]BS17A!H1809+[8]BS17A!H1815+[8]BS17A!H1817+[8]BS17A!H1818+[8]BS17A!H1820+[8]BS17A!H1821+[8]BS17A!H1823+[8]BS17A!H1824+[8]BS17A!H1825+[8]BS17A!H1827+[8]BS17A!H1833+[8]BS17A!H1837+[8]BS17A!H1843</f>
        <v>0</v>
      </c>
      <c r="L91" s="396">
        <f>+[8]BS17A!I1640+[8]BS17A!I1643+[8]BS17A!I1644+[8]BS17A!I1645+[8]BS17A!I1653+[8]BS17A!I1654+[8]BS17A!I1655+[8]BS17A!I1663+[8]BS17A!I1664+[8]BS17A!I1665+[8]BS17A!I1666+[8]BS17A!I1667+[8]BS17A!I1668+[8]BS17A!I1669+[8]BS17A!I1670+[8]BS17A!I1671+[8]BS17A!I1672+[8]BS17A!I1673+[8]BS17A!I1674+[8]BS17A!I1675+[8]BS17A!I1676+[8]BS17A!I1678+[8]BS17A!I1679+[8]BS17A!I1680+[8]BS17A!I1681+[8]BS17A!I1682+[8]BS17A!I1683+[8]BS17A!I1684+[8]BS17A!I1685+[8]BS17A!I1687+[8]BS17A!I1688+[8]BS17A!I1689+[8]BS17A!I1691+[8]BS17A!I1692+[8]BS17A!I1693+[8]BS17A!I1694+[8]BS17A!I1698+[8]BS17A!I1699+[8]BS17A!I1700+[8]BS17A!I1702+[8]BS17A!I1703+[8]BS17A!I1704+[8]BS17A!I1705+[8]BS17A!I1708+[8]BS17A!I1710+[8]BS17A!I1711+[8]BS17A!I1719+[8]BS17A!I1720+[8]BS17A!I1721+[8]BS17A!I1722+[8]BS17A!I1723+[8]BS17A!I1725+[8]BS17A!I1726+[8]BS17A!I1727+[8]BS17A!I1728+[8]BS17A!I1730+[8]BS17A!I1732+[8]BS17A!I1733+[8]BS17A!I1736+[8]BS17A!I1737+[8]BS17A!I1738+[8]BS17A!I1740+[8]BS17A!I1741+[8]BS17A!I1742+[8]BS17A!I1743+[8]BS17A!I1744+[8]BS17A!I1745+[8]BS17A!I1746+[8]BS17A!I1747+[8]BS17A!I1748+[8]BS17A!I1753+[8]BS17A!I1754+[8]BS17A!I1755+[8]BS17A!I1761+[8]BS17A!I1762+[8]BS17A!I1766+[8]BS17A!I1767+[8]BS17A!I1768+[8]BS17A!I1769+[8]BS17A!I1770+[8]BS17A!I1771+[8]BS17A!I1772+[8]BS17A!I1773+[8]BS17A!I1774+[8]BS17A!I1775+[8]BS17A!I1776+[8]BS17A!I1784+[8]BS17A!I1793+[8]BS17A!I1796+[8]BS17A!I1797+[8]BS17A!I1799+[8]BS17A!I1804+[8]BS17A!I1806+[8]BS17A!I1807+[8]BS17A!I1808+[8]BS17A!I1809+[8]BS17A!I1815+[8]BS17A!I1817+[8]BS17A!I1818+[8]BS17A!I1820+[8]BS17A!I1821+[8]BS17A!I1823+[8]BS17A!I1824+[8]BS17A!I1825+[8]BS17A!I1827+[8]BS17A!I1833+[8]BS17A!I1837+[8]BS17A!I1843</f>
        <v>0</v>
      </c>
      <c r="M91" s="324">
        <f>+[8]BS17A!AB1640+[8]BS17A!AB1643+[8]BS17A!AB1644+[8]BS17A!AB1645+[8]BS17A!AB1653+[8]BS17A!AB1654+[8]BS17A!AB1655+[8]BS17A!AB1663+[8]BS17A!AB1664+[8]BS17A!AB1665+[8]BS17A!AB1666+[8]BS17A!AB1667+[8]BS17A!AB1668+[8]BS17A!AB1669+[8]BS17A!AB1670+[8]BS17A!AB1671+[8]BS17A!AB1672+[8]BS17A!AB1673+[8]BS17A!AB1674+[8]BS17A!AB1675+[8]BS17A!AB1676+[8]BS17A!AB1678+[8]BS17A!AB1679+[8]BS17A!AB1680+[8]BS17A!AB1681+[8]BS17A!AB1682+[8]BS17A!AB1683+[8]BS17A!AB1684+[8]BS17A!AB1685+[8]BS17A!AB1687+[8]BS17A!AB1688+[8]BS17A!AB1689+[8]BS17A!AB1691+[8]BS17A!AB1692+[8]BS17A!AB1693+[8]BS17A!AB1694+[8]BS17A!AB1698+[8]BS17A!AB1699+[8]BS17A!AB1700+[8]BS17A!AB1702+[8]BS17A!AB1703+[8]BS17A!AB1704+[8]BS17A!AB1705+[8]BS17A!AB1708+[8]BS17A!AB1710+[8]BS17A!AB1711+[8]BS17A!AB1719+[8]BS17A!AB1720+[8]BS17A!AB1721+[8]BS17A!AB1722+[8]BS17A!AB1723+[8]BS17A!AB1725+[8]BS17A!AB1726+[8]BS17A!AB1727+[8]BS17A!AB1728+[8]BS17A!AB1730+[8]BS17A!AB1732+[8]BS17A!AB1733+[8]BS17A!AB1736+[8]BS17A!AB1737+[8]BS17A!AB1738+[8]BS17A!AB1740+[8]BS17A!AB1741+[8]BS17A!AB1742+[8]BS17A!AB1743+[8]BS17A!AB1744+[8]BS17A!AB1745+[8]BS17A!AB1746+[8]BS17A!AB1747+[8]BS17A!AB1748+[8]BS17A!AB1753+[8]BS17A!AB1754+[8]BS17A!AB1755+[8]BS17A!AB1761+[8]BS17A!AB1762+[8]BS17A!AB1766+[8]BS17A!AB1767+[8]BS17A!AB1768+[8]BS17A!AB1769+[8]BS17A!AB1770+[8]BS17A!AB1771+[8]BS17A!AB1772+[8]BS17A!AB1773+[8]BS17A!AB1774+[8]BS17A!AB1775+[8]BS17A!AB1776+[8]BS17A!AB1784+[8]BS17A!AB1793+[8]BS17A!AB1796+[8]BS17A!AB1797+[8]BS17A!AB1799+[8]BS17A!AB1804+[8]BS17A!AB1806+[8]BS17A!AB1807+[8]BS17A!AB1808+[8]BS17A!AB1809+[8]BS17A!AB1815+[8]BS17A!AB1817+[8]BS17A!AB1818+[8]BS17A!AB1820+[8]BS17A!AB1821+[8]BS17A!AB1823+[8]BS17A!AB1824+[8]BS17A!AB1825+[8]BS17A!AB1827+[8]BS17A!AB1833+[8]BS17A!AB1837+[8]BS17A!AB1843</f>
        <v>2</v>
      </c>
      <c r="N91" s="324">
        <f>+[8]BS17A!Q1640+[8]BS17A!Q1643+[8]BS17A!Q1644+[8]BS17A!Q1645+[8]BS17A!Q1653+[8]BS17A!Q1654+[8]BS17A!Q1655+[8]BS17A!Q1663+[8]BS17A!Q1664+[8]BS17A!Q1665+[8]BS17A!Q1666+[8]BS17A!Q1667+[8]BS17A!Q1668+[8]BS17A!Q1669+[8]BS17A!Q1670+[8]BS17A!Q1671+[8]BS17A!Q1672+[8]BS17A!Q1673+[8]BS17A!Q1674+[8]BS17A!Q1675+[8]BS17A!Q1676+[8]BS17A!Q1678+[8]BS17A!Q1679+[8]BS17A!Q1680+[8]BS17A!Q1681+[8]BS17A!Q1682+[8]BS17A!Q1683+[8]BS17A!Q1684+[8]BS17A!Q1685+[8]BS17A!Q1687+[8]BS17A!Q1688+[8]BS17A!Q1689+[8]BS17A!Q1691+[8]BS17A!Q1692+[8]BS17A!Q1693+[8]BS17A!Q1694+[8]BS17A!Q1698+[8]BS17A!Q1699+[8]BS17A!Q1700+[8]BS17A!Q1702+[8]BS17A!Q1703+[8]BS17A!Q1704+[8]BS17A!Q1705+[8]BS17A!Q1708+[8]BS17A!Q1710+[8]BS17A!Q1711+[8]BS17A!Q1719+[8]BS17A!Q1720+[8]BS17A!Q1721+[8]BS17A!Q1722+[8]BS17A!Q1723+[8]BS17A!Q1725+[8]BS17A!Q1726+[8]BS17A!Q1727+[8]BS17A!Q1728+[8]BS17A!Q1730+[8]BS17A!Q1732+[8]BS17A!Q1733+[8]BS17A!Q1736+[8]BS17A!Q1737+[8]BS17A!Q1738+[8]BS17A!Q1740+[8]BS17A!Q1741+[8]BS17A!Q1742+[8]BS17A!Q1743+[8]BS17A!Q1744+[8]BS17A!Q1745+[8]BS17A!Q1746+[8]BS17A!Q1747+[8]BS17A!Q1748+[8]BS17A!Q1753+[8]BS17A!Q1754+[8]BS17A!Q1755+[8]BS17A!Q1761+[8]BS17A!Q1762+[8]BS17A!Q1766+[8]BS17A!Q1767+[8]BS17A!Q1768+[8]BS17A!Q1769+[8]BS17A!Q1770+[8]BS17A!Q1771+[8]BS17A!Q1772+[8]BS17A!Q1773+[8]BS17A!Q1774+[8]BS17A!Q1775+[8]BS17A!Q1776+[8]BS17A!Q1784+[8]BS17A!Q1793+[8]BS17A!Q1796+[8]BS17A!Q1797+[8]BS17A!Q1799+[8]BS17A!Q1804+[8]BS17A!Q1806+[8]BS17A!Q1807+[8]BS17A!Q1808+[8]BS17A!Q1809+[8]BS17A!Q1815+[8]BS17A!Q1817+[8]BS17A!Q1818+[8]BS17A!Q1820+[8]BS17A!Q1821+[8]BS17A!Q1823+[8]BS17A!Q1824+[8]BS17A!Q1825+[8]BS17A!Q1827+[8]BS17A!Q1833+[8]BS17A!Q1837+[8]BS17A!Q1843+[8]BS17A!R1640+[8]BS17A!R1643+[8]BS17A!R1644+[8]BS17A!R1645+[8]BS17A!R1653+[8]BS17A!R1654+[8]BS17A!R1655+[8]BS17A!R1663+[8]BS17A!R1664+[8]BS17A!R1665+[8]BS17A!R1666+[8]BS17A!R1667+[8]BS17A!R1668+[8]BS17A!R1669+[8]BS17A!R1670+[8]BS17A!R1671+[8]BS17A!R1672+[8]BS17A!R1673+[8]BS17A!R1674+[8]BS17A!R1675+[8]BS17A!R1676+[8]BS17A!R1678+[8]BS17A!R1679+[8]BS17A!R1680+[8]BS17A!R1681+[8]BS17A!R1682+[8]BS17A!R1683+[8]BS17A!R1684+[8]BS17A!R1685+[8]BS17A!R1687+[8]BS17A!R1688+[8]BS17A!R1689+[8]BS17A!R1691+[8]BS17A!R1692+[8]BS17A!R1693+[8]BS17A!R1694+[8]BS17A!R1698+[8]BS17A!R1699+[8]BS17A!R1700+[8]BS17A!R1702+[8]BS17A!R1703+[8]BS17A!R1704+[8]BS17A!R1705+[8]BS17A!R1708+[8]BS17A!R1710+[8]BS17A!R1711+[8]BS17A!R1719+[8]BS17A!R1720+[8]BS17A!R1721+[8]BS17A!R1722+[8]BS17A!R1723+[8]BS17A!R1725+[8]BS17A!R1726+[8]BS17A!R1727+[8]BS17A!R1728+[8]BS17A!R1730+[8]BS17A!R1732+[8]BS17A!R1733+[8]BS17A!R1736+[8]BS17A!R1737+[8]BS17A!R1738+[8]BS17A!R1740+[8]BS17A!R1741+[8]BS17A!R1742+[8]BS17A!R1743+[8]BS17A!R1744+[8]BS17A!R1745+[8]BS17A!R1746+[8]BS17A!R1747+[8]BS17A!R1748+[8]BS17A!R1753+[8]BS17A!R1754+[8]BS17A!R1755+[8]BS17A!R1761+[8]BS17A!R1762+[8]BS17A!R1766+[8]BS17A!R1767+[8]BS17A!R1768+[8]BS17A!R1769+[8]BS17A!R1770+[8]BS17A!R1771+[8]BS17A!R1772+[8]BS17A!R1773+[8]BS17A!R1774+[8]BS17A!R1775+[8]BS17A!R1776+[8]BS17A!R1784+[8]BS17A!R1793+[8]BS17A!R1796+[8]BS17A!R1797+[8]BS17A!R1799+[8]BS17A!R1804+[8]BS17A!R1806+[8]BS17A!R1807+[8]BS17A!R1808+[8]BS17A!R1809+[8]BS17A!R1815+[8]BS17A!R1817+[8]BS17A!R1818+[8]BS17A!R1820+[8]BS17A!R1821+[8]BS17A!R1823+[8]BS17A!R1824+[8]BS17A!R1825+[8]BS17A!R1827+[8]BS17A!R1833+[8]BS17A!R1837+[8]BS17A!R1843</f>
        <v>0</v>
      </c>
      <c r="O91" s="324">
        <f>+[8]BS17D!C1638+[8]BS17D!C1641+[8]BS17D!C1642+[8]BS17D!C1643+[8]BS17D!C1651+[8]BS17D!C1652+[8]BS17D!C1653+[8]BS17D!C1661+[8]BS17D!C1662+[8]BS17D!C1663+[8]BS17D!C1664+[8]BS17D!C1665+[8]BS17D!C1666+[8]BS17D!C1667+[8]BS17D!C1668+[8]BS17D!C1669+[8]BS17D!C1670+[8]BS17D!C1671+[8]BS17D!C1672+[8]BS17D!C1673+[8]BS17D!C1674+[8]BS17D!C1676+[8]BS17D!C1677+[8]BS17D!C1678+[8]BS17D!C1679+[8]BS17D!C1680+[8]BS17D!C1681+[8]BS17D!C1682+[8]BS17D!C1683+[8]BS17D!C1685+[8]BS17D!C1686+[8]BS17D!C1687+[8]BS17D!C1689+[8]BS17D!C1690+[8]BS17D!C1691+[8]BS17D!C1692+[8]BS17D!C1696+[8]BS17D!C1697+[8]BS17D!C1698+[8]BS17D!C1700+[8]BS17D!C1701+[8]BS17D!C1702+[8]BS17D!C1703+[8]BS17D!C1706+[8]BS17D!C1708+[8]BS17D!C1709+[8]BS17D!C1717+[8]BS17D!C1718+[8]BS17D!C1719+[8]BS17D!C1720+[8]BS17D!C1721+[8]BS17D!C1723+[8]BS17D!C1724+[8]BS17D!C1725+[8]BS17D!C1726+[8]BS17D!C1728+[8]BS17D!C1730+[8]BS17D!C1731+[8]BS17D!C1734+[8]BS17D!C1735+[8]BS17D!C1736+[8]BS17D!C1738+[8]BS17D!C1739+[8]BS17D!C1740+[8]BS17D!C1741+[8]BS17D!C1742+[8]BS17D!C1743+[8]BS17D!C1744+[8]BS17D!C1745+[8]BS17D!C1746+[8]BS17D!C1751+[8]BS17D!C1752+[8]BS17D!C1753+[8]BS17D!C1759+[8]BS17D!C1760+[8]BS17D!C1764+[8]BS17D!C1765+[8]BS17D!C1766+[8]BS17D!C1767+[8]BS17D!C1768+[8]BS17D!C1769+[8]BS17D!C1770+[8]BS17D!C1771+[8]BS17D!C1772+[8]BS17D!C1773+[8]BS17D!C1774+[8]BS17D!C1782+[8]BS17D!C1791+[8]BS17D!C1794+[8]BS17D!C1795+[8]BS17D!C1797+[8]BS17D!C1802+[8]BS17D!C1804+[8]BS17D!C1805+[8]BS17D!C1806+[8]BS17D!C1807+[8]BS17D!C1813+[8]BS17D!C1815+[8]BS17D!C1816+[8]BS17D!C1818+[8]BS17D!C1819+[8]BS17D!C1821+[8]BS17D!C1822+[8]BS17D!C1823+[8]BS17D!C1825+[8]BS17D!C1831+[8]BS17D!C1835+[8]BS17D!C1841</f>
        <v>0</v>
      </c>
      <c r="P91" s="324">
        <f>+[8]BS17A!S1640+[8]BS17A!S1643+[8]BS17A!S1644+[8]BS17A!S1645+[8]BS17A!S1653+[8]BS17A!S1654+[8]BS17A!S1655+[8]BS17A!S1663+[8]BS17A!S1664+[8]BS17A!S1665+[8]BS17A!S1666+[8]BS17A!S1667+[8]BS17A!S1668+[8]BS17A!S1669+[8]BS17A!S1670+[8]BS17A!S1671+[8]BS17A!S1672+[8]BS17A!S1673+[8]BS17A!S1674+[8]BS17A!S1675+[8]BS17A!S1676+[8]BS17A!S1678+[8]BS17A!S1679+[8]BS17A!S1680+[8]BS17A!S1681+[8]BS17A!S1682+[8]BS17A!S1683+[8]BS17A!S1684+[8]BS17A!S1685+[8]BS17A!S1687+[8]BS17A!S1688+[8]BS17A!S1689+[8]BS17A!S1691+[8]BS17A!S1692+[8]BS17A!S1693+[8]BS17A!S1694+[8]BS17A!S1698+[8]BS17A!S1699+[8]BS17A!S1700+[8]BS17A!S1702+[8]BS17A!S1703+[8]BS17A!S1704+[8]BS17A!S1705+[8]BS17A!S1708+[8]BS17A!S1710+[8]BS17A!S1711+[8]BS17A!S1719+[8]BS17A!S1720+[8]BS17A!S1721+[8]BS17A!S1722+[8]BS17A!S1723+[8]BS17A!S1725+[8]BS17A!S1726+[8]BS17A!S1727+[8]BS17A!S1728+[8]BS17A!S1730+[8]BS17A!S1732+[8]BS17A!S1733+[8]BS17A!S1736+[8]BS17A!S1737+[8]BS17A!S1738+[8]BS17A!S1740+[8]BS17A!S1741+[8]BS17A!S1742+[8]BS17A!S1743+[8]BS17A!S1744+[8]BS17A!S1745+[8]BS17A!S1746+[8]BS17A!S1747+[8]BS17A!S1748+[8]BS17A!S1753+[8]BS17A!S1754+[8]BS17A!S1755+[8]BS17A!S1761+[8]BS17A!S1762+[8]BS17A!S1766+[8]BS17A!S1767+[8]BS17A!S1768+[8]BS17A!S1769+[8]BS17A!S1770+[8]BS17A!S1771+[8]BS17A!S1772+[8]BS17A!S1773+[8]BS17A!S1774+[8]BS17A!S1775+[8]BS17A!S1776+[8]BS17A!S1784+[8]BS17A!S1793+[8]BS17A!S1796+[8]BS17A!S1797+[8]BS17A!S1799+[8]BS17A!S1804+[8]BS17A!S1806+[8]BS17A!S1807+[8]BS17A!S1808+[8]BS17A!S1809+[8]BS17A!S1815+[8]BS17A!S1817+[8]BS17A!S1818+[8]BS17A!S1820+[8]BS17A!S1821+[8]BS17A!S1823+[8]BS17A!S1824+[8]BS17A!S1825+[8]BS17A!S1827+[8]BS17A!S1833+[8]BS17A!S1837+[8]BS17A!S1843</f>
        <v>0</v>
      </c>
      <c r="Q91" s="324">
        <f>+[8]BS17A!T1640+[8]BS17A!T1643+[8]BS17A!T1644+[8]BS17A!T1645+[8]BS17A!T1653+[8]BS17A!T1654+[8]BS17A!T1655+[8]BS17A!T1663+[8]BS17A!T1664+[8]BS17A!T1665+[8]BS17A!T1666+[8]BS17A!T1667+[8]BS17A!T1668+[8]BS17A!T1669+[8]BS17A!T1670+[8]BS17A!T1671+[8]BS17A!T1672+[8]BS17A!T1673+[8]BS17A!T1674+[8]BS17A!T1675+[8]BS17A!T1676+[8]BS17A!T1678+[8]BS17A!T1679+[8]BS17A!T1680+[8]BS17A!T1681+[8]BS17A!T1682+[8]BS17A!T1683+[8]BS17A!T1684+[8]BS17A!T1685+[8]BS17A!T1687+[8]BS17A!T1688+[8]BS17A!T1689+[8]BS17A!T1691+[8]BS17A!T1692+[8]BS17A!T1693+[8]BS17A!T1694+[8]BS17A!T1698+[8]BS17A!T1699+[8]BS17A!T1700+[8]BS17A!T1702+[8]BS17A!T1703+[8]BS17A!T1704+[8]BS17A!T1705+[8]BS17A!T1708+[8]BS17A!T1710+[8]BS17A!T1711+[8]BS17A!T1719+[8]BS17A!T1720+[8]BS17A!T1721+[8]BS17A!T1722+[8]BS17A!T1723+[8]BS17A!T1725+[8]BS17A!T1726+[8]BS17A!T1727+[8]BS17A!T1728+[8]BS17A!T1730+[8]BS17A!T1732+[8]BS17A!T1733+[8]BS17A!T1736+[8]BS17A!T1737+[8]BS17A!T1738+[8]BS17A!T1740+[8]BS17A!T1741+[8]BS17A!T1742+[8]BS17A!T1743+[8]BS17A!T1744+[8]BS17A!T1745+[8]BS17A!T1746+[8]BS17A!T1747+[8]BS17A!T1748+[8]BS17A!T1753+[8]BS17A!T1754+[8]BS17A!T1755+[8]BS17A!T1761+[8]BS17A!T1762+[8]BS17A!T1766+[8]BS17A!T1767+[8]BS17A!T1768+[8]BS17A!T1769+[8]BS17A!T1770+[8]BS17A!T1771+[8]BS17A!T1772+[8]BS17A!T1773+[8]BS17A!T1774+[8]BS17A!T1775+[8]BS17A!T1776+[8]BS17A!T1784+[8]BS17A!T1793+[8]BS17A!T1796+[8]BS17A!T1797+[8]BS17A!T1799+[8]BS17A!T1804+[8]BS17A!T1806+[8]BS17A!T1807+[8]BS17A!T1808+[8]BS17A!T1809+[8]BS17A!T1815+[8]BS17A!T1817+[8]BS17A!T1818+[8]BS17A!T1820+[8]BS17A!T1821+[8]BS17A!T1823+[8]BS17A!T1824+[8]BS17A!T1825+[8]BS17A!T1827+[8]BS17A!T1833+[8]BS17A!T1837+[8]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[8]BS17A!C$1641+[8]BS17A!C$1642+[8]BS17A!C$1646+[8]BS17A!C$1647+[8]BS17A!C$1648+[8]BS17A!C$1649+[8]BS17A!C$1650+[8]BS17A!C$1651+[8]BS17A!C$1652+[8]BS17A!C$1656+[8]BS17A!C$1657+[8]BS17A!C$1658+[8]BS17A!C$1659+[8]BS17A!C$1660+[8]BS17A!C$1661+[8]BS17A!C$1662+[8]BS17A!C$1677+[8]BS17A!C$1686+[8]BS17A!C$1690+[8]BS17A!C$1695+[8]BS17A!C$1696+[8]BS17A!C$1697+[8]BS17A!C$1701+[8]BS17A!C$1706+[8]BS17A!C$1707+[8]BS17A!C$1709+[8]BS17A!C$1712+[8]BS17A!C$1713+[8]BS17A!C$1714+[8]BS17A!C$1715+[8]BS17A!C$1716+[8]BS17A!C$1717+[8]BS17A!C$1718+[8]BS17A!C$1724+[8]BS17A!C$1729+[8]BS17A!C$1731+[8]BS17A!C$1734+[8]BS17A!C$1735+[8]BS17A!C$1739+[8]BS17A!C$1749+[8]BS17A!C$1750+[8]BS17A!C$1751+[8]BS17A!C$1752+[8]BS17A!C$1756+[8]BS17A!C$1757+[8]BS17A!C$1758+[8]BS17A!C$1759+[8]BS17A!C$1760+[8]BS17A!C$1763+[8]BS17A!C$1764+[8]BS17A!C$1765+[8]BS17A!C$1777+[8]BS17A!C$1778+[8]BS17A!C$1779+[8]BS17A!C$1780+[8]BS17A!C$1781+[8]BS17A!C$1782+[8]BS17A!C$1783+[8]BS17A!C$1785+[8]BS17A!C$1786+[8]BS17A!C$1787+[8]BS17A!C$1788+[8]BS17A!C$1789+[8]BS17A!C$1790+[8]BS17A!C$1791+[8]BS17A!C$1792+[8]BS17A!C$1794+[8]BS17A!C$1795+[8]BS17A!C$1798+[8]BS17A!C$1800+[8]BS17A!C$1801+[8]BS17A!C$1802+[8]BS17A!C$1803+[8]BS17A!C$1805+[8]BS17A!C$1810+[8]BS17A!C$1811+[8]BS17A!C$1812+[8]BS17A!C$1813+[8]BS17A!C$1814+[8]BS17A!C$1816+[8]BS17A!C$1819+[8]BS17A!C$1822+[8]BS17A!C$1826+[8]BS17A!C$1828+[8]BS17A!C$1829+[8]BS17A!C$1830+[8]BS17A!C$1831+[8]BS17A!C$1832+[8]BS17A!C$1834+[8]BS17A!C$1835+[8]BS17A!C$1836+[8]BS17A!C$1838+[8]BS17A!C$1839+[8]BS17A!C$1840+[8]BS17A!C$1841+[8]BS17A!C$1842+[8]BS17A!C$1844</f>
        <v>14</v>
      </c>
      <c r="D92" s="296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8</v>
      </c>
      <c r="E92" s="294">
        <f>SUM(F92:H92)</f>
        <v>8</v>
      </c>
      <c r="F92" s="295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8</v>
      </c>
      <c r="G92" s="295">
        <f>+[8]BS17A!F$1641+[8]BS17A!F$1642+[8]BS17A!F$1646+[8]BS17A!F$1647+[8]BS17A!F$1648+[8]BS17A!F$1649+[8]BS17A!F$1650+[8]BS17A!F$1651+[8]BS17A!F$1652+[8]BS17A!F$1656+[8]BS17A!F$1657+[8]BS17A!F$1658+[8]BS17A!F$1659+[8]BS17A!F$1660+[8]BS17A!F$1661+[8]BS17A!F$1662+[8]BS17A!F$1677+[8]BS17A!F$1686+[8]BS17A!F$1690+[8]BS17A!F$1695+[8]BS17A!F$1696+[8]BS17A!F$1697+[8]BS17A!F$1701+[8]BS17A!F$1706+[8]BS17A!F$1707+[8]BS17A!F$1709+[8]BS17A!F$1712+[8]BS17A!F$1713+[8]BS17A!F$1714+[8]BS17A!F$1715+[8]BS17A!F$1716+[8]BS17A!F$1717+[8]BS17A!F$1718+[8]BS17A!F$1724+[8]BS17A!F$1729+[8]BS17A!F$1731+[8]BS17A!F$1734+[8]BS17A!F$1735+[8]BS17A!F$1739+[8]BS17A!F$1749+[8]BS17A!F$1750+[8]BS17A!F$1751+[8]BS17A!F$1752+[8]BS17A!F$1756+[8]BS17A!F$1757+[8]BS17A!F$1758+[8]BS17A!F$1759+[8]BS17A!F$1760+[8]BS17A!F$1763+[8]BS17A!F$1764+[8]BS17A!F$1765+[8]BS17A!F$1777+[8]BS17A!F$1778+[8]BS17A!F$1779+[8]BS17A!F$1780+[8]BS17A!F$1781+[8]BS17A!F$1782+[8]BS17A!F$1783+[8]BS17A!F$1785+[8]BS17A!F$1786+[8]BS17A!F$1787+[8]BS17A!F$1788+[8]BS17A!F$1789+[8]BS17A!F$1790+[8]BS17A!F$1791+[8]BS17A!F$1792+[8]BS17A!F$1794+[8]BS17A!F$1795+[8]BS17A!F$1798+[8]BS17A!F$1800+[8]BS17A!F$1801+[8]BS17A!F$1802+[8]BS17A!F$1803+[8]BS17A!F$1805+[8]BS17A!F$1810+[8]BS17A!F$1811+[8]BS17A!F$1812+[8]BS17A!F$1813+[8]BS17A!F$1814+[8]BS17A!F$1816+[8]BS17A!F$1819+[8]BS17A!F$1822+[8]BS17A!F$1826+[8]BS17A!F$1828+[8]BS17A!F$1829+[8]BS17A!F$1830+[8]BS17A!F$1831+[8]BS17A!F$1832+[8]BS17A!F$1834+[8]BS17A!F$1835+[8]BS17A!F$1836+[8]BS17A!F$1838+[8]BS17A!F$1839+[8]BS17A!F$1840+[8]BS17A!F$1841+[8]BS17A!F$1842+[8]BS17A!F$1844</f>
        <v>0</v>
      </c>
      <c r="H92" s="295">
        <f>+[8]BS17A!G$1641+[8]BS17A!G$1642+[8]BS17A!G$1646+[8]BS17A!G$1647+[8]BS17A!G$1648+[8]BS17A!G$1649+[8]BS17A!G$1650+[8]BS17A!G$1651+[8]BS17A!G$1652+[8]BS17A!G$1656+[8]BS17A!G$1657+[8]BS17A!G$1658+[8]BS17A!G$1659+[8]BS17A!G$1660+[8]BS17A!G$1661+[8]BS17A!G$1662+[8]BS17A!G$1677+[8]BS17A!G$1686+[8]BS17A!G$1690+[8]BS17A!G$1695+[8]BS17A!G$1696+[8]BS17A!G$1697+[8]BS17A!G$1701+[8]BS17A!G$1706+[8]BS17A!G$1707+[8]BS17A!G$1709+[8]BS17A!G$1712+[8]BS17A!G$1713+[8]BS17A!G$1714+[8]BS17A!G$1715+[8]BS17A!G$1716+[8]BS17A!G$1717+[8]BS17A!G$1718+[8]BS17A!G$1724+[8]BS17A!G$1729+[8]BS17A!G$1731+[8]BS17A!G$1734+[8]BS17A!G$1735+[8]BS17A!G$1739+[8]BS17A!G$1749+[8]BS17A!G$1750+[8]BS17A!G$1751+[8]BS17A!G$1752+[8]BS17A!G$1756+[8]BS17A!G$1757+[8]BS17A!G$1758+[8]BS17A!G$1759+[8]BS17A!G$1760+[8]BS17A!G$1763+[8]BS17A!G$1764+[8]BS17A!G$1765+[8]BS17A!G$1777+[8]BS17A!G$1778+[8]BS17A!G$1779+[8]BS17A!G$1780+[8]BS17A!G$1781+[8]BS17A!G$1782+[8]BS17A!G$1783+[8]BS17A!G$1785+[8]BS17A!G$1786+[8]BS17A!G$1787+[8]BS17A!G$1788+[8]BS17A!G$1789+[8]BS17A!G$1790+[8]BS17A!G$1791+[8]BS17A!G$1792+[8]BS17A!G$1794+[8]BS17A!G$1795+[8]BS17A!G$1798+[8]BS17A!G$1800+[8]BS17A!G$1801+[8]BS17A!G$1802+[8]BS17A!G$1803+[8]BS17A!G$1805+[8]BS17A!G$1810+[8]BS17A!G$1811+[8]BS17A!G$1812+[8]BS17A!G$1813+[8]BS17A!G$1814+[8]BS17A!G$1816+[8]BS17A!G$1819+[8]BS17A!G$1822+[8]BS17A!G$1826+[8]BS17A!G$1828+[8]BS17A!G$1829+[8]BS17A!G$1830+[8]BS17A!G$1831+[8]BS17A!G$1832+[8]BS17A!G$1834+[8]BS17A!G$1835+[8]BS17A!G$1836+[8]BS17A!G$1838+[8]BS17A!G$1839+[8]BS17A!G$1840+[8]BS17A!G$1841+[8]BS17A!G$1842+[8]BS17A!G$1844</f>
        <v>0</v>
      </c>
      <c r="I92" s="395">
        <f>SUM(J92:L92)</f>
        <v>6</v>
      </c>
      <c r="J92" s="396">
        <f>+[8]BS17A!E$1641+[8]BS17A!E$1642+[8]BS17A!E$1646+[8]BS17A!E$1647+[8]BS17A!E$1648+[8]BS17A!E$1649+[8]BS17A!E$1650+[8]BS17A!E$1651+[8]BS17A!E$1652+[8]BS17A!E$1656+[8]BS17A!E$1657+[8]BS17A!E$1658+[8]BS17A!E$1659+[8]BS17A!E$1660+[8]BS17A!E$1661+[8]BS17A!E$1662+[8]BS17A!E$1677+[8]BS17A!E$1686+[8]BS17A!E$1690+[8]BS17A!E$1695+[8]BS17A!E$1696+[8]BS17A!E$1697+[8]BS17A!E$1701+[8]BS17A!E$1706+[8]BS17A!E$1707+[8]BS17A!E$1709+[8]BS17A!E$1712+[8]BS17A!E$1713+[8]BS17A!E$1714+[8]BS17A!E$1715+[8]BS17A!E$1716+[8]BS17A!E$1717+[8]BS17A!E$1718+[8]BS17A!E$1724+[8]BS17A!E$1729+[8]BS17A!E$1731+[8]BS17A!E$1734+[8]BS17A!E$1735+[8]BS17A!E$1739+[8]BS17A!E$1749+[8]BS17A!E$1750+[8]BS17A!E$1751+[8]BS17A!E$1752+[8]BS17A!E$1756+[8]BS17A!E$1757+[8]BS17A!E$1758+[8]BS17A!E$1759+[8]BS17A!E$1760+[8]BS17A!E$1763+[8]BS17A!E$1764+[8]BS17A!E$1765+[8]BS17A!E$1777+[8]BS17A!E$1778+[8]BS17A!E$1779+[8]BS17A!E$1780+[8]BS17A!E$1781+[8]BS17A!E$1782+[8]BS17A!E$1783+[8]BS17A!E$1785+[8]BS17A!E$1786+[8]BS17A!E$1787+[8]BS17A!E$1788+[8]BS17A!E$1789+[8]BS17A!E$1790+[8]BS17A!E$1791+[8]BS17A!E$1792+[8]BS17A!E$1794+[8]BS17A!E$1795+[8]BS17A!E$1798+[8]BS17A!E$1800+[8]BS17A!E$1801+[8]BS17A!E$1802+[8]BS17A!E$1803+[8]BS17A!E$1805+[8]BS17A!E$1810+[8]BS17A!E$1811+[8]BS17A!E$1812+[8]BS17A!E$1813+[8]BS17A!E$1814+[8]BS17A!E$1816+[8]BS17A!E$1819+[8]BS17A!E$1822+[8]BS17A!E$1826+[8]BS17A!E$1828+[8]BS17A!E$1829+[8]BS17A!E$1830+[8]BS17A!E$1831+[8]BS17A!E$1832+[8]BS17A!E$1834+[8]BS17A!E$1835+[8]BS17A!E$1836+[8]BS17A!E$1838+[8]BS17A!E$1839+[8]BS17A!E$1840+[8]BS17A!E$1841+[8]BS17A!E$1842+[8]BS17A!E$1844</f>
        <v>6</v>
      </c>
      <c r="K92" s="398">
        <f>+[8]BS17A!H$1641+[8]BS17A!H$1642+[8]BS17A!H$1646+[8]BS17A!H$1647+[8]BS17A!H$1648+[8]BS17A!H$1649+[8]BS17A!H$1650+[8]BS17A!H$1651+[8]BS17A!H$1652+[8]BS17A!H$1656+[8]BS17A!H$1657+[8]BS17A!H$1658+[8]BS17A!H$1659+[8]BS17A!H$1660+[8]BS17A!H$1661+[8]BS17A!H$1662+[8]BS17A!H$1677+[8]BS17A!H$1686+[8]BS17A!H$1690+[8]BS17A!H$1695+[8]BS17A!H$1696+[8]BS17A!H$1697+[8]BS17A!H$1701+[8]BS17A!H$1706+[8]BS17A!H$1707+[8]BS17A!H$1709+[8]BS17A!H$1712+[8]BS17A!H$1713+[8]BS17A!H$1714+[8]BS17A!H$1715+[8]BS17A!H$1716+[8]BS17A!H$1717+[8]BS17A!H$1718+[8]BS17A!H$1724+[8]BS17A!H$1729+[8]BS17A!H$1731+[8]BS17A!H$1734+[8]BS17A!H$1735+[8]BS17A!H$1739+[8]BS17A!H$1749+[8]BS17A!H$1750+[8]BS17A!H$1751+[8]BS17A!H$1752+[8]BS17A!H$1756+[8]BS17A!H$1757+[8]BS17A!H$1758+[8]BS17A!H$1759+[8]BS17A!H$1760+[8]BS17A!H$1763+[8]BS17A!H$1764+[8]BS17A!H$1765+[8]BS17A!H$1777+[8]BS17A!H$1778+[8]BS17A!H$1779+[8]BS17A!H$1780+[8]BS17A!H$1781+[8]BS17A!H$1782+[8]BS17A!H$1783+[8]BS17A!H$1785+[8]BS17A!H$1786+[8]BS17A!H$1787+[8]BS17A!H$1788+[8]BS17A!H$1789+[8]BS17A!H$1790+[8]BS17A!H$1791+[8]BS17A!H$1792+[8]BS17A!H$1794+[8]BS17A!H$1795+[8]BS17A!H$1798+[8]BS17A!H$1800+[8]BS17A!H$1801+[8]BS17A!H$1802+[8]BS17A!H$1803+[8]BS17A!H$1805+[8]BS17A!H$1810+[8]BS17A!H$1811+[8]BS17A!H$1812+[8]BS17A!H$1813+[8]BS17A!H$1814+[8]BS17A!H$1816+[8]BS17A!H$1819+[8]BS17A!H$1822+[8]BS17A!H$1826+[8]BS17A!H$1828+[8]BS17A!H$1829+[8]BS17A!H$1830+[8]BS17A!H$1831+[8]BS17A!H$1832+[8]BS17A!H$1834+[8]BS17A!H$1835+[8]BS17A!H$1836+[8]BS17A!H$1838+[8]BS17A!H$1839+[8]BS17A!H$1840+[8]BS17A!H$1841+[8]BS17A!H$1842+[8]BS17A!H$1844</f>
        <v>0</v>
      </c>
      <c r="L92" s="398">
        <f>+[8]BS17A!I$1641+[8]BS17A!I$1642+[8]BS17A!I$1646+[8]BS17A!I$1647+[8]BS17A!I$1648+[8]BS17A!I$1649+[8]BS17A!I$1650+[8]BS17A!I$1651+[8]BS17A!I$1652+[8]BS17A!I$1656+[8]BS17A!I$1657+[8]BS17A!I$1658+[8]BS17A!I$1659+[8]BS17A!I$1660+[8]BS17A!I$1661+[8]BS17A!I$1662+[8]BS17A!I$1677+[8]BS17A!I$1686+[8]BS17A!I$1690+[8]BS17A!I$1695+[8]BS17A!I$1696+[8]BS17A!I$1697+[8]BS17A!I$1701+[8]BS17A!I$1706+[8]BS17A!I$1707+[8]BS17A!I$1709+[8]BS17A!I$1712+[8]BS17A!I$1713+[8]BS17A!I$1714+[8]BS17A!I$1715+[8]BS17A!I$1716+[8]BS17A!I$1717+[8]BS17A!I$1718+[8]BS17A!I$1724+[8]BS17A!I$1729+[8]BS17A!I$1731+[8]BS17A!I$1734+[8]BS17A!I$1735+[8]BS17A!I$1739+[8]BS17A!I$1749+[8]BS17A!I$1750+[8]BS17A!I$1751+[8]BS17A!I$1752+[8]BS17A!I$1756+[8]BS17A!I$1757+[8]BS17A!I$1758+[8]BS17A!I$1759+[8]BS17A!I$1760+[8]BS17A!I$1763+[8]BS17A!I$1764+[8]BS17A!I$1765+[8]BS17A!I$1777+[8]BS17A!I$1778+[8]BS17A!I$1779+[8]BS17A!I$1780+[8]BS17A!I$1781+[8]BS17A!I$1782+[8]BS17A!I$1783+[8]BS17A!I$1785+[8]BS17A!I$1786+[8]BS17A!I$1787+[8]BS17A!I$1788+[8]BS17A!I$1789+[8]BS17A!I$1790+[8]BS17A!I$1791+[8]BS17A!I$1792+[8]BS17A!I$1794+[8]BS17A!I$1795+[8]BS17A!I$1798+[8]BS17A!I$1800+[8]BS17A!I$1801+[8]BS17A!I$1802+[8]BS17A!I$1803+[8]BS17A!I$1805+[8]BS17A!I$1810+[8]BS17A!I$1811+[8]BS17A!I$1812+[8]BS17A!I$1813+[8]BS17A!I$1814+[8]BS17A!I$1816+[8]BS17A!I$1819+[8]BS17A!I$1822+[8]BS17A!I$1826+[8]BS17A!I$1828+[8]BS17A!I$1829+[8]BS17A!I$1830+[8]BS17A!I$1831+[8]BS17A!I$1832+[8]BS17A!I$1834+[8]BS17A!I$1835+[8]BS17A!I$1836+[8]BS17A!I$1838+[8]BS17A!I$1839+[8]BS17A!I$1840+[8]BS17A!I$1841+[8]BS17A!I$1842+[8]BS17A!I$1844</f>
        <v>0</v>
      </c>
      <c r="M92" s="177">
        <f>+[8]BS17A!AB$1641+[8]BS17A!AB$1642+[8]BS17A!AB$1646+[8]BS17A!AB$1647+[8]BS17A!AB$1648+[8]BS17A!AB$1649+[8]BS17A!AB$1650+[8]BS17A!AB$1651+[8]BS17A!AB$1652+[8]BS17A!AB$1656+[8]BS17A!AB$1657+[8]BS17A!AB$1658+[8]BS17A!AB$1659+[8]BS17A!AB$1660+[8]BS17A!AB$1661+[8]BS17A!AB$1662+[8]BS17A!AB$1677+[8]BS17A!AB$1686+[8]BS17A!AB$1690+[8]BS17A!AB$1695+[8]BS17A!AB$1696+[8]BS17A!AB$1697+[8]BS17A!AB$1701+[8]BS17A!AB$1706+[8]BS17A!AB$1707+[8]BS17A!AB$1709+[8]BS17A!AB$1712+[8]BS17A!AB$1713+[8]BS17A!AB$1714+[8]BS17A!AB$1715+[8]BS17A!AB$1716+[8]BS17A!AB$1717+[8]BS17A!AB$1718+[8]BS17A!AB$1724+[8]BS17A!AB$1729+[8]BS17A!AB$1731+[8]BS17A!AB$1734+[8]BS17A!AB$1735+[8]BS17A!AB$1739+[8]BS17A!AB$1749+[8]BS17A!AB$1750+[8]BS17A!AB$1751+[8]BS17A!AB$1752+[8]BS17A!AB$1756+[8]BS17A!AB$1757+[8]BS17A!AB$1758+[8]BS17A!AB$1759+[8]BS17A!AB$1760+[8]BS17A!AB$1763+[8]BS17A!AB$1764+[8]BS17A!AB$1765+[8]BS17A!AB$1777+[8]BS17A!AB$1778+[8]BS17A!AB$1779+[8]BS17A!AB$1780+[8]BS17A!AB$1781+[8]BS17A!AB$1782+[8]BS17A!AB$1783+[8]BS17A!AB$1785+[8]BS17A!AB$1786+[8]BS17A!AB$1787+[8]BS17A!AB$1788+[8]BS17A!AB$1789+[8]BS17A!AB$1790+[8]BS17A!AB$1791+[8]BS17A!AB$1792+[8]BS17A!AB$1794+[8]BS17A!AB$1795+[8]BS17A!AB$1798+[8]BS17A!AB$1800+[8]BS17A!AB$1801+[8]BS17A!AB$1802+[8]BS17A!AB$1803+[8]BS17A!AB$1805+[8]BS17A!AB$1810+[8]BS17A!AB$1811+[8]BS17A!AB$1812+[8]BS17A!AB$1813+[8]BS17A!AB$1814+[8]BS17A!AB$1816+[8]BS17A!AB$1819+[8]BS17A!AB$1822+[8]BS17A!AB$1826+[8]BS17A!AB$1828+[8]BS17A!AB$1829+[8]BS17A!AB$1830+[8]BS17A!AB$1831+[8]BS17A!AB$1832+[8]BS17A!AB$1834+[8]BS17A!AB$1835+[8]BS17A!AB$1836+[8]BS17A!AB$1838+[8]BS17A!AB$1839+[8]BS17A!AB$1840+[8]BS17A!AB$1841+[8]BS17A!AB$1842+[8]BS17A!AB$1844</f>
        <v>1</v>
      </c>
      <c r="N92" s="177">
        <f>+[8]BS17A!Q$1641+[8]BS17A!Q$1642+[8]BS17A!Q$1646+[8]BS17A!Q$1647+[8]BS17A!Q$1648+[8]BS17A!Q$1649+[8]BS17A!Q$1650+[8]BS17A!Q$1651+[8]BS17A!Q$1652+[8]BS17A!Q$1656+[8]BS17A!Q$1657+[8]BS17A!Q$1658+[8]BS17A!Q$1659+[8]BS17A!Q$1660+[8]BS17A!Q$1661+[8]BS17A!Q$1662+[8]BS17A!Q$1677+[8]BS17A!Q$1686+[8]BS17A!Q$1690+[8]BS17A!Q$1695+[8]BS17A!Q$1696+[8]BS17A!Q$1697+[8]BS17A!Q$1701+[8]BS17A!Q$1706+[8]BS17A!Q$1707+[8]BS17A!Q$1709+[8]BS17A!Q$1712+[8]BS17A!Q$1713+[8]BS17A!Q$1714+[8]BS17A!Q$1715+[8]BS17A!Q$1716+[8]BS17A!Q$1717+[8]BS17A!Q$1718+[8]BS17A!Q$1724+[8]BS17A!Q$1729+[8]BS17A!Q$1731+[8]BS17A!Q$1734+[8]BS17A!Q$1735+[8]BS17A!Q$1739+[8]BS17A!Q$1749+[8]BS17A!Q$1750+[8]BS17A!Q$1751+[8]BS17A!Q$1752+[8]BS17A!Q$1756+[8]BS17A!Q$1757+[8]BS17A!Q$1758+[8]BS17A!Q$1759+[8]BS17A!Q$1760+[8]BS17A!Q$1763+[8]BS17A!Q$1764+[8]BS17A!Q$1765+[8]BS17A!Q$1777+[8]BS17A!Q$1778+[8]BS17A!Q$1779+[8]BS17A!Q$1780+[8]BS17A!Q$1781+[8]BS17A!Q$1782+[8]BS17A!Q$1783+[8]BS17A!Q$1785+[8]BS17A!Q$1786+[8]BS17A!Q$1787+[8]BS17A!Q$1788+[8]BS17A!Q$1789+[8]BS17A!Q$1790+[8]BS17A!Q$1791+[8]BS17A!Q$1792+[8]BS17A!Q$1794+[8]BS17A!Q$1795+[8]BS17A!Q$1798+[8]BS17A!Q$1800+[8]BS17A!Q$1801+[8]BS17A!Q$1802+[8]BS17A!Q$1803+[8]BS17A!Q$1805+[8]BS17A!Q$1810+[8]BS17A!Q$1811+[8]BS17A!Q$1812+[8]BS17A!Q$1813+[8]BS17A!Q$1814+[8]BS17A!Q$1816+[8]BS17A!Q$1819+[8]BS17A!Q$1822+[8]BS17A!Q$1826+[8]BS17A!Q$1828+[8]BS17A!Q$1829+[8]BS17A!Q$1830+[8]BS17A!Q$1831+[8]BS17A!Q$1832+[8]BS17A!Q$1834+[8]BS17A!Q$1835+[8]BS17A!Q$1836+[8]BS17A!Q$1838+[8]BS17A!Q$1839+[8]BS17A!Q$1840+[8]BS17A!Q$1841+[8]BS17A!Q$1842+[8]BS17A!Q$1844+[8]BS17A!R$1641+[8]BS17A!R$1642+[8]BS17A!R$1646+[8]BS17A!R$1647+[8]BS17A!R$1648+[8]BS17A!R$1649+[8]BS17A!R$1650+[8]BS17A!R$1651+[8]BS17A!R$1652+[8]BS17A!R$1656+[8]BS17A!R$1657+[8]BS17A!R$1658+[8]BS17A!R$1659+[8]BS17A!R$1660+[8]BS17A!R$1661+[8]BS17A!R$1662+[8]BS17A!R$1677+[8]BS17A!R$1686+[8]BS17A!R$1690+[8]BS17A!R$1695+[8]BS17A!R$1696+[8]BS17A!R$1697+[8]BS17A!R$1701+[8]BS17A!R$1706+[8]BS17A!R$1707+[8]BS17A!R$1709+[8]BS17A!R$1712+[8]BS17A!R$1713+[8]BS17A!R$1714+[8]BS17A!R$1715+[8]BS17A!R$1716+[8]BS17A!R$1717+[8]BS17A!R$1718+[8]BS17A!R$1724+[8]BS17A!R$1729+[8]BS17A!R$1731+[8]BS17A!R$1734+[8]BS17A!R$1735+[8]BS17A!R$1739+[8]BS17A!R$1749+[8]BS17A!R$1750+[8]BS17A!R$1751+[8]BS17A!R$1752+[8]BS17A!R$1756+[8]BS17A!R$1757+[8]BS17A!R$1758+[8]BS17A!R$1759+[8]BS17A!R$1760+[8]BS17A!R$1763+[8]BS17A!R$1764+[8]BS17A!R$1765+[8]BS17A!R$1777+[8]BS17A!R$1778+[8]BS17A!R$1779+[8]BS17A!R$1780+[8]BS17A!R$1781+[8]BS17A!R$1782+[8]BS17A!R$1783+[8]BS17A!R$1785+[8]BS17A!R$1786+[8]BS17A!R$1787+[8]BS17A!R$1788+[8]BS17A!R$1789+[8]BS17A!R$1790+[8]BS17A!R$1791+[8]BS17A!R$1792+[8]BS17A!R$1794+[8]BS17A!R$1795+[8]BS17A!R$1798+[8]BS17A!R$1800+[8]BS17A!R$1801+[8]BS17A!R$1802+[8]BS17A!R$1803+[8]BS17A!R$1805+[8]BS17A!R$1810+[8]BS17A!R$1811+[8]BS17A!R$1812+[8]BS17A!R$1813+[8]BS17A!R$1814+[8]BS17A!R$1816+[8]BS17A!R$1819+[8]BS17A!R$1822+[8]BS17A!R$1826+[8]BS17A!R$1828+[8]BS17A!R$1829+[8]BS17A!R$1830+[8]BS17A!R$1831+[8]BS17A!R$1832+[8]BS17A!R$1834+[8]BS17A!R$1835+[8]BS17A!R$1836+[8]BS17A!R$1838+[8]BS17A!R$1839+[8]BS17A!R$1840+[8]BS17A!R$1841+[8]BS17A!R$1842+[8]BS17A!R$1844</f>
        <v>0</v>
      </c>
      <c r="O92" s="177">
        <f>+[8]BS17D!C1640+[8]BS17D!C1644+[8]BS17D!C1645+[8]BS17D!C1646+[8]BS17D!C1647+[8]BS17D!C1648+[8]BS17D!C1649+[8]BS17D!C1650+[8]BS17D!C1654+[8]BS17D!C1655+[8]BS17D!C1656+[8]BS17D!C1657+[8]BS17D!C1658+[8]BS17D!C1659+[8]BS17D!C1660+[8]BS17D!C1675+[8]BS17D!C1684+[8]BS17D!C1688+[8]BS17D!C1693+[8]BS17D!C1694+[8]BS17D!C1695+[8]BS17D!C1699+[8]BS17D!C1704+[8]BS17D!C1705+[8]BS17D!C1707+[8]BS17D!C1710+[8]BS17D!C1711+[8]BS17D!C1712+[8]BS17D!C1713+[8]BS17D!C1714+[8]BS17D!C1715+[8]BS17D!C1716+[8]BS17D!C1722+[8]BS17D!C1727+[8]BS17D!C1729+[8]BS17D!C1732+[8]BS17D!C1733+[8]BS17D!C1737+[8]BS17D!C1747+[8]BS17D!C1748+[8]BS17D!C1749+[8]BS17D!C1750+[8]BS17D!C1754+[8]BS17D!C1755+[8]BS17D!C1756+[8]BS17D!C1757+[8]BS17D!C1758+[8]BS17D!C1761+[8]BS17D!C1762+[8]BS17D!C1763+[8]BS17D!C1775+[8]BS17D!C1776+[8]BS17D!C1777+[8]BS17D!C1778+[8]BS17D!C1779+[8]BS17D!C1780+[8]BS17D!C1781+[8]BS17D!C1783+[8]BS17D!C1784+[8]BS17D!C1785+[8]BS17D!C1786+[8]BS17D!C1787+[8]BS17D!C1788+[8]BS17D!C1789+[8]BS17D!C1790+[8]BS17D!C1792+[8]BS17D!C1793+[8]BS17D!C1796+[8]BS17D!C1798+[8]BS17D!C1799+[8]BS17D!C1800+[8]BS17D!C1801+[8]BS17D!C1803+[8]BS17D!C1808+[8]BS17D!C1809+[8]BS17D!C1810+[8]BS17D!C1811+[8]BS17D!C1812+[8]BS17D!C1814+[8]BS17D!C1817+[8]BS17D!C1820+[8]BS17D!C1824+[8]BS17D!C1826+[8]BS17D!C1827+[8]BS17D!C1828+[8]BS17D!C1829+[8]BS17D!C1830+[8]BS17D!C1832+[8]BS17D!C1833+[8]BS17D!C1834+[8]BS17D!C1836+[8]BS17D!C1837+[8]BS17D!C1838+[8]BS17D!C1839+[8]BS17D!C1840+[8]BS17D!C1842</f>
        <v>0</v>
      </c>
      <c r="P92" s="177">
        <f>+[8]BS17A!S$1641+[8]BS17A!S$1642+[8]BS17A!S$1646+[8]BS17A!S$1647+[8]BS17A!S$1648+[8]BS17A!S$1649+[8]BS17A!S$1650+[8]BS17A!S$1651+[8]BS17A!S$1652+[8]BS17A!S$1656+[8]BS17A!S$1657+[8]BS17A!S$1658+[8]BS17A!S$1659+[8]BS17A!S$1660+[8]BS17A!S$1661+[8]BS17A!S$1662+[8]BS17A!S$1677+[8]BS17A!S$1686+[8]BS17A!S$1690+[8]BS17A!S$1695+[8]BS17A!S$1696+[8]BS17A!S$1697+[8]BS17A!S$1701+[8]BS17A!S$1706+[8]BS17A!S$1707+[8]BS17A!S$1709+[8]BS17A!S$1712+[8]BS17A!S$1713+[8]BS17A!S$1714+[8]BS17A!S$1715+[8]BS17A!S$1716+[8]BS17A!S$1717+[8]BS17A!S$1718+[8]BS17A!S$1724+[8]BS17A!S$1729+[8]BS17A!S$1731+[8]BS17A!S$1734+[8]BS17A!S$1735+[8]BS17A!S$1739+[8]BS17A!S$1749+[8]BS17A!S$1750+[8]BS17A!S$1751+[8]BS17A!S$1752+[8]BS17A!S$1756+[8]BS17A!S$1757+[8]BS17A!S$1758+[8]BS17A!S$1759+[8]BS17A!S$1760+[8]BS17A!S$1763+[8]BS17A!S$1764+[8]BS17A!S$1765+[8]BS17A!S$1777+[8]BS17A!S$1778+[8]BS17A!S$1779+[8]BS17A!S$1780+[8]BS17A!S$1781+[8]BS17A!S$1782+[8]BS17A!S$1783+[8]BS17A!S$1785+[8]BS17A!S$1786+[8]BS17A!S$1787+[8]BS17A!S$1788+[8]BS17A!S$1789+[8]BS17A!S$1790+[8]BS17A!S$1791+[8]BS17A!S$1792+[8]BS17A!S$1794+[8]BS17A!S$1795+[8]BS17A!S$1798+[8]BS17A!S$1800+[8]BS17A!S$1801+[8]BS17A!S$1802+[8]BS17A!S$1803+[8]BS17A!S$1805+[8]BS17A!S$1810+[8]BS17A!S$1811+[8]BS17A!S$1812+[8]BS17A!S$1813+[8]BS17A!S$1814+[8]BS17A!S$1816+[8]BS17A!S$1819+[8]BS17A!S$1822+[8]BS17A!S$1826+[8]BS17A!S$1828+[8]BS17A!S$1829+[8]BS17A!S$1830+[8]BS17A!S$1831+[8]BS17A!S$1832+[8]BS17A!S$1834+[8]BS17A!S$1835+[8]BS17A!S$1836+[8]BS17A!S$1838+[8]BS17A!S$1839+[8]BS17A!S$1840+[8]BS17A!S$1841+[8]BS17A!S$1842+[8]BS17A!S$1844</f>
        <v>0</v>
      </c>
      <c r="Q92" s="177">
        <f>+[8]BS17A!T$1641+[8]BS17A!T$1642+[8]BS17A!T$1646+[8]BS17A!T$1647+[8]BS17A!T$1648+[8]BS17A!T$1649+[8]BS17A!T$1650+[8]BS17A!T$1651+[8]BS17A!T$1652+[8]BS17A!T$1656+[8]BS17A!T$1657+[8]BS17A!T$1658+[8]BS17A!T$1659+[8]BS17A!T$1660+[8]BS17A!T$1661+[8]BS17A!T$1662+[8]BS17A!T$1677+[8]BS17A!T$1686+[8]BS17A!T$1690+[8]BS17A!T$1695+[8]BS17A!T$1696+[8]BS17A!T$1697+[8]BS17A!T$1701+[8]BS17A!T$1706+[8]BS17A!T$1707+[8]BS17A!T$1709+[8]BS17A!T$1712+[8]BS17A!T$1713+[8]BS17A!T$1714+[8]BS17A!T$1715+[8]BS17A!T$1716+[8]BS17A!T$1717+[8]BS17A!T$1718+[8]BS17A!T$1724+[8]BS17A!T$1729+[8]BS17A!T$1731+[8]BS17A!T$1734+[8]BS17A!T$1735+[8]BS17A!T$1739+[8]BS17A!T$1749+[8]BS17A!T$1750+[8]BS17A!T$1751+[8]BS17A!T$1752+[8]BS17A!T$1756+[8]BS17A!T$1757+[8]BS17A!T$1758+[8]BS17A!T$1759+[8]BS17A!T$1760+[8]BS17A!T$1763+[8]BS17A!T$1764+[8]BS17A!T$1765+[8]BS17A!T$1777+[8]BS17A!T$1778+[8]BS17A!T$1779+[8]BS17A!T$1780+[8]BS17A!T$1781+[8]BS17A!T$1782+[8]BS17A!T$1783+[8]BS17A!T$1785+[8]BS17A!T$1786+[8]BS17A!T$1787+[8]BS17A!T$1788+[8]BS17A!T$1789+[8]BS17A!T$1790+[8]BS17A!T$1791+[8]BS17A!T$1792+[8]BS17A!T$1794+[8]BS17A!T$1795+[8]BS17A!T$1798+[8]BS17A!T$1800+[8]BS17A!T$1801+[8]BS17A!T$1802+[8]BS17A!T$1803+[8]BS17A!T$1805+[8]BS17A!T$1810+[8]BS17A!T$1811+[8]BS17A!T$1812+[8]BS17A!T$1813+[8]BS17A!T$1814+[8]BS17A!T$1816+[8]BS17A!T$1819+[8]BS17A!T$1822+[8]BS17A!T$1826+[8]BS17A!T$1828+[8]BS17A!T$1829+[8]BS17A!T$1830+[8]BS17A!T$1831+[8]BS17A!T$1832+[8]BS17A!T$1834+[8]BS17A!T$1835+[8]BS17A!T$1836+[8]BS17A!T$1838+[8]BS17A!T$1839+[8]BS17A!T$1840+[8]BS17A!T$1841+[8]BS17A!T$1842+[8]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53</v>
      </c>
      <c r="D93" s="404">
        <f t="shared" ref="D93:Q93" si="15">SUM(D91:D92)</f>
        <v>43</v>
      </c>
      <c r="E93" s="283">
        <f t="shared" si="15"/>
        <v>44</v>
      </c>
      <c r="F93" s="405">
        <f t="shared" si="15"/>
        <v>43</v>
      </c>
      <c r="G93" s="405">
        <f t="shared" si="15"/>
        <v>1</v>
      </c>
      <c r="H93" s="405">
        <f t="shared" si="15"/>
        <v>0</v>
      </c>
      <c r="I93" s="406">
        <f t="shared" si="15"/>
        <v>10</v>
      </c>
      <c r="J93" s="407">
        <f t="shared" si="15"/>
        <v>10</v>
      </c>
      <c r="K93" s="407">
        <f t="shared" si="15"/>
        <v>0</v>
      </c>
      <c r="L93" s="407">
        <f t="shared" si="15"/>
        <v>0</v>
      </c>
      <c r="M93" s="408">
        <f t="shared" si="15"/>
        <v>3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1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505" t="s">
        <v>10</v>
      </c>
      <c r="D95" s="505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298</v>
      </c>
      <c r="D96" s="410">
        <v>129</v>
      </c>
      <c r="E96" s="411">
        <v>25</v>
      </c>
      <c r="F96" s="412">
        <v>273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60</v>
      </c>
      <c r="D98" s="418">
        <v>52</v>
      </c>
      <c r="E98" s="419">
        <v>20</v>
      </c>
      <c r="F98" s="420">
        <v>40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226</v>
      </c>
      <c r="D100" s="418">
        <v>226</v>
      </c>
      <c r="E100" s="419">
        <v>22</v>
      </c>
      <c r="F100" s="420">
        <v>204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2</v>
      </c>
      <c r="D101" s="414">
        <v>2</v>
      </c>
      <c r="E101" s="415"/>
      <c r="F101" s="416">
        <v>2</v>
      </c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338</v>
      </c>
      <c r="D102" s="422">
        <v>304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505" t="s">
        <v>10</v>
      </c>
      <c r="D104" s="102" t="s">
        <v>126</v>
      </c>
      <c r="E104" s="103" t="s">
        <v>127</v>
      </c>
      <c r="F104" s="503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504" t="s">
        <v>10</v>
      </c>
      <c r="D110" s="504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9</v>
      </c>
      <c r="D111" s="431">
        <v>9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3</v>
      </c>
      <c r="D112" s="433">
        <v>3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505" t="s">
        <v>10</v>
      </c>
      <c r="D115" s="114" t="s">
        <v>148</v>
      </c>
      <c r="E115" s="115" t="s">
        <v>149</v>
      </c>
      <c r="F115" s="499" t="s">
        <v>12</v>
      </c>
      <c r="G115" s="45" t="s">
        <v>13</v>
      </c>
      <c r="H115" s="501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+[8]BS17A!C804</f>
        <v>5</v>
      </c>
      <c r="D116" s="434">
        <f>+C116-E116</f>
        <v>0</v>
      </c>
      <c r="E116" s="435">
        <f>+[8]BS17A!D804</f>
        <v>5</v>
      </c>
      <c r="F116" s="338">
        <f>+[8]BS17A!N804</f>
        <v>4</v>
      </c>
      <c r="G116" s="436">
        <f>+[8]BS17A!O804</f>
        <v>1</v>
      </c>
      <c r="H116" s="337">
        <f>+[8]BS17A!P804</f>
        <v>0</v>
      </c>
      <c r="I116" s="337">
        <f>+[8]BS17A!Q804+[8]BS17A!R804</f>
        <v>0</v>
      </c>
      <c r="J116" s="437">
        <f>+[8]BS17D!C804</f>
        <v>0</v>
      </c>
      <c r="K116" s="337">
        <f>+[8]BS17A!T804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+[8]BS17C!C44</f>
        <v>0</v>
      </c>
      <c r="D117" s="438"/>
      <c r="E117" s="439"/>
      <c r="F117" s="299">
        <f>+[8]BS17C!D44</f>
        <v>0</v>
      </c>
      <c r="G117" s="301">
        <f>+[8]BS17C!E44</f>
        <v>0</v>
      </c>
      <c r="H117" s="343">
        <f>+[8]BS17C!F44</f>
        <v>0</v>
      </c>
      <c r="I117" s="343">
        <f>+[8]BS17C!G44</f>
        <v>0</v>
      </c>
      <c r="J117" s="298">
        <f>+[8]BS17D!C1988</f>
        <v>0</v>
      </c>
      <c r="K117" s="343">
        <f>+[8]BS17C!H44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5</v>
      </c>
      <c r="D118" s="423"/>
      <c r="E118" s="424"/>
      <c r="F118" s="282">
        <f t="shared" ref="F118:K118" si="20">+F117+F116</f>
        <v>4</v>
      </c>
      <c r="G118" s="284">
        <f t="shared" si="20"/>
        <v>1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+[8]BS17C!C80</f>
        <v>834</v>
      </c>
      <c r="D119" s="423"/>
      <c r="E119" s="424"/>
      <c r="F119" s="325">
        <f>+[8]BS17C!D80</f>
        <v>0</v>
      </c>
      <c r="G119" s="327">
        <f>+[8]BS17C!E80</f>
        <v>787</v>
      </c>
      <c r="H119" s="441">
        <f>+[8]BS17C!F80</f>
        <v>47</v>
      </c>
      <c r="I119" s="441">
        <f>+[8]BS17C!G80</f>
        <v>0</v>
      </c>
      <c r="J119" s="324">
        <f>+[8]BS17D!C2023</f>
        <v>0</v>
      </c>
      <c r="K119" s="441">
        <f>+[8]BS17C!H80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+[8]BS17C!C122</f>
        <v>1053</v>
      </c>
      <c r="D120" s="442"/>
      <c r="E120" s="443"/>
      <c r="F120" s="331">
        <f>+[8]BS17C!D122</f>
        <v>737</v>
      </c>
      <c r="G120" s="333">
        <f>+[8]BS17C!E122</f>
        <v>307</v>
      </c>
      <c r="H120" s="359">
        <f>+[8]BS17C!F122</f>
        <v>9</v>
      </c>
      <c r="I120" s="359">
        <f>+[8]BS17C!G122</f>
        <v>0</v>
      </c>
      <c r="J120" s="330">
        <f>+[8]BS17D!C2062</f>
        <v>0</v>
      </c>
      <c r="K120" s="359">
        <f>+[8]BS17C!H122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+[8]BS17A!C1036</f>
        <v>2</v>
      </c>
      <c r="D121" s="283">
        <f>+C121-E121</f>
        <v>0</v>
      </c>
      <c r="E121" s="285">
        <f>+[8]BS17A!D1036</f>
        <v>2</v>
      </c>
      <c r="F121" s="282">
        <f>+[8]BS17A!N1036</f>
        <v>0</v>
      </c>
      <c r="G121" s="284">
        <f>+[8]BS17A!O1036</f>
        <v>2</v>
      </c>
      <c r="H121" s="350">
        <f>+[8]BS17A!P1036</f>
        <v>0</v>
      </c>
      <c r="I121" s="350">
        <f>+[8]BS17A!Q1036+[8]BS17A!R1036</f>
        <v>0</v>
      </c>
      <c r="J121" s="281">
        <f>+[8]BS17D!C1036</f>
        <v>0</v>
      </c>
      <c r="K121" s="350">
        <f>+[8]BS17A!T1036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+[8]BS17C!C164</f>
        <v>49</v>
      </c>
      <c r="D122" s="445"/>
      <c r="E122" s="443"/>
      <c r="F122" s="288">
        <f>+[8]BS17C!D164</f>
        <v>49</v>
      </c>
      <c r="G122" s="290">
        <f>+[8]BS17C!E164</f>
        <v>0</v>
      </c>
      <c r="H122" s="446">
        <f>+[8]BS17C!F164</f>
        <v>0</v>
      </c>
      <c r="I122" s="446">
        <f>+[8]BS17C!G164</f>
        <v>0</v>
      </c>
      <c r="J122" s="287">
        <f>+[8]BS17D!B2103</f>
        <v>0</v>
      </c>
      <c r="K122" s="446">
        <f>+[8]BS17C!H164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+[8]BS17A!C1196</f>
        <v>901</v>
      </c>
      <c r="D123" s="306">
        <f>+C123-E123</f>
        <v>7</v>
      </c>
      <c r="E123" s="308">
        <f>+[8]BS17A!D1196</f>
        <v>894</v>
      </c>
      <c r="F123" s="305">
        <f>+[8]BS17A!N1196</f>
        <v>198</v>
      </c>
      <c r="G123" s="307">
        <f>+[8]BS17A!O1196</f>
        <v>414</v>
      </c>
      <c r="H123" s="341">
        <f>+[8]BS17A!P1196</f>
        <v>289</v>
      </c>
      <c r="I123" s="341">
        <f>+[8]BS17A!Q1196+[8]BS17A!R1196</f>
        <v>0</v>
      </c>
      <c r="J123" s="304">
        <f>+[8]BS17D!C1196</f>
        <v>0</v>
      </c>
      <c r="K123" s="341">
        <f>+[8]BS17A!T1196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+[8]BS17C!C181</f>
        <v>9963</v>
      </c>
      <c r="D124" s="438"/>
      <c r="E124" s="439"/>
      <c r="F124" s="299">
        <f>+[8]BS17C!D181</f>
        <v>9271</v>
      </c>
      <c r="G124" s="301">
        <f>+[8]BS17C!E181</f>
        <v>207</v>
      </c>
      <c r="H124" s="343">
        <f>+[8]BS17C!F181</f>
        <v>485</v>
      </c>
      <c r="I124" s="343">
        <f>+[8]BS17C!G181</f>
        <v>0</v>
      </c>
      <c r="J124" s="298">
        <f>+[8]BS17D!C2119</f>
        <v>0</v>
      </c>
      <c r="K124" s="343">
        <f>+[8]BS17C!H181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10864</v>
      </c>
      <c r="D125" s="423"/>
      <c r="E125" s="424"/>
      <c r="F125" s="282">
        <f t="shared" ref="F125:K125" si="21">+F124+F123</f>
        <v>9469</v>
      </c>
      <c r="G125" s="284">
        <f t="shared" si="21"/>
        <v>621</v>
      </c>
      <c r="H125" s="350">
        <f t="shared" si="21"/>
        <v>774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+[8]BS17A!C1353</f>
        <v>100</v>
      </c>
      <c r="D126" s="326">
        <f>+C126-E126</f>
        <v>8</v>
      </c>
      <c r="E126" s="328">
        <f>+[8]BS17A!D1353</f>
        <v>92</v>
      </c>
      <c r="F126" s="325">
        <f>+[8]BS17A!N1353</f>
        <v>1</v>
      </c>
      <c r="G126" s="327">
        <f>+[8]BS17A!O1353</f>
        <v>99</v>
      </c>
      <c r="H126" s="441">
        <f>+[8]BS17A!P1353</f>
        <v>0</v>
      </c>
      <c r="I126" s="441">
        <f>+[8]BS17A!Q1353+[8]BS17A!R1353</f>
        <v>0</v>
      </c>
      <c r="J126" s="287">
        <f>+[8]BS17D!C1353</f>
        <v>0</v>
      </c>
      <c r="K126" s="441">
        <f>+[8]BS17A!T1353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+[8]BS17C!C252</f>
        <v>132</v>
      </c>
      <c r="D127" s="438"/>
      <c r="E127" s="439"/>
      <c r="F127" s="299">
        <f>+[8]BS17C!D252</f>
        <v>85</v>
      </c>
      <c r="G127" s="301">
        <f>+[8]BS17C!E252</f>
        <v>47</v>
      </c>
      <c r="H127" s="343">
        <f>+[8]BS17C!F252</f>
        <v>0</v>
      </c>
      <c r="I127" s="343">
        <f>+[8]BS17C!G252</f>
        <v>0</v>
      </c>
      <c r="J127" s="298">
        <f>+[8]BS17D!C2189</f>
        <v>0</v>
      </c>
      <c r="K127" s="343">
        <f>+[8]BS17C!H252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232</v>
      </c>
      <c r="D128" s="423"/>
      <c r="E128" s="424"/>
      <c r="F128" s="282">
        <f t="shared" ref="F128:K128" si="22">+F127+F126</f>
        <v>86</v>
      </c>
      <c r="G128" s="284">
        <f t="shared" si="22"/>
        <v>146</v>
      </c>
      <c r="H128" s="350">
        <f t="shared" si="22"/>
        <v>0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+[8]BS17C!C292</f>
        <v>103</v>
      </c>
      <c r="D129" s="442"/>
      <c r="E129" s="443"/>
      <c r="F129" s="288">
        <f>+[8]BS17C!D292</f>
        <v>43</v>
      </c>
      <c r="G129" s="290">
        <f>+[8]BS17C!E292</f>
        <v>22</v>
      </c>
      <c r="H129" s="446">
        <f>+[8]BS17C!F292</f>
        <v>38</v>
      </c>
      <c r="I129" s="446">
        <f>+[8]BS17C!G292</f>
        <v>0</v>
      </c>
      <c r="J129" s="287">
        <f>+[8]BS17D!C2228</f>
        <v>0</v>
      </c>
      <c r="K129" s="446">
        <f>+[8]BS17C!H292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+[8]BS17A!C1574</f>
        <v>1123</v>
      </c>
      <c r="D130" s="283">
        <f>+C130-E130</f>
        <v>75</v>
      </c>
      <c r="E130" s="285">
        <f>+[8]BS17A!D1574</f>
        <v>1048</v>
      </c>
      <c r="F130" s="282">
        <f>+[8]BS17A!N1574</f>
        <v>988</v>
      </c>
      <c r="G130" s="284">
        <f>+[8]BS17A!O1574</f>
        <v>135</v>
      </c>
      <c r="H130" s="350">
        <f>+[8]BS17A!P1574</f>
        <v>0</v>
      </c>
      <c r="I130" s="350">
        <f>+[8]BS17A!Q1574+[8]BS17A!R1574</f>
        <v>0</v>
      </c>
      <c r="J130" s="281">
        <f>+[8]BS17D!C1574</f>
        <v>0</v>
      </c>
      <c r="K130" s="350">
        <f>+[8]BS17A!T1574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+[8]BS17A!C1849</f>
        <v>27</v>
      </c>
      <c r="D131" s="289">
        <f>+C131-E131</f>
        <v>0</v>
      </c>
      <c r="E131" s="291">
        <f>+[8]BS17A!D1849</f>
        <v>27</v>
      </c>
      <c r="F131" s="288">
        <f>+[8]BS17A!N1849</f>
        <v>8</v>
      </c>
      <c r="G131" s="290">
        <f>+[8]BS17A!O1849</f>
        <v>2</v>
      </c>
      <c r="H131" s="446">
        <f>+[8]BS17A!P1849</f>
        <v>17</v>
      </c>
      <c r="I131" s="446">
        <f>+[8]BS17A!Q1849+[8]BS17A!R1849</f>
        <v>0</v>
      </c>
      <c r="J131" s="287">
        <f>+[8]BS17D!C1849</f>
        <v>0</v>
      </c>
      <c r="K131" s="446">
        <f>+[8]BS17A!T1849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+[8]BS17C!C315</f>
        <v>86</v>
      </c>
      <c r="D132" s="438"/>
      <c r="E132" s="439"/>
      <c r="F132" s="299">
        <f>+[8]BS17C!D315</f>
        <v>12</v>
      </c>
      <c r="G132" s="301">
        <f>+[8]BS17C!E315</f>
        <v>74</v>
      </c>
      <c r="H132" s="343">
        <f>+[8]BS17C!F315</f>
        <v>0</v>
      </c>
      <c r="I132" s="343">
        <f>+[8]BS17C!G315</f>
        <v>0</v>
      </c>
      <c r="J132" s="298">
        <f>+[8]BS17D!C2250</f>
        <v>0</v>
      </c>
      <c r="K132" s="343">
        <f>+[8]BS17C!H315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113</v>
      </c>
      <c r="D133" s="423"/>
      <c r="E133" s="424"/>
      <c r="F133" s="282">
        <f t="shared" ref="F133:K133" si="24">+F132+F131</f>
        <v>20</v>
      </c>
      <c r="G133" s="284">
        <f t="shared" si="24"/>
        <v>76</v>
      </c>
      <c r="H133" s="350">
        <f t="shared" si="24"/>
        <v>17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+[8]BS17C!C341</f>
        <v>8585</v>
      </c>
      <c r="D134" s="423"/>
      <c r="E134" s="424"/>
      <c r="F134" s="282">
        <f>+[8]BS17C!D341</f>
        <v>6221</v>
      </c>
      <c r="G134" s="284">
        <f>+[8]BS17C!E341</f>
        <v>1870</v>
      </c>
      <c r="H134" s="350">
        <f>+[8]BS17C!F341</f>
        <v>494</v>
      </c>
      <c r="I134" s="350">
        <f>+[8]BS17C!G341</f>
        <v>0</v>
      </c>
      <c r="J134" s="281">
        <f>+[8]BS17D!C2267</f>
        <v>0</v>
      </c>
      <c r="K134" s="350">
        <f>+[8]BS17C!H341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2158</v>
      </c>
      <c r="D135" s="371"/>
      <c r="E135" s="372"/>
      <c r="F135" s="306">
        <f t="shared" ref="F135:K135" si="25">+F116+F121+F123+F126+F130+F131</f>
        <v>1199</v>
      </c>
      <c r="G135" s="307">
        <f t="shared" si="25"/>
        <v>653</v>
      </c>
      <c r="H135" s="308">
        <f t="shared" si="25"/>
        <v>306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20805</v>
      </c>
      <c r="D136" s="423"/>
      <c r="E136" s="424"/>
      <c r="F136" s="293">
        <f t="shared" ref="F136:K136" si="26">+F117+F119+F120+F122+F124+F127+F129+F132+F134</f>
        <v>16418</v>
      </c>
      <c r="G136" s="295">
        <f t="shared" si="26"/>
        <v>3314</v>
      </c>
      <c r="H136" s="357">
        <f t="shared" si="26"/>
        <v>1073</v>
      </c>
      <c r="I136" s="357">
        <f t="shared" si="26"/>
        <v>0</v>
      </c>
      <c r="J136" s="177">
        <f t="shared" si="26"/>
        <v>0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22963</v>
      </c>
      <c r="D137" s="442"/>
      <c r="E137" s="443"/>
      <c r="F137" s="299">
        <f t="shared" ref="F137:K137" si="27">+F135+F136</f>
        <v>17617</v>
      </c>
      <c r="G137" s="301">
        <f t="shared" si="27"/>
        <v>3967</v>
      </c>
      <c r="H137" s="343">
        <f t="shared" si="27"/>
        <v>1379</v>
      </c>
      <c r="I137" s="343">
        <f t="shared" si="27"/>
        <v>0</v>
      </c>
      <c r="J137" s="298">
        <f t="shared" si="27"/>
        <v>0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+[8]BS17C!C532</f>
        <v>0</v>
      </c>
      <c r="D140" s="336">
        <f>+[8]BS17C!E532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+[8]BS17A!C1861</f>
        <v>38</v>
      </c>
      <c r="D141" s="177">
        <f>+[8]BS17A!D1861</f>
        <v>30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+[8]BS17A!C48</f>
        <v>451</v>
      </c>
      <c r="D142" s="177">
        <f>+[8]BS17A!D48</f>
        <v>451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+[8]BS17A!C50</f>
        <v>66</v>
      </c>
      <c r="D144" s="453">
        <f>+[8]BS17A!D50</f>
        <v>66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+[8]BS17A!C51</f>
        <v>112</v>
      </c>
      <c r="D145" s="330">
        <f>+[8]BS17A!D51</f>
        <v>108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667</v>
      </c>
      <c r="D146" s="281">
        <f>SUM(D140:D145)</f>
        <v>655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2314</v>
      </c>
      <c r="D151" s="175">
        <v>31</v>
      </c>
      <c r="E151" s="173">
        <v>6232</v>
      </c>
      <c r="F151" s="175"/>
      <c r="G151" s="175">
        <v>2314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3864</v>
      </c>
      <c r="D152" s="180">
        <v>50</v>
      </c>
      <c r="E152" s="178">
        <v>5976</v>
      </c>
      <c r="F152" s="180"/>
      <c r="G152" s="180">
        <v>3864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6178</v>
      </c>
      <c r="D153" s="285">
        <f>SUM(D151:D152)</f>
        <v>81</v>
      </c>
      <c r="E153" s="283">
        <f>SUM(E151:E152)</f>
        <v>12208</v>
      </c>
      <c r="F153" s="285">
        <f>SUM(F151:F152)</f>
        <v>0</v>
      </c>
      <c r="G153" s="285">
        <f>SUM(G151:G152)</f>
        <v>6178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9757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2740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27814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502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505" t="s">
        <v>10</v>
      </c>
      <c r="D176" s="505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401</v>
      </c>
      <c r="D177" s="197">
        <v>401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506" t="s">
        <v>195</v>
      </c>
      <c r="D181" s="506" t="s">
        <v>232</v>
      </c>
      <c r="E181" s="505" t="s">
        <v>233</v>
      </c>
      <c r="F181" s="506" t="s">
        <v>234</v>
      </c>
      <c r="G181" s="506" t="s">
        <v>235</v>
      </c>
      <c r="H181" s="506" t="s">
        <v>236</v>
      </c>
      <c r="I181" s="506" t="s">
        <v>237</v>
      </c>
      <c r="J181" s="506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508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507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508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507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508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508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507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504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3" workbookViewId="0">
      <selection activeCell="F103" sqref="F103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",[9]NOMBRE!B2," - ","( ",[9]NOMBRE!C2,[9]NOMBRE!D2,[9]NOMBRE!E2,[9]NOMBRE!F2,[9]NOMBRE!G2," )")</f>
        <v>COMUNA: Linares - ( 07401 )</v>
      </c>
      <c r="Z2" s="3"/>
    </row>
    <row r="3" spans="1:26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</row>
    <row r="4" spans="1:26" x14ac:dyDescent="0.15">
      <c r="A4" s="1" t="str">
        <f>CONCATENATE("MES: ",[9]NOMBRE!B6," - ","( ",[9]NOMBRE!C6,[9]NOMBRE!D6," )")</f>
        <v>MES: AGOSTO - ( 08 )</v>
      </c>
    </row>
    <row r="5" spans="1:26" s="2" customFormat="1" x14ac:dyDescent="0.15">
      <c r="A5" s="1" t="str">
        <f>CONCATENATE("AÑO: ",[9]NOMBRE!B7)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504" t="s">
        <v>10</v>
      </c>
      <c r="D11" s="504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68236</v>
      </c>
      <c r="D12" s="282">
        <f t="shared" ref="D12:J12" si="0">+D13+D14+D15+D16+D17+D18+D22+D23+D24</f>
        <v>66972</v>
      </c>
      <c r="E12" s="283">
        <f t="shared" si="0"/>
        <v>25820</v>
      </c>
      <c r="F12" s="284">
        <f t="shared" si="0"/>
        <v>23800</v>
      </c>
      <c r="G12" s="285">
        <f t="shared" si="0"/>
        <v>18616</v>
      </c>
      <c r="H12" s="286">
        <f t="shared" si="0"/>
        <v>0</v>
      </c>
      <c r="I12" s="286">
        <f>+I13+I14+I15+I16+I17+I18+I22+I23+I24</f>
        <v>259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498" t="s">
        <v>16</v>
      </c>
      <c r="B13" s="20" t="s">
        <v>17</v>
      </c>
      <c r="C13" s="287">
        <f>+[9]BS17A!C83</f>
        <v>26388</v>
      </c>
      <c r="D13" s="288">
        <f>+[9]BS17A!D83</f>
        <v>25788</v>
      </c>
      <c r="E13" s="289">
        <f>+[9]BS17A!N83</f>
        <v>11118</v>
      </c>
      <c r="F13" s="290">
        <f>+[9]BS17A!O83</f>
        <v>5913</v>
      </c>
      <c r="G13" s="291">
        <f>+[9]BS17A!P83</f>
        <v>9357</v>
      </c>
      <c r="H13" s="292">
        <f>+[9]BS17A!Q83+[9]BS17A!R83</f>
        <v>0</v>
      </c>
      <c r="I13" s="292">
        <f>+[9]BS17D!C83</f>
        <v>64</v>
      </c>
      <c r="J13" s="292">
        <f>+[9]BS17A!T83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+[9]BS17A!C174</f>
        <v>28633</v>
      </c>
      <c r="D14" s="293">
        <f>+[9]BS17A!D174</f>
        <v>28131</v>
      </c>
      <c r="E14" s="294">
        <f>+[9]BS17A!N174</f>
        <v>10890</v>
      </c>
      <c r="F14" s="295">
        <f>+[9]BS17A!O174</f>
        <v>9448</v>
      </c>
      <c r="G14" s="296">
        <f>+[9]BS17A!P174</f>
        <v>8295</v>
      </c>
      <c r="H14" s="297">
        <f>+[9]BS17A!Q174+[9]BS17A!R174</f>
        <v>0</v>
      </c>
      <c r="I14" s="297">
        <f>+[9]BS17D!C174</f>
        <v>8</v>
      </c>
      <c r="J14" s="297">
        <f>+[9]BS17A!T174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+[9]BS17A!C243</f>
        <v>1121</v>
      </c>
      <c r="D15" s="293">
        <f>+[9]BS17A!D243</f>
        <v>1110</v>
      </c>
      <c r="E15" s="294">
        <f>+[9]BS17A!N243</f>
        <v>102</v>
      </c>
      <c r="F15" s="295">
        <f>+[9]BS17A!O243</f>
        <v>1010</v>
      </c>
      <c r="G15" s="296">
        <f>+[9]BS17A!P243</f>
        <v>9</v>
      </c>
      <c r="H15" s="297">
        <f>+[9]BS17A!Q243+[9]BS17A!R243</f>
        <v>0</v>
      </c>
      <c r="I15" s="297">
        <f>+[9]BS17D!C243</f>
        <v>68</v>
      </c>
      <c r="J15" s="297">
        <f>+[9]BS17A!T243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+[9]BS17A!C289</f>
        <v>0</v>
      </c>
      <c r="D16" s="293">
        <f>+[9]BS17A!D289</f>
        <v>0</v>
      </c>
      <c r="E16" s="294">
        <f>+[9]BS17A!N289</f>
        <v>0</v>
      </c>
      <c r="F16" s="295">
        <f>+[9]BS17A!O289</f>
        <v>0</v>
      </c>
      <c r="G16" s="296">
        <f>+[9]BS17A!P289</f>
        <v>0</v>
      </c>
      <c r="H16" s="297">
        <f>+[9]BS17A!Q289+[9]BS17A!R289</f>
        <v>0</v>
      </c>
      <c r="I16" s="297">
        <f>+[9]BS17D!C289</f>
        <v>0</v>
      </c>
      <c r="J16" s="297">
        <f>+[9]BS17A!T289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+[9]BS17A!C295</f>
        <v>1710</v>
      </c>
      <c r="D17" s="299">
        <f>+[9]BS17A!D295</f>
        <v>1666</v>
      </c>
      <c r="E17" s="300">
        <f>+[9]BS17A!N295</f>
        <v>1245</v>
      </c>
      <c r="F17" s="301">
        <f>+[9]BS17A!O295</f>
        <v>355</v>
      </c>
      <c r="G17" s="302">
        <f>+[9]BS17A!P295</f>
        <v>110</v>
      </c>
      <c r="H17" s="303">
        <f>+[9]BS17A!Q295+[9]BS17A!R295</f>
        <v>0</v>
      </c>
      <c r="I17" s="303">
        <f>+[9]BS17D!C295</f>
        <v>108</v>
      </c>
      <c r="J17" s="303">
        <f>+[9]BS17A!T295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7424</v>
      </c>
      <c r="D18" s="288">
        <f t="shared" ref="D18:J18" si="4">SUM(D19:D21)</f>
        <v>7340</v>
      </c>
      <c r="E18" s="289">
        <f t="shared" si="4"/>
        <v>2054</v>
      </c>
      <c r="F18" s="290">
        <f t="shared" si="4"/>
        <v>5251</v>
      </c>
      <c r="G18" s="291">
        <f t="shared" si="4"/>
        <v>119</v>
      </c>
      <c r="H18" s="292">
        <f t="shared" si="4"/>
        <v>0</v>
      </c>
      <c r="I18" s="292">
        <f>SUM(I19:I21)</f>
        <v>11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+[9]BS17A!C362</f>
        <v>5222</v>
      </c>
      <c r="D19" s="305">
        <f>+[9]BS17A!D362</f>
        <v>5186</v>
      </c>
      <c r="E19" s="306">
        <f>+[9]BS17A!N362</f>
        <v>1245</v>
      </c>
      <c r="F19" s="307">
        <f>+[9]BS17A!O362</f>
        <v>3868</v>
      </c>
      <c r="G19" s="308">
        <f>+[9]BS17A!P362</f>
        <v>109</v>
      </c>
      <c r="H19" s="309">
        <f>+[9]BS17A!Q362+[9]BS17A!R362</f>
        <v>0</v>
      </c>
      <c r="I19" s="309">
        <f>+[9]BS17D!C362</f>
        <v>4</v>
      </c>
      <c r="J19" s="309">
        <f>+[9]BS17A!T362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+[9]BS17A!C405</f>
        <v>63</v>
      </c>
      <c r="D20" s="293">
        <f>+[9]BS17A!D405</f>
        <v>63</v>
      </c>
      <c r="E20" s="294">
        <f>+[9]BS17A!N405</f>
        <v>1</v>
      </c>
      <c r="F20" s="295">
        <f>+[9]BS17A!O405</f>
        <v>62</v>
      </c>
      <c r="G20" s="296">
        <f>+[9]BS17A!P405</f>
        <v>0</v>
      </c>
      <c r="H20" s="297">
        <f>+[9]BS17A!Q405+[9]BS17A!R405</f>
        <v>0</v>
      </c>
      <c r="I20" s="297">
        <f>+[9]BS17D!C405</f>
        <v>0</v>
      </c>
      <c r="J20" s="297">
        <f>+[9]BS17A!T405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+[9]BS17A!C428</f>
        <v>2139</v>
      </c>
      <c r="D21" s="299">
        <f>+[9]BS17A!D428</f>
        <v>2091</v>
      </c>
      <c r="E21" s="300">
        <f>+[9]BS17A!N428</f>
        <v>808</v>
      </c>
      <c r="F21" s="301">
        <f>+[9]BS17A!O428</f>
        <v>1321</v>
      </c>
      <c r="G21" s="302">
        <f>+[9]BS17A!P428</f>
        <v>10</v>
      </c>
      <c r="H21" s="303">
        <f>+[9]BS17A!Q428+[9]BS17A!R428</f>
        <v>0</v>
      </c>
      <c r="I21" s="303">
        <f>+[9]BS17D!C428</f>
        <v>7</v>
      </c>
      <c r="J21" s="303">
        <f>+[9]BS17A!T428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505" t="s">
        <v>31</v>
      </c>
      <c r="B22" s="30" t="s">
        <v>32</v>
      </c>
      <c r="C22" s="287">
        <f>+[9]BS17A!C446</f>
        <v>0</v>
      </c>
      <c r="D22" s="288">
        <f>+[9]BS17A!D446</f>
        <v>0</v>
      </c>
      <c r="E22" s="289">
        <f>+[9]BS17A!N446</f>
        <v>0</v>
      </c>
      <c r="F22" s="290">
        <f>+[9]BS17A!O446</f>
        <v>0</v>
      </c>
      <c r="G22" s="291">
        <f>+[9]BS17A!P446</f>
        <v>0</v>
      </c>
      <c r="H22" s="292">
        <f>+[9]BS17A!Q446+[9]BS17A!R446</f>
        <v>0</v>
      </c>
      <c r="I22" s="292">
        <f>+[9]BS17D!C446</f>
        <v>0</v>
      </c>
      <c r="J22" s="292">
        <f>+[9]BS17A!T446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505" t="s">
        <v>33</v>
      </c>
      <c r="B23" s="31" t="s">
        <v>34</v>
      </c>
      <c r="C23" s="310">
        <f>+[9]BS17A!C456</f>
        <v>78</v>
      </c>
      <c r="D23" s="311">
        <f>+[9]BS17A!D456</f>
        <v>76</v>
      </c>
      <c r="E23" s="312">
        <f>+[9]BS17A!N456</f>
        <v>36</v>
      </c>
      <c r="F23" s="313">
        <f>+[9]BS17A!O456</f>
        <v>38</v>
      </c>
      <c r="G23" s="314">
        <f>+[9]BS17A!P456</f>
        <v>4</v>
      </c>
      <c r="H23" s="286">
        <f>+[9]BS17A!Q456+[9]BS17A!R456</f>
        <v>0</v>
      </c>
      <c r="I23" s="286">
        <f>+[9]BS17D!C456</f>
        <v>0</v>
      </c>
      <c r="J23" s="286">
        <f>+[9]BS17A!T456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505" t="s">
        <v>35</v>
      </c>
      <c r="B24" s="34" t="s">
        <v>36</v>
      </c>
      <c r="C24" s="182">
        <f>+[9]BS17A!C500</f>
        <v>2882</v>
      </c>
      <c r="D24" s="315">
        <f>+[9]BS17A!D500</f>
        <v>2861</v>
      </c>
      <c r="E24" s="316">
        <f>+[9]BS17A!N500</f>
        <v>375</v>
      </c>
      <c r="F24" s="317">
        <f>+[9]BS17A!O500</f>
        <v>1785</v>
      </c>
      <c r="G24" s="318">
        <f>+[9]BS17A!P500</f>
        <v>722</v>
      </c>
      <c r="H24" s="319">
        <f>+[9]BS17A!Q500+[9]BS17A!R500</f>
        <v>0</v>
      </c>
      <c r="I24" s="319">
        <f>+[9]BS17D!C500</f>
        <v>0</v>
      </c>
      <c r="J24" s="319">
        <f>+[9]BS17A!T500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5056</v>
      </c>
      <c r="D25" s="288">
        <f t="shared" ref="D25:J25" si="5">+D26+D27+D28+D29+D33</f>
        <v>4992</v>
      </c>
      <c r="E25" s="289">
        <f t="shared" si="5"/>
        <v>1216</v>
      </c>
      <c r="F25" s="290">
        <f t="shared" si="5"/>
        <v>1343</v>
      </c>
      <c r="G25" s="291">
        <f t="shared" si="5"/>
        <v>2497</v>
      </c>
      <c r="H25" s="292">
        <f t="shared" si="5"/>
        <v>3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+[9]BS17A!C535</f>
        <v>3092</v>
      </c>
      <c r="D26" s="305">
        <f>+[9]BS17A!D535</f>
        <v>3055</v>
      </c>
      <c r="E26" s="306">
        <f>+[9]BS17A!N535</f>
        <v>271</v>
      </c>
      <c r="F26" s="307">
        <f>+[9]BS17A!O535</f>
        <v>733</v>
      </c>
      <c r="G26" s="308">
        <f>+[9]BS17A!P535</f>
        <v>2088</v>
      </c>
      <c r="H26" s="309">
        <f>+[9]BS17A!Q535+[9]BS17A!R535</f>
        <v>3</v>
      </c>
      <c r="I26" s="309">
        <f>+[9]BS17D!C535</f>
        <v>0</v>
      </c>
      <c r="J26" s="309">
        <f>+[9]BS17A!T535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+[9]BS17A!C590</f>
        <v>10</v>
      </c>
      <c r="D27" s="320">
        <f>+[9]BS17A!D590</f>
        <v>10</v>
      </c>
      <c r="E27" s="321">
        <f>+[9]BS17A!N590</f>
        <v>1</v>
      </c>
      <c r="F27" s="322">
        <f>+[9]BS17A!O590</f>
        <v>9</v>
      </c>
      <c r="G27" s="323">
        <f>+[9]BS17A!P590</f>
        <v>0</v>
      </c>
      <c r="H27" s="297">
        <f>+[9]BS17A!Q590+[9]BS17A!R590</f>
        <v>0</v>
      </c>
      <c r="I27" s="297">
        <f>+[9]BS17D!C590</f>
        <v>0</v>
      </c>
      <c r="J27" s="297">
        <f>+[9]BS17A!T590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+[9]BS17A!C615</f>
        <v>749</v>
      </c>
      <c r="D28" s="320">
        <f>+[9]BS17A!D615</f>
        <v>745</v>
      </c>
      <c r="E28" s="321">
        <f>+[9]BS17A!N615</f>
        <v>138</v>
      </c>
      <c r="F28" s="322">
        <f>+[9]BS17A!O615</f>
        <v>286</v>
      </c>
      <c r="G28" s="323">
        <f>+[9]BS17A!P615</f>
        <v>325</v>
      </c>
      <c r="H28" s="297">
        <f>+[9]BS17A!Q615+[9]BS17A!R615</f>
        <v>0</v>
      </c>
      <c r="I28" s="297">
        <f>+[9]BS17D!C615</f>
        <v>0</v>
      </c>
      <c r="J28" s="297">
        <f>+[9]BS17A!T615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+[9]BS17A!C633</f>
        <v>1205</v>
      </c>
      <c r="D29" s="299">
        <f>+[9]BS17A!D633</f>
        <v>1182</v>
      </c>
      <c r="E29" s="300">
        <f>+[9]BS17A!N633</f>
        <v>806</v>
      </c>
      <c r="F29" s="301">
        <f>+[9]BS17A!O633</f>
        <v>315</v>
      </c>
      <c r="G29" s="302">
        <f>+[9]BS17A!P633</f>
        <v>84</v>
      </c>
      <c r="H29" s="303">
        <f>+[9]BS17A!Q633+[9]BS17A!R633</f>
        <v>0</v>
      </c>
      <c r="I29" s="303">
        <f>+[9]BS17D!C633</f>
        <v>0</v>
      </c>
      <c r="J29" s="303">
        <f>+[9]BS17A!T633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SUM([9]BS17A!C636:C653)</f>
        <v>901</v>
      </c>
      <c r="D30" s="325">
        <f>SUM([9]BS17A!D636:D653)</f>
        <v>878</v>
      </c>
      <c r="E30" s="326">
        <f>SUM([9]BS17A!N636:N653)</f>
        <v>714</v>
      </c>
      <c r="F30" s="327">
        <f>SUM([9]BS17A!O636:O653)</f>
        <v>159</v>
      </c>
      <c r="G30" s="328">
        <f>SUM([9]BS17A!P636:P653)</f>
        <v>28</v>
      </c>
      <c r="H30" s="329">
        <f>SUM([9]BS17A!Q636:Q653)+SUM([9]BS17A!R636:R653)</f>
        <v>0</v>
      </c>
      <c r="I30" s="329">
        <f>SUM([9]BS17D!C635:C653)</f>
        <v>0</v>
      </c>
      <c r="J30" s="329">
        <f>SUM([9]BS17A!T636:T653)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+[9]BS17A!C634</f>
        <v>105</v>
      </c>
      <c r="D31" s="331">
        <f>+[9]BS17A!D634</f>
        <v>105</v>
      </c>
      <c r="E31" s="332">
        <f>+[9]BS17A!N634</f>
        <v>0</v>
      </c>
      <c r="F31" s="333">
        <f>+[9]BS17A!O634</f>
        <v>105</v>
      </c>
      <c r="G31" s="334">
        <f>+[9]BS17A!P634</f>
        <v>0</v>
      </c>
      <c r="H31" s="335">
        <f>+[9]BS17A!Q634+[9]BS17A!R634</f>
        <v>0</v>
      </c>
      <c r="I31" s="335">
        <f>+[9]BS17D!C634</f>
        <v>0</v>
      </c>
      <c r="J31" s="335">
        <f>+[9]BS17A!T634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+[9]BS17A!C635</f>
        <v>199</v>
      </c>
      <c r="D32" s="331">
        <f>+[9]BS17A!D635</f>
        <v>199</v>
      </c>
      <c r="E32" s="332">
        <f>+[9]BS17A!N635</f>
        <v>92</v>
      </c>
      <c r="F32" s="333">
        <f>+[9]BS17A!O635</f>
        <v>51</v>
      </c>
      <c r="G32" s="334">
        <f>+[9]BS17A!P635</f>
        <v>56</v>
      </c>
      <c r="H32" s="335">
        <f>+[9]BS17A!Q635+[9]BS17A!R635</f>
        <v>0</v>
      </c>
      <c r="I32" s="335">
        <f>+[9]BS17D!C635</f>
        <v>0</v>
      </c>
      <c r="J32" s="335">
        <f>+[9]BS17A!T635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+[9]BS17A!C654</f>
        <v>0</v>
      </c>
      <c r="D33" s="320">
        <f>+[9]BS17A!D654</f>
        <v>0</v>
      </c>
      <c r="E33" s="321">
        <f>+[9]BS17A!N654</f>
        <v>0</v>
      </c>
      <c r="F33" s="322">
        <f>+[9]BS17A!O654</f>
        <v>0</v>
      </c>
      <c r="G33" s="323">
        <f>+[9]BS17A!P654</f>
        <v>0</v>
      </c>
      <c r="H33" s="297">
        <f>+[9]BS17A!Q654+[9]BS17A!R654</f>
        <v>0</v>
      </c>
      <c r="I33" s="297">
        <f>+[9]BS17D!C654</f>
        <v>0</v>
      </c>
      <c r="J33" s="297">
        <f>+[9]BS17A!T654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+[9]BS17A!C783</f>
        <v>0</v>
      </c>
      <c r="D34" s="311">
        <f>+[9]BS17A!D783</f>
        <v>0</v>
      </c>
      <c r="E34" s="312">
        <f>+[9]BS17A!N783</f>
        <v>0</v>
      </c>
      <c r="F34" s="313">
        <f>+[9]BS17A!O783</f>
        <v>0</v>
      </c>
      <c r="G34" s="314">
        <f>+[9]BS17A!P783</f>
        <v>0</v>
      </c>
      <c r="H34" s="286">
        <f>+[9]BS17A!Q783+[9]BS17A!R783</f>
        <v>0</v>
      </c>
      <c r="I34" s="286">
        <f>+[9]BS17D!C783</f>
        <v>0</v>
      </c>
      <c r="J34" s="286">
        <f>+[9]BS17A!T783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501" t="s">
        <v>10</v>
      </c>
      <c r="D37" s="505" t="s">
        <v>11</v>
      </c>
      <c r="E37" s="499" t="s">
        <v>12</v>
      </c>
      <c r="F37" s="45" t="s">
        <v>13</v>
      </c>
      <c r="G37" s="501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+[9]BS17A!C674+[9]BS17A!C678+[9]BS17A!C681+[9]BS17A!C687+[9]BS17A!C695</f>
        <v>0</v>
      </c>
      <c r="D40" s="304">
        <f>+[9]BS17A!D674+[9]BS17A!D678+[9]BS17A!D681+[9]BS17A!D687+[9]BS17A!D695</f>
        <v>0</v>
      </c>
      <c r="E40" s="305">
        <f>+[9]BS17A!N674+[9]BS17A!N678+[9]BS17A!N681+[9]BS17A!N687+[9]BS17A!N695</f>
        <v>0</v>
      </c>
      <c r="F40" s="307">
        <f>+[9]BS17A!O674+[9]BS17A!O678+[9]BS17A!O681+[9]BS17A!O687+[9]BS17A!O695</f>
        <v>0</v>
      </c>
      <c r="G40" s="341">
        <f>+[9]BS17A!P674+[9]BS17A!P678+[9]BS17A!P681+[9]BS17A!P687+[9]BS17A!P695</f>
        <v>0</v>
      </c>
      <c r="H40" s="342">
        <f>+[9]BS17A!Q674+[9]BS17A!R674+[9]BS17A!Q678+[9]BS17A!R678+[9]BS17A!Q681+[9]BS17A!R681+[9]BS17A!Q687+[9]BS17A!R687+[9]BS17A!Q695+[9]BS17A!R695</f>
        <v>0</v>
      </c>
      <c r="I40" s="342">
        <f>+[9]BS17D!C674+[9]BS17D!C678+[9]BS17D!C681+[9]BS17D!C687+[9]BS17D!C695</f>
        <v>0</v>
      </c>
      <c r="J40" s="342">
        <f>+[9]BS17A!T674+[9]BS17A!T678+[9]BS17A!T681+[9]BS17A!T687+[9]BS17A!T695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+[9]BS17A!C701+[9]BS17A!C704+[9]BS17A!C707+[9]BS17A!C710+[9]BS17A!C717</f>
        <v>0</v>
      </c>
      <c r="D41" s="343">
        <f>+[9]BS17A!D701+[9]BS17A!D704+[9]BS17A!D707+[9]BS17A!D710+[9]BS17A!D717</f>
        <v>0</v>
      </c>
      <c r="E41" s="299">
        <f>+[9]BS17A!N701+[9]BS17A!N704+[9]BS17A!N707+[9]BS17A!N710+[9]BS17A!N717</f>
        <v>0</v>
      </c>
      <c r="F41" s="301">
        <f>+[9]BS17A!O701+[9]BS17A!O704+[9]BS17A!O707+[9]BS17A!O710+[9]BS17A!O717</f>
        <v>0</v>
      </c>
      <c r="G41" s="343">
        <f>+[9]BS17A!P701+[9]BS17A!P704+[9]BS17A!P707+[9]BS17A!P710+[9]BS17A!P717</f>
        <v>0</v>
      </c>
      <c r="H41" s="344">
        <f>+[9]BS17A!Q701+[9]BS17A!R701+[9]BS17A!Q704+[9]BS17A!R704+[9]BS17A!Q707+[9]BS17A!R707+[9]BS17A!Q710+[9]BS17A!R710+[9]BS17A!Q717+[9]BS17A!R717</f>
        <v>0</v>
      </c>
      <c r="I41" s="344">
        <f>+[9]BS17D!C701+[9]BS17D!C704+[9]BS17D!C707+[9]BS17D!C710+[9]BS17D!C717</f>
        <v>0</v>
      </c>
      <c r="J41" s="344">
        <f>+[9]BS17A!T701+[9]BS17A!T704+[9]BS17A!T707+[9]BS17A!T710+[9]BS17A!T717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+[9]BS17A!C720</f>
        <v>0</v>
      </c>
      <c r="D43" s="350">
        <f>+[9]BS17A!D720</f>
        <v>0</v>
      </c>
      <c r="E43" s="282">
        <f>+[9]BS17A!N720</f>
        <v>0</v>
      </c>
      <c r="F43" s="284">
        <f>+[9]BS17A!O720</f>
        <v>0</v>
      </c>
      <c r="G43" s="350">
        <f>+[9]BS17A!P720</f>
        <v>0</v>
      </c>
      <c r="H43" s="351">
        <f>+[9]BS17A!Q720+[9]BS17A!R720</f>
        <v>0</v>
      </c>
      <c r="I43" s="351">
        <f>+[9]BS17D!C720</f>
        <v>0</v>
      </c>
      <c r="J43" s="351">
        <f>+[9]BS17A!T720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+[9]BS17A!C727</f>
        <v>0</v>
      </c>
      <c r="D45" s="341">
        <f>+[9]BS17A!D727</f>
        <v>0</v>
      </c>
      <c r="E45" s="305">
        <f>+[9]BS17A!N727</f>
        <v>0</v>
      </c>
      <c r="F45" s="307">
        <f>+[9]BS17A!O727</f>
        <v>0</v>
      </c>
      <c r="G45" s="341">
        <f>+[9]BS17A!P727</f>
        <v>0</v>
      </c>
      <c r="H45" s="342">
        <f>+[9]BS17A!Q727+[9]BS17A!R727</f>
        <v>0</v>
      </c>
      <c r="I45" s="342">
        <f>+[9]BS17D!C727</f>
        <v>0</v>
      </c>
      <c r="J45" s="342">
        <f>+[9]BS17A!T727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+[9]BS17A!C730</f>
        <v>0</v>
      </c>
      <c r="D46" s="357">
        <f>+[9]BS17A!D730</f>
        <v>0</v>
      </c>
      <c r="E46" s="293">
        <f>+[9]BS17A!N730</f>
        <v>0</v>
      </c>
      <c r="F46" s="295">
        <f>+[9]BS17A!O730</f>
        <v>0</v>
      </c>
      <c r="G46" s="357">
        <f>+[9]BS17A!P730</f>
        <v>0</v>
      </c>
      <c r="H46" s="358">
        <f>+[9]BS17A!Q730+[9]BS17A!R730</f>
        <v>0</v>
      </c>
      <c r="I46" s="358">
        <f>+[9]BS17D!C730</f>
        <v>0</v>
      </c>
      <c r="J46" s="358">
        <f>+[9]BS17A!T730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+[9]BS17A!C747</f>
        <v>0</v>
      </c>
      <c r="D47" s="357">
        <f>+[9]BS17A!D747</f>
        <v>0</v>
      </c>
      <c r="E47" s="293">
        <f>+[9]BS17A!N747</f>
        <v>0</v>
      </c>
      <c r="F47" s="295">
        <f>+[9]BS17A!O747</f>
        <v>0</v>
      </c>
      <c r="G47" s="357">
        <f>+[9]BS17A!P747</f>
        <v>0</v>
      </c>
      <c r="H47" s="358">
        <f>+[9]BS17A!Q747+[9]BS17A!R747</f>
        <v>0</v>
      </c>
      <c r="I47" s="358">
        <f>+[9]BS17D!C747</f>
        <v>0</v>
      </c>
      <c r="J47" s="358">
        <f>+[9]BS17A!T747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+[9]BS17A!C764</f>
        <v>0</v>
      </c>
      <c r="D48" s="359">
        <f>+[9]BS17A!D764</f>
        <v>0</v>
      </c>
      <c r="E48" s="331">
        <f>+[9]BS17A!N764</f>
        <v>0</v>
      </c>
      <c r="F48" s="333">
        <f>+[9]BS17A!O764</f>
        <v>0</v>
      </c>
      <c r="G48" s="359">
        <f>+[9]BS17A!P764</f>
        <v>0</v>
      </c>
      <c r="H48" s="360">
        <f>+[9]BS17A!Q764+[9]BS17A!R764</f>
        <v>0</v>
      </c>
      <c r="I48" s="360">
        <f>+[9]BS17D!C764</f>
        <v>0</v>
      </c>
      <c r="J48" s="360">
        <f>+[9]BS17A!T764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501" t="s">
        <v>10</v>
      </c>
      <c r="D52" s="505" t="s">
        <v>11</v>
      </c>
      <c r="E52" s="499" t="s">
        <v>12</v>
      </c>
      <c r="F52" s="45" t="s">
        <v>13</v>
      </c>
      <c r="G52" s="501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+[9]BS17A!C1849</f>
        <v>25</v>
      </c>
      <c r="D53" s="367">
        <f>+[9]BS17A!D1849</f>
        <v>25</v>
      </c>
      <c r="E53" s="368">
        <f>+[9]BS17A!N1849</f>
        <v>6</v>
      </c>
      <c r="F53" s="317">
        <f>+[9]BS17A!O1849</f>
        <v>0</v>
      </c>
      <c r="G53" s="367">
        <f>+[9]BS17A!P1849</f>
        <v>19</v>
      </c>
      <c r="H53" s="369">
        <f>+[9]BS17A!Q1849+[9]BS17A!R1849</f>
        <v>0</v>
      </c>
      <c r="I53" s="370">
        <f>+[9]BS17D!C1849</f>
        <v>0</v>
      </c>
      <c r="J53" s="369">
        <f>+[9]BS17A!T1849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501" t="s">
        <v>10</v>
      </c>
      <c r="D56" s="505" t="s">
        <v>11</v>
      </c>
      <c r="E56" s="63" t="s">
        <v>12</v>
      </c>
      <c r="F56" s="10" t="s">
        <v>13</v>
      </c>
      <c r="G56" s="500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+[9]BS17A!C1481+[9]BS17A!C1482</f>
        <v>0</v>
      </c>
      <c r="D57" s="288">
        <f>+[9]BS17A!D1481+[9]BS17A!D1482</f>
        <v>0</v>
      </c>
      <c r="E57" s="371"/>
      <c r="F57" s="348"/>
      <c r="G57" s="372"/>
      <c r="H57" s="373">
        <f>+[9]BS17A!Q1481+[9]BS17A!Q1482+[9]BS17A!R1481+[9]BS17A!R1482</f>
        <v>0</v>
      </c>
      <c r="I57" s="374">
        <f>+[9]BS17D!C1481+[9]BS17D!C1482</f>
        <v>0</v>
      </c>
      <c r="J57" s="375">
        <f>+[9]BS17A!T1481+[9]BS17A!T1482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+[9]BS17A!C1483+[9]BS17A!C1484</f>
        <v>0</v>
      </c>
      <c r="D58" s="293">
        <f>+[9]BS17A!D1483+[9]BS17A!D1484</f>
        <v>0</v>
      </c>
      <c r="E58" s="376"/>
      <c r="F58" s="377"/>
      <c r="G58" s="378"/>
      <c r="H58" s="379">
        <f>+[9]BS17A!Q1483+[9]BS17A!Q1484+[9]BS17A!R1483+[9]BS17A!R1484</f>
        <v>0</v>
      </c>
      <c r="I58" s="380">
        <f>+[9]BS17D!C1483+[9]BS17D!C1484</f>
        <v>0</v>
      </c>
      <c r="J58" s="380">
        <f>+[9]BS17A!T1483+[9]BS17A!T1484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+[9]BS17A!C1485</f>
        <v>0</v>
      </c>
      <c r="D59" s="288">
        <f>+[9]BS17A!D1485</f>
        <v>0</v>
      </c>
      <c r="E59" s="376"/>
      <c r="F59" s="377"/>
      <c r="G59" s="378"/>
      <c r="H59" s="381">
        <f>+[9]BS17A!Q1485+[9]BS17A!R1485</f>
        <v>0</v>
      </c>
      <c r="I59" s="382">
        <f>+[9]BS17D!C1485</f>
        <v>0</v>
      </c>
      <c r="J59" s="382">
        <f>+[9]BS17A!T1485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+[9]BS17A!C1488</f>
        <v>0</v>
      </c>
      <c r="D60" s="357">
        <f>+[9]BS17A!D1488</f>
        <v>0</v>
      </c>
      <c r="E60" s="383"/>
      <c r="F60" s="384"/>
      <c r="G60" s="385"/>
      <c r="H60" s="381">
        <f>+[9]BS17A!Q1488+[9]BS17A!R1488</f>
        <v>0</v>
      </c>
      <c r="I60" s="382">
        <f>+[9]BS17D!C1488</f>
        <v>0</v>
      </c>
      <c r="J60" s="382">
        <f>+[9]BS17A!T1488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+[9]BS17A!C1486</f>
        <v>0</v>
      </c>
      <c r="D61" s="293">
        <f>+[9]BS17A!D1486</f>
        <v>0</v>
      </c>
      <c r="E61" s="376"/>
      <c r="F61" s="377"/>
      <c r="G61" s="378"/>
      <c r="H61" s="379">
        <f>+[9]BS17A!Q1486+[9]BS17A!R1486</f>
        <v>0</v>
      </c>
      <c r="I61" s="380">
        <f>+[9]BS17D!C1486</f>
        <v>0</v>
      </c>
      <c r="J61" s="380">
        <f>+[9]BS17A!T1486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+[9]BS17A!C1487</f>
        <v>0</v>
      </c>
      <c r="D62" s="299">
        <f>+[9]BS17A!D1487</f>
        <v>0</v>
      </c>
      <c r="E62" s="386"/>
      <c r="F62" s="387"/>
      <c r="G62" s="388"/>
      <c r="H62" s="389">
        <f>+[9]BS17A!Q1487+[9]BS17A!R1487</f>
        <v>0</v>
      </c>
      <c r="I62" s="390">
        <f>+[9]BS17D!C1487</f>
        <v>0</v>
      </c>
      <c r="J62" s="390">
        <f>+[9]BS17A!T1487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99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+[9]BS17A!C$811</f>
        <v>4</v>
      </c>
      <c r="D68" s="328">
        <f>+[9]BS17A!D$811</f>
        <v>0</v>
      </c>
      <c r="E68" s="326">
        <f>SUM(F68:H68)</f>
        <v>0</v>
      </c>
      <c r="F68" s="327">
        <f>+[9]BS17A!D$811</f>
        <v>0</v>
      </c>
      <c r="G68" s="327">
        <f>+[9]BS17A!F$811</f>
        <v>0</v>
      </c>
      <c r="H68" s="327">
        <f>+[9]BS17A!G$811</f>
        <v>0</v>
      </c>
      <c r="I68" s="395">
        <f>SUM(J68:L68)</f>
        <v>4</v>
      </c>
      <c r="J68" s="396">
        <f>+[9]BS17A!E$811</f>
        <v>4</v>
      </c>
      <c r="K68" s="396">
        <f>+[9]BS17A!H$811</f>
        <v>0</v>
      </c>
      <c r="L68" s="396">
        <f>+[9]BS17A!I$811</f>
        <v>0</v>
      </c>
      <c r="M68" s="324">
        <f>+[9]BS17A!AB$811</f>
        <v>0</v>
      </c>
      <c r="N68" s="324">
        <f>+[9]BS17A!Q$811+[9]BS17A!R$811</f>
        <v>0</v>
      </c>
      <c r="O68" s="324">
        <f>+[9]BS17D!C$811</f>
        <v>0</v>
      </c>
      <c r="P68" s="324">
        <f>+[9]BS17A!S$811</f>
        <v>0</v>
      </c>
      <c r="Q68" s="324">
        <f>+[9]BS17A!T$811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+[9]BS17A!C$882</f>
        <v>98</v>
      </c>
      <c r="D69" s="296">
        <f>+[9]BS17A!D$882</f>
        <v>94</v>
      </c>
      <c r="E69" s="294">
        <f t="shared" ref="E69:E84" si="11">SUM(F69:H69)</f>
        <v>94</v>
      </c>
      <c r="F69" s="295">
        <f>+[9]BS17A!D$882</f>
        <v>94</v>
      </c>
      <c r="G69" s="295">
        <f>+[9]BS17A!F$882</f>
        <v>0</v>
      </c>
      <c r="H69" s="295">
        <f>+[9]BS17A!G$882</f>
        <v>0</v>
      </c>
      <c r="I69" s="395">
        <f>SUM(J69:L69)</f>
        <v>4</v>
      </c>
      <c r="J69" s="396">
        <f>+[9]BS17A!E$882</f>
        <v>4</v>
      </c>
      <c r="K69" s="398">
        <f>+[9]BS17A!H$882</f>
        <v>0</v>
      </c>
      <c r="L69" s="398">
        <f>+[9]BS17A!I$882</f>
        <v>0</v>
      </c>
      <c r="M69" s="177">
        <f>+[9]BS17A!AB$882</f>
        <v>71</v>
      </c>
      <c r="N69" s="177">
        <f>+[9]BS17A!Q$882+[9]BS17A!R$882</f>
        <v>0</v>
      </c>
      <c r="O69" s="177">
        <f>+[9]BS17D!C$882</f>
        <v>0</v>
      </c>
      <c r="P69" s="177">
        <f>+[9]BS17A!S$882</f>
        <v>0</v>
      </c>
      <c r="Q69" s="177">
        <f>+[9]BS17A!T$882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+[9]BS17A!C$961</f>
        <v>31</v>
      </c>
      <c r="D70" s="296">
        <f>+[9]BS17A!D$961</f>
        <v>16</v>
      </c>
      <c r="E70" s="294">
        <f t="shared" si="11"/>
        <v>17</v>
      </c>
      <c r="F70" s="295">
        <f>+[9]BS17A!D$961</f>
        <v>16</v>
      </c>
      <c r="G70" s="295">
        <f>+[9]BS17A!F$961</f>
        <v>1</v>
      </c>
      <c r="H70" s="295">
        <f>+[9]BS17A!G$961</f>
        <v>0</v>
      </c>
      <c r="I70" s="395">
        <f>SUM(J70:L70)</f>
        <v>18</v>
      </c>
      <c r="J70" s="396">
        <f>+[9]BS17A!E$961</f>
        <v>15</v>
      </c>
      <c r="K70" s="398">
        <f>+[9]BS17A!H$961</f>
        <v>3</v>
      </c>
      <c r="L70" s="398">
        <f>+[9]BS17A!I$961</f>
        <v>0</v>
      </c>
      <c r="M70" s="177">
        <f>+[9]BS17A!AB$961</f>
        <v>8</v>
      </c>
      <c r="N70" s="177">
        <f>+[9]BS17A!Q$961+[9]BS17A!R$961</f>
        <v>0</v>
      </c>
      <c r="O70" s="177">
        <f>+[9]BS17D!C$961</f>
        <v>0</v>
      </c>
      <c r="P70" s="177">
        <f>+[9]BS17A!S$961</f>
        <v>0</v>
      </c>
      <c r="Q70" s="177">
        <f>+[9]BS17A!T$961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+[9]BS17A!C$1037</f>
        <v>9</v>
      </c>
      <c r="D71" s="296">
        <f>+[9]BS17A!D$1037</f>
        <v>9</v>
      </c>
      <c r="E71" s="294">
        <f t="shared" si="11"/>
        <v>9</v>
      </c>
      <c r="F71" s="295">
        <f>+[9]BS17A!D$1037</f>
        <v>9</v>
      </c>
      <c r="G71" s="295">
        <f>+[9]BS17A!F$1037</f>
        <v>0</v>
      </c>
      <c r="H71" s="295">
        <f>+[9]BS17A!G$1037</f>
        <v>0</v>
      </c>
      <c r="I71" s="399">
        <f t="shared" ref="I71:I84" si="13">SUM(J71:L71)</f>
        <v>0</v>
      </c>
      <c r="J71" s="398">
        <f>+[9]BS17A!E$1037</f>
        <v>0</v>
      </c>
      <c r="K71" s="398">
        <f>+[9]BS17A!H$1037</f>
        <v>0</v>
      </c>
      <c r="L71" s="398">
        <f>+[9]BS17A!I$1037</f>
        <v>0</v>
      </c>
      <c r="M71" s="177">
        <f>+[9]BS17A!AB$1037</f>
        <v>5</v>
      </c>
      <c r="N71" s="177">
        <f>+[9]BS17A!Q$1037+[9]BS17A!R$1037</f>
        <v>0</v>
      </c>
      <c r="O71" s="177">
        <f>+[9]BS17D!C$1037</f>
        <v>0</v>
      </c>
      <c r="P71" s="177">
        <f>+[9]BS17A!S$1037</f>
        <v>0</v>
      </c>
      <c r="Q71" s="177">
        <f>+[9]BS17A!T$1037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+[9]BS17A!C$1098</f>
        <v>60</v>
      </c>
      <c r="D72" s="296">
        <f>+[9]BS17A!D$1098</f>
        <v>59</v>
      </c>
      <c r="E72" s="294">
        <f t="shared" si="11"/>
        <v>61</v>
      </c>
      <c r="F72" s="295">
        <f>+[9]BS17A!D$1098</f>
        <v>59</v>
      </c>
      <c r="G72" s="295">
        <f>+[9]BS17A!F$1098</f>
        <v>2</v>
      </c>
      <c r="H72" s="295">
        <f>+[9]BS17A!G$1098</f>
        <v>0</v>
      </c>
      <c r="I72" s="399">
        <f t="shared" si="13"/>
        <v>1</v>
      </c>
      <c r="J72" s="398">
        <f>+[9]BS17A!E$1098</f>
        <v>1</v>
      </c>
      <c r="K72" s="398">
        <f>+[9]BS17A!H$1098</f>
        <v>0</v>
      </c>
      <c r="L72" s="398">
        <f>+[9]BS17A!I$1098</f>
        <v>0</v>
      </c>
      <c r="M72" s="177">
        <f>+[9]BS17A!AB$1098</f>
        <v>55</v>
      </c>
      <c r="N72" s="177">
        <f>+[9]BS17A!Q$1098+[9]BS17A!R$1098</f>
        <v>0</v>
      </c>
      <c r="O72" s="177">
        <f>+[9]BS17D!C$1098</f>
        <v>0</v>
      </c>
      <c r="P72" s="177">
        <f>+[9]BS17A!S$1098</f>
        <v>0</v>
      </c>
      <c r="Q72" s="177">
        <f>+[9]BS17A!T$1098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+[9]BS17A!C$1166</f>
        <v>105</v>
      </c>
      <c r="D73" s="296">
        <f>+[9]BS17A!D$1166</f>
        <v>89</v>
      </c>
      <c r="E73" s="294">
        <f t="shared" si="11"/>
        <v>90</v>
      </c>
      <c r="F73" s="295">
        <f>+[9]BS17A!D$1166</f>
        <v>89</v>
      </c>
      <c r="G73" s="295">
        <f>+[9]BS17A!F$1166</f>
        <v>1</v>
      </c>
      <c r="H73" s="295">
        <f>+[9]BS17A!G$1166</f>
        <v>0</v>
      </c>
      <c r="I73" s="399">
        <f t="shared" si="13"/>
        <v>16</v>
      </c>
      <c r="J73" s="398">
        <f>+[9]BS17A!E$1166</f>
        <v>16</v>
      </c>
      <c r="K73" s="398">
        <f>+[9]BS17A!H$1166</f>
        <v>0</v>
      </c>
      <c r="L73" s="398">
        <f>+[9]BS17A!I$1166</f>
        <v>0</v>
      </c>
      <c r="M73" s="177">
        <f>+[9]BS17A!AB$1166</f>
        <v>105</v>
      </c>
      <c r="N73" s="177">
        <f>+[9]BS17A!Q$1166+[9]BS17A!R$1166</f>
        <v>0</v>
      </c>
      <c r="O73" s="177">
        <f>+[9]BS17D!C$1166</f>
        <v>0</v>
      </c>
      <c r="P73" s="177">
        <f>+[9]BS17A!S$1166</f>
        <v>0</v>
      </c>
      <c r="Q73" s="177">
        <f>+[9]BS17A!T$1166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+[9]BS17A!C$1221</f>
        <v>3</v>
      </c>
      <c r="D74" s="296">
        <f>+[9]BS17A!D$1221</f>
        <v>1</v>
      </c>
      <c r="E74" s="294">
        <f t="shared" si="11"/>
        <v>1</v>
      </c>
      <c r="F74" s="295">
        <f>+[9]BS17A!D$1221</f>
        <v>1</v>
      </c>
      <c r="G74" s="295">
        <f>+[9]BS17A!F$1221</f>
        <v>0</v>
      </c>
      <c r="H74" s="295">
        <f>+[9]BS17A!G$1221</f>
        <v>0</v>
      </c>
      <c r="I74" s="399">
        <f t="shared" si="13"/>
        <v>3</v>
      </c>
      <c r="J74" s="398">
        <f>+[9]BS17A!E$1221</f>
        <v>2</v>
      </c>
      <c r="K74" s="398">
        <f>+[9]BS17A!H$1221</f>
        <v>1</v>
      </c>
      <c r="L74" s="398">
        <f>+[9]BS17A!I$1221</f>
        <v>0</v>
      </c>
      <c r="M74" s="177">
        <f>+[9]BS17A!AB$1221</f>
        <v>1</v>
      </c>
      <c r="N74" s="177">
        <f>+[9]BS17A!Q$1221+[9]BS17A!R$1221</f>
        <v>0</v>
      </c>
      <c r="O74" s="177">
        <f>+[9]BS17D!C$1221</f>
        <v>0</v>
      </c>
      <c r="P74" s="177">
        <f>+[9]BS17A!S$1221</f>
        <v>0</v>
      </c>
      <c r="Q74" s="177">
        <f>+[9]BS17A!T$1221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+[9]BS17A!C$1287</f>
        <v>7</v>
      </c>
      <c r="D75" s="296">
        <f>+[9]BS17A!D$1287</f>
        <v>7</v>
      </c>
      <c r="E75" s="294">
        <f t="shared" si="11"/>
        <v>7</v>
      </c>
      <c r="F75" s="295">
        <f>+[9]BS17A!D$1287</f>
        <v>7</v>
      </c>
      <c r="G75" s="295">
        <f>+[9]BS17A!F$1287</f>
        <v>0</v>
      </c>
      <c r="H75" s="295">
        <f>+[9]BS17A!G$1287</f>
        <v>0</v>
      </c>
      <c r="I75" s="399">
        <f t="shared" si="13"/>
        <v>0</v>
      </c>
      <c r="J75" s="398">
        <f>+[9]BS17A!E$1287</f>
        <v>0</v>
      </c>
      <c r="K75" s="398">
        <f>+[9]BS17A!H$1287</f>
        <v>0</v>
      </c>
      <c r="L75" s="398">
        <f>+[9]BS17A!I$1287</f>
        <v>0</v>
      </c>
      <c r="M75" s="177">
        <f>+[9]BS17A!AB$1287</f>
        <v>6</v>
      </c>
      <c r="N75" s="177">
        <f>+[9]BS17A!Q$1287+[9]BS17A!R$1287</f>
        <v>0</v>
      </c>
      <c r="O75" s="177">
        <f>+[9]BS17D!C$1287</f>
        <v>0</v>
      </c>
      <c r="P75" s="177">
        <f>+[9]BS17A!S$1287</f>
        <v>0</v>
      </c>
      <c r="Q75" s="177">
        <f>+[9]BS17A!T$1287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+[9]BS17A!C$1357</f>
        <v>180</v>
      </c>
      <c r="D76" s="296">
        <f>+[9]BS17A!D$1357</f>
        <v>145</v>
      </c>
      <c r="E76" s="294">
        <f t="shared" si="11"/>
        <v>160</v>
      </c>
      <c r="F76" s="295">
        <f>+[9]BS17A!D$1357</f>
        <v>145</v>
      </c>
      <c r="G76" s="295">
        <f>+[9]BS17A!F$1357</f>
        <v>12</v>
      </c>
      <c r="H76" s="295">
        <f>+[9]BS17A!G$1357</f>
        <v>3</v>
      </c>
      <c r="I76" s="399">
        <f t="shared" si="13"/>
        <v>35</v>
      </c>
      <c r="J76" s="398">
        <f>+[9]BS17A!E$1357</f>
        <v>35</v>
      </c>
      <c r="K76" s="398">
        <f>+[9]BS17A!H$1357</f>
        <v>0</v>
      </c>
      <c r="L76" s="398">
        <f>+[9]BS17A!I$1357</f>
        <v>0</v>
      </c>
      <c r="M76" s="177">
        <f>+[9]BS17A!AB$1357</f>
        <v>0</v>
      </c>
      <c r="N76" s="177">
        <f>+[9]BS17A!Q$1357+[9]BS17A!R$1357</f>
        <v>0</v>
      </c>
      <c r="O76" s="177">
        <f>+[9]BS17D!C$1357</f>
        <v>0</v>
      </c>
      <c r="P76" s="177">
        <f>+[9]BS17A!S$1357</f>
        <v>0</v>
      </c>
      <c r="Q76" s="177">
        <f>+[9]BS17A!T$1357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+[9]BS17A!C$1441</f>
        <v>11</v>
      </c>
      <c r="D77" s="296">
        <f>+[9]BS17A!D$1441</f>
        <v>9</v>
      </c>
      <c r="E77" s="294">
        <f t="shared" si="11"/>
        <v>9</v>
      </c>
      <c r="F77" s="295">
        <f>+[9]BS17A!D$1441</f>
        <v>9</v>
      </c>
      <c r="G77" s="295">
        <f>+[9]BS17A!F$1441</f>
        <v>0</v>
      </c>
      <c r="H77" s="295">
        <f>+[9]BS17A!G$1441</f>
        <v>0</v>
      </c>
      <c r="I77" s="399">
        <f t="shared" si="13"/>
        <v>2</v>
      </c>
      <c r="J77" s="398">
        <f>+[9]BS17A!E$1441</f>
        <v>2</v>
      </c>
      <c r="K77" s="398">
        <f>+[9]BS17A!H$1441</f>
        <v>0</v>
      </c>
      <c r="L77" s="398">
        <f>+[9]BS17A!I$1441</f>
        <v>0</v>
      </c>
      <c r="M77" s="177">
        <f>+[9]BS17A!AB$1441</f>
        <v>5</v>
      </c>
      <c r="N77" s="177">
        <f>+[9]BS17A!Q$1441+[9]BS17A!R$1441</f>
        <v>0</v>
      </c>
      <c r="O77" s="177">
        <f>+[9]BS17D!C$1441</f>
        <v>0</v>
      </c>
      <c r="P77" s="177">
        <f>+[9]BS17A!S$1441</f>
        <v>0</v>
      </c>
      <c r="Q77" s="177">
        <f>+[9]BS17A!T$1441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+[9]BS17A!C$1489</f>
        <v>58</v>
      </c>
      <c r="D78" s="296">
        <f>+[9]BS17A!D$1489</f>
        <v>29</v>
      </c>
      <c r="E78" s="294">
        <f t="shared" si="11"/>
        <v>29</v>
      </c>
      <c r="F78" s="295">
        <f>+[9]BS17A!D$1489</f>
        <v>29</v>
      </c>
      <c r="G78" s="295">
        <f>+[9]BS17A!F$1489</f>
        <v>0</v>
      </c>
      <c r="H78" s="295">
        <f>+[9]BS17A!G$1489</f>
        <v>0</v>
      </c>
      <c r="I78" s="399">
        <f t="shared" si="13"/>
        <v>30</v>
      </c>
      <c r="J78" s="398">
        <f>+[9]BS17A!E$1489</f>
        <v>29</v>
      </c>
      <c r="K78" s="398">
        <f>+[9]BS17A!H$1489</f>
        <v>1</v>
      </c>
      <c r="L78" s="398">
        <f>+[9]BS17A!I$1489</f>
        <v>0</v>
      </c>
      <c r="M78" s="177">
        <f>+[9]BS17A!AB$1489</f>
        <v>0</v>
      </c>
      <c r="N78" s="177">
        <f>+[9]BS17A!Q$1489+[9]BS17A!R$1489</f>
        <v>0</v>
      </c>
      <c r="O78" s="177">
        <f>+[9]BS17D!C$1489</f>
        <v>0</v>
      </c>
      <c r="P78" s="177">
        <f>+[9]BS17A!S$1489</f>
        <v>0</v>
      </c>
      <c r="Q78" s="177">
        <f>+[9]BS17A!T$1489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+[9]BS17A!C$1592</f>
        <v>6</v>
      </c>
      <c r="D79" s="296">
        <f>+[9]BS17A!D$1592</f>
        <v>6</v>
      </c>
      <c r="E79" s="294">
        <f t="shared" si="11"/>
        <v>6</v>
      </c>
      <c r="F79" s="295">
        <f>+[9]BS17A!D$1592</f>
        <v>6</v>
      </c>
      <c r="G79" s="295">
        <f>+[9]BS17A!F$1592</f>
        <v>0</v>
      </c>
      <c r="H79" s="295">
        <f>+[9]BS17A!G$1592</f>
        <v>0</v>
      </c>
      <c r="I79" s="399">
        <f t="shared" si="13"/>
        <v>0</v>
      </c>
      <c r="J79" s="398">
        <f>+[9]BS17A!E$1592</f>
        <v>0</v>
      </c>
      <c r="K79" s="398">
        <f>+[9]BS17A!H$1592</f>
        <v>0</v>
      </c>
      <c r="L79" s="398">
        <f>+[9]BS17A!I$1592</f>
        <v>0</v>
      </c>
      <c r="M79" s="177">
        <f>+[9]BS17A!AB$1592</f>
        <v>1</v>
      </c>
      <c r="N79" s="177">
        <f>+[9]BS17A!Q$1592+[9]BS17A!R$1592</f>
        <v>0</v>
      </c>
      <c r="O79" s="177">
        <f>+[9]BS17D!C$1592</f>
        <v>0</v>
      </c>
      <c r="P79" s="177">
        <f>+[9]BS17A!S$1592</f>
        <v>0</v>
      </c>
      <c r="Q79" s="177">
        <f>+[9]BS17A!T$1592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+[9]BS17A!C$1597</f>
        <v>72</v>
      </c>
      <c r="D80" s="296">
        <f>+[9]BS17A!D$1597</f>
        <v>43</v>
      </c>
      <c r="E80" s="294">
        <f t="shared" si="11"/>
        <v>47</v>
      </c>
      <c r="F80" s="295">
        <f>+[9]BS17A!D$1597</f>
        <v>43</v>
      </c>
      <c r="G80" s="295">
        <f>+[9]BS17A!F$1597</f>
        <v>3</v>
      </c>
      <c r="H80" s="295">
        <f>+[9]BS17A!G$1597</f>
        <v>1</v>
      </c>
      <c r="I80" s="399">
        <f t="shared" si="13"/>
        <v>32</v>
      </c>
      <c r="J80" s="398">
        <f>+[9]BS17A!E$1597</f>
        <v>29</v>
      </c>
      <c r="K80" s="398">
        <f>+[9]BS17A!H$1597</f>
        <v>3</v>
      </c>
      <c r="L80" s="398">
        <f>+[9]BS17A!I$1597</f>
        <v>0</v>
      </c>
      <c r="M80" s="177">
        <f>+[9]BS17A!AB$1597</f>
        <v>1</v>
      </c>
      <c r="N80" s="177">
        <f>+[9]BS17A!Q$1597+[9]BS17A!R$1597</f>
        <v>0</v>
      </c>
      <c r="O80" s="177">
        <f>+[9]BS17D!C$1597</f>
        <v>0</v>
      </c>
      <c r="P80" s="177">
        <f>+[9]BS17A!S$1597</f>
        <v>0</v>
      </c>
      <c r="Q80" s="177">
        <f>+[9]BS17A!T$1597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SUM([9]BS17A!C1632:C1635)</f>
        <v>122</v>
      </c>
      <c r="D81" s="296">
        <f>SUM([9]BS17A!D1632:D1635)</f>
        <v>60</v>
      </c>
      <c r="E81" s="294">
        <f t="shared" si="11"/>
        <v>60</v>
      </c>
      <c r="F81" s="295">
        <f>SUM([9]BS17A!D1632:D1635)</f>
        <v>60</v>
      </c>
      <c r="G81" s="295">
        <f>SUM([9]BS17A!F1632:F1635)</f>
        <v>0</v>
      </c>
      <c r="H81" s="295">
        <f>SUM([9]BS17A!G1632:G1635)</f>
        <v>0</v>
      </c>
      <c r="I81" s="399">
        <f t="shared" si="13"/>
        <v>62</v>
      </c>
      <c r="J81" s="398">
        <f>SUM([9]BS17A!E1632:E1635)</f>
        <v>62</v>
      </c>
      <c r="K81" s="398">
        <f>SUM([9]BS17A!H1632:H1635)</f>
        <v>0</v>
      </c>
      <c r="L81" s="398">
        <f>SUM([9]BS17A!I1632:I1635)</f>
        <v>0</v>
      </c>
      <c r="M81" s="177">
        <f>SUM([9]BS17A!AB1632:AB1635)</f>
        <v>0</v>
      </c>
      <c r="N81" s="177">
        <f>SUM([9]BS17A!Q1632:Q1635)+SUM([9]BS17A!R1632:R1635)</f>
        <v>0</v>
      </c>
      <c r="O81" s="177">
        <f>SUM([9]BS17D!C1632:C1635)</f>
        <v>0</v>
      </c>
      <c r="P81" s="177">
        <f>SUM([9]BS17A!S1632:S1635)</f>
        <v>0</v>
      </c>
      <c r="Q81" s="177">
        <f>SUM([9]BS17A!T1632:T1635)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+[9]BS17A!C1639</f>
        <v>55</v>
      </c>
      <c r="D82" s="296">
        <f>+[9]BS17A!D1639</f>
        <v>38</v>
      </c>
      <c r="E82" s="294">
        <f t="shared" si="11"/>
        <v>40</v>
      </c>
      <c r="F82" s="295">
        <f>+[9]BS17A!D1639</f>
        <v>38</v>
      </c>
      <c r="G82" s="295">
        <f>+[9]BS17A!F1639</f>
        <v>2</v>
      </c>
      <c r="H82" s="295">
        <f>+[9]BS17A!G1639</f>
        <v>0</v>
      </c>
      <c r="I82" s="399">
        <f t="shared" si="13"/>
        <v>17</v>
      </c>
      <c r="J82" s="398">
        <f>+[9]BS17A!E1639</f>
        <v>17</v>
      </c>
      <c r="K82" s="398">
        <f>+[9]BS17A!H1639</f>
        <v>0</v>
      </c>
      <c r="L82" s="398">
        <f>+[9]BS17A!I1639</f>
        <v>0</v>
      </c>
      <c r="M82" s="177">
        <f>+[9]BS17A!AB$1639</f>
        <v>7</v>
      </c>
      <c r="N82" s="177">
        <f>+[9]BS17A!Q$1639+[9]BS17A!R$1639</f>
        <v>0</v>
      </c>
      <c r="O82" s="177">
        <f>+[9]BS17D!C$1639</f>
        <v>0</v>
      </c>
      <c r="P82" s="177">
        <f>+[9]BS17A!S$1639</f>
        <v>0</v>
      </c>
      <c r="Q82" s="177">
        <f>+[9]BS17A!T$1639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+[9]BS17A!C$1914+[9]BS17A!C$1890-[9]BS17A!C$1935-[9]BS17A!C$1936</f>
        <v>58</v>
      </c>
      <c r="D83" s="334">
        <f>+[9]BS17A!D$1914+[9]BS17A!D$1890-[9]BS17A!D$1935-[9]BS17A!D$1936</f>
        <v>54</v>
      </c>
      <c r="E83" s="332">
        <f t="shared" si="11"/>
        <v>54</v>
      </c>
      <c r="F83" s="333">
        <f>+[9]BS17A!D$1914+[9]BS17A!D$1890-[9]BS17A!D$1935-[9]BS17A!D$1936</f>
        <v>54</v>
      </c>
      <c r="G83" s="333">
        <f>+[9]BS17A!F$1914+[9]BS17A!F$1890-[9]BS17A!F$1935-[9]BS17A!F$1936</f>
        <v>0</v>
      </c>
      <c r="H83" s="333">
        <f>+[9]BS17A!G$1914+[9]BS17A!G$1890-[9]BS17A!G$1935-[9]BS17A!G$1936</f>
        <v>0</v>
      </c>
      <c r="I83" s="401">
        <f t="shared" si="13"/>
        <v>4</v>
      </c>
      <c r="J83" s="402">
        <f>+[9]BS17A!E$1914+[9]BS17A!E$1890-[9]BS17A!E$1935-[9]BS17A!E$1936</f>
        <v>4</v>
      </c>
      <c r="K83" s="402">
        <f>+[9]BS17A!H$1914+[9]BS17A!H$1890-[9]BS17A!H$1935-[9]BS17A!H$1936</f>
        <v>0</v>
      </c>
      <c r="L83" s="402">
        <f>+[9]BS17A!I$1914+[9]BS17A!I$1890-[9]BS17A!I$1935-[9]BS17A!I$1936</f>
        <v>0</v>
      </c>
      <c r="M83" s="330">
        <f>+[9]BS17A!AB$1914+[9]BS17A!AB$1890-[9]BS17A!AB$1935-[9]BS17A!AB$1936</f>
        <v>49</v>
      </c>
      <c r="N83" s="330">
        <f>+[9]BS17A!Q$1914+[9]BS17A!Q$1890-[9]BS17A!Q$1935-[9]BS17A!Q$1936+[9]BS17A!R$1914+[9]BS17A!R$1890-[9]BS17A!R$1935-[9]BS17A!R$1936</f>
        <v>0</v>
      </c>
      <c r="O83" s="330">
        <f>+[9]BS17D!C$1914+[9]BS17D!C$1890-[9]BS17D!C$1937</f>
        <v>0</v>
      </c>
      <c r="P83" s="330">
        <f>+[9]BS17A!S$1914+[9]BS17A!S$1890-[9]BS17A!S$1935-[9]BS17A!S$1936</f>
        <v>0</v>
      </c>
      <c r="Q83" s="330">
        <f>+[9]BS17A!T$1914+[9]BS17A!T$1890-[9]BS17A!T$1935-[9]BS17A!T$1936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+[9]BS17A!C1845</f>
        <v>4</v>
      </c>
      <c r="D84" s="334">
        <f>+[9]BS17A!D$1845</f>
        <v>4</v>
      </c>
      <c r="E84" s="332">
        <f t="shared" si="11"/>
        <v>5</v>
      </c>
      <c r="F84" s="333">
        <f>+[9]BS17A!D$1845</f>
        <v>4</v>
      </c>
      <c r="G84" s="333">
        <f>+[9]BS17A!F$1845</f>
        <v>1</v>
      </c>
      <c r="H84" s="333">
        <f>+[9]BS17A!G$1845</f>
        <v>0</v>
      </c>
      <c r="I84" s="401">
        <f t="shared" si="13"/>
        <v>0</v>
      </c>
      <c r="J84" s="402">
        <f>+[9]BS17A!E$1845</f>
        <v>0</v>
      </c>
      <c r="K84" s="402">
        <f>+[9]BS17A!H$1845</f>
        <v>0</v>
      </c>
      <c r="L84" s="402">
        <f>+[9]BS17A!I$1845</f>
        <v>0</v>
      </c>
      <c r="M84" s="330">
        <f>+[9]BS17A!AB$1845</f>
        <v>0</v>
      </c>
      <c r="N84" s="330">
        <f>+[9]BS17A!Q$1845+[9]BS17A!R$1845</f>
        <v>0</v>
      </c>
      <c r="O84" s="330">
        <f>+[9]BS17D!C1845</f>
        <v>0</v>
      </c>
      <c r="P84" s="330">
        <f>+[9]BS17A!S$1845</f>
        <v>0</v>
      </c>
      <c r="Q84" s="330">
        <f>+[9]BS17A!T$1845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883</v>
      </c>
      <c r="D85" s="404">
        <f>SUM(D68:D84)</f>
        <v>663</v>
      </c>
      <c r="E85" s="283">
        <f>SUM(E68:E84)</f>
        <v>689</v>
      </c>
      <c r="F85" s="405">
        <f>SUM(D68:D84)</f>
        <v>663</v>
      </c>
      <c r="G85" s="405">
        <f t="shared" ref="G85:Q85" si="14">SUM(G68:G84)</f>
        <v>22</v>
      </c>
      <c r="H85" s="405">
        <f t="shared" si="14"/>
        <v>4</v>
      </c>
      <c r="I85" s="406">
        <f t="shared" si="14"/>
        <v>228</v>
      </c>
      <c r="J85" s="407">
        <f t="shared" si="14"/>
        <v>220</v>
      </c>
      <c r="K85" s="407">
        <f t="shared" si="14"/>
        <v>8</v>
      </c>
      <c r="L85" s="407">
        <f t="shared" si="14"/>
        <v>0</v>
      </c>
      <c r="M85" s="408">
        <f t="shared" si="14"/>
        <v>314</v>
      </c>
      <c r="N85" s="408">
        <f t="shared" si="14"/>
        <v>0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99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[9]BS17A!C1640+[9]BS17A!C1643+[9]BS17A!C1644+[9]BS17A!C1645+[9]BS17A!C1653+[9]BS17A!C1654+[9]BS17A!C1655+[9]BS17A!C1663+[9]BS17A!C1664+[9]BS17A!C1665+[9]BS17A!C1666+[9]BS17A!C1667+[9]BS17A!C1668+[9]BS17A!C1669+[9]BS17A!C1670+[9]BS17A!C1671+[9]BS17A!C1672+[9]BS17A!C1673+[9]BS17A!C1674+[9]BS17A!C1675+[9]BS17A!C1676+[9]BS17A!C1678+[9]BS17A!C1679+[9]BS17A!C1680+[9]BS17A!C1681+[9]BS17A!C1682+[9]BS17A!C1683+[9]BS17A!C1684+[9]BS17A!C1685+[9]BS17A!C1687+[9]BS17A!C1688+[9]BS17A!C1689+[9]BS17A!C1691+[9]BS17A!C1692+[9]BS17A!C1693+[9]BS17A!C1694+[9]BS17A!C1698+[9]BS17A!C1699+[9]BS17A!C1700+[9]BS17A!C1702+[9]BS17A!C1703+[9]BS17A!C1704+[9]BS17A!C1705+[9]BS17A!C1708+[9]BS17A!C1710+[9]BS17A!C1711+[9]BS17A!C1719+[9]BS17A!C1720+[9]BS17A!C1721+[9]BS17A!C1722+[9]BS17A!C1723+[9]BS17A!C1725+[9]BS17A!C1726+[9]BS17A!C1727+[9]BS17A!C1728+[9]BS17A!C1730+[9]BS17A!C1732+[9]BS17A!C1733+[9]BS17A!C1736+[9]BS17A!C1737+[9]BS17A!C1738+[9]BS17A!C1740+[9]BS17A!C1741+[9]BS17A!C1742+[9]BS17A!C1743+[9]BS17A!C1744+[9]BS17A!C1745+[9]BS17A!C1746+[9]BS17A!C1747+[9]BS17A!C1748+[9]BS17A!C1753+[9]BS17A!C1754+[9]BS17A!C1755+[9]BS17A!C1761+[9]BS17A!C1762+[9]BS17A!C1766+[9]BS17A!C1767+[9]BS17A!C1768+[9]BS17A!C1769+[9]BS17A!C1770+[9]BS17A!C1771+[9]BS17A!C1772+[9]BS17A!C1773+[9]BS17A!C1774+[9]BS17A!C1775+[9]BS17A!C1776+[9]BS17A!C1784+[9]BS17A!C1793+[9]BS17A!C1796+[9]BS17A!C1797+[9]BS17A!C1799+[9]BS17A!C1804+[9]BS17A!C1806+[9]BS17A!C1807+[9]BS17A!C1808+[9]BS17A!C1809+[9]BS17A!C1815+[9]BS17A!C1817+[9]BS17A!C1818+[9]BS17A!C1820+[9]BS17A!C1821+[9]BS17A!C1823+[9]BS17A!C1824+[9]BS17A!C1825+[9]BS17A!C1827+[9]BS17A!C1833+[9]BS17A!C1837+[9]BS17A!C1843</f>
        <v>42</v>
      </c>
      <c r="D91" s="328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31</v>
      </c>
      <c r="E91" s="326">
        <f>SUM(F91:H91)</f>
        <v>33</v>
      </c>
      <c r="F91" s="327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31</v>
      </c>
      <c r="G91" s="327">
        <f>+[9]BS17A!F1640+[9]BS17A!F1643+[9]BS17A!F1644+[9]BS17A!F1645+[9]BS17A!F1653+[9]BS17A!F1654+[9]BS17A!F1655+[9]BS17A!F1663+[9]BS17A!F1664+[9]BS17A!F1665+[9]BS17A!F1666+[9]BS17A!F1667+[9]BS17A!F1668+[9]BS17A!F1669+[9]BS17A!F1670+[9]BS17A!F1671+[9]BS17A!F1672+[9]BS17A!F1673+[9]BS17A!F1674+[9]BS17A!F1675+[9]BS17A!F1676+[9]BS17A!F1678+[9]BS17A!F1679+[9]BS17A!F1680+[9]BS17A!F1681+[9]BS17A!F1682+[9]BS17A!F1683+[9]BS17A!F1684+[9]BS17A!F1685+[9]BS17A!F1687+[9]BS17A!F1688+[9]BS17A!F1689+[9]BS17A!F1691+[9]BS17A!F1692+[9]BS17A!F1693+[9]BS17A!F1694+[9]BS17A!F1698+[9]BS17A!F1699+[9]BS17A!F1700+[9]BS17A!F1702+[9]BS17A!F1703+[9]BS17A!F1704+[9]BS17A!F1705+[9]BS17A!F1708+[9]BS17A!F1710+[9]BS17A!F1711+[9]BS17A!F1719+[9]BS17A!F1720+[9]BS17A!F1721+[9]BS17A!F1722+[9]BS17A!F1723+[9]BS17A!F1725+[9]BS17A!F1726+[9]BS17A!F1727+[9]BS17A!F1728+[9]BS17A!F1730+[9]BS17A!F1732+[9]BS17A!F1733+[9]BS17A!F1736+[9]BS17A!F1737+[9]BS17A!F1738+[9]BS17A!F1740+[9]BS17A!F1741+[9]BS17A!F1742+[9]BS17A!F1743+[9]BS17A!F1744+[9]BS17A!F1745+[9]BS17A!F1746+[9]BS17A!F1747+[9]BS17A!F1748+[9]BS17A!F1753+[9]BS17A!F1754+[9]BS17A!F1755+[9]BS17A!F1761+[9]BS17A!F1762+[9]BS17A!F1766+[9]BS17A!F1767+[9]BS17A!F1768+[9]BS17A!F1769+[9]BS17A!F1770+[9]BS17A!F1771+[9]BS17A!F1772+[9]BS17A!F1773+[9]BS17A!F1774+[9]BS17A!F1775+[9]BS17A!F1776+[9]BS17A!F1784+[9]BS17A!F1793+[9]BS17A!F1796+[9]BS17A!F1797+[9]BS17A!F1799+[9]BS17A!F1804+[9]BS17A!F1806+[9]BS17A!F1807+[9]BS17A!F1808+[9]BS17A!F1809+[9]BS17A!F1815+[9]BS17A!F1817+[9]BS17A!F1818+[9]BS17A!F1820+[9]BS17A!F1821+[9]BS17A!F1823+[9]BS17A!F1824+[9]BS17A!F1825+[9]BS17A!F1827+[9]BS17A!F1833+[9]BS17A!F1837+[9]BS17A!F1843</f>
        <v>2</v>
      </c>
      <c r="H91" s="327">
        <f>+[9]BS17A!G1640+[9]BS17A!G1643+[9]BS17A!G1644+[9]BS17A!G1645+[9]BS17A!G1653+[9]BS17A!G1654+[9]BS17A!G1655+[9]BS17A!G1663+[9]BS17A!G1664+[9]BS17A!G1665+[9]BS17A!G1666+[9]BS17A!G1667+[9]BS17A!G1668+[9]BS17A!G1669+[9]BS17A!G1670+[9]BS17A!G1671+[9]BS17A!G1672+[9]BS17A!G1673+[9]BS17A!G1674+[9]BS17A!G1675+[9]BS17A!G1676+[9]BS17A!G1678+[9]BS17A!G1679+[9]BS17A!G1680+[9]BS17A!G1681+[9]BS17A!G1682+[9]BS17A!G1683+[9]BS17A!G1684+[9]BS17A!G1685+[9]BS17A!G1687+[9]BS17A!G1688+[9]BS17A!G1689+[9]BS17A!G1691+[9]BS17A!G1692+[9]BS17A!G1693+[9]BS17A!G1694+[9]BS17A!G1698+[9]BS17A!G1699+[9]BS17A!G1700+[9]BS17A!G1702+[9]BS17A!G1703+[9]BS17A!G1704+[9]BS17A!G1705+[9]BS17A!G1708+[9]BS17A!G1710+[9]BS17A!G1711+[9]BS17A!G1719+[9]BS17A!G1720+[9]BS17A!G1721+[9]BS17A!G1722+[9]BS17A!G1723+[9]BS17A!G1725+[9]BS17A!G1726+[9]BS17A!G1727+[9]BS17A!G1728+[9]BS17A!G1730+[9]BS17A!G1732+[9]BS17A!G1733+[9]BS17A!G1736+[9]BS17A!G1737+[9]BS17A!G1738+[9]BS17A!G1740+[9]BS17A!G1741+[9]BS17A!G1742+[9]BS17A!G1743+[9]BS17A!G1744+[9]BS17A!G1745+[9]BS17A!G1746+[9]BS17A!G1747+[9]BS17A!G1748+[9]BS17A!G1753+[9]BS17A!G1754+[9]BS17A!G1755+[9]BS17A!G1761+[9]BS17A!G1762+[9]BS17A!G1766+[9]BS17A!G1767+[9]BS17A!G1768+[9]BS17A!G1769+[9]BS17A!G1770+[9]BS17A!G1771+[9]BS17A!G1772+[9]BS17A!G1773+[9]BS17A!G1774+[9]BS17A!G1775+[9]BS17A!G1776+[9]BS17A!G1784+[9]BS17A!G1793+[9]BS17A!G1796+[9]BS17A!G1797+[9]BS17A!G1799+[9]BS17A!G1804+[9]BS17A!G1806+[9]BS17A!G1807+[9]BS17A!G1808+[9]BS17A!G1809+[9]BS17A!G1815+[9]BS17A!G1817+[9]BS17A!G1818+[9]BS17A!G1820+[9]BS17A!G1821+[9]BS17A!G1823+[9]BS17A!G1824+[9]BS17A!G1825+[9]BS17A!G1827+[9]BS17A!G1833+[9]BS17A!G1837+[9]BS17A!G1843</f>
        <v>0</v>
      </c>
      <c r="I91" s="395">
        <f>SUM(J91:L91)</f>
        <v>11</v>
      </c>
      <c r="J91" s="396">
        <f>+[9]BS17A!E1640+[9]BS17A!E1643+[9]BS17A!E1644+[9]BS17A!E1645+[9]BS17A!E1653+[9]BS17A!E1654+[9]BS17A!E1655+[9]BS17A!E1663+[9]BS17A!E1664+[9]BS17A!E1665+[9]BS17A!E1666+[9]BS17A!E1667+[9]BS17A!E1668+[9]BS17A!E1669+[9]BS17A!E1670+[9]BS17A!E1671+[9]BS17A!E1672+[9]BS17A!E1673+[9]BS17A!E1674+[9]BS17A!E1675+[9]BS17A!E1676+[9]BS17A!E1678+[9]BS17A!E1679+[9]BS17A!E1680+[9]BS17A!E1681+[9]BS17A!E1682+[9]BS17A!E1683+[9]BS17A!E1684+[9]BS17A!E1685+[9]BS17A!E1687+[9]BS17A!E1688+[9]BS17A!E1689+[9]BS17A!E1691+[9]BS17A!E1692+[9]BS17A!E1693+[9]BS17A!E1694+[9]BS17A!E1698+[9]BS17A!E1699+[9]BS17A!E1700+[9]BS17A!E1702+[9]BS17A!E1703+[9]BS17A!E1704+[9]BS17A!E1705+[9]BS17A!E1708+[9]BS17A!E1710+[9]BS17A!E1711+[9]BS17A!E1719+[9]BS17A!E1720+[9]BS17A!E1721+[9]BS17A!E1722+[9]BS17A!E1723+[9]BS17A!E1725+[9]BS17A!E1726+[9]BS17A!E1727+[9]BS17A!E1728+[9]BS17A!E1730+[9]BS17A!E1732+[9]BS17A!E1733+[9]BS17A!E1736+[9]BS17A!E1737+[9]BS17A!E1738+[9]BS17A!E1740+[9]BS17A!E1741+[9]BS17A!E1742+[9]BS17A!E1743+[9]BS17A!E1744+[9]BS17A!E1745+[9]BS17A!E1746+[9]BS17A!E1747+[9]BS17A!E1748+[9]BS17A!E1753+[9]BS17A!E1754+[9]BS17A!E1755+[9]BS17A!E1761+[9]BS17A!E1762+[9]BS17A!E1766+[9]BS17A!E1767+[9]BS17A!E1768+[9]BS17A!E1769+[9]BS17A!E1770+[9]BS17A!E1771+[9]BS17A!E1772+[9]BS17A!E1773+[9]BS17A!E1774+[9]BS17A!E1775+[9]BS17A!E1776+[9]BS17A!E1784+[9]BS17A!E1793+[9]BS17A!E1796+[9]BS17A!E1797+[9]BS17A!E1799+[9]BS17A!E1804+[9]BS17A!E1806+[9]BS17A!E1807+[9]BS17A!E1808+[9]BS17A!E1809+[9]BS17A!E1815+[9]BS17A!E1817+[9]BS17A!E1818+[9]BS17A!E1820+[9]BS17A!E1821+[9]BS17A!E1823+[9]BS17A!E1824+[9]BS17A!E1825+[9]BS17A!E1827+[9]BS17A!E1833+[9]BS17A!E1837+[9]BS17A!E1843</f>
        <v>11</v>
      </c>
      <c r="K91" s="396">
        <f>+[9]BS17A!H1640+[9]BS17A!H1643+[9]BS17A!H1644+[9]BS17A!H1645+[9]BS17A!H1653+[9]BS17A!H1654+[9]BS17A!H1655+[9]BS17A!H1663+[9]BS17A!H1664+[9]BS17A!H1665+[9]BS17A!H1666+[9]BS17A!H1667+[9]BS17A!H1668+[9]BS17A!H1669+[9]BS17A!H1670+[9]BS17A!H1671+[9]BS17A!H1672+[9]BS17A!H1673+[9]BS17A!H1674+[9]BS17A!H1675+[9]BS17A!H1676+[9]BS17A!H1678+[9]BS17A!H1679+[9]BS17A!H1680+[9]BS17A!H1681+[9]BS17A!H1682+[9]BS17A!H1683+[9]BS17A!H1684+[9]BS17A!H1685+[9]BS17A!H1687+[9]BS17A!H1688+[9]BS17A!H1689+[9]BS17A!H1691+[9]BS17A!H1692+[9]BS17A!H1693+[9]BS17A!H1694+[9]BS17A!H1698+[9]BS17A!H1699+[9]BS17A!H1700+[9]BS17A!H1702+[9]BS17A!H1703+[9]BS17A!H1704+[9]BS17A!H1705+[9]BS17A!H1708+[9]BS17A!H1710+[9]BS17A!H1711+[9]BS17A!H1719+[9]BS17A!H1720+[9]BS17A!H1721+[9]BS17A!H1722+[9]BS17A!H1723+[9]BS17A!H1725+[9]BS17A!H1726+[9]BS17A!H1727+[9]BS17A!H1728+[9]BS17A!H1730+[9]BS17A!H1732+[9]BS17A!H1733+[9]BS17A!H1736+[9]BS17A!H1737+[9]BS17A!H1738+[9]BS17A!H1740+[9]BS17A!H1741+[9]BS17A!H1742+[9]BS17A!H1743+[9]BS17A!H1744+[9]BS17A!H1745+[9]BS17A!H1746+[9]BS17A!H1747+[9]BS17A!H1748+[9]BS17A!H1753+[9]BS17A!H1754+[9]BS17A!H1755+[9]BS17A!H1761+[9]BS17A!H1762+[9]BS17A!H1766+[9]BS17A!H1767+[9]BS17A!H1768+[9]BS17A!H1769+[9]BS17A!H1770+[9]BS17A!H1771+[9]BS17A!H1772+[9]BS17A!H1773+[9]BS17A!H1774+[9]BS17A!H1775+[9]BS17A!H1776+[9]BS17A!H1784+[9]BS17A!H1793+[9]BS17A!H1796+[9]BS17A!H1797+[9]BS17A!H1799+[9]BS17A!H1804+[9]BS17A!H1806+[9]BS17A!H1807+[9]BS17A!H1808+[9]BS17A!H1809+[9]BS17A!H1815+[9]BS17A!H1817+[9]BS17A!H1818+[9]BS17A!H1820+[9]BS17A!H1821+[9]BS17A!H1823+[9]BS17A!H1824+[9]BS17A!H1825+[9]BS17A!H1827+[9]BS17A!H1833+[9]BS17A!H1837+[9]BS17A!H1843</f>
        <v>0</v>
      </c>
      <c r="L91" s="396">
        <f>+[9]BS17A!I1640+[9]BS17A!I1643+[9]BS17A!I1644+[9]BS17A!I1645+[9]BS17A!I1653+[9]BS17A!I1654+[9]BS17A!I1655+[9]BS17A!I1663+[9]BS17A!I1664+[9]BS17A!I1665+[9]BS17A!I1666+[9]BS17A!I1667+[9]BS17A!I1668+[9]BS17A!I1669+[9]BS17A!I1670+[9]BS17A!I1671+[9]BS17A!I1672+[9]BS17A!I1673+[9]BS17A!I1674+[9]BS17A!I1675+[9]BS17A!I1676+[9]BS17A!I1678+[9]BS17A!I1679+[9]BS17A!I1680+[9]BS17A!I1681+[9]BS17A!I1682+[9]BS17A!I1683+[9]BS17A!I1684+[9]BS17A!I1685+[9]BS17A!I1687+[9]BS17A!I1688+[9]BS17A!I1689+[9]BS17A!I1691+[9]BS17A!I1692+[9]BS17A!I1693+[9]BS17A!I1694+[9]BS17A!I1698+[9]BS17A!I1699+[9]BS17A!I1700+[9]BS17A!I1702+[9]BS17A!I1703+[9]BS17A!I1704+[9]BS17A!I1705+[9]BS17A!I1708+[9]BS17A!I1710+[9]BS17A!I1711+[9]BS17A!I1719+[9]BS17A!I1720+[9]BS17A!I1721+[9]BS17A!I1722+[9]BS17A!I1723+[9]BS17A!I1725+[9]BS17A!I1726+[9]BS17A!I1727+[9]BS17A!I1728+[9]BS17A!I1730+[9]BS17A!I1732+[9]BS17A!I1733+[9]BS17A!I1736+[9]BS17A!I1737+[9]BS17A!I1738+[9]BS17A!I1740+[9]BS17A!I1741+[9]BS17A!I1742+[9]BS17A!I1743+[9]BS17A!I1744+[9]BS17A!I1745+[9]BS17A!I1746+[9]BS17A!I1747+[9]BS17A!I1748+[9]BS17A!I1753+[9]BS17A!I1754+[9]BS17A!I1755+[9]BS17A!I1761+[9]BS17A!I1762+[9]BS17A!I1766+[9]BS17A!I1767+[9]BS17A!I1768+[9]BS17A!I1769+[9]BS17A!I1770+[9]BS17A!I1771+[9]BS17A!I1772+[9]BS17A!I1773+[9]BS17A!I1774+[9]BS17A!I1775+[9]BS17A!I1776+[9]BS17A!I1784+[9]BS17A!I1793+[9]BS17A!I1796+[9]BS17A!I1797+[9]BS17A!I1799+[9]BS17A!I1804+[9]BS17A!I1806+[9]BS17A!I1807+[9]BS17A!I1808+[9]BS17A!I1809+[9]BS17A!I1815+[9]BS17A!I1817+[9]BS17A!I1818+[9]BS17A!I1820+[9]BS17A!I1821+[9]BS17A!I1823+[9]BS17A!I1824+[9]BS17A!I1825+[9]BS17A!I1827+[9]BS17A!I1833+[9]BS17A!I1837+[9]BS17A!I1843</f>
        <v>0</v>
      </c>
      <c r="M91" s="324">
        <f>+[9]BS17A!AB1640+[9]BS17A!AB1643+[9]BS17A!AB1644+[9]BS17A!AB1645+[9]BS17A!AB1653+[9]BS17A!AB1654+[9]BS17A!AB1655+[9]BS17A!AB1663+[9]BS17A!AB1664+[9]BS17A!AB1665+[9]BS17A!AB1666+[9]BS17A!AB1667+[9]BS17A!AB1668+[9]BS17A!AB1669+[9]BS17A!AB1670+[9]BS17A!AB1671+[9]BS17A!AB1672+[9]BS17A!AB1673+[9]BS17A!AB1674+[9]BS17A!AB1675+[9]BS17A!AB1676+[9]BS17A!AB1678+[9]BS17A!AB1679+[9]BS17A!AB1680+[9]BS17A!AB1681+[9]BS17A!AB1682+[9]BS17A!AB1683+[9]BS17A!AB1684+[9]BS17A!AB1685+[9]BS17A!AB1687+[9]BS17A!AB1688+[9]BS17A!AB1689+[9]BS17A!AB1691+[9]BS17A!AB1692+[9]BS17A!AB1693+[9]BS17A!AB1694+[9]BS17A!AB1698+[9]BS17A!AB1699+[9]BS17A!AB1700+[9]BS17A!AB1702+[9]BS17A!AB1703+[9]BS17A!AB1704+[9]BS17A!AB1705+[9]BS17A!AB1708+[9]BS17A!AB1710+[9]BS17A!AB1711+[9]BS17A!AB1719+[9]BS17A!AB1720+[9]BS17A!AB1721+[9]BS17A!AB1722+[9]BS17A!AB1723+[9]BS17A!AB1725+[9]BS17A!AB1726+[9]BS17A!AB1727+[9]BS17A!AB1728+[9]BS17A!AB1730+[9]BS17A!AB1732+[9]BS17A!AB1733+[9]BS17A!AB1736+[9]BS17A!AB1737+[9]BS17A!AB1738+[9]BS17A!AB1740+[9]BS17A!AB1741+[9]BS17A!AB1742+[9]BS17A!AB1743+[9]BS17A!AB1744+[9]BS17A!AB1745+[9]BS17A!AB1746+[9]BS17A!AB1747+[9]BS17A!AB1748+[9]BS17A!AB1753+[9]BS17A!AB1754+[9]BS17A!AB1755+[9]BS17A!AB1761+[9]BS17A!AB1762+[9]BS17A!AB1766+[9]BS17A!AB1767+[9]BS17A!AB1768+[9]BS17A!AB1769+[9]BS17A!AB1770+[9]BS17A!AB1771+[9]BS17A!AB1772+[9]BS17A!AB1773+[9]BS17A!AB1774+[9]BS17A!AB1775+[9]BS17A!AB1776+[9]BS17A!AB1784+[9]BS17A!AB1793+[9]BS17A!AB1796+[9]BS17A!AB1797+[9]BS17A!AB1799+[9]BS17A!AB1804+[9]BS17A!AB1806+[9]BS17A!AB1807+[9]BS17A!AB1808+[9]BS17A!AB1809+[9]BS17A!AB1815+[9]BS17A!AB1817+[9]BS17A!AB1818+[9]BS17A!AB1820+[9]BS17A!AB1821+[9]BS17A!AB1823+[9]BS17A!AB1824+[9]BS17A!AB1825+[9]BS17A!AB1827+[9]BS17A!AB1833+[9]BS17A!AB1837+[9]BS17A!AB1843</f>
        <v>4</v>
      </c>
      <c r="N91" s="324">
        <f>+[9]BS17A!Q1640+[9]BS17A!Q1643+[9]BS17A!Q1644+[9]BS17A!Q1645+[9]BS17A!Q1653+[9]BS17A!Q1654+[9]BS17A!Q1655+[9]BS17A!Q1663+[9]BS17A!Q1664+[9]BS17A!Q1665+[9]BS17A!Q1666+[9]BS17A!Q1667+[9]BS17A!Q1668+[9]BS17A!Q1669+[9]BS17A!Q1670+[9]BS17A!Q1671+[9]BS17A!Q1672+[9]BS17A!Q1673+[9]BS17A!Q1674+[9]BS17A!Q1675+[9]BS17A!Q1676+[9]BS17A!Q1678+[9]BS17A!Q1679+[9]BS17A!Q1680+[9]BS17A!Q1681+[9]BS17A!Q1682+[9]BS17A!Q1683+[9]BS17A!Q1684+[9]BS17A!Q1685+[9]BS17A!Q1687+[9]BS17A!Q1688+[9]BS17A!Q1689+[9]BS17A!Q1691+[9]BS17A!Q1692+[9]BS17A!Q1693+[9]BS17A!Q1694+[9]BS17A!Q1698+[9]BS17A!Q1699+[9]BS17A!Q1700+[9]BS17A!Q1702+[9]BS17A!Q1703+[9]BS17A!Q1704+[9]BS17A!Q1705+[9]BS17A!Q1708+[9]BS17A!Q1710+[9]BS17A!Q1711+[9]BS17A!Q1719+[9]BS17A!Q1720+[9]BS17A!Q1721+[9]BS17A!Q1722+[9]BS17A!Q1723+[9]BS17A!Q1725+[9]BS17A!Q1726+[9]BS17A!Q1727+[9]BS17A!Q1728+[9]BS17A!Q1730+[9]BS17A!Q1732+[9]BS17A!Q1733+[9]BS17A!Q1736+[9]BS17A!Q1737+[9]BS17A!Q1738+[9]BS17A!Q1740+[9]BS17A!Q1741+[9]BS17A!Q1742+[9]BS17A!Q1743+[9]BS17A!Q1744+[9]BS17A!Q1745+[9]BS17A!Q1746+[9]BS17A!Q1747+[9]BS17A!Q1748+[9]BS17A!Q1753+[9]BS17A!Q1754+[9]BS17A!Q1755+[9]BS17A!Q1761+[9]BS17A!Q1762+[9]BS17A!Q1766+[9]BS17A!Q1767+[9]BS17A!Q1768+[9]BS17A!Q1769+[9]BS17A!Q1770+[9]BS17A!Q1771+[9]BS17A!Q1772+[9]BS17A!Q1773+[9]BS17A!Q1774+[9]BS17A!Q1775+[9]BS17A!Q1776+[9]BS17A!Q1784+[9]BS17A!Q1793+[9]BS17A!Q1796+[9]BS17A!Q1797+[9]BS17A!Q1799+[9]BS17A!Q1804+[9]BS17A!Q1806+[9]BS17A!Q1807+[9]BS17A!Q1808+[9]BS17A!Q1809+[9]BS17A!Q1815+[9]BS17A!Q1817+[9]BS17A!Q1818+[9]BS17A!Q1820+[9]BS17A!Q1821+[9]BS17A!Q1823+[9]BS17A!Q1824+[9]BS17A!Q1825+[9]BS17A!Q1827+[9]BS17A!Q1833+[9]BS17A!Q1837+[9]BS17A!Q1843+[9]BS17A!R1640+[9]BS17A!R1643+[9]BS17A!R1644+[9]BS17A!R1645+[9]BS17A!R1653+[9]BS17A!R1654+[9]BS17A!R1655+[9]BS17A!R1663+[9]BS17A!R1664+[9]BS17A!R1665+[9]BS17A!R1666+[9]BS17A!R1667+[9]BS17A!R1668+[9]BS17A!R1669+[9]BS17A!R1670+[9]BS17A!R1671+[9]BS17A!R1672+[9]BS17A!R1673+[9]BS17A!R1674+[9]BS17A!R1675+[9]BS17A!R1676+[9]BS17A!R1678+[9]BS17A!R1679+[9]BS17A!R1680+[9]BS17A!R1681+[9]BS17A!R1682+[9]BS17A!R1683+[9]BS17A!R1684+[9]BS17A!R1685+[9]BS17A!R1687+[9]BS17A!R1688+[9]BS17A!R1689+[9]BS17A!R1691+[9]BS17A!R1692+[9]BS17A!R1693+[9]BS17A!R1694+[9]BS17A!R1698+[9]BS17A!R1699+[9]BS17A!R1700+[9]BS17A!R1702+[9]BS17A!R1703+[9]BS17A!R1704+[9]BS17A!R1705+[9]BS17A!R1708+[9]BS17A!R1710+[9]BS17A!R1711+[9]BS17A!R1719+[9]BS17A!R1720+[9]BS17A!R1721+[9]BS17A!R1722+[9]BS17A!R1723+[9]BS17A!R1725+[9]BS17A!R1726+[9]BS17A!R1727+[9]BS17A!R1728+[9]BS17A!R1730+[9]BS17A!R1732+[9]BS17A!R1733+[9]BS17A!R1736+[9]BS17A!R1737+[9]BS17A!R1738+[9]BS17A!R1740+[9]BS17A!R1741+[9]BS17A!R1742+[9]BS17A!R1743+[9]BS17A!R1744+[9]BS17A!R1745+[9]BS17A!R1746+[9]BS17A!R1747+[9]BS17A!R1748+[9]BS17A!R1753+[9]BS17A!R1754+[9]BS17A!R1755+[9]BS17A!R1761+[9]BS17A!R1762+[9]BS17A!R1766+[9]BS17A!R1767+[9]BS17A!R1768+[9]BS17A!R1769+[9]BS17A!R1770+[9]BS17A!R1771+[9]BS17A!R1772+[9]BS17A!R1773+[9]BS17A!R1774+[9]BS17A!R1775+[9]BS17A!R1776+[9]BS17A!R1784+[9]BS17A!R1793+[9]BS17A!R1796+[9]BS17A!R1797+[9]BS17A!R1799+[9]BS17A!R1804+[9]BS17A!R1806+[9]BS17A!R1807+[9]BS17A!R1808+[9]BS17A!R1809+[9]BS17A!R1815+[9]BS17A!R1817+[9]BS17A!R1818+[9]BS17A!R1820+[9]BS17A!R1821+[9]BS17A!R1823+[9]BS17A!R1824+[9]BS17A!R1825+[9]BS17A!R1827+[9]BS17A!R1833+[9]BS17A!R1837+[9]BS17A!R1843</f>
        <v>0</v>
      </c>
      <c r="O91" s="324">
        <f>+[9]BS17D!C1638+[9]BS17D!C1641+[9]BS17D!C1642+[9]BS17D!C1643+[9]BS17D!C1651+[9]BS17D!C1652+[9]BS17D!C1653+[9]BS17D!C1661+[9]BS17D!C1662+[9]BS17D!C1663+[9]BS17D!C1664+[9]BS17D!C1665+[9]BS17D!C1666+[9]BS17D!C1667+[9]BS17D!C1668+[9]BS17D!C1669+[9]BS17D!C1670+[9]BS17D!C1671+[9]BS17D!C1672+[9]BS17D!C1673+[9]BS17D!C1674+[9]BS17D!C1676+[9]BS17D!C1677+[9]BS17D!C1678+[9]BS17D!C1679+[9]BS17D!C1680+[9]BS17D!C1681+[9]BS17D!C1682+[9]BS17D!C1683+[9]BS17D!C1685+[9]BS17D!C1686+[9]BS17D!C1687+[9]BS17D!C1689+[9]BS17D!C1690+[9]BS17D!C1691+[9]BS17D!C1692+[9]BS17D!C1696+[9]BS17D!C1697+[9]BS17D!C1698+[9]BS17D!C1700+[9]BS17D!C1701+[9]BS17D!C1702+[9]BS17D!C1703+[9]BS17D!C1706+[9]BS17D!C1708+[9]BS17D!C1709+[9]BS17D!C1717+[9]BS17D!C1718+[9]BS17D!C1719+[9]BS17D!C1720+[9]BS17D!C1721+[9]BS17D!C1723+[9]BS17D!C1724+[9]BS17D!C1725+[9]BS17D!C1726+[9]BS17D!C1728+[9]BS17D!C1730+[9]BS17D!C1731+[9]BS17D!C1734+[9]BS17D!C1735+[9]BS17D!C1736+[9]BS17D!C1738+[9]BS17D!C1739+[9]BS17D!C1740+[9]BS17D!C1741+[9]BS17D!C1742+[9]BS17D!C1743+[9]BS17D!C1744+[9]BS17D!C1745+[9]BS17D!C1746+[9]BS17D!C1751+[9]BS17D!C1752+[9]BS17D!C1753+[9]BS17D!C1759+[9]BS17D!C1760+[9]BS17D!C1764+[9]BS17D!C1765+[9]BS17D!C1766+[9]BS17D!C1767+[9]BS17D!C1768+[9]BS17D!C1769+[9]BS17D!C1770+[9]BS17D!C1771+[9]BS17D!C1772+[9]BS17D!C1773+[9]BS17D!C1774+[9]BS17D!C1782+[9]BS17D!C1791+[9]BS17D!C1794+[9]BS17D!C1795+[9]BS17D!C1797+[9]BS17D!C1802+[9]BS17D!C1804+[9]BS17D!C1805+[9]BS17D!C1806+[9]BS17D!C1807+[9]BS17D!C1813+[9]BS17D!C1815+[9]BS17D!C1816+[9]BS17D!C1818+[9]BS17D!C1819+[9]BS17D!C1821+[9]BS17D!C1822+[9]BS17D!C1823+[9]BS17D!C1825+[9]BS17D!C1831+[9]BS17D!C1835+[9]BS17D!C1841</f>
        <v>0</v>
      </c>
      <c r="P91" s="324">
        <f>+[9]BS17A!S1640+[9]BS17A!S1643+[9]BS17A!S1644+[9]BS17A!S1645+[9]BS17A!S1653+[9]BS17A!S1654+[9]BS17A!S1655+[9]BS17A!S1663+[9]BS17A!S1664+[9]BS17A!S1665+[9]BS17A!S1666+[9]BS17A!S1667+[9]BS17A!S1668+[9]BS17A!S1669+[9]BS17A!S1670+[9]BS17A!S1671+[9]BS17A!S1672+[9]BS17A!S1673+[9]BS17A!S1674+[9]BS17A!S1675+[9]BS17A!S1676+[9]BS17A!S1678+[9]BS17A!S1679+[9]BS17A!S1680+[9]BS17A!S1681+[9]BS17A!S1682+[9]BS17A!S1683+[9]BS17A!S1684+[9]BS17A!S1685+[9]BS17A!S1687+[9]BS17A!S1688+[9]BS17A!S1689+[9]BS17A!S1691+[9]BS17A!S1692+[9]BS17A!S1693+[9]BS17A!S1694+[9]BS17A!S1698+[9]BS17A!S1699+[9]BS17A!S1700+[9]BS17A!S1702+[9]BS17A!S1703+[9]BS17A!S1704+[9]BS17A!S1705+[9]BS17A!S1708+[9]BS17A!S1710+[9]BS17A!S1711+[9]BS17A!S1719+[9]BS17A!S1720+[9]BS17A!S1721+[9]BS17A!S1722+[9]BS17A!S1723+[9]BS17A!S1725+[9]BS17A!S1726+[9]BS17A!S1727+[9]BS17A!S1728+[9]BS17A!S1730+[9]BS17A!S1732+[9]BS17A!S1733+[9]BS17A!S1736+[9]BS17A!S1737+[9]BS17A!S1738+[9]BS17A!S1740+[9]BS17A!S1741+[9]BS17A!S1742+[9]BS17A!S1743+[9]BS17A!S1744+[9]BS17A!S1745+[9]BS17A!S1746+[9]BS17A!S1747+[9]BS17A!S1748+[9]BS17A!S1753+[9]BS17A!S1754+[9]BS17A!S1755+[9]BS17A!S1761+[9]BS17A!S1762+[9]BS17A!S1766+[9]BS17A!S1767+[9]BS17A!S1768+[9]BS17A!S1769+[9]BS17A!S1770+[9]BS17A!S1771+[9]BS17A!S1772+[9]BS17A!S1773+[9]BS17A!S1774+[9]BS17A!S1775+[9]BS17A!S1776+[9]BS17A!S1784+[9]BS17A!S1793+[9]BS17A!S1796+[9]BS17A!S1797+[9]BS17A!S1799+[9]BS17A!S1804+[9]BS17A!S1806+[9]BS17A!S1807+[9]BS17A!S1808+[9]BS17A!S1809+[9]BS17A!S1815+[9]BS17A!S1817+[9]BS17A!S1818+[9]BS17A!S1820+[9]BS17A!S1821+[9]BS17A!S1823+[9]BS17A!S1824+[9]BS17A!S1825+[9]BS17A!S1827+[9]BS17A!S1833+[9]BS17A!S1837+[9]BS17A!S1843</f>
        <v>0</v>
      </c>
      <c r="Q91" s="324">
        <f>+[9]BS17A!T1640+[9]BS17A!T1643+[9]BS17A!T1644+[9]BS17A!T1645+[9]BS17A!T1653+[9]BS17A!T1654+[9]BS17A!T1655+[9]BS17A!T1663+[9]BS17A!T1664+[9]BS17A!T1665+[9]BS17A!T1666+[9]BS17A!T1667+[9]BS17A!T1668+[9]BS17A!T1669+[9]BS17A!T1670+[9]BS17A!T1671+[9]BS17A!T1672+[9]BS17A!T1673+[9]BS17A!T1674+[9]BS17A!T1675+[9]BS17A!T1676+[9]BS17A!T1678+[9]BS17A!T1679+[9]BS17A!T1680+[9]BS17A!T1681+[9]BS17A!T1682+[9]BS17A!T1683+[9]BS17A!T1684+[9]BS17A!T1685+[9]BS17A!T1687+[9]BS17A!T1688+[9]BS17A!T1689+[9]BS17A!T1691+[9]BS17A!T1692+[9]BS17A!T1693+[9]BS17A!T1694+[9]BS17A!T1698+[9]BS17A!T1699+[9]BS17A!T1700+[9]BS17A!T1702+[9]BS17A!T1703+[9]BS17A!T1704+[9]BS17A!T1705+[9]BS17A!T1708+[9]BS17A!T1710+[9]BS17A!T1711+[9]BS17A!T1719+[9]BS17A!T1720+[9]BS17A!T1721+[9]BS17A!T1722+[9]BS17A!T1723+[9]BS17A!T1725+[9]BS17A!T1726+[9]BS17A!T1727+[9]BS17A!T1728+[9]BS17A!T1730+[9]BS17A!T1732+[9]BS17A!T1733+[9]BS17A!T1736+[9]BS17A!T1737+[9]BS17A!T1738+[9]BS17A!T1740+[9]BS17A!T1741+[9]BS17A!T1742+[9]BS17A!T1743+[9]BS17A!T1744+[9]BS17A!T1745+[9]BS17A!T1746+[9]BS17A!T1747+[9]BS17A!T1748+[9]BS17A!T1753+[9]BS17A!T1754+[9]BS17A!T1755+[9]BS17A!T1761+[9]BS17A!T1762+[9]BS17A!T1766+[9]BS17A!T1767+[9]BS17A!T1768+[9]BS17A!T1769+[9]BS17A!T1770+[9]BS17A!T1771+[9]BS17A!T1772+[9]BS17A!T1773+[9]BS17A!T1774+[9]BS17A!T1775+[9]BS17A!T1776+[9]BS17A!T1784+[9]BS17A!T1793+[9]BS17A!T1796+[9]BS17A!T1797+[9]BS17A!T1799+[9]BS17A!T1804+[9]BS17A!T1806+[9]BS17A!T1807+[9]BS17A!T1808+[9]BS17A!T1809+[9]BS17A!T1815+[9]BS17A!T1817+[9]BS17A!T1818+[9]BS17A!T1820+[9]BS17A!T1821+[9]BS17A!T1823+[9]BS17A!T1824+[9]BS17A!T1825+[9]BS17A!T1827+[9]BS17A!T1833+[9]BS17A!T1837+[9]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[9]BS17A!C$1641+[9]BS17A!C$1642+[9]BS17A!C$1646+[9]BS17A!C$1647+[9]BS17A!C$1648+[9]BS17A!C$1649+[9]BS17A!C$1650+[9]BS17A!C$1651+[9]BS17A!C$1652+[9]BS17A!C$1656+[9]BS17A!C$1657+[9]BS17A!C$1658+[9]BS17A!C$1659+[9]BS17A!C$1660+[9]BS17A!C$1661+[9]BS17A!C$1662+[9]BS17A!C$1677+[9]BS17A!C$1686+[9]BS17A!C$1690+[9]BS17A!C$1695+[9]BS17A!C$1696+[9]BS17A!C$1697+[9]BS17A!C$1701+[9]BS17A!C$1706+[9]BS17A!C$1707+[9]BS17A!C$1709+[9]BS17A!C$1712+[9]BS17A!C$1713+[9]BS17A!C$1714+[9]BS17A!C$1715+[9]BS17A!C$1716+[9]BS17A!C$1717+[9]BS17A!C$1718+[9]BS17A!C$1724+[9]BS17A!C$1729+[9]BS17A!C$1731+[9]BS17A!C$1734+[9]BS17A!C$1735+[9]BS17A!C$1739+[9]BS17A!C$1749+[9]BS17A!C$1750+[9]BS17A!C$1751+[9]BS17A!C$1752+[9]BS17A!C$1756+[9]BS17A!C$1757+[9]BS17A!C$1758+[9]BS17A!C$1759+[9]BS17A!C$1760+[9]BS17A!C$1763+[9]BS17A!C$1764+[9]BS17A!C$1765+[9]BS17A!C$1777+[9]BS17A!C$1778+[9]BS17A!C$1779+[9]BS17A!C$1780+[9]BS17A!C$1781+[9]BS17A!C$1782+[9]BS17A!C$1783+[9]BS17A!C$1785+[9]BS17A!C$1786+[9]BS17A!C$1787+[9]BS17A!C$1788+[9]BS17A!C$1789+[9]BS17A!C$1790+[9]BS17A!C$1791+[9]BS17A!C$1792+[9]BS17A!C$1794+[9]BS17A!C$1795+[9]BS17A!C$1798+[9]BS17A!C$1800+[9]BS17A!C$1801+[9]BS17A!C$1802+[9]BS17A!C$1803+[9]BS17A!C$1805+[9]BS17A!C$1810+[9]BS17A!C$1811+[9]BS17A!C$1812+[9]BS17A!C$1813+[9]BS17A!C$1814+[9]BS17A!C$1816+[9]BS17A!C$1819+[9]BS17A!C$1822+[9]BS17A!C$1826+[9]BS17A!C$1828+[9]BS17A!C$1829+[9]BS17A!C$1830+[9]BS17A!C$1831+[9]BS17A!C$1832+[9]BS17A!C$1834+[9]BS17A!C$1835+[9]BS17A!C$1836+[9]BS17A!C$1838+[9]BS17A!C$1839+[9]BS17A!C$1840+[9]BS17A!C$1841+[9]BS17A!C$1842+[9]BS17A!C$1844</f>
        <v>13</v>
      </c>
      <c r="D92" s="296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7</v>
      </c>
      <c r="E92" s="294">
        <f>SUM(F92:H92)</f>
        <v>7</v>
      </c>
      <c r="F92" s="295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7</v>
      </c>
      <c r="G92" s="295">
        <f>+[9]BS17A!F$1641+[9]BS17A!F$1642+[9]BS17A!F$1646+[9]BS17A!F$1647+[9]BS17A!F$1648+[9]BS17A!F$1649+[9]BS17A!F$1650+[9]BS17A!F$1651+[9]BS17A!F$1652+[9]BS17A!F$1656+[9]BS17A!F$1657+[9]BS17A!F$1658+[9]BS17A!F$1659+[9]BS17A!F$1660+[9]BS17A!F$1661+[9]BS17A!F$1662+[9]BS17A!F$1677+[9]BS17A!F$1686+[9]BS17A!F$1690+[9]BS17A!F$1695+[9]BS17A!F$1696+[9]BS17A!F$1697+[9]BS17A!F$1701+[9]BS17A!F$1706+[9]BS17A!F$1707+[9]BS17A!F$1709+[9]BS17A!F$1712+[9]BS17A!F$1713+[9]BS17A!F$1714+[9]BS17A!F$1715+[9]BS17A!F$1716+[9]BS17A!F$1717+[9]BS17A!F$1718+[9]BS17A!F$1724+[9]BS17A!F$1729+[9]BS17A!F$1731+[9]BS17A!F$1734+[9]BS17A!F$1735+[9]BS17A!F$1739+[9]BS17A!F$1749+[9]BS17A!F$1750+[9]BS17A!F$1751+[9]BS17A!F$1752+[9]BS17A!F$1756+[9]BS17A!F$1757+[9]BS17A!F$1758+[9]BS17A!F$1759+[9]BS17A!F$1760+[9]BS17A!F$1763+[9]BS17A!F$1764+[9]BS17A!F$1765+[9]BS17A!F$1777+[9]BS17A!F$1778+[9]BS17A!F$1779+[9]BS17A!F$1780+[9]BS17A!F$1781+[9]BS17A!F$1782+[9]BS17A!F$1783+[9]BS17A!F$1785+[9]BS17A!F$1786+[9]BS17A!F$1787+[9]BS17A!F$1788+[9]BS17A!F$1789+[9]BS17A!F$1790+[9]BS17A!F$1791+[9]BS17A!F$1792+[9]BS17A!F$1794+[9]BS17A!F$1795+[9]BS17A!F$1798+[9]BS17A!F$1800+[9]BS17A!F$1801+[9]BS17A!F$1802+[9]BS17A!F$1803+[9]BS17A!F$1805+[9]BS17A!F$1810+[9]BS17A!F$1811+[9]BS17A!F$1812+[9]BS17A!F$1813+[9]BS17A!F$1814+[9]BS17A!F$1816+[9]BS17A!F$1819+[9]BS17A!F$1822+[9]BS17A!F$1826+[9]BS17A!F$1828+[9]BS17A!F$1829+[9]BS17A!F$1830+[9]BS17A!F$1831+[9]BS17A!F$1832+[9]BS17A!F$1834+[9]BS17A!F$1835+[9]BS17A!F$1836+[9]BS17A!F$1838+[9]BS17A!F$1839+[9]BS17A!F$1840+[9]BS17A!F$1841+[9]BS17A!F$1842+[9]BS17A!F$1844</f>
        <v>0</v>
      </c>
      <c r="H92" s="295">
        <f>+[9]BS17A!G$1641+[9]BS17A!G$1642+[9]BS17A!G$1646+[9]BS17A!G$1647+[9]BS17A!G$1648+[9]BS17A!G$1649+[9]BS17A!G$1650+[9]BS17A!G$1651+[9]BS17A!G$1652+[9]BS17A!G$1656+[9]BS17A!G$1657+[9]BS17A!G$1658+[9]BS17A!G$1659+[9]BS17A!G$1660+[9]BS17A!G$1661+[9]BS17A!G$1662+[9]BS17A!G$1677+[9]BS17A!G$1686+[9]BS17A!G$1690+[9]BS17A!G$1695+[9]BS17A!G$1696+[9]BS17A!G$1697+[9]BS17A!G$1701+[9]BS17A!G$1706+[9]BS17A!G$1707+[9]BS17A!G$1709+[9]BS17A!G$1712+[9]BS17A!G$1713+[9]BS17A!G$1714+[9]BS17A!G$1715+[9]BS17A!G$1716+[9]BS17A!G$1717+[9]BS17A!G$1718+[9]BS17A!G$1724+[9]BS17A!G$1729+[9]BS17A!G$1731+[9]BS17A!G$1734+[9]BS17A!G$1735+[9]BS17A!G$1739+[9]BS17A!G$1749+[9]BS17A!G$1750+[9]BS17A!G$1751+[9]BS17A!G$1752+[9]BS17A!G$1756+[9]BS17A!G$1757+[9]BS17A!G$1758+[9]BS17A!G$1759+[9]BS17A!G$1760+[9]BS17A!G$1763+[9]BS17A!G$1764+[9]BS17A!G$1765+[9]BS17A!G$1777+[9]BS17A!G$1778+[9]BS17A!G$1779+[9]BS17A!G$1780+[9]BS17A!G$1781+[9]BS17A!G$1782+[9]BS17A!G$1783+[9]BS17A!G$1785+[9]BS17A!G$1786+[9]BS17A!G$1787+[9]BS17A!G$1788+[9]BS17A!G$1789+[9]BS17A!G$1790+[9]BS17A!G$1791+[9]BS17A!G$1792+[9]BS17A!G$1794+[9]BS17A!G$1795+[9]BS17A!G$1798+[9]BS17A!G$1800+[9]BS17A!G$1801+[9]BS17A!G$1802+[9]BS17A!G$1803+[9]BS17A!G$1805+[9]BS17A!G$1810+[9]BS17A!G$1811+[9]BS17A!G$1812+[9]BS17A!G$1813+[9]BS17A!G$1814+[9]BS17A!G$1816+[9]BS17A!G$1819+[9]BS17A!G$1822+[9]BS17A!G$1826+[9]BS17A!G$1828+[9]BS17A!G$1829+[9]BS17A!G$1830+[9]BS17A!G$1831+[9]BS17A!G$1832+[9]BS17A!G$1834+[9]BS17A!G$1835+[9]BS17A!G$1836+[9]BS17A!G$1838+[9]BS17A!G$1839+[9]BS17A!G$1840+[9]BS17A!G$1841+[9]BS17A!G$1842+[9]BS17A!G$1844</f>
        <v>0</v>
      </c>
      <c r="I92" s="395">
        <f>SUM(J92:L92)</f>
        <v>6</v>
      </c>
      <c r="J92" s="396">
        <f>+[9]BS17A!E$1641+[9]BS17A!E$1642+[9]BS17A!E$1646+[9]BS17A!E$1647+[9]BS17A!E$1648+[9]BS17A!E$1649+[9]BS17A!E$1650+[9]BS17A!E$1651+[9]BS17A!E$1652+[9]BS17A!E$1656+[9]BS17A!E$1657+[9]BS17A!E$1658+[9]BS17A!E$1659+[9]BS17A!E$1660+[9]BS17A!E$1661+[9]BS17A!E$1662+[9]BS17A!E$1677+[9]BS17A!E$1686+[9]BS17A!E$1690+[9]BS17A!E$1695+[9]BS17A!E$1696+[9]BS17A!E$1697+[9]BS17A!E$1701+[9]BS17A!E$1706+[9]BS17A!E$1707+[9]BS17A!E$1709+[9]BS17A!E$1712+[9]BS17A!E$1713+[9]BS17A!E$1714+[9]BS17A!E$1715+[9]BS17A!E$1716+[9]BS17A!E$1717+[9]BS17A!E$1718+[9]BS17A!E$1724+[9]BS17A!E$1729+[9]BS17A!E$1731+[9]BS17A!E$1734+[9]BS17A!E$1735+[9]BS17A!E$1739+[9]BS17A!E$1749+[9]BS17A!E$1750+[9]BS17A!E$1751+[9]BS17A!E$1752+[9]BS17A!E$1756+[9]BS17A!E$1757+[9]BS17A!E$1758+[9]BS17A!E$1759+[9]BS17A!E$1760+[9]BS17A!E$1763+[9]BS17A!E$1764+[9]BS17A!E$1765+[9]BS17A!E$1777+[9]BS17A!E$1778+[9]BS17A!E$1779+[9]BS17A!E$1780+[9]BS17A!E$1781+[9]BS17A!E$1782+[9]BS17A!E$1783+[9]BS17A!E$1785+[9]BS17A!E$1786+[9]BS17A!E$1787+[9]BS17A!E$1788+[9]BS17A!E$1789+[9]BS17A!E$1790+[9]BS17A!E$1791+[9]BS17A!E$1792+[9]BS17A!E$1794+[9]BS17A!E$1795+[9]BS17A!E$1798+[9]BS17A!E$1800+[9]BS17A!E$1801+[9]BS17A!E$1802+[9]BS17A!E$1803+[9]BS17A!E$1805+[9]BS17A!E$1810+[9]BS17A!E$1811+[9]BS17A!E$1812+[9]BS17A!E$1813+[9]BS17A!E$1814+[9]BS17A!E$1816+[9]BS17A!E$1819+[9]BS17A!E$1822+[9]BS17A!E$1826+[9]BS17A!E$1828+[9]BS17A!E$1829+[9]BS17A!E$1830+[9]BS17A!E$1831+[9]BS17A!E$1832+[9]BS17A!E$1834+[9]BS17A!E$1835+[9]BS17A!E$1836+[9]BS17A!E$1838+[9]BS17A!E$1839+[9]BS17A!E$1840+[9]BS17A!E$1841+[9]BS17A!E$1842+[9]BS17A!E$1844</f>
        <v>6</v>
      </c>
      <c r="K92" s="398">
        <f>+[9]BS17A!H$1641+[9]BS17A!H$1642+[9]BS17A!H$1646+[9]BS17A!H$1647+[9]BS17A!H$1648+[9]BS17A!H$1649+[9]BS17A!H$1650+[9]BS17A!H$1651+[9]BS17A!H$1652+[9]BS17A!H$1656+[9]BS17A!H$1657+[9]BS17A!H$1658+[9]BS17A!H$1659+[9]BS17A!H$1660+[9]BS17A!H$1661+[9]BS17A!H$1662+[9]BS17A!H$1677+[9]BS17A!H$1686+[9]BS17A!H$1690+[9]BS17A!H$1695+[9]BS17A!H$1696+[9]BS17A!H$1697+[9]BS17A!H$1701+[9]BS17A!H$1706+[9]BS17A!H$1707+[9]BS17A!H$1709+[9]BS17A!H$1712+[9]BS17A!H$1713+[9]BS17A!H$1714+[9]BS17A!H$1715+[9]BS17A!H$1716+[9]BS17A!H$1717+[9]BS17A!H$1718+[9]BS17A!H$1724+[9]BS17A!H$1729+[9]BS17A!H$1731+[9]BS17A!H$1734+[9]BS17A!H$1735+[9]BS17A!H$1739+[9]BS17A!H$1749+[9]BS17A!H$1750+[9]BS17A!H$1751+[9]BS17A!H$1752+[9]BS17A!H$1756+[9]BS17A!H$1757+[9]BS17A!H$1758+[9]BS17A!H$1759+[9]BS17A!H$1760+[9]BS17A!H$1763+[9]BS17A!H$1764+[9]BS17A!H$1765+[9]BS17A!H$1777+[9]BS17A!H$1778+[9]BS17A!H$1779+[9]BS17A!H$1780+[9]BS17A!H$1781+[9]BS17A!H$1782+[9]BS17A!H$1783+[9]BS17A!H$1785+[9]BS17A!H$1786+[9]BS17A!H$1787+[9]BS17A!H$1788+[9]BS17A!H$1789+[9]BS17A!H$1790+[9]BS17A!H$1791+[9]BS17A!H$1792+[9]BS17A!H$1794+[9]BS17A!H$1795+[9]BS17A!H$1798+[9]BS17A!H$1800+[9]BS17A!H$1801+[9]BS17A!H$1802+[9]BS17A!H$1803+[9]BS17A!H$1805+[9]BS17A!H$1810+[9]BS17A!H$1811+[9]BS17A!H$1812+[9]BS17A!H$1813+[9]BS17A!H$1814+[9]BS17A!H$1816+[9]BS17A!H$1819+[9]BS17A!H$1822+[9]BS17A!H$1826+[9]BS17A!H$1828+[9]BS17A!H$1829+[9]BS17A!H$1830+[9]BS17A!H$1831+[9]BS17A!H$1832+[9]BS17A!H$1834+[9]BS17A!H$1835+[9]BS17A!H$1836+[9]BS17A!H$1838+[9]BS17A!H$1839+[9]BS17A!H$1840+[9]BS17A!H$1841+[9]BS17A!H$1842+[9]BS17A!H$1844</f>
        <v>0</v>
      </c>
      <c r="L92" s="398">
        <f>+[9]BS17A!I$1641+[9]BS17A!I$1642+[9]BS17A!I$1646+[9]BS17A!I$1647+[9]BS17A!I$1648+[9]BS17A!I$1649+[9]BS17A!I$1650+[9]BS17A!I$1651+[9]BS17A!I$1652+[9]BS17A!I$1656+[9]BS17A!I$1657+[9]BS17A!I$1658+[9]BS17A!I$1659+[9]BS17A!I$1660+[9]BS17A!I$1661+[9]BS17A!I$1662+[9]BS17A!I$1677+[9]BS17A!I$1686+[9]BS17A!I$1690+[9]BS17A!I$1695+[9]BS17A!I$1696+[9]BS17A!I$1697+[9]BS17A!I$1701+[9]BS17A!I$1706+[9]BS17A!I$1707+[9]BS17A!I$1709+[9]BS17A!I$1712+[9]BS17A!I$1713+[9]BS17A!I$1714+[9]BS17A!I$1715+[9]BS17A!I$1716+[9]BS17A!I$1717+[9]BS17A!I$1718+[9]BS17A!I$1724+[9]BS17A!I$1729+[9]BS17A!I$1731+[9]BS17A!I$1734+[9]BS17A!I$1735+[9]BS17A!I$1739+[9]BS17A!I$1749+[9]BS17A!I$1750+[9]BS17A!I$1751+[9]BS17A!I$1752+[9]BS17A!I$1756+[9]BS17A!I$1757+[9]BS17A!I$1758+[9]BS17A!I$1759+[9]BS17A!I$1760+[9]BS17A!I$1763+[9]BS17A!I$1764+[9]BS17A!I$1765+[9]BS17A!I$1777+[9]BS17A!I$1778+[9]BS17A!I$1779+[9]BS17A!I$1780+[9]BS17A!I$1781+[9]BS17A!I$1782+[9]BS17A!I$1783+[9]BS17A!I$1785+[9]BS17A!I$1786+[9]BS17A!I$1787+[9]BS17A!I$1788+[9]BS17A!I$1789+[9]BS17A!I$1790+[9]BS17A!I$1791+[9]BS17A!I$1792+[9]BS17A!I$1794+[9]BS17A!I$1795+[9]BS17A!I$1798+[9]BS17A!I$1800+[9]BS17A!I$1801+[9]BS17A!I$1802+[9]BS17A!I$1803+[9]BS17A!I$1805+[9]BS17A!I$1810+[9]BS17A!I$1811+[9]BS17A!I$1812+[9]BS17A!I$1813+[9]BS17A!I$1814+[9]BS17A!I$1816+[9]BS17A!I$1819+[9]BS17A!I$1822+[9]BS17A!I$1826+[9]BS17A!I$1828+[9]BS17A!I$1829+[9]BS17A!I$1830+[9]BS17A!I$1831+[9]BS17A!I$1832+[9]BS17A!I$1834+[9]BS17A!I$1835+[9]BS17A!I$1836+[9]BS17A!I$1838+[9]BS17A!I$1839+[9]BS17A!I$1840+[9]BS17A!I$1841+[9]BS17A!I$1842+[9]BS17A!I$1844</f>
        <v>0</v>
      </c>
      <c r="M92" s="177">
        <f>+[9]BS17A!AB$1641+[9]BS17A!AB$1642+[9]BS17A!AB$1646+[9]BS17A!AB$1647+[9]BS17A!AB$1648+[9]BS17A!AB$1649+[9]BS17A!AB$1650+[9]BS17A!AB$1651+[9]BS17A!AB$1652+[9]BS17A!AB$1656+[9]BS17A!AB$1657+[9]BS17A!AB$1658+[9]BS17A!AB$1659+[9]BS17A!AB$1660+[9]BS17A!AB$1661+[9]BS17A!AB$1662+[9]BS17A!AB$1677+[9]BS17A!AB$1686+[9]BS17A!AB$1690+[9]BS17A!AB$1695+[9]BS17A!AB$1696+[9]BS17A!AB$1697+[9]BS17A!AB$1701+[9]BS17A!AB$1706+[9]BS17A!AB$1707+[9]BS17A!AB$1709+[9]BS17A!AB$1712+[9]BS17A!AB$1713+[9]BS17A!AB$1714+[9]BS17A!AB$1715+[9]BS17A!AB$1716+[9]BS17A!AB$1717+[9]BS17A!AB$1718+[9]BS17A!AB$1724+[9]BS17A!AB$1729+[9]BS17A!AB$1731+[9]BS17A!AB$1734+[9]BS17A!AB$1735+[9]BS17A!AB$1739+[9]BS17A!AB$1749+[9]BS17A!AB$1750+[9]BS17A!AB$1751+[9]BS17A!AB$1752+[9]BS17A!AB$1756+[9]BS17A!AB$1757+[9]BS17A!AB$1758+[9]BS17A!AB$1759+[9]BS17A!AB$1760+[9]BS17A!AB$1763+[9]BS17A!AB$1764+[9]BS17A!AB$1765+[9]BS17A!AB$1777+[9]BS17A!AB$1778+[9]BS17A!AB$1779+[9]BS17A!AB$1780+[9]BS17A!AB$1781+[9]BS17A!AB$1782+[9]BS17A!AB$1783+[9]BS17A!AB$1785+[9]BS17A!AB$1786+[9]BS17A!AB$1787+[9]BS17A!AB$1788+[9]BS17A!AB$1789+[9]BS17A!AB$1790+[9]BS17A!AB$1791+[9]BS17A!AB$1792+[9]BS17A!AB$1794+[9]BS17A!AB$1795+[9]BS17A!AB$1798+[9]BS17A!AB$1800+[9]BS17A!AB$1801+[9]BS17A!AB$1802+[9]BS17A!AB$1803+[9]BS17A!AB$1805+[9]BS17A!AB$1810+[9]BS17A!AB$1811+[9]BS17A!AB$1812+[9]BS17A!AB$1813+[9]BS17A!AB$1814+[9]BS17A!AB$1816+[9]BS17A!AB$1819+[9]BS17A!AB$1822+[9]BS17A!AB$1826+[9]BS17A!AB$1828+[9]BS17A!AB$1829+[9]BS17A!AB$1830+[9]BS17A!AB$1831+[9]BS17A!AB$1832+[9]BS17A!AB$1834+[9]BS17A!AB$1835+[9]BS17A!AB$1836+[9]BS17A!AB$1838+[9]BS17A!AB$1839+[9]BS17A!AB$1840+[9]BS17A!AB$1841+[9]BS17A!AB$1842+[9]BS17A!AB$1844</f>
        <v>3</v>
      </c>
      <c r="N92" s="177">
        <f>+[9]BS17A!Q$1641+[9]BS17A!Q$1642+[9]BS17A!Q$1646+[9]BS17A!Q$1647+[9]BS17A!Q$1648+[9]BS17A!Q$1649+[9]BS17A!Q$1650+[9]BS17A!Q$1651+[9]BS17A!Q$1652+[9]BS17A!Q$1656+[9]BS17A!Q$1657+[9]BS17A!Q$1658+[9]BS17A!Q$1659+[9]BS17A!Q$1660+[9]BS17A!Q$1661+[9]BS17A!Q$1662+[9]BS17A!Q$1677+[9]BS17A!Q$1686+[9]BS17A!Q$1690+[9]BS17A!Q$1695+[9]BS17A!Q$1696+[9]BS17A!Q$1697+[9]BS17A!Q$1701+[9]BS17A!Q$1706+[9]BS17A!Q$1707+[9]BS17A!Q$1709+[9]BS17A!Q$1712+[9]BS17A!Q$1713+[9]BS17A!Q$1714+[9]BS17A!Q$1715+[9]BS17A!Q$1716+[9]BS17A!Q$1717+[9]BS17A!Q$1718+[9]BS17A!Q$1724+[9]BS17A!Q$1729+[9]BS17A!Q$1731+[9]BS17A!Q$1734+[9]BS17A!Q$1735+[9]BS17A!Q$1739+[9]BS17A!Q$1749+[9]BS17A!Q$1750+[9]BS17A!Q$1751+[9]BS17A!Q$1752+[9]BS17A!Q$1756+[9]BS17A!Q$1757+[9]BS17A!Q$1758+[9]BS17A!Q$1759+[9]BS17A!Q$1760+[9]BS17A!Q$1763+[9]BS17A!Q$1764+[9]BS17A!Q$1765+[9]BS17A!Q$1777+[9]BS17A!Q$1778+[9]BS17A!Q$1779+[9]BS17A!Q$1780+[9]BS17A!Q$1781+[9]BS17A!Q$1782+[9]BS17A!Q$1783+[9]BS17A!Q$1785+[9]BS17A!Q$1786+[9]BS17A!Q$1787+[9]BS17A!Q$1788+[9]BS17A!Q$1789+[9]BS17A!Q$1790+[9]BS17A!Q$1791+[9]BS17A!Q$1792+[9]BS17A!Q$1794+[9]BS17A!Q$1795+[9]BS17A!Q$1798+[9]BS17A!Q$1800+[9]BS17A!Q$1801+[9]BS17A!Q$1802+[9]BS17A!Q$1803+[9]BS17A!Q$1805+[9]BS17A!Q$1810+[9]BS17A!Q$1811+[9]BS17A!Q$1812+[9]BS17A!Q$1813+[9]BS17A!Q$1814+[9]BS17A!Q$1816+[9]BS17A!Q$1819+[9]BS17A!Q$1822+[9]BS17A!Q$1826+[9]BS17A!Q$1828+[9]BS17A!Q$1829+[9]BS17A!Q$1830+[9]BS17A!Q$1831+[9]BS17A!Q$1832+[9]BS17A!Q$1834+[9]BS17A!Q$1835+[9]BS17A!Q$1836+[9]BS17A!Q$1838+[9]BS17A!Q$1839+[9]BS17A!Q$1840+[9]BS17A!Q$1841+[9]BS17A!Q$1842+[9]BS17A!Q$1844+[9]BS17A!R$1641+[9]BS17A!R$1642+[9]BS17A!R$1646+[9]BS17A!R$1647+[9]BS17A!R$1648+[9]BS17A!R$1649+[9]BS17A!R$1650+[9]BS17A!R$1651+[9]BS17A!R$1652+[9]BS17A!R$1656+[9]BS17A!R$1657+[9]BS17A!R$1658+[9]BS17A!R$1659+[9]BS17A!R$1660+[9]BS17A!R$1661+[9]BS17A!R$1662+[9]BS17A!R$1677+[9]BS17A!R$1686+[9]BS17A!R$1690+[9]BS17A!R$1695+[9]BS17A!R$1696+[9]BS17A!R$1697+[9]BS17A!R$1701+[9]BS17A!R$1706+[9]BS17A!R$1707+[9]BS17A!R$1709+[9]BS17A!R$1712+[9]BS17A!R$1713+[9]BS17A!R$1714+[9]BS17A!R$1715+[9]BS17A!R$1716+[9]BS17A!R$1717+[9]BS17A!R$1718+[9]BS17A!R$1724+[9]BS17A!R$1729+[9]BS17A!R$1731+[9]BS17A!R$1734+[9]BS17A!R$1735+[9]BS17A!R$1739+[9]BS17A!R$1749+[9]BS17A!R$1750+[9]BS17A!R$1751+[9]BS17A!R$1752+[9]BS17A!R$1756+[9]BS17A!R$1757+[9]BS17A!R$1758+[9]BS17A!R$1759+[9]BS17A!R$1760+[9]BS17A!R$1763+[9]BS17A!R$1764+[9]BS17A!R$1765+[9]BS17A!R$1777+[9]BS17A!R$1778+[9]BS17A!R$1779+[9]BS17A!R$1780+[9]BS17A!R$1781+[9]BS17A!R$1782+[9]BS17A!R$1783+[9]BS17A!R$1785+[9]BS17A!R$1786+[9]BS17A!R$1787+[9]BS17A!R$1788+[9]BS17A!R$1789+[9]BS17A!R$1790+[9]BS17A!R$1791+[9]BS17A!R$1792+[9]BS17A!R$1794+[9]BS17A!R$1795+[9]BS17A!R$1798+[9]BS17A!R$1800+[9]BS17A!R$1801+[9]BS17A!R$1802+[9]BS17A!R$1803+[9]BS17A!R$1805+[9]BS17A!R$1810+[9]BS17A!R$1811+[9]BS17A!R$1812+[9]BS17A!R$1813+[9]BS17A!R$1814+[9]BS17A!R$1816+[9]BS17A!R$1819+[9]BS17A!R$1822+[9]BS17A!R$1826+[9]BS17A!R$1828+[9]BS17A!R$1829+[9]BS17A!R$1830+[9]BS17A!R$1831+[9]BS17A!R$1832+[9]BS17A!R$1834+[9]BS17A!R$1835+[9]BS17A!R$1836+[9]BS17A!R$1838+[9]BS17A!R$1839+[9]BS17A!R$1840+[9]BS17A!R$1841+[9]BS17A!R$1842+[9]BS17A!R$1844</f>
        <v>0</v>
      </c>
      <c r="O92" s="177">
        <f>+[9]BS17D!C1640+[9]BS17D!C1644+[9]BS17D!C1645+[9]BS17D!C1646+[9]BS17D!C1647+[9]BS17D!C1648+[9]BS17D!C1649+[9]BS17D!C1650+[9]BS17D!C1654+[9]BS17D!C1655+[9]BS17D!C1656+[9]BS17D!C1657+[9]BS17D!C1658+[9]BS17D!C1659+[9]BS17D!C1660+[9]BS17D!C1675+[9]BS17D!C1684+[9]BS17D!C1688+[9]BS17D!C1693+[9]BS17D!C1694+[9]BS17D!C1695+[9]BS17D!C1699+[9]BS17D!C1704+[9]BS17D!C1705+[9]BS17D!C1707+[9]BS17D!C1710+[9]BS17D!C1711+[9]BS17D!C1712+[9]BS17D!C1713+[9]BS17D!C1714+[9]BS17D!C1715+[9]BS17D!C1716+[9]BS17D!C1722+[9]BS17D!C1727+[9]BS17D!C1729+[9]BS17D!C1732+[9]BS17D!C1733+[9]BS17D!C1737+[9]BS17D!C1747+[9]BS17D!C1748+[9]BS17D!C1749+[9]BS17D!C1750+[9]BS17D!C1754+[9]BS17D!C1755+[9]BS17D!C1756+[9]BS17D!C1757+[9]BS17D!C1758+[9]BS17D!C1761+[9]BS17D!C1762+[9]BS17D!C1763+[9]BS17D!C1775+[9]BS17D!C1776+[9]BS17D!C1777+[9]BS17D!C1778+[9]BS17D!C1779+[9]BS17D!C1780+[9]BS17D!C1781+[9]BS17D!C1783+[9]BS17D!C1784+[9]BS17D!C1785+[9]BS17D!C1786+[9]BS17D!C1787+[9]BS17D!C1788+[9]BS17D!C1789+[9]BS17D!C1790+[9]BS17D!C1792+[9]BS17D!C1793+[9]BS17D!C1796+[9]BS17D!C1798+[9]BS17D!C1799+[9]BS17D!C1800+[9]BS17D!C1801+[9]BS17D!C1803+[9]BS17D!C1808+[9]BS17D!C1809+[9]BS17D!C1810+[9]BS17D!C1811+[9]BS17D!C1812+[9]BS17D!C1814+[9]BS17D!C1817+[9]BS17D!C1820+[9]BS17D!C1824+[9]BS17D!C1826+[9]BS17D!C1827+[9]BS17D!C1828+[9]BS17D!C1829+[9]BS17D!C1830+[9]BS17D!C1832+[9]BS17D!C1833+[9]BS17D!C1834+[9]BS17D!C1836+[9]BS17D!C1837+[9]BS17D!C1838+[9]BS17D!C1839+[9]BS17D!C1840+[9]BS17D!C1842</f>
        <v>0</v>
      </c>
      <c r="P92" s="177">
        <f>+[9]BS17A!S$1641+[9]BS17A!S$1642+[9]BS17A!S$1646+[9]BS17A!S$1647+[9]BS17A!S$1648+[9]BS17A!S$1649+[9]BS17A!S$1650+[9]BS17A!S$1651+[9]BS17A!S$1652+[9]BS17A!S$1656+[9]BS17A!S$1657+[9]BS17A!S$1658+[9]BS17A!S$1659+[9]BS17A!S$1660+[9]BS17A!S$1661+[9]BS17A!S$1662+[9]BS17A!S$1677+[9]BS17A!S$1686+[9]BS17A!S$1690+[9]BS17A!S$1695+[9]BS17A!S$1696+[9]BS17A!S$1697+[9]BS17A!S$1701+[9]BS17A!S$1706+[9]BS17A!S$1707+[9]BS17A!S$1709+[9]BS17A!S$1712+[9]BS17A!S$1713+[9]BS17A!S$1714+[9]BS17A!S$1715+[9]BS17A!S$1716+[9]BS17A!S$1717+[9]BS17A!S$1718+[9]BS17A!S$1724+[9]BS17A!S$1729+[9]BS17A!S$1731+[9]BS17A!S$1734+[9]BS17A!S$1735+[9]BS17A!S$1739+[9]BS17A!S$1749+[9]BS17A!S$1750+[9]BS17A!S$1751+[9]BS17A!S$1752+[9]BS17A!S$1756+[9]BS17A!S$1757+[9]BS17A!S$1758+[9]BS17A!S$1759+[9]BS17A!S$1760+[9]BS17A!S$1763+[9]BS17A!S$1764+[9]BS17A!S$1765+[9]BS17A!S$1777+[9]BS17A!S$1778+[9]BS17A!S$1779+[9]BS17A!S$1780+[9]BS17A!S$1781+[9]BS17A!S$1782+[9]BS17A!S$1783+[9]BS17A!S$1785+[9]BS17A!S$1786+[9]BS17A!S$1787+[9]BS17A!S$1788+[9]BS17A!S$1789+[9]BS17A!S$1790+[9]BS17A!S$1791+[9]BS17A!S$1792+[9]BS17A!S$1794+[9]BS17A!S$1795+[9]BS17A!S$1798+[9]BS17A!S$1800+[9]BS17A!S$1801+[9]BS17A!S$1802+[9]BS17A!S$1803+[9]BS17A!S$1805+[9]BS17A!S$1810+[9]BS17A!S$1811+[9]BS17A!S$1812+[9]BS17A!S$1813+[9]BS17A!S$1814+[9]BS17A!S$1816+[9]BS17A!S$1819+[9]BS17A!S$1822+[9]BS17A!S$1826+[9]BS17A!S$1828+[9]BS17A!S$1829+[9]BS17A!S$1830+[9]BS17A!S$1831+[9]BS17A!S$1832+[9]BS17A!S$1834+[9]BS17A!S$1835+[9]BS17A!S$1836+[9]BS17A!S$1838+[9]BS17A!S$1839+[9]BS17A!S$1840+[9]BS17A!S$1841+[9]BS17A!S$1842+[9]BS17A!S$1844</f>
        <v>0</v>
      </c>
      <c r="Q92" s="177">
        <f>+[9]BS17A!T$1641+[9]BS17A!T$1642+[9]BS17A!T$1646+[9]BS17A!T$1647+[9]BS17A!T$1648+[9]BS17A!T$1649+[9]BS17A!T$1650+[9]BS17A!T$1651+[9]BS17A!T$1652+[9]BS17A!T$1656+[9]BS17A!T$1657+[9]BS17A!T$1658+[9]BS17A!T$1659+[9]BS17A!T$1660+[9]BS17A!T$1661+[9]BS17A!T$1662+[9]BS17A!T$1677+[9]BS17A!T$1686+[9]BS17A!T$1690+[9]BS17A!T$1695+[9]BS17A!T$1696+[9]BS17A!T$1697+[9]BS17A!T$1701+[9]BS17A!T$1706+[9]BS17A!T$1707+[9]BS17A!T$1709+[9]BS17A!T$1712+[9]BS17A!T$1713+[9]BS17A!T$1714+[9]BS17A!T$1715+[9]BS17A!T$1716+[9]BS17A!T$1717+[9]BS17A!T$1718+[9]BS17A!T$1724+[9]BS17A!T$1729+[9]BS17A!T$1731+[9]BS17A!T$1734+[9]BS17A!T$1735+[9]BS17A!T$1739+[9]BS17A!T$1749+[9]BS17A!T$1750+[9]BS17A!T$1751+[9]BS17A!T$1752+[9]BS17A!T$1756+[9]BS17A!T$1757+[9]BS17A!T$1758+[9]BS17A!T$1759+[9]BS17A!T$1760+[9]BS17A!T$1763+[9]BS17A!T$1764+[9]BS17A!T$1765+[9]BS17A!T$1777+[9]BS17A!T$1778+[9]BS17A!T$1779+[9]BS17A!T$1780+[9]BS17A!T$1781+[9]BS17A!T$1782+[9]BS17A!T$1783+[9]BS17A!T$1785+[9]BS17A!T$1786+[9]BS17A!T$1787+[9]BS17A!T$1788+[9]BS17A!T$1789+[9]BS17A!T$1790+[9]BS17A!T$1791+[9]BS17A!T$1792+[9]BS17A!T$1794+[9]BS17A!T$1795+[9]BS17A!T$1798+[9]BS17A!T$1800+[9]BS17A!T$1801+[9]BS17A!T$1802+[9]BS17A!T$1803+[9]BS17A!T$1805+[9]BS17A!T$1810+[9]BS17A!T$1811+[9]BS17A!T$1812+[9]BS17A!T$1813+[9]BS17A!T$1814+[9]BS17A!T$1816+[9]BS17A!T$1819+[9]BS17A!T$1822+[9]BS17A!T$1826+[9]BS17A!T$1828+[9]BS17A!T$1829+[9]BS17A!T$1830+[9]BS17A!T$1831+[9]BS17A!T$1832+[9]BS17A!T$1834+[9]BS17A!T$1835+[9]BS17A!T$1836+[9]BS17A!T$1838+[9]BS17A!T$1839+[9]BS17A!T$1840+[9]BS17A!T$1841+[9]BS17A!T$1842+[9]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55</v>
      </c>
      <c r="D93" s="404">
        <f t="shared" ref="D93:Q93" si="15">SUM(D91:D92)</f>
        <v>38</v>
      </c>
      <c r="E93" s="283">
        <f t="shared" si="15"/>
        <v>40</v>
      </c>
      <c r="F93" s="405">
        <f t="shared" si="15"/>
        <v>38</v>
      </c>
      <c r="G93" s="405">
        <f t="shared" si="15"/>
        <v>2</v>
      </c>
      <c r="H93" s="405">
        <f t="shared" si="15"/>
        <v>0</v>
      </c>
      <c r="I93" s="406">
        <f t="shared" si="15"/>
        <v>17</v>
      </c>
      <c r="J93" s="407">
        <f t="shared" si="15"/>
        <v>17</v>
      </c>
      <c r="K93" s="407">
        <f t="shared" si="15"/>
        <v>0</v>
      </c>
      <c r="L93" s="407">
        <f t="shared" si="15"/>
        <v>0</v>
      </c>
      <c r="M93" s="408">
        <f t="shared" si="15"/>
        <v>7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0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505" t="s">
        <v>10</v>
      </c>
      <c r="D95" s="505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330</v>
      </c>
      <c r="D96" s="410">
        <v>139</v>
      </c>
      <c r="E96" s="411">
        <v>38</v>
      </c>
      <c r="F96" s="412">
        <v>292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76</v>
      </c>
      <c r="D98" s="418">
        <v>67</v>
      </c>
      <c r="E98" s="419">
        <v>9</v>
      </c>
      <c r="F98" s="420">
        <f>64+3</f>
        <v>67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189</v>
      </c>
      <c r="D100" s="418">
        <v>189</v>
      </c>
      <c r="E100" s="419">
        <v>29</v>
      </c>
      <c r="F100" s="420">
        <v>160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2</v>
      </c>
      <c r="D101" s="414">
        <v>2</v>
      </c>
      <c r="E101" s="415"/>
      <c r="F101" s="416">
        <v>2</v>
      </c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320</v>
      </c>
      <c r="D102" s="422">
        <v>292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505" t="s">
        <v>10</v>
      </c>
      <c r="D104" s="102" t="s">
        <v>126</v>
      </c>
      <c r="E104" s="103" t="s">
        <v>127</v>
      </c>
      <c r="F104" s="503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504" t="s">
        <v>10</v>
      </c>
      <c r="D110" s="504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6</v>
      </c>
      <c r="D111" s="431">
        <v>6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3</v>
      </c>
      <c r="D112" s="433">
        <v>3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505" t="s">
        <v>10</v>
      </c>
      <c r="D115" s="114" t="s">
        <v>148</v>
      </c>
      <c r="E115" s="115" t="s">
        <v>149</v>
      </c>
      <c r="F115" s="499" t="s">
        <v>12</v>
      </c>
      <c r="G115" s="45" t="s">
        <v>13</v>
      </c>
      <c r="H115" s="501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+[9]BS17A!C804</f>
        <v>15</v>
      </c>
      <c r="D116" s="434">
        <f>+C116-E116</f>
        <v>0</v>
      </c>
      <c r="E116" s="435">
        <f>+[9]BS17A!D804</f>
        <v>15</v>
      </c>
      <c r="F116" s="338">
        <f>+[9]BS17A!N804</f>
        <v>1</v>
      </c>
      <c r="G116" s="436">
        <f>+[9]BS17A!O804</f>
        <v>14</v>
      </c>
      <c r="H116" s="337">
        <f>+[9]BS17A!P804</f>
        <v>0</v>
      </c>
      <c r="I116" s="337">
        <f>+[9]BS17A!Q804+[9]BS17A!R804</f>
        <v>0</v>
      </c>
      <c r="J116" s="437">
        <f>+[9]BS17D!C804</f>
        <v>0</v>
      </c>
      <c r="K116" s="337">
        <f>+[9]BS17A!T804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+[9]BS17C!C44</f>
        <v>0</v>
      </c>
      <c r="D117" s="438"/>
      <c r="E117" s="439"/>
      <c r="F117" s="299">
        <f>+[9]BS17C!D44</f>
        <v>0</v>
      </c>
      <c r="G117" s="301">
        <f>+[9]BS17C!E44</f>
        <v>0</v>
      </c>
      <c r="H117" s="343">
        <f>+[9]BS17C!F44</f>
        <v>0</v>
      </c>
      <c r="I117" s="343">
        <f>+[9]BS17C!G44</f>
        <v>0</v>
      </c>
      <c r="J117" s="298">
        <f>+[9]BS17D!C1988</f>
        <v>0</v>
      </c>
      <c r="K117" s="343">
        <f>+[9]BS17C!H44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15</v>
      </c>
      <c r="D118" s="423"/>
      <c r="E118" s="424"/>
      <c r="F118" s="282">
        <f t="shared" ref="F118:K118" si="20">+F117+F116</f>
        <v>1</v>
      </c>
      <c r="G118" s="284">
        <f t="shared" si="20"/>
        <v>14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+[9]BS17C!C80</f>
        <v>1054</v>
      </c>
      <c r="D119" s="423"/>
      <c r="E119" s="424"/>
      <c r="F119" s="325">
        <f>+[9]BS17C!D80</f>
        <v>0</v>
      </c>
      <c r="G119" s="327">
        <f>+[9]BS17C!E80</f>
        <v>1009</v>
      </c>
      <c r="H119" s="441">
        <f>+[9]BS17C!F80</f>
        <v>45</v>
      </c>
      <c r="I119" s="441">
        <f>+[9]BS17C!G80</f>
        <v>0</v>
      </c>
      <c r="J119" s="324">
        <f>+[9]BS17D!C2023</f>
        <v>0</v>
      </c>
      <c r="K119" s="441">
        <f>+[9]BS17C!H80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+[9]BS17C!C122</f>
        <v>903</v>
      </c>
      <c r="D120" s="442"/>
      <c r="E120" s="443"/>
      <c r="F120" s="331">
        <f>+[9]BS17C!D122</f>
        <v>629</v>
      </c>
      <c r="G120" s="333">
        <f>+[9]BS17C!E122</f>
        <v>261</v>
      </c>
      <c r="H120" s="359">
        <f>+[9]BS17C!F122</f>
        <v>13</v>
      </c>
      <c r="I120" s="359">
        <f>+[9]BS17C!G122</f>
        <v>0</v>
      </c>
      <c r="J120" s="330">
        <f>+[9]BS17D!C2062</f>
        <v>0</v>
      </c>
      <c r="K120" s="359">
        <f>+[9]BS17C!H122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+[9]BS17A!C1036</f>
        <v>1</v>
      </c>
      <c r="D121" s="283">
        <f>+C121-E121</f>
        <v>0</v>
      </c>
      <c r="E121" s="285">
        <f>+[9]BS17A!D1036</f>
        <v>1</v>
      </c>
      <c r="F121" s="282">
        <f>+[9]BS17A!N1036</f>
        <v>0</v>
      </c>
      <c r="G121" s="284">
        <f>+[9]BS17A!O1036</f>
        <v>1</v>
      </c>
      <c r="H121" s="350">
        <f>+[9]BS17A!P1036</f>
        <v>0</v>
      </c>
      <c r="I121" s="350">
        <f>+[9]BS17A!Q1036+[9]BS17A!R1036</f>
        <v>0</v>
      </c>
      <c r="J121" s="281">
        <f>+[9]BS17D!C1036</f>
        <v>0</v>
      </c>
      <c r="K121" s="350">
        <f>+[9]BS17A!T1036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+[9]BS17C!C164</f>
        <v>62</v>
      </c>
      <c r="D122" s="445"/>
      <c r="E122" s="443"/>
      <c r="F122" s="288">
        <f>+[9]BS17C!D164</f>
        <v>62</v>
      </c>
      <c r="G122" s="290">
        <f>+[9]BS17C!E164</f>
        <v>0</v>
      </c>
      <c r="H122" s="446">
        <f>+[9]BS17C!F164</f>
        <v>0</v>
      </c>
      <c r="I122" s="446">
        <f>+[9]BS17C!G164</f>
        <v>0</v>
      </c>
      <c r="J122" s="287">
        <f>+[9]BS17D!B2103</f>
        <v>0</v>
      </c>
      <c r="K122" s="446">
        <f>+[9]BS17C!H164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+[9]BS17A!C1196</f>
        <v>708</v>
      </c>
      <c r="D123" s="306">
        <f>+C123-E123</f>
        <v>7</v>
      </c>
      <c r="E123" s="308">
        <f>+[9]BS17A!D1196</f>
        <v>701</v>
      </c>
      <c r="F123" s="305">
        <f>+[9]BS17A!N1196</f>
        <v>34</v>
      </c>
      <c r="G123" s="307">
        <f>+[9]BS17A!O1196</f>
        <v>468</v>
      </c>
      <c r="H123" s="341">
        <f>+[9]BS17A!P1196</f>
        <v>206</v>
      </c>
      <c r="I123" s="341">
        <f>+[9]BS17A!Q1196+[9]BS17A!R1196</f>
        <v>0</v>
      </c>
      <c r="J123" s="304">
        <f>+[9]BS17D!C1196</f>
        <v>0</v>
      </c>
      <c r="K123" s="341">
        <f>+[9]BS17A!T1196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+[9]BS17C!C181</f>
        <v>11783</v>
      </c>
      <c r="D124" s="438"/>
      <c r="E124" s="439"/>
      <c r="F124" s="299">
        <f>+[9]BS17C!D181</f>
        <v>10667</v>
      </c>
      <c r="G124" s="301">
        <f>+[9]BS17C!E181</f>
        <v>235</v>
      </c>
      <c r="H124" s="343">
        <f>+[9]BS17C!F181</f>
        <v>881</v>
      </c>
      <c r="I124" s="343">
        <f>+[9]BS17C!G181</f>
        <v>0</v>
      </c>
      <c r="J124" s="298">
        <f>+[9]BS17D!C2119</f>
        <v>0</v>
      </c>
      <c r="K124" s="343">
        <f>+[9]BS17C!H181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12491</v>
      </c>
      <c r="D125" s="423"/>
      <c r="E125" s="424"/>
      <c r="F125" s="282">
        <f t="shared" ref="F125:K125" si="21">+F124+F123</f>
        <v>10701</v>
      </c>
      <c r="G125" s="284">
        <f t="shared" si="21"/>
        <v>703</v>
      </c>
      <c r="H125" s="350">
        <f t="shared" si="21"/>
        <v>1087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+[9]BS17A!C1353</f>
        <v>99</v>
      </c>
      <c r="D126" s="326">
        <f>+C126-E126</f>
        <v>1</v>
      </c>
      <c r="E126" s="328">
        <f>+[9]BS17A!D1353</f>
        <v>98</v>
      </c>
      <c r="F126" s="325">
        <f>+[9]BS17A!N1353</f>
        <v>15</v>
      </c>
      <c r="G126" s="327">
        <f>+[9]BS17A!O1353</f>
        <v>84</v>
      </c>
      <c r="H126" s="441">
        <f>+[9]BS17A!P1353</f>
        <v>0</v>
      </c>
      <c r="I126" s="441">
        <f>+[9]BS17A!Q1353+[9]BS17A!R1353</f>
        <v>0</v>
      </c>
      <c r="J126" s="287">
        <f>+[9]BS17D!C1353</f>
        <v>0</v>
      </c>
      <c r="K126" s="441">
        <f>+[9]BS17A!T1353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+[9]BS17C!C252</f>
        <v>231</v>
      </c>
      <c r="D127" s="438"/>
      <c r="E127" s="439"/>
      <c r="F127" s="299">
        <f>+[9]BS17C!D252</f>
        <v>162</v>
      </c>
      <c r="G127" s="301">
        <f>+[9]BS17C!E252</f>
        <v>55</v>
      </c>
      <c r="H127" s="343">
        <f>+[9]BS17C!F252</f>
        <v>14</v>
      </c>
      <c r="I127" s="343">
        <f>+[9]BS17C!G252</f>
        <v>0</v>
      </c>
      <c r="J127" s="298">
        <f>+[9]BS17D!C2189</f>
        <v>0</v>
      </c>
      <c r="K127" s="343">
        <f>+[9]BS17C!H252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330</v>
      </c>
      <c r="D128" s="423"/>
      <c r="E128" s="424"/>
      <c r="F128" s="282">
        <f t="shared" ref="F128:K128" si="22">+F127+F126</f>
        <v>177</v>
      </c>
      <c r="G128" s="284">
        <f t="shared" si="22"/>
        <v>139</v>
      </c>
      <c r="H128" s="350">
        <f t="shared" si="22"/>
        <v>14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+[9]BS17C!C292</f>
        <v>148</v>
      </c>
      <c r="D129" s="442"/>
      <c r="E129" s="443"/>
      <c r="F129" s="288">
        <f>+[9]BS17C!D292</f>
        <v>86</v>
      </c>
      <c r="G129" s="290">
        <f>+[9]BS17C!E292</f>
        <v>22</v>
      </c>
      <c r="H129" s="446">
        <f>+[9]BS17C!F292</f>
        <v>40</v>
      </c>
      <c r="I129" s="446">
        <f>+[9]BS17C!G292</f>
        <v>0</v>
      </c>
      <c r="J129" s="287">
        <f>+[9]BS17D!C2228</f>
        <v>0</v>
      </c>
      <c r="K129" s="446">
        <f>+[9]BS17C!H292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+[9]BS17A!C1574</f>
        <v>1012</v>
      </c>
      <c r="D130" s="283">
        <f>+C130-E130</f>
        <v>114</v>
      </c>
      <c r="E130" s="285">
        <f>+[9]BS17A!D1574</f>
        <v>898</v>
      </c>
      <c r="F130" s="282">
        <f>+[9]BS17A!N1574</f>
        <v>815</v>
      </c>
      <c r="G130" s="284">
        <f>+[9]BS17A!O1574</f>
        <v>190</v>
      </c>
      <c r="H130" s="350">
        <f>+[9]BS17A!P1574</f>
        <v>7</v>
      </c>
      <c r="I130" s="350">
        <f>+[9]BS17A!Q1574+[9]BS17A!R1574</f>
        <v>0</v>
      </c>
      <c r="J130" s="281">
        <f>+[9]BS17D!C1574</f>
        <v>0</v>
      </c>
      <c r="K130" s="350">
        <f>+[9]BS17A!T1574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+[9]BS17A!C1849</f>
        <v>25</v>
      </c>
      <c r="D131" s="289">
        <f>+C131-E131</f>
        <v>0</v>
      </c>
      <c r="E131" s="291">
        <f>+[9]BS17A!D1849</f>
        <v>25</v>
      </c>
      <c r="F131" s="288">
        <f>+[9]BS17A!N1849</f>
        <v>6</v>
      </c>
      <c r="G131" s="290">
        <f>+[9]BS17A!O1849</f>
        <v>0</v>
      </c>
      <c r="H131" s="446">
        <f>+[9]BS17A!P1849</f>
        <v>19</v>
      </c>
      <c r="I131" s="446">
        <f>+[9]BS17A!Q1849+[9]BS17A!R1849</f>
        <v>0</v>
      </c>
      <c r="J131" s="287">
        <f>+[9]BS17D!C1849</f>
        <v>0</v>
      </c>
      <c r="K131" s="446">
        <f>+[9]BS17A!T1849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+[9]BS17C!C315</f>
        <v>85</v>
      </c>
      <c r="D132" s="438"/>
      <c r="E132" s="439"/>
      <c r="F132" s="299">
        <f>+[9]BS17C!D315</f>
        <v>11</v>
      </c>
      <c r="G132" s="301">
        <f>+[9]BS17C!E315</f>
        <v>74</v>
      </c>
      <c r="H132" s="343">
        <f>+[9]BS17C!F315</f>
        <v>0</v>
      </c>
      <c r="I132" s="343">
        <f>+[9]BS17C!G315</f>
        <v>0</v>
      </c>
      <c r="J132" s="298">
        <f>+[9]BS17D!C2250</f>
        <v>0</v>
      </c>
      <c r="K132" s="343">
        <f>+[9]BS17C!H315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110</v>
      </c>
      <c r="D133" s="423"/>
      <c r="E133" s="424"/>
      <c r="F133" s="282">
        <f t="shared" ref="F133:K133" si="24">+F132+F131</f>
        <v>17</v>
      </c>
      <c r="G133" s="284">
        <f t="shared" si="24"/>
        <v>74</v>
      </c>
      <c r="H133" s="350">
        <f t="shared" si="24"/>
        <v>19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+[9]BS17C!C341</f>
        <v>8628</v>
      </c>
      <c r="D134" s="423"/>
      <c r="E134" s="424"/>
      <c r="F134" s="282">
        <f>+[9]BS17C!D341</f>
        <v>6122</v>
      </c>
      <c r="G134" s="284">
        <f>+[9]BS17C!E341</f>
        <v>2028</v>
      </c>
      <c r="H134" s="350">
        <f>+[9]BS17C!F341</f>
        <v>478</v>
      </c>
      <c r="I134" s="350">
        <f>+[9]BS17C!G341</f>
        <v>0</v>
      </c>
      <c r="J134" s="281">
        <f>+[9]BS17D!C2267</f>
        <v>7</v>
      </c>
      <c r="K134" s="350">
        <f>+[9]BS17C!H341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1860</v>
      </c>
      <c r="D135" s="371"/>
      <c r="E135" s="372"/>
      <c r="F135" s="306">
        <f t="shared" ref="F135:K135" si="25">+F116+F121+F123+F126+F130+F131</f>
        <v>871</v>
      </c>
      <c r="G135" s="307">
        <f t="shared" si="25"/>
        <v>757</v>
      </c>
      <c r="H135" s="308">
        <f t="shared" si="25"/>
        <v>232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22894</v>
      </c>
      <c r="D136" s="423"/>
      <c r="E136" s="424"/>
      <c r="F136" s="293">
        <f t="shared" ref="F136:K136" si="26">+F117+F119+F120+F122+F124+F127+F129+F132+F134</f>
        <v>17739</v>
      </c>
      <c r="G136" s="295">
        <f t="shared" si="26"/>
        <v>3684</v>
      </c>
      <c r="H136" s="357">
        <f t="shared" si="26"/>
        <v>1471</v>
      </c>
      <c r="I136" s="357">
        <f t="shared" si="26"/>
        <v>0</v>
      </c>
      <c r="J136" s="177">
        <f t="shared" si="26"/>
        <v>7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24754</v>
      </c>
      <c r="D137" s="442"/>
      <c r="E137" s="443"/>
      <c r="F137" s="299">
        <f t="shared" ref="F137:K137" si="27">+F135+F136</f>
        <v>18610</v>
      </c>
      <c r="G137" s="301">
        <f t="shared" si="27"/>
        <v>4441</v>
      </c>
      <c r="H137" s="343">
        <f t="shared" si="27"/>
        <v>1703</v>
      </c>
      <c r="I137" s="343">
        <f t="shared" si="27"/>
        <v>0</v>
      </c>
      <c r="J137" s="298">
        <f t="shared" si="27"/>
        <v>7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+[9]BS17C!C532</f>
        <v>0</v>
      </c>
      <c r="D140" s="336">
        <f>+[9]BS17C!E532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+[9]BS17A!C1861</f>
        <v>46</v>
      </c>
      <c r="D141" s="177">
        <f>+[9]BS17A!D1861</f>
        <v>36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+[9]BS17A!C48</f>
        <v>481</v>
      </c>
      <c r="D142" s="177">
        <f>+[9]BS17A!D48</f>
        <v>481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+[9]BS17A!C50</f>
        <v>67</v>
      </c>
      <c r="D144" s="453">
        <f>+[9]BS17A!D50</f>
        <v>67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+[9]BS17A!C51</f>
        <v>110</v>
      </c>
      <c r="D145" s="330">
        <f>+[9]BS17A!D51</f>
        <v>106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704</v>
      </c>
      <c r="D146" s="281">
        <f>SUM(D140:D145)</f>
        <v>690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4708</v>
      </c>
      <c r="D151" s="175">
        <v>53</v>
      </c>
      <c r="E151" s="173">
        <v>13866</v>
      </c>
      <c r="F151" s="175">
        <v>0</v>
      </c>
      <c r="G151" s="175">
        <v>4708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2454</v>
      </c>
      <c r="D152" s="180">
        <v>28</v>
      </c>
      <c r="E152" s="178">
        <v>6084</v>
      </c>
      <c r="F152" s="180">
        <v>0</v>
      </c>
      <c r="G152" s="180">
        <v>2454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7162</v>
      </c>
      <c r="D153" s="285">
        <f>SUM(D151:D152)</f>
        <v>81</v>
      </c>
      <c r="E153" s="283">
        <f>SUM(E151:E152)</f>
        <v>19950</v>
      </c>
      <c r="F153" s="285">
        <f>SUM(F151:F152)</f>
        <v>0</v>
      </c>
      <c r="G153" s="285">
        <f>SUM(G151:G152)</f>
        <v>7162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9762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>
        <v>0</v>
      </c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2670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31668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502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505" t="s">
        <v>10</v>
      </c>
      <c r="D176" s="505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191</v>
      </c>
      <c r="D177" s="197">
        <v>186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506" t="s">
        <v>195</v>
      </c>
      <c r="D181" s="506" t="s">
        <v>232</v>
      </c>
      <c r="E181" s="505" t="s">
        <v>233</v>
      </c>
      <c r="F181" s="506" t="s">
        <v>234</v>
      </c>
      <c r="G181" s="506" t="s">
        <v>235</v>
      </c>
      <c r="H181" s="506" t="s">
        <v>236</v>
      </c>
      <c r="I181" s="506" t="s">
        <v>237</v>
      </c>
      <c r="J181" s="506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508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507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508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507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508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508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507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504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2" workbookViewId="0">
      <selection activeCell="C106" sqref="C106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",[10]NOMBRE!B2," - ","( ",[10]NOMBRE!C2,[10]NOMBRE!D2,[10]NOMBRE!E2,[10]NOMBRE!F2,[10]NOMBRE!G2," )")</f>
        <v>COMUNA: Linares - ( 07401 )</v>
      </c>
      <c r="Z2" s="3"/>
    </row>
    <row r="3" spans="1:26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</row>
    <row r="4" spans="1:26" x14ac:dyDescent="0.15">
      <c r="A4" s="1" t="str">
        <f>CONCATENATE("MES: ",[10]NOMBRE!B6," - ","( ",[10]NOMBRE!C6,[10]NOMBRE!D6," )")</f>
        <v>MES: SEPTIEMBRE - ( 09 )</v>
      </c>
    </row>
    <row r="5" spans="1:26" s="2" customFormat="1" x14ac:dyDescent="0.15">
      <c r="A5" s="1" t="str">
        <f>CONCATENATE("AÑO: ",[10]NOMBRE!B7)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504" t="s">
        <v>10</v>
      </c>
      <c r="D11" s="504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67717</v>
      </c>
      <c r="D12" s="282">
        <f t="shared" ref="D12:J12" si="0">+D13+D14+D15+D16+D17+D18+D22+D23+D24</f>
        <v>66522</v>
      </c>
      <c r="E12" s="283">
        <f t="shared" si="0"/>
        <v>28376</v>
      </c>
      <c r="F12" s="284">
        <f t="shared" si="0"/>
        <v>19965</v>
      </c>
      <c r="G12" s="285">
        <f t="shared" si="0"/>
        <v>19376</v>
      </c>
      <c r="H12" s="286">
        <f t="shared" si="0"/>
        <v>0</v>
      </c>
      <c r="I12" s="286">
        <f>+I13+I14+I15+I16+I17+I18+I22+I23+I24</f>
        <v>145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498" t="s">
        <v>16</v>
      </c>
      <c r="B13" s="20" t="s">
        <v>17</v>
      </c>
      <c r="C13" s="287">
        <f>+[10]BS17A!C83</f>
        <v>26824</v>
      </c>
      <c r="D13" s="288">
        <f>+[10]BS17A!D83</f>
        <v>26260</v>
      </c>
      <c r="E13" s="289">
        <f>+[10]BS17A!N83</f>
        <v>12162</v>
      </c>
      <c r="F13" s="290">
        <f>+[10]BS17A!O83</f>
        <v>4829</v>
      </c>
      <c r="G13" s="291">
        <f>+[10]BS17A!P83</f>
        <v>9833</v>
      </c>
      <c r="H13" s="292">
        <f>+[10]BS17A!Q83+[10]BS17A!R83</f>
        <v>0</v>
      </c>
      <c r="I13" s="292">
        <f>+[10]BS17D!C83</f>
        <v>29</v>
      </c>
      <c r="J13" s="292">
        <f>+[10]BS17A!T83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+[10]BS17A!C174</f>
        <v>28783</v>
      </c>
      <c r="D14" s="293">
        <f>+[10]BS17A!D174</f>
        <v>28280</v>
      </c>
      <c r="E14" s="294">
        <f>+[10]BS17A!N174</f>
        <v>12119</v>
      </c>
      <c r="F14" s="295">
        <f>+[10]BS17A!O174</f>
        <v>7999</v>
      </c>
      <c r="G14" s="296">
        <f>+[10]BS17A!P174</f>
        <v>8665</v>
      </c>
      <c r="H14" s="297">
        <f>+[10]BS17A!Q174+[10]BS17A!R174</f>
        <v>0</v>
      </c>
      <c r="I14" s="297">
        <f>+[10]BS17D!C174</f>
        <v>12</v>
      </c>
      <c r="J14" s="297">
        <f>+[10]BS17A!T174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+[10]BS17A!C243</f>
        <v>1058</v>
      </c>
      <c r="D15" s="293">
        <f>+[10]BS17A!D243</f>
        <v>1043</v>
      </c>
      <c r="E15" s="294">
        <f>+[10]BS17A!N243</f>
        <v>106</v>
      </c>
      <c r="F15" s="295">
        <f>+[10]BS17A!O243</f>
        <v>945</v>
      </c>
      <c r="G15" s="296">
        <f>+[10]BS17A!P243</f>
        <v>7</v>
      </c>
      <c r="H15" s="297">
        <f>+[10]BS17A!Q243+[10]BS17A!R243</f>
        <v>0</v>
      </c>
      <c r="I15" s="297">
        <f>+[10]BS17D!C243</f>
        <v>32</v>
      </c>
      <c r="J15" s="297">
        <f>+[10]BS17A!T243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+[10]BS17A!C289</f>
        <v>0</v>
      </c>
      <c r="D16" s="293">
        <f>+[10]BS17A!D289</f>
        <v>0</v>
      </c>
      <c r="E16" s="294">
        <f>+[10]BS17A!N289</f>
        <v>0</v>
      </c>
      <c r="F16" s="295">
        <f>+[10]BS17A!O289</f>
        <v>0</v>
      </c>
      <c r="G16" s="296">
        <f>+[10]BS17A!P289</f>
        <v>0</v>
      </c>
      <c r="H16" s="297">
        <f>+[10]BS17A!Q289+[10]BS17A!R289</f>
        <v>0</v>
      </c>
      <c r="I16" s="297">
        <f>+[10]BS17D!C289</f>
        <v>0</v>
      </c>
      <c r="J16" s="297">
        <f>+[10]BS17A!T289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+[10]BS17A!C295</f>
        <v>1793</v>
      </c>
      <c r="D17" s="299">
        <f>+[10]BS17A!D295</f>
        <v>1744</v>
      </c>
      <c r="E17" s="300">
        <f>+[10]BS17A!N295</f>
        <v>1408</v>
      </c>
      <c r="F17" s="301">
        <f>+[10]BS17A!O295</f>
        <v>307</v>
      </c>
      <c r="G17" s="302">
        <f>+[10]BS17A!P295</f>
        <v>78</v>
      </c>
      <c r="H17" s="303">
        <f>+[10]BS17A!Q295+[10]BS17A!R295</f>
        <v>0</v>
      </c>
      <c r="I17" s="303">
        <f>+[10]BS17D!C295</f>
        <v>56</v>
      </c>
      <c r="J17" s="303">
        <f>+[10]BS17A!T295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6317</v>
      </c>
      <c r="D18" s="288">
        <f t="shared" ref="D18:J18" si="4">SUM(D19:D21)</f>
        <v>6268</v>
      </c>
      <c r="E18" s="289">
        <f t="shared" si="4"/>
        <v>2201</v>
      </c>
      <c r="F18" s="290">
        <f t="shared" si="4"/>
        <v>4023</v>
      </c>
      <c r="G18" s="291">
        <f t="shared" si="4"/>
        <v>93</v>
      </c>
      <c r="H18" s="292">
        <f t="shared" si="4"/>
        <v>0</v>
      </c>
      <c r="I18" s="292">
        <f>SUM(I19:I21)</f>
        <v>15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+[10]BS17A!C362</f>
        <v>4627</v>
      </c>
      <c r="D19" s="305">
        <f>+[10]BS17A!D362</f>
        <v>4587</v>
      </c>
      <c r="E19" s="306">
        <f>+[10]BS17A!N362</f>
        <v>1366</v>
      </c>
      <c r="F19" s="307">
        <f>+[10]BS17A!O362</f>
        <v>3170</v>
      </c>
      <c r="G19" s="308">
        <f>+[10]BS17A!P362</f>
        <v>91</v>
      </c>
      <c r="H19" s="309">
        <f>+[10]BS17A!Q362+[10]BS17A!R362</f>
        <v>0</v>
      </c>
      <c r="I19" s="309">
        <f>+[10]BS17D!C362</f>
        <v>6</v>
      </c>
      <c r="J19" s="309">
        <f>+[10]BS17A!T362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+[10]BS17A!C405</f>
        <v>51</v>
      </c>
      <c r="D20" s="293">
        <f>+[10]BS17A!D405</f>
        <v>51</v>
      </c>
      <c r="E20" s="294">
        <f>+[10]BS17A!N405</f>
        <v>2</v>
      </c>
      <c r="F20" s="295">
        <f>+[10]BS17A!O405</f>
        <v>49</v>
      </c>
      <c r="G20" s="296">
        <f>+[10]BS17A!P405</f>
        <v>0</v>
      </c>
      <c r="H20" s="297">
        <f>+[10]BS17A!Q405+[10]BS17A!R405</f>
        <v>0</v>
      </c>
      <c r="I20" s="297">
        <f>+[10]BS17D!C405</f>
        <v>0</v>
      </c>
      <c r="J20" s="297">
        <f>+[10]BS17A!T405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+[10]BS17A!C428</f>
        <v>1639</v>
      </c>
      <c r="D21" s="299">
        <f>+[10]BS17A!D428</f>
        <v>1630</v>
      </c>
      <c r="E21" s="300">
        <f>+[10]BS17A!N428</f>
        <v>833</v>
      </c>
      <c r="F21" s="301">
        <f>+[10]BS17A!O428</f>
        <v>804</v>
      </c>
      <c r="G21" s="302">
        <f>+[10]BS17A!P428</f>
        <v>2</v>
      </c>
      <c r="H21" s="303">
        <f>+[10]BS17A!Q428+[10]BS17A!R428</f>
        <v>0</v>
      </c>
      <c r="I21" s="303">
        <f>+[10]BS17D!C428</f>
        <v>9</v>
      </c>
      <c r="J21" s="303">
        <f>+[10]BS17A!T428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505" t="s">
        <v>31</v>
      </c>
      <c r="B22" s="30" t="s">
        <v>32</v>
      </c>
      <c r="C22" s="287">
        <f>+[10]BS17A!C446</f>
        <v>0</v>
      </c>
      <c r="D22" s="288">
        <f>+[10]BS17A!D446</f>
        <v>0</v>
      </c>
      <c r="E22" s="289">
        <f>+[10]BS17A!N446</f>
        <v>0</v>
      </c>
      <c r="F22" s="290">
        <f>+[10]BS17A!O446</f>
        <v>0</v>
      </c>
      <c r="G22" s="291">
        <f>+[10]BS17A!P446</f>
        <v>0</v>
      </c>
      <c r="H22" s="292">
        <f>+[10]BS17A!Q446+[10]BS17A!R446</f>
        <v>0</v>
      </c>
      <c r="I22" s="292">
        <f>+[10]BS17D!C446</f>
        <v>0</v>
      </c>
      <c r="J22" s="292">
        <f>+[10]BS17A!T446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505" t="s">
        <v>33</v>
      </c>
      <c r="B23" s="31" t="s">
        <v>34</v>
      </c>
      <c r="C23" s="310">
        <f>+[10]BS17A!C456</f>
        <v>42</v>
      </c>
      <c r="D23" s="311">
        <f>+[10]BS17A!D456</f>
        <v>42</v>
      </c>
      <c r="E23" s="312">
        <f>+[10]BS17A!N456</f>
        <v>20</v>
      </c>
      <c r="F23" s="313">
        <f>+[10]BS17A!O456</f>
        <v>22</v>
      </c>
      <c r="G23" s="314">
        <f>+[10]BS17A!P456</f>
        <v>0</v>
      </c>
      <c r="H23" s="286">
        <f>+[10]BS17A!Q456+[10]BS17A!R456</f>
        <v>0</v>
      </c>
      <c r="I23" s="286">
        <f>+[10]BS17D!C456</f>
        <v>0</v>
      </c>
      <c r="J23" s="286">
        <f>+[10]BS17A!T456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505" t="s">
        <v>35</v>
      </c>
      <c r="B24" s="34" t="s">
        <v>36</v>
      </c>
      <c r="C24" s="182">
        <f>+[10]BS17A!C500</f>
        <v>2900</v>
      </c>
      <c r="D24" s="315">
        <f>+[10]BS17A!D500</f>
        <v>2885</v>
      </c>
      <c r="E24" s="316">
        <f>+[10]BS17A!N500</f>
        <v>360</v>
      </c>
      <c r="F24" s="317">
        <f>+[10]BS17A!O500</f>
        <v>1840</v>
      </c>
      <c r="G24" s="318">
        <f>+[10]BS17A!P500</f>
        <v>700</v>
      </c>
      <c r="H24" s="319">
        <f>+[10]BS17A!Q500+[10]BS17A!R500</f>
        <v>0</v>
      </c>
      <c r="I24" s="319">
        <f>+[10]BS17D!C500</f>
        <v>1</v>
      </c>
      <c r="J24" s="319">
        <f>+[10]BS17A!T500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4560</v>
      </c>
      <c r="D25" s="288">
        <f t="shared" ref="D25:J25" si="5">+D26+D27+D28+D29+D33</f>
        <v>4513</v>
      </c>
      <c r="E25" s="289">
        <f t="shared" si="5"/>
        <v>651</v>
      </c>
      <c r="F25" s="290">
        <f t="shared" si="5"/>
        <v>1558</v>
      </c>
      <c r="G25" s="291">
        <f t="shared" si="5"/>
        <v>2351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+[10]BS17A!C535</f>
        <v>3063</v>
      </c>
      <c r="D26" s="305">
        <f>+[10]BS17A!D535</f>
        <v>3028</v>
      </c>
      <c r="E26" s="306">
        <f>+[10]BS17A!N535</f>
        <v>316</v>
      </c>
      <c r="F26" s="307">
        <f>+[10]BS17A!O535</f>
        <v>822</v>
      </c>
      <c r="G26" s="308">
        <f>+[10]BS17A!P535</f>
        <v>1925</v>
      </c>
      <c r="H26" s="309">
        <f>+[10]BS17A!Q535+[10]BS17A!R535</f>
        <v>0</v>
      </c>
      <c r="I26" s="309">
        <f>+[10]BS17D!C535</f>
        <v>0</v>
      </c>
      <c r="J26" s="309">
        <f>+[10]BS17A!T535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+[10]BS17A!C590</f>
        <v>6</v>
      </c>
      <c r="D27" s="320">
        <f>+[10]BS17A!D590</f>
        <v>6</v>
      </c>
      <c r="E27" s="321">
        <f>+[10]BS17A!N590</f>
        <v>0</v>
      </c>
      <c r="F27" s="322">
        <f>+[10]BS17A!O590</f>
        <v>6</v>
      </c>
      <c r="G27" s="323">
        <f>+[10]BS17A!P590</f>
        <v>0</v>
      </c>
      <c r="H27" s="297">
        <f>+[10]BS17A!Q590+[10]BS17A!R590</f>
        <v>0</v>
      </c>
      <c r="I27" s="297">
        <f>+[10]BS17D!C590</f>
        <v>0</v>
      </c>
      <c r="J27" s="297">
        <f>+[10]BS17A!T590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+[10]BS17A!C615</f>
        <v>868</v>
      </c>
      <c r="D28" s="320">
        <f>+[10]BS17A!D615</f>
        <v>856</v>
      </c>
      <c r="E28" s="321">
        <f>+[10]BS17A!N615</f>
        <v>227</v>
      </c>
      <c r="F28" s="322">
        <f>+[10]BS17A!O615</f>
        <v>295</v>
      </c>
      <c r="G28" s="323">
        <f>+[10]BS17A!P615</f>
        <v>346</v>
      </c>
      <c r="H28" s="297">
        <f>+[10]BS17A!Q615+[10]BS17A!R615</f>
        <v>0</v>
      </c>
      <c r="I28" s="297">
        <f>+[10]BS17D!C615</f>
        <v>0</v>
      </c>
      <c r="J28" s="297">
        <f>+[10]BS17A!T615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+[10]BS17A!C633</f>
        <v>623</v>
      </c>
      <c r="D29" s="299">
        <f>+[10]BS17A!D633</f>
        <v>623</v>
      </c>
      <c r="E29" s="300">
        <f>+[10]BS17A!N633</f>
        <v>108</v>
      </c>
      <c r="F29" s="301">
        <f>+[10]BS17A!O633</f>
        <v>435</v>
      </c>
      <c r="G29" s="302">
        <f>+[10]BS17A!P633</f>
        <v>80</v>
      </c>
      <c r="H29" s="303">
        <f>+[10]BS17A!Q633+[10]BS17A!R633</f>
        <v>0</v>
      </c>
      <c r="I29" s="303">
        <f>+[10]BS17D!C633</f>
        <v>0</v>
      </c>
      <c r="J29" s="303">
        <f>+[10]BS17A!T633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SUM([10]BS17A!C636:C653)</f>
        <v>329</v>
      </c>
      <c r="D30" s="325">
        <f>SUM([10]BS17A!D636:D653)</f>
        <v>329</v>
      </c>
      <c r="E30" s="326">
        <f>SUM([10]BS17A!N636:N653)</f>
        <v>23</v>
      </c>
      <c r="F30" s="327">
        <f>SUM([10]BS17A!O636:O653)</f>
        <v>280</v>
      </c>
      <c r="G30" s="328">
        <f>SUM([10]BS17A!P636:P653)</f>
        <v>26</v>
      </c>
      <c r="H30" s="329">
        <f>SUM([10]BS17A!Q636:Q653)+SUM([10]BS17A!R636:R653)</f>
        <v>0</v>
      </c>
      <c r="I30" s="329">
        <f>SUM([10]BS17D!C635:C653)</f>
        <v>0</v>
      </c>
      <c r="J30" s="329">
        <f>SUM([10]BS17A!T636:T653)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+[10]BS17A!C634</f>
        <v>118</v>
      </c>
      <c r="D31" s="331">
        <f>+[10]BS17A!D634</f>
        <v>118</v>
      </c>
      <c r="E31" s="332">
        <f>+[10]BS17A!N634</f>
        <v>0</v>
      </c>
      <c r="F31" s="333">
        <f>+[10]BS17A!O634</f>
        <v>118</v>
      </c>
      <c r="G31" s="334">
        <f>+[10]BS17A!P634</f>
        <v>0</v>
      </c>
      <c r="H31" s="335">
        <f>+[10]BS17A!Q634+[10]BS17A!R634</f>
        <v>0</v>
      </c>
      <c r="I31" s="335">
        <f>+[10]BS17D!C634</f>
        <v>0</v>
      </c>
      <c r="J31" s="335">
        <f>+[10]BS17A!T634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+[10]BS17A!C635</f>
        <v>176</v>
      </c>
      <c r="D32" s="331">
        <f>+[10]BS17A!D635</f>
        <v>176</v>
      </c>
      <c r="E32" s="332">
        <f>+[10]BS17A!N635</f>
        <v>85</v>
      </c>
      <c r="F32" s="333">
        <f>+[10]BS17A!O635</f>
        <v>37</v>
      </c>
      <c r="G32" s="334">
        <f>+[10]BS17A!P635</f>
        <v>54</v>
      </c>
      <c r="H32" s="335">
        <f>+[10]BS17A!Q635+[10]BS17A!R635</f>
        <v>0</v>
      </c>
      <c r="I32" s="335">
        <f>+[10]BS17D!C635</f>
        <v>0</v>
      </c>
      <c r="J32" s="335">
        <f>+[10]BS17A!T635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+[10]BS17A!C654</f>
        <v>0</v>
      </c>
      <c r="D33" s="320">
        <f>+[10]BS17A!D654</f>
        <v>0</v>
      </c>
      <c r="E33" s="321">
        <f>+[10]BS17A!N654</f>
        <v>0</v>
      </c>
      <c r="F33" s="322">
        <f>+[10]BS17A!O654</f>
        <v>0</v>
      </c>
      <c r="G33" s="323">
        <f>+[10]BS17A!P654</f>
        <v>0</v>
      </c>
      <c r="H33" s="297">
        <f>+[10]BS17A!Q654+[10]BS17A!R654</f>
        <v>0</v>
      </c>
      <c r="I33" s="297">
        <f>+[10]BS17D!C654</f>
        <v>0</v>
      </c>
      <c r="J33" s="297">
        <f>+[10]BS17A!T654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+[10]BS17A!C783</f>
        <v>0</v>
      </c>
      <c r="D34" s="311">
        <f>+[10]BS17A!D783</f>
        <v>0</v>
      </c>
      <c r="E34" s="312">
        <f>+[10]BS17A!N783</f>
        <v>0</v>
      </c>
      <c r="F34" s="313">
        <f>+[10]BS17A!O783</f>
        <v>0</v>
      </c>
      <c r="G34" s="314">
        <f>+[10]BS17A!P783</f>
        <v>0</v>
      </c>
      <c r="H34" s="286">
        <f>+[10]BS17A!Q783+[10]BS17A!R783</f>
        <v>0</v>
      </c>
      <c r="I34" s="286">
        <f>+[10]BS17D!C783</f>
        <v>0</v>
      </c>
      <c r="J34" s="286">
        <f>+[10]BS17A!T783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501" t="s">
        <v>10</v>
      </c>
      <c r="D37" s="505" t="s">
        <v>11</v>
      </c>
      <c r="E37" s="499" t="s">
        <v>12</v>
      </c>
      <c r="F37" s="45" t="s">
        <v>13</v>
      </c>
      <c r="G37" s="501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+[10]BS17A!C674+[10]BS17A!C678+[10]BS17A!C681+[10]BS17A!C687+[10]BS17A!C695</f>
        <v>0</v>
      </c>
      <c r="D40" s="304">
        <f>+[10]BS17A!D674+[10]BS17A!D678+[10]BS17A!D681+[10]BS17A!D687+[10]BS17A!D695</f>
        <v>0</v>
      </c>
      <c r="E40" s="305">
        <f>+[10]BS17A!N674+[10]BS17A!N678+[10]BS17A!N681+[10]BS17A!N687+[10]BS17A!N695</f>
        <v>0</v>
      </c>
      <c r="F40" s="307">
        <f>+[10]BS17A!O674+[10]BS17A!O678+[10]BS17A!O681+[10]BS17A!O687+[10]BS17A!O695</f>
        <v>0</v>
      </c>
      <c r="G40" s="341">
        <f>+[10]BS17A!P674+[10]BS17A!P678+[10]BS17A!P681+[10]BS17A!P687+[10]BS17A!P695</f>
        <v>0</v>
      </c>
      <c r="H40" s="342">
        <f>+[10]BS17A!Q674+[10]BS17A!R674+[10]BS17A!Q678+[10]BS17A!R678+[10]BS17A!Q681+[10]BS17A!R681+[10]BS17A!Q687+[10]BS17A!R687+[10]BS17A!Q695+[10]BS17A!R695</f>
        <v>0</v>
      </c>
      <c r="I40" s="342">
        <f>+[10]BS17D!C674+[10]BS17D!C678+[10]BS17D!C681+[10]BS17D!C687+[10]BS17D!C695</f>
        <v>0</v>
      </c>
      <c r="J40" s="342">
        <f>+[10]BS17A!T674+[10]BS17A!T678+[10]BS17A!T681+[10]BS17A!T687+[10]BS17A!T695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+[10]BS17A!C701+[10]BS17A!C704+[10]BS17A!C707+[10]BS17A!C710+[10]BS17A!C717</f>
        <v>0</v>
      </c>
      <c r="D41" s="343">
        <f>+[10]BS17A!D701+[10]BS17A!D704+[10]BS17A!D707+[10]BS17A!D710+[10]BS17A!D717</f>
        <v>0</v>
      </c>
      <c r="E41" s="299">
        <f>+[10]BS17A!N701+[10]BS17A!N704+[10]BS17A!N707+[10]BS17A!N710+[10]BS17A!N717</f>
        <v>0</v>
      </c>
      <c r="F41" s="301">
        <f>+[10]BS17A!O701+[10]BS17A!O704+[10]BS17A!O707+[10]BS17A!O710+[10]BS17A!O717</f>
        <v>0</v>
      </c>
      <c r="G41" s="343">
        <f>+[10]BS17A!P701+[10]BS17A!P704+[10]BS17A!P707+[10]BS17A!P710+[10]BS17A!P717</f>
        <v>0</v>
      </c>
      <c r="H41" s="344">
        <f>+[10]BS17A!Q701+[10]BS17A!R701+[10]BS17A!Q704+[10]BS17A!R704+[10]BS17A!Q707+[10]BS17A!R707+[10]BS17A!Q710+[10]BS17A!R710+[10]BS17A!Q717+[10]BS17A!R717</f>
        <v>0</v>
      </c>
      <c r="I41" s="344">
        <f>+[10]BS17D!C701+[10]BS17D!C704+[10]BS17D!C707+[10]BS17D!C710+[10]BS17D!C717</f>
        <v>0</v>
      </c>
      <c r="J41" s="344">
        <f>+[10]BS17A!T701+[10]BS17A!T704+[10]BS17A!T707+[10]BS17A!T710+[10]BS17A!T717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+[10]BS17A!C720</f>
        <v>0</v>
      </c>
      <c r="D43" s="350">
        <f>+[10]BS17A!D720</f>
        <v>0</v>
      </c>
      <c r="E43" s="282">
        <f>+[10]BS17A!N720</f>
        <v>0</v>
      </c>
      <c r="F43" s="284">
        <f>+[10]BS17A!O720</f>
        <v>0</v>
      </c>
      <c r="G43" s="350">
        <f>+[10]BS17A!P720</f>
        <v>0</v>
      </c>
      <c r="H43" s="351">
        <f>+[10]BS17A!Q720+[10]BS17A!R720</f>
        <v>0</v>
      </c>
      <c r="I43" s="351">
        <f>+[10]BS17D!C720</f>
        <v>0</v>
      </c>
      <c r="J43" s="351">
        <f>+[10]BS17A!T720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+[10]BS17A!C727</f>
        <v>0</v>
      </c>
      <c r="D45" s="341">
        <f>+[10]BS17A!D727</f>
        <v>0</v>
      </c>
      <c r="E45" s="305">
        <f>+[10]BS17A!N727</f>
        <v>0</v>
      </c>
      <c r="F45" s="307">
        <f>+[10]BS17A!O727</f>
        <v>0</v>
      </c>
      <c r="G45" s="341">
        <f>+[10]BS17A!P727</f>
        <v>0</v>
      </c>
      <c r="H45" s="342">
        <f>+[10]BS17A!Q727+[10]BS17A!R727</f>
        <v>0</v>
      </c>
      <c r="I45" s="342">
        <f>+[10]BS17D!C727</f>
        <v>0</v>
      </c>
      <c r="J45" s="342">
        <f>+[10]BS17A!T727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+[10]BS17A!C730</f>
        <v>0</v>
      </c>
      <c r="D46" s="357">
        <f>+[10]BS17A!D730</f>
        <v>0</v>
      </c>
      <c r="E46" s="293">
        <f>+[10]BS17A!N730</f>
        <v>0</v>
      </c>
      <c r="F46" s="295">
        <f>+[10]BS17A!O730</f>
        <v>0</v>
      </c>
      <c r="G46" s="357">
        <f>+[10]BS17A!P730</f>
        <v>0</v>
      </c>
      <c r="H46" s="358">
        <f>+[10]BS17A!Q730+[10]BS17A!R730</f>
        <v>0</v>
      </c>
      <c r="I46" s="358">
        <f>+[10]BS17D!C730</f>
        <v>0</v>
      </c>
      <c r="J46" s="358">
        <f>+[10]BS17A!T730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+[10]BS17A!C747</f>
        <v>0</v>
      </c>
      <c r="D47" s="357">
        <f>+[10]BS17A!D747</f>
        <v>0</v>
      </c>
      <c r="E47" s="293">
        <f>+[10]BS17A!N747</f>
        <v>0</v>
      </c>
      <c r="F47" s="295">
        <f>+[10]BS17A!O747</f>
        <v>0</v>
      </c>
      <c r="G47" s="357">
        <f>+[10]BS17A!P747</f>
        <v>0</v>
      </c>
      <c r="H47" s="358">
        <f>+[10]BS17A!Q747+[10]BS17A!R747</f>
        <v>0</v>
      </c>
      <c r="I47" s="358">
        <f>+[10]BS17D!C747</f>
        <v>0</v>
      </c>
      <c r="J47" s="358">
        <f>+[10]BS17A!T747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+[10]BS17A!C764</f>
        <v>0</v>
      </c>
      <c r="D48" s="359">
        <f>+[10]BS17A!D764</f>
        <v>0</v>
      </c>
      <c r="E48" s="331">
        <f>+[10]BS17A!N764</f>
        <v>0</v>
      </c>
      <c r="F48" s="333">
        <f>+[10]BS17A!O764</f>
        <v>0</v>
      </c>
      <c r="G48" s="359">
        <f>+[10]BS17A!P764</f>
        <v>0</v>
      </c>
      <c r="H48" s="360">
        <f>+[10]BS17A!Q764+[10]BS17A!R764</f>
        <v>0</v>
      </c>
      <c r="I48" s="360">
        <f>+[10]BS17D!C764</f>
        <v>0</v>
      </c>
      <c r="J48" s="360">
        <f>+[10]BS17A!T764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501" t="s">
        <v>10</v>
      </c>
      <c r="D52" s="505" t="s">
        <v>11</v>
      </c>
      <c r="E52" s="499" t="s">
        <v>12</v>
      </c>
      <c r="F52" s="45" t="s">
        <v>13</v>
      </c>
      <c r="G52" s="501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+[10]BS17A!C1849</f>
        <v>23</v>
      </c>
      <c r="D53" s="367">
        <f>+[10]BS17A!D1849</f>
        <v>22</v>
      </c>
      <c r="E53" s="368">
        <f>+[10]BS17A!N1849</f>
        <v>6</v>
      </c>
      <c r="F53" s="317">
        <f>+[10]BS17A!O1849</f>
        <v>0</v>
      </c>
      <c r="G53" s="367">
        <f>+[10]BS17A!P1849</f>
        <v>17</v>
      </c>
      <c r="H53" s="369">
        <f>+[10]BS17A!Q1849+[10]BS17A!R1849</f>
        <v>0</v>
      </c>
      <c r="I53" s="370">
        <f>+[10]BS17D!C1849</f>
        <v>0</v>
      </c>
      <c r="J53" s="369">
        <f>+[10]BS17A!T1849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501" t="s">
        <v>10</v>
      </c>
      <c r="D56" s="505" t="s">
        <v>11</v>
      </c>
      <c r="E56" s="63" t="s">
        <v>12</v>
      </c>
      <c r="F56" s="10" t="s">
        <v>13</v>
      </c>
      <c r="G56" s="500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+[10]BS17A!C1481+[10]BS17A!C1482</f>
        <v>0</v>
      </c>
      <c r="D57" s="288">
        <f>+[10]BS17A!D1481+[10]BS17A!D1482</f>
        <v>0</v>
      </c>
      <c r="E57" s="371"/>
      <c r="F57" s="348"/>
      <c r="G57" s="372"/>
      <c r="H57" s="373">
        <f>+[10]BS17A!Q1481+[10]BS17A!Q1482+[10]BS17A!R1481+[10]BS17A!R1482</f>
        <v>0</v>
      </c>
      <c r="I57" s="374">
        <f>+[10]BS17D!C1481+[10]BS17D!C1482</f>
        <v>0</v>
      </c>
      <c r="J57" s="375">
        <f>+[10]BS17A!T1481+[10]BS17A!T1482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+[10]BS17A!C1483+[10]BS17A!C1484</f>
        <v>0</v>
      </c>
      <c r="D58" s="293">
        <f>+[10]BS17A!D1483+[10]BS17A!D1484</f>
        <v>0</v>
      </c>
      <c r="E58" s="376"/>
      <c r="F58" s="377"/>
      <c r="G58" s="378"/>
      <c r="H58" s="379">
        <f>+[10]BS17A!Q1483+[10]BS17A!Q1484+[10]BS17A!R1483+[10]BS17A!R1484</f>
        <v>0</v>
      </c>
      <c r="I58" s="380">
        <f>+[10]BS17D!C1483+[10]BS17D!C1484</f>
        <v>0</v>
      </c>
      <c r="J58" s="380">
        <f>+[10]BS17A!T1483+[10]BS17A!T1484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+[10]BS17A!C1485</f>
        <v>0</v>
      </c>
      <c r="D59" s="288">
        <f>+[10]BS17A!D1485</f>
        <v>0</v>
      </c>
      <c r="E59" s="376"/>
      <c r="F59" s="377"/>
      <c r="G59" s="378"/>
      <c r="H59" s="381">
        <f>+[10]BS17A!Q1485+[10]BS17A!R1485</f>
        <v>0</v>
      </c>
      <c r="I59" s="382">
        <f>+[10]BS17D!C1485</f>
        <v>0</v>
      </c>
      <c r="J59" s="382">
        <f>+[10]BS17A!T1485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+[10]BS17A!C1488</f>
        <v>0</v>
      </c>
      <c r="D60" s="357">
        <f>+[10]BS17A!D1488</f>
        <v>0</v>
      </c>
      <c r="E60" s="383"/>
      <c r="F60" s="384"/>
      <c r="G60" s="385"/>
      <c r="H60" s="381">
        <f>+[10]BS17A!Q1488+[10]BS17A!R1488</f>
        <v>0</v>
      </c>
      <c r="I60" s="382">
        <f>+[10]BS17D!C1488</f>
        <v>0</v>
      </c>
      <c r="J60" s="382">
        <f>+[10]BS17A!T1488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+[10]BS17A!C1486</f>
        <v>0</v>
      </c>
      <c r="D61" s="293">
        <f>+[10]BS17A!D1486</f>
        <v>0</v>
      </c>
      <c r="E61" s="376"/>
      <c r="F61" s="377"/>
      <c r="G61" s="378"/>
      <c r="H61" s="379">
        <f>+[10]BS17A!Q1486+[10]BS17A!R1486</f>
        <v>0</v>
      </c>
      <c r="I61" s="380">
        <f>+[10]BS17D!C1486</f>
        <v>0</v>
      </c>
      <c r="J61" s="380">
        <f>+[10]BS17A!T1486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+[10]BS17A!C1487</f>
        <v>0</v>
      </c>
      <c r="D62" s="299">
        <f>+[10]BS17A!D1487</f>
        <v>0</v>
      </c>
      <c r="E62" s="386"/>
      <c r="F62" s="387"/>
      <c r="G62" s="388"/>
      <c r="H62" s="389">
        <f>+[10]BS17A!Q1487+[10]BS17A!R1487</f>
        <v>0</v>
      </c>
      <c r="I62" s="390">
        <f>+[10]BS17D!C1487</f>
        <v>0</v>
      </c>
      <c r="J62" s="390">
        <f>+[10]BS17A!T1487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99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+[10]BS17A!C$811</f>
        <v>2</v>
      </c>
      <c r="D68" s="328">
        <f>+[10]BS17A!D$811</f>
        <v>2</v>
      </c>
      <c r="E68" s="326">
        <f>SUM(F68:H68)</f>
        <v>2</v>
      </c>
      <c r="F68" s="327">
        <f>+[10]BS17A!D$811</f>
        <v>2</v>
      </c>
      <c r="G68" s="327">
        <f>+[10]BS17A!F$811</f>
        <v>0</v>
      </c>
      <c r="H68" s="327">
        <f>+[10]BS17A!G$811</f>
        <v>0</v>
      </c>
      <c r="I68" s="395">
        <f>SUM(J68:L68)</f>
        <v>0</v>
      </c>
      <c r="J68" s="396">
        <f>+[10]BS17A!E$811</f>
        <v>0</v>
      </c>
      <c r="K68" s="396">
        <f>+[10]BS17A!H$811</f>
        <v>0</v>
      </c>
      <c r="L68" s="396">
        <f>+[10]BS17A!I$811</f>
        <v>0</v>
      </c>
      <c r="M68" s="324">
        <f>+[10]BS17A!AB$811</f>
        <v>0</v>
      </c>
      <c r="N68" s="324">
        <f>+[10]BS17A!Q$811+[10]BS17A!R$811</f>
        <v>0</v>
      </c>
      <c r="O68" s="324">
        <f>+[10]BS17D!C$811</f>
        <v>0</v>
      </c>
      <c r="P68" s="324">
        <f>+[10]BS17A!S$811</f>
        <v>0</v>
      </c>
      <c r="Q68" s="324">
        <f>+[10]BS17A!T$811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+[10]BS17A!C$882</f>
        <v>132</v>
      </c>
      <c r="D69" s="296">
        <f>+[10]BS17A!D$882</f>
        <v>124</v>
      </c>
      <c r="E69" s="294">
        <f t="shared" ref="E69:E84" si="11">SUM(F69:H69)</f>
        <v>124</v>
      </c>
      <c r="F69" s="295">
        <f>+[10]BS17A!D$882</f>
        <v>124</v>
      </c>
      <c r="G69" s="295">
        <f>+[10]BS17A!F$882</f>
        <v>0</v>
      </c>
      <c r="H69" s="295">
        <f>+[10]BS17A!G$882</f>
        <v>0</v>
      </c>
      <c r="I69" s="395">
        <f>SUM(J69:L69)</f>
        <v>8</v>
      </c>
      <c r="J69" s="396">
        <f>+[10]BS17A!E$882</f>
        <v>8</v>
      </c>
      <c r="K69" s="398">
        <f>+[10]BS17A!H$882</f>
        <v>0</v>
      </c>
      <c r="L69" s="398">
        <f>+[10]BS17A!I$882</f>
        <v>0</v>
      </c>
      <c r="M69" s="177">
        <f>+[10]BS17A!AB$882</f>
        <v>103</v>
      </c>
      <c r="N69" s="177">
        <f>+[10]BS17A!Q$882+[10]BS17A!R$882</f>
        <v>0</v>
      </c>
      <c r="O69" s="177">
        <f>+[10]BS17D!C$882</f>
        <v>0</v>
      </c>
      <c r="P69" s="177">
        <f>+[10]BS17A!S$882</f>
        <v>0</v>
      </c>
      <c r="Q69" s="177">
        <f>+[10]BS17A!T$882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+[10]BS17A!C$961</f>
        <v>23</v>
      </c>
      <c r="D70" s="296">
        <f>+[10]BS17A!D$961</f>
        <v>15</v>
      </c>
      <c r="E70" s="294">
        <f t="shared" si="11"/>
        <v>17</v>
      </c>
      <c r="F70" s="295">
        <f>+[10]BS17A!D$961</f>
        <v>15</v>
      </c>
      <c r="G70" s="295">
        <f>+[10]BS17A!F$961</f>
        <v>1</v>
      </c>
      <c r="H70" s="295">
        <f>+[10]BS17A!G$961</f>
        <v>1</v>
      </c>
      <c r="I70" s="395">
        <f>SUM(J70:L70)</f>
        <v>9</v>
      </c>
      <c r="J70" s="396">
        <f>+[10]BS17A!E$961</f>
        <v>8</v>
      </c>
      <c r="K70" s="398">
        <f>+[10]BS17A!H$961</f>
        <v>1</v>
      </c>
      <c r="L70" s="398">
        <f>+[10]BS17A!I$961</f>
        <v>0</v>
      </c>
      <c r="M70" s="177">
        <f>+[10]BS17A!AB$961</f>
        <v>5</v>
      </c>
      <c r="N70" s="177">
        <f>+[10]BS17A!Q$961+[10]BS17A!R$961</f>
        <v>0</v>
      </c>
      <c r="O70" s="177">
        <f>+[10]BS17D!C$961</f>
        <v>0</v>
      </c>
      <c r="P70" s="177">
        <f>+[10]BS17A!S$961</f>
        <v>0</v>
      </c>
      <c r="Q70" s="177">
        <f>+[10]BS17A!T$961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+[10]BS17A!C$1037</f>
        <v>6</v>
      </c>
      <c r="D71" s="296">
        <f>+[10]BS17A!D$1037</f>
        <v>5</v>
      </c>
      <c r="E71" s="294">
        <f t="shared" si="11"/>
        <v>5</v>
      </c>
      <c r="F71" s="295">
        <f>+[10]BS17A!D$1037</f>
        <v>5</v>
      </c>
      <c r="G71" s="295">
        <f>+[10]BS17A!F$1037</f>
        <v>0</v>
      </c>
      <c r="H71" s="295">
        <f>+[10]BS17A!G$1037</f>
        <v>0</v>
      </c>
      <c r="I71" s="399">
        <f t="shared" ref="I71:I84" si="13">SUM(J71:L71)</f>
        <v>1</v>
      </c>
      <c r="J71" s="398">
        <f>+[10]BS17A!E$1037</f>
        <v>1</v>
      </c>
      <c r="K71" s="398">
        <f>+[10]BS17A!H$1037</f>
        <v>0</v>
      </c>
      <c r="L71" s="398">
        <f>+[10]BS17A!I$1037</f>
        <v>0</v>
      </c>
      <c r="M71" s="177">
        <f>+[10]BS17A!AB$1037</f>
        <v>4</v>
      </c>
      <c r="N71" s="177">
        <f>+[10]BS17A!Q$1037+[10]BS17A!R$1037</f>
        <v>0</v>
      </c>
      <c r="O71" s="177">
        <f>+[10]BS17D!C$1037</f>
        <v>0</v>
      </c>
      <c r="P71" s="177">
        <f>+[10]BS17A!S$1037</f>
        <v>0</v>
      </c>
      <c r="Q71" s="177">
        <f>+[10]BS17A!T$1037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+[10]BS17A!C$1098</f>
        <v>35</v>
      </c>
      <c r="D72" s="296">
        <f>+[10]BS17A!D$1098</f>
        <v>35</v>
      </c>
      <c r="E72" s="294">
        <f t="shared" si="11"/>
        <v>40</v>
      </c>
      <c r="F72" s="295">
        <f>+[10]BS17A!D$1098</f>
        <v>35</v>
      </c>
      <c r="G72" s="295">
        <f>+[10]BS17A!F$1098</f>
        <v>3</v>
      </c>
      <c r="H72" s="295">
        <f>+[10]BS17A!G$1098</f>
        <v>2</v>
      </c>
      <c r="I72" s="399">
        <f t="shared" si="13"/>
        <v>0</v>
      </c>
      <c r="J72" s="398">
        <f>+[10]BS17A!E$1098</f>
        <v>0</v>
      </c>
      <c r="K72" s="398">
        <f>+[10]BS17A!H$1098</f>
        <v>0</v>
      </c>
      <c r="L72" s="398">
        <f>+[10]BS17A!I$1098</f>
        <v>0</v>
      </c>
      <c r="M72" s="177">
        <f>+[10]BS17A!AB$1098</f>
        <v>30</v>
      </c>
      <c r="N72" s="177">
        <f>+[10]BS17A!Q$1098+[10]BS17A!R$1098</f>
        <v>0</v>
      </c>
      <c r="O72" s="177">
        <f>+[10]BS17D!C$1098</f>
        <v>0</v>
      </c>
      <c r="P72" s="177">
        <f>+[10]BS17A!S$1098</f>
        <v>0</v>
      </c>
      <c r="Q72" s="177">
        <f>+[10]BS17A!T$1098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+[10]BS17A!C$1166</f>
        <v>85</v>
      </c>
      <c r="D73" s="296">
        <f>+[10]BS17A!D$1166</f>
        <v>71</v>
      </c>
      <c r="E73" s="294">
        <f t="shared" si="11"/>
        <v>71</v>
      </c>
      <c r="F73" s="295">
        <f>+[10]BS17A!D$1166</f>
        <v>71</v>
      </c>
      <c r="G73" s="295">
        <f>+[10]BS17A!F$1166</f>
        <v>0</v>
      </c>
      <c r="H73" s="295">
        <f>+[10]BS17A!G$1166</f>
        <v>0</v>
      </c>
      <c r="I73" s="399">
        <f t="shared" si="13"/>
        <v>14</v>
      </c>
      <c r="J73" s="398">
        <f>+[10]BS17A!E$1166</f>
        <v>14</v>
      </c>
      <c r="K73" s="398">
        <f>+[10]BS17A!H$1166</f>
        <v>0</v>
      </c>
      <c r="L73" s="398">
        <f>+[10]BS17A!I$1166</f>
        <v>0</v>
      </c>
      <c r="M73" s="177">
        <f>+[10]BS17A!AB$1166</f>
        <v>85</v>
      </c>
      <c r="N73" s="177">
        <f>+[10]BS17A!Q$1166+[10]BS17A!R$1166</f>
        <v>0</v>
      </c>
      <c r="O73" s="177">
        <f>+[10]BS17D!C$1166</f>
        <v>0</v>
      </c>
      <c r="P73" s="177">
        <f>+[10]BS17A!S$1166</f>
        <v>0</v>
      </c>
      <c r="Q73" s="177">
        <f>+[10]BS17A!T$1166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+[10]BS17A!C$1221</f>
        <v>3</v>
      </c>
      <c r="D74" s="296">
        <f>+[10]BS17A!D$1221</f>
        <v>3</v>
      </c>
      <c r="E74" s="294">
        <f t="shared" si="11"/>
        <v>3</v>
      </c>
      <c r="F74" s="295">
        <f>+[10]BS17A!D$1221</f>
        <v>3</v>
      </c>
      <c r="G74" s="295">
        <f>+[10]BS17A!F$1221</f>
        <v>0</v>
      </c>
      <c r="H74" s="295">
        <f>+[10]BS17A!G$1221</f>
        <v>0</v>
      </c>
      <c r="I74" s="399">
        <f t="shared" si="13"/>
        <v>0</v>
      </c>
      <c r="J74" s="398">
        <f>+[10]BS17A!E$1221</f>
        <v>0</v>
      </c>
      <c r="K74" s="398">
        <f>+[10]BS17A!H$1221</f>
        <v>0</v>
      </c>
      <c r="L74" s="398">
        <f>+[10]BS17A!I$1221</f>
        <v>0</v>
      </c>
      <c r="M74" s="177">
        <f>+[10]BS17A!AB$1221</f>
        <v>2</v>
      </c>
      <c r="N74" s="177">
        <f>+[10]BS17A!Q$1221+[10]BS17A!R$1221</f>
        <v>0</v>
      </c>
      <c r="O74" s="177">
        <f>+[10]BS17D!C$1221</f>
        <v>0</v>
      </c>
      <c r="P74" s="177">
        <f>+[10]BS17A!S$1221</f>
        <v>0</v>
      </c>
      <c r="Q74" s="177">
        <f>+[10]BS17A!T$1221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+[10]BS17A!C$1287</f>
        <v>2</v>
      </c>
      <c r="D75" s="296">
        <f>+[10]BS17A!D$1287</f>
        <v>2</v>
      </c>
      <c r="E75" s="294">
        <f t="shared" si="11"/>
        <v>2</v>
      </c>
      <c r="F75" s="295">
        <f>+[10]BS17A!D$1287</f>
        <v>2</v>
      </c>
      <c r="G75" s="295">
        <f>+[10]BS17A!F$1287</f>
        <v>0</v>
      </c>
      <c r="H75" s="295">
        <f>+[10]BS17A!G$1287</f>
        <v>0</v>
      </c>
      <c r="I75" s="399">
        <f t="shared" si="13"/>
        <v>0</v>
      </c>
      <c r="J75" s="398">
        <f>+[10]BS17A!E$1287</f>
        <v>0</v>
      </c>
      <c r="K75" s="398">
        <f>+[10]BS17A!H$1287</f>
        <v>0</v>
      </c>
      <c r="L75" s="398">
        <f>+[10]BS17A!I$1287</f>
        <v>0</v>
      </c>
      <c r="M75" s="177">
        <f>+[10]BS17A!AB$1287</f>
        <v>2</v>
      </c>
      <c r="N75" s="177">
        <f>+[10]BS17A!Q$1287+[10]BS17A!R$1287</f>
        <v>0</v>
      </c>
      <c r="O75" s="177">
        <f>+[10]BS17D!C$1287</f>
        <v>0</v>
      </c>
      <c r="P75" s="177">
        <f>+[10]BS17A!S$1287</f>
        <v>0</v>
      </c>
      <c r="Q75" s="177">
        <f>+[10]BS17A!T$1287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+[10]BS17A!C$1357</f>
        <v>172</v>
      </c>
      <c r="D76" s="296">
        <f>+[10]BS17A!D$1357</f>
        <v>134</v>
      </c>
      <c r="E76" s="294">
        <f t="shared" si="11"/>
        <v>145</v>
      </c>
      <c r="F76" s="295">
        <f>+[10]BS17A!D$1357</f>
        <v>134</v>
      </c>
      <c r="G76" s="295">
        <f>+[10]BS17A!F$1357</f>
        <v>10</v>
      </c>
      <c r="H76" s="295">
        <f>+[10]BS17A!G$1357</f>
        <v>1</v>
      </c>
      <c r="I76" s="399">
        <f t="shared" si="13"/>
        <v>41</v>
      </c>
      <c r="J76" s="398">
        <f>+[10]BS17A!E$1357</f>
        <v>38</v>
      </c>
      <c r="K76" s="398">
        <f>+[10]BS17A!H$1357</f>
        <v>3</v>
      </c>
      <c r="L76" s="398">
        <f>+[10]BS17A!I$1357</f>
        <v>0</v>
      </c>
      <c r="M76" s="177">
        <f>+[10]BS17A!AB$1357</f>
        <v>0</v>
      </c>
      <c r="N76" s="177">
        <f>+[10]BS17A!Q$1357+[10]BS17A!R$1357</f>
        <v>0</v>
      </c>
      <c r="O76" s="177">
        <f>+[10]BS17D!C$1357</f>
        <v>0</v>
      </c>
      <c r="P76" s="177">
        <f>+[10]BS17A!S$1357</f>
        <v>0</v>
      </c>
      <c r="Q76" s="177">
        <f>+[10]BS17A!T$1357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+[10]BS17A!C$1441</f>
        <v>13</v>
      </c>
      <c r="D77" s="296">
        <f>+[10]BS17A!D$1441</f>
        <v>11</v>
      </c>
      <c r="E77" s="294">
        <f t="shared" si="11"/>
        <v>12</v>
      </c>
      <c r="F77" s="295">
        <f>+[10]BS17A!D$1441</f>
        <v>11</v>
      </c>
      <c r="G77" s="295">
        <f>+[10]BS17A!F$1441</f>
        <v>1</v>
      </c>
      <c r="H77" s="295">
        <f>+[10]BS17A!G$1441</f>
        <v>0</v>
      </c>
      <c r="I77" s="399">
        <f t="shared" si="13"/>
        <v>2</v>
      </c>
      <c r="J77" s="398">
        <f>+[10]BS17A!E$1441</f>
        <v>2</v>
      </c>
      <c r="K77" s="398">
        <f>+[10]BS17A!H$1441</f>
        <v>0</v>
      </c>
      <c r="L77" s="398">
        <f>+[10]BS17A!I$1441</f>
        <v>0</v>
      </c>
      <c r="M77" s="177">
        <f>+[10]BS17A!AB$1441</f>
        <v>4</v>
      </c>
      <c r="N77" s="177">
        <f>+[10]BS17A!Q$1441+[10]BS17A!R$1441</f>
        <v>0</v>
      </c>
      <c r="O77" s="177">
        <f>+[10]BS17D!C$1441</f>
        <v>0</v>
      </c>
      <c r="P77" s="177">
        <f>+[10]BS17A!S$1441</f>
        <v>0</v>
      </c>
      <c r="Q77" s="177">
        <f>+[10]BS17A!T$1441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+[10]BS17A!C$1489</f>
        <v>37</v>
      </c>
      <c r="D78" s="296">
        <f>+[10]BS17A!D$1489</f>
        <v>22</v>
      </c>
      <c r="E78" s="294">
        <f t="shared" si="11"/>
        <v>23</v>
      </c>
      <c r="F78" s="295">
        <f>+[10]BS17A!D$1489</f>
        <v>22</v>
      </c>
      <c r="G78" s="295">
        <f>+[10]BS17A!F$1489</f>
        <v>1</v>
      </c>
      <c r="H78" s="295">
        <f>+[10]BS17A!G$1489</f>
        <v>0</v>
      </c>
      <c r="I78" s="399">
        <f t="shared" si="13"/>
        <v>15</v>
      </c>
      <c r="J78" s="398">
        <f>+[10]BS17A!E$1489</f>
        <v>15</v>
      </c>
      <c r="K78" s="398">
        <f>+[10]BS17A!H$1489</f>
        <v>0</v>
      </c>
      <c r="L78" s="398">
        <f>+[10]BS17A!I$1489</f>
        <v>0</v>
      </c>
      <c r="M78" s="177">
        <f>+[10]BS17A!AB$1489</f>
        <v>0</v>
      </c>
      <c r="N78" s="177">
        <f>+[10]BS17A!Q$1489+[10]BS17A!R$1489</f>
        <v>0</v>
      </c>
      <c r="O78" s="177">
        <f>+[10]BS17D!C$1489</f>
        <v>0</v>
      </c>
      <c r="P78" s="177">
        <f>+[10]BS17A!S$1489</f>
        <v>0</v>
      </c>
      <c r="Q78" s="177">
        <f>+[10]BS17A!T$1489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+[10]BS17A!C$1592</f>
        <v>9</v>
      </c>
      <c r="D79" s="296">
        <f>+[10]BS17A!D$1592</f>
        <v>9</v>
      </c>
      <c r="E79" s="294">
        <f t="shared" si="11"/>
        <v>9</v>
      </c>
      <c r="F79" s="295">
        <f>+[10]BS17A!D$1592</f>
        <v>9</v>
      </c>
      <c r="G79" s="295">
        <f>+[10]BS17A!F$1592</f>
        <v>0</v>
      </c>
      <c r="H79" s="295">
        <f>+[10]BS17A!G$1592</f>
        <v>0</v>
      </c>
      <c r="I79" s="399">
        <f t="shared" si="13"/>
        <v>0</v>
      </c>
      <c r="J79" s="398">
        <f>+[10]BS17A!E$1592</f>
        <v>0</v>
      </c>
      <c r="K79" s="398">
        <f>+[10]BS17A!H$1592</f>
        <v>0</v>
      </c>
      <c r="L79" s="398">
        <f>+[10]BS17A!I$1592</f>
        <v>0</v>
      </c>
      <c r="M79" s="177">
        <f>+[10]BS17A!AB$1592</f>
        <v>1</v>
      </c>
      <c r="N79" s="177">
        <f>+[10]BS17A!Q$1592+[10]BS17A!R$1592</f>
        <v>0</v>
      </c>
      <c r="O79" s="177">
        <f>+[10]BS17D!C$1592</f>
        <v>0</v>
      </c>
      <c r="P79" s="177">
        <f>+[10]BS17A!S$1592</f>
        <v>0</v>
      </c>
      <c r="Q79" s="177">
        <f>+[10]BS17A!T$1592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+[10]BS17A!C$1597</f>
        <v>57</v>
      </c>
      <c r="D80" s="296">
        <f>+[10]BS17A!D$1597</f>
        <v>41</v>
      </c>
      <c r="E80" s="294">
        <f t="shared" si="11"/>
        <v>42</v>
      </c>
      <c r="F80" s="295">
        <f>+[10]BS17A!D$1597</f>
        <v>41</v>
      </c>
      <c r="G80" s="295">
        <f>+[10]BS17A!F$1597</f>
        <v>1</v>
      </c>
      <c r="H80" s="295">
        <f>+[10]BS17A!G$1597</f>
        <v>0</v>
      </c>
      <c r="I80" s="399">
        <f t="shared" si="13"/>
        <v>16</v>
      </c>
      <c r="J80" s="398">
        <f>+[10]BS17A!E$1597</f>
        <v>16</v>
      </c>
      <c r="K80" s="398">
        <f>+[10]BS17A!H$1597</f>
        <v>0</v>
      </c>
      <c r="L80" s="398">
        <f>+[10]BS17A!I$1597</f>
        <v>0</v>
      </c>
      <c r="M80" s="177">
        <f>+[10]BS17A!AB$1597</f>
        <v>0</v>
      </c>
      <c r="N80" s="177">
        <f>+[10]BS17A!Q$1597+[10]BS17A!R$1597</f>
        <v>0</v>
      </c>
      <c r="O80" s="177">
        <f>+[10]BS17D!C$1597</f>
        <v>0</v>
      </c>
      <c r="P80" s="177">
        <f>+[10]BS17A!S$1597</f>
        <v>0</v>
      </c>
      <c r="Q80" s="177">
        <f>+[10]BS17A!T$1597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SUM([10]BS17A!C1632:C1635)</f>
        <v>132</v>
      </c>
      <c r="D81" s="296">
        <f>SUM([10]BS17A!D1632:D1635)</f>
        <v>55</v>
      </c>
      <c r="E81" s="294">
        <f t="shared" si="11"/>
        <v>55</v>
      </c>
      <c r="F81" s="295">
        <f>SUM([10]BS17A!D1632:D1635)</f>
        <v>55</v>
      </c>
      <c r="G81" s="295">
        <f>SUM([10]BS17A!F1632:F1635)</f>
        <v>0</v>
      </c>
      <c r="H81" s="295">
        <f>SUM([10]BS17A!G1632:G1635)</f>
        <v>0</v>
      </c>
      <c r="I81" s="399">
        <f t="shared" si="13"/>
        <v>77</v>
      </c>
      <c r="J81" s="398">
        <f>SUM([10]BS17A!E1632:E1635)</f>
        <v>77</v>
      </c>
      <c r="K81" s="398">
        <f>SUM([10]BS17A!H1632:H1635)</f>
        <v>0</v>
      </c>
      <c r="L81" s="398">
        <f>SUM([10]BS17A!I1632:I1635)</f>
        <v>0</v>
      </c>
      <c r="M81" s="177">
        <f>SUM([10]BS17A!AB1632:AB1635)</f>
        <v>0</v>
      </c>
      <c r="N81" s="177">
        <f>SUM([10]BS17A!Q1632:Q1635)+SUM([10]BS17A!R1632:R1635)</f>
        <v>0</v>
      </c>
      <c r="O81" s="177">
        <f>SUM([10]BS17D!C1632:C1635)</f>
        <v>0</v>
      </c>
      <c r="P81" s="177">
        <f>SUM([10]BS17A!S1632:S1635)</f>
        <v>0</v>
      </c>
      <c r="Q81" s="177">
        <f>SUM([10]BS17A!T1632:T1635)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+[10]BS17A!C1639</f>
        <v>56</v>
      </c>
      <c r="D82" s="296">
        <f>+[10]BS17A!D1639</f>
        <v>50</v>
      </c>
      <c r="E82" s="294">
        <f t="shared" si="11"/>
        <v>51</v>
      </c>
      <c r="F82" s="295">
        <f>+[10]BS17A!D1639</f>
        <v>50</v>
      </c>
      <c r="G82" s="295">
        <f>+[10]BS17A!F1639</f>
        <v>1</v>
      </c>
      <c r="H82" s="295">
        <f>+[10]BS17A!G1639</f>
        <v>0</v>
      </c>
      <c r="I82" s="399">
        <f t="shared" si="13"/>
        <v>6</v>
      </c>
      <c r="J82" s="398">
        <f>+[10]BS17A!E1639</f>
        <v>6</v>
      </c>
      <c r="K82" s="398">
        <f>+[10]BS17A!H1639</f>
        <v>0</v>
      </c>
      <c r="L82" s="398">
        <f>+[10]BS17A!I1639</f>
        <v>0</v>
      </c>
      <c r="M82" s="177">
        <f>+[10]BS17A!AB$1639</f>
        <v>10</v>
      </c>
      <c r="N82" s="177">
        <f>+[10]BS17A!Q$1639+[10]BS17A!R$1639</f>
        <v>0</v>
      </c>
      <c r="O82" s="177">
        <f>+[10]BS17D!C$1639</f>
        <v>0</v>
      </c>
      <c r="P82" s="177">
        <f>+[10]BS17A!S$1639</f>
        <v>0</v>
      </c>
      <c r="Q82" s="177">
        <f>+[10]BS17A!T$1639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+[10]BS17A!C$1914+[10]BS17A!C$1890-[10]BS17A!C$1935-[10]BS17A!C$1936</f>
        <v>71</v>
      </c>
      <c r="D83" s="334">
        <f>+[10]BS17A!D$1914+[10]BS17A!D$1890-[10]BS17A!D$1935-[10]BS17A!D$1936</f>
        <v>68</v>
      </c>
      <c r="E83" s="332">
        <f t="shared" si="11"/>
        <v>68</v>
      </c>
      <c r="F83" s="333">
        <f>+[10]BS17A!D$1914+[10]BS17A!D$1890-[10]BS17A!D$1935-[10]BS17A!D$1936</f>
        <v>68</v>
      </c>
      <c r="G83" s="333">
        <f>+[10]BS17A!F$1914+[10]BS17A!F$1890-[10]BS17A!F$1935-[10]BS17A!F$1936</f>
        <v>0</v>
      </c>
      <c r="H83" s="333">
        <f>+[10]BS17A!G$1914+[10]BS17A!G$1890-[10]BS17A!G$1935-[10]BS17A!G$1936</f>
        <v>0</v>
      </c>
      <c r="I83" s="401">
        <f t="shared" si="13"/>
        <v>3</v>
      </c>
      <c r="J83" s="402">
        <f>+[10]BS17A!E$1914+[10]BS17A!E$1890-[10]BS17A!E$1935-[10]BS17A!E$1936</f>
        <v>3</v>
      </c>
      <c r="K83" s="402">
        <f>+[10]BS17A!H$1914+[10]BS17A!H$1890-[10]BS17A!H$1935-[10]BS17A!H$1936</f>
        <v>0</v>
      </c>
      <c r="L83" s="402">
        <f>+[10]BS17A!I$1914+[10]BS17A!I$1890-[10]BS17A!I$1935-[10]BS17A!I$1936</f>
        <v>0</v>
      </c>
      <c r="M83" s="330">
        <f>+[10]BS17A!AB$1914+[10]BS17A!AB$1890-[10]BS17A!AB$1935-[10]BS17A!AB$1936</f>
        <v>61</v>
      </c>
      <c r="N83" s="330">
        <f>+[10]BS17A!Q$1914+[10]BS17A!Q$1890-[10]BS17A!Q$1935-[10]BS17A!Q$1936+[10]BS17A!R$1914+[10]BS17A!R$1890-[10]BS17A!R$1935-[10]BS17A!R$1936</f>
        <v>0</v>
      </c>
      <c r="O83" s="330">
        <f>+[10]BS17D!C$1914+[10]BS17D!C$1890-[10]BS17D!C$1937</f>
        <v>0</v>
      </c>
      <c r="P83" s="330">
        <f>+[10]BS17A!S$1914+[10]BS17A!S$1890-[10]BS17A!S$1935-[10]BS17A!S$1936</f>
        <v>0</v>
      </c>
      <c r="Q83" s="330">
        <f>+[10]BS17A!T$1914+[10]BS17A!T$1890-[10]BS17A!T$1935-[10]BS17A!T$1936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+[10]BS17A!C1845</f>
        <v>6</v>
      </c>
      <c r="D84" s="334">
        <f>+[10]BS17A!D$1845</f>
        <v>6</v>
      </c>
      <c r="E84" s="332">
        <f t="shared" si="11"/>
        <v>6</v>
      </c>
      <c r="F84" s="333">
        <f>+[10]BS17A!D$1845</f>
        <v>6</v>
      </c>
      <c r="G84" s="333">
        <f>+[10]BS17A!F$1845</f>
        <v>0</v>
      </c>
      <c r="H84" s="333">
        <f>+[10]BS17A!G$1845</f>
        <v>0</v>
      </c>
      <c r="I84" s="401">
        <f t="shared" si="13"/>
        <v>0</v>
      </c>
      <c r="J84" s="402">
        <f>+[10]BS17A!E$1845</f>
        <v>0</v>
      </c>
      <c r="K84" s="402">
        <f>+[10]BS17A!H$1845</f>
        <v>0</v>
      </c>
      <c r="L84" s="402">
        <f>+[10]BS17A!I$1845</f>
        <v>0</v>
      </c>
      <c r="M84" s="330">
        <f>+[10]BS17A!AB$1845</f>
        <v>0</v>
      </c>
      <c r="N84" s="330">
        <f>+[10]BS17A!Q$1845+[10]BS17A!R$1845</f>
        <v>0</v>
      </c>
      <c r="O84" s="330">
        <f>+[10]BS17D!C1845</f>
        <v>0</v>
      </c>
      <c r="P84" s="330">
        <f>+[10]BS17A!S$1845</f>
        <v>0</v>
      </c>
      <c r="Q84" s="330">
        <f>+[10]BS17A!T$1845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841</v>
      </c>
      <c r="D85" s="404">
        <f>SUM(D68:D84)</f>
        <v>653</v>
      </c>
      <c r="E85" s="283">
        <f>SUM(E68:E84)</f>
        <v>675</v>
      </c>
      <c r="F85" s="405">
        <f>SUM(D68:D84)</f>
        <v>653</v>
      </c>
      <c r="G85" s="405">
        <f t="shared" ref="G85:Q85" si="14">SUM(G68:G84)</f>
        <v>18</v>
      </c>
      <c r="H85" s="405">
        <f t="shared" si="14"/>
        <v>4</v>
      </c>
      <c r="I85" s="406">
        <f t="shared" si="14"/>
        <v>192</v>
      </c>
      <c r="J85" s="407">
        <f t="shared" si="14"/>
        <v>188</v>
      </c>
      <c r="K85" s="407">
        <f t="shared" si="14"/>
        <v>4</v>
      </c>
      <c r="L85" s="407">
        <f t="shared" si="14"/>
        <v>0</v>
      </c>
      <c r="M85" s="408">
        <f t="shared" si="14"/>
        <v>307</v>
      </c>
      <c r="N85" s="408">
        <f t="shared" si="14"/>
        <v>0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99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[10]BS17A!C1640+[10]BS17A!C1643+[10]BS17A!C1644+[10]BS17A!C1645+[10]BS17A!C1653+[10]BS17A!C1654+[10]BS17A!C1655+[10]BS17A!C1663+[10]BS17A!C1664+[10]BS17A!C1665+[10]BS17A!C1666+[10]BS17A!C1667+[10]BS17A!C1668+[10]BS17A!C1669+[10]BS17A!C1670+[10]BS17A!C1671+[10]BS17A!C1672+[10]BS17A!C1673+[10]BS17A!C1674+[10]BS17A!C1675+[10]BS17A!C1676+[10]BS17A!C1678+[10]BS17A!C1679+[10]BS17A!C1680+[10]BS17A!C1681+[10]BS17A!C1682+[10]BS17A!C1683+[10]BS17A!C1684+[10]BS17A!C1685+[10]BS17A!C1687+[10]BS17A!C1688+[10]BS17A!C1689+[10]BS17A!C1691+[10]BS17A!C1692+[10]BS17A!C1693+[10]BS17A!C1694+[10]BS17A!C1698+[10]BS17A!C1699+[10]BS17A!C1700+[10]BS17A!C1702+[10]BS17A!C1703+[10]BS17A!C1704+[10]BS17A!C1705+[10]BS17A!C1708+[10]BS17A!C1710+[10]BS17A!C1711+[10]BS17A!C1719+[10]BS17A!C1720+[10]BS17A!C1721+[10]BS17A!C1722+[10]BS17A!C1723+[10]BS17A!C1725+[10]BS17A!C1726+[10]BS17A!C1727+[10]BS17A!C1728+[10]BS17A!C1730+[10]BS17A!C1732+[10]BS17A!C1733+[10]BS17A!C1736+[10]BS17A!C1737+[10]BS17A!C1738+[10]BS17A!C1740+[10]BS17A!C1741+[10]BS17A!C1742+[10]BS17A!C1743+[10]BS17A!C1744+[10]BS17A!C1745+[10]BS17A!C1746+[10]BS17A!C1747+[10]BS17A!C1748+[10]BS17A!C1753+[10]BS17A!C1754+[10]BS17A!C1755+[10]BS17A!C1761+[10]BS17A!C1762+[10]BS17A!C1766+[10]BS17A!C1767+[10]BS17A!C1768+[10]BS17A!C1769+[10]BS17A!C1770+[10]BS17A!C1771+[10]BS17A!C1772+[10]BS17A!C1773+[10]BS17A!C1774+[10]BS17A!C1775+[10]BS17A!C1776+[10]BS17A!C1784+[10]BS17A!C1793+[10]BS17A!C1796+[10]BS17A!C1797+[10]BS17A!C1799+[10]BS17A!C1804+[10]BS17A!C1806+[10]BS17A!C1807+[10]BS17A!C1808+[10]BS17A!C1809+[10]BS17A!C1815+[10]BS17A!C1817+[10]BS17A!C1818+[10]BS17A!C1820+[10]BS17A!C1821+[10]BS17A!C1823+[10]BS17A!C1824+[10]BS17A!C1825+[10]BS17A!C1827+[10]BS17A!C1833+[10]BS17A!C1837+[10]BS17A!C1843</f>
        <v>37</v>
      </c>
      <c r="D91" s="328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34</v>
      </c>
      <c r="E91" s="326">
        <f>SUM(F91:H91)</f>
        <v>35</v>
      </c>
      <c r="F91" s="327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34</v>
      </c>
      <c r="G91" s="327">
        <f>+[10]BS17A!F1640+[10]BS17A!F1643+[10]BS17A!F1644+[10]BS17A!F1645+[10]BS17A!F1653+[10]BS17A!F1654+[10]BS17A!F1655+[10]BS17A!F1663+[10]BS17A!F1664+[10]BS17A!F1665+[10]BS17A!F1666+[10]BS17A!F1667+[10]BS17A!F1668+[10]BS17A!F1669+[10]BS17A!F1670+[10]BS17A!F1671+[10]BS17A!F1672+[10]BS17A!F1673+[10]BS17A!F1674+[10]BS17A!F1675+[10]BS17A!F1676+[10]BS17A!F1678+[10]BS17A!F1679+[10]BS17A!F1680+[10]BS17A!F1681+[10]BS17A!F1682+[10]BS17A!F1683+[10]BS17A!F1684+[10]BS17A!F1685+[10]BS17A!F1687+[10]BS17A!F1688+[10]BS17A!F1689+[10]BS17A!F1691+[10]BS17A!F1692+[10]BS17A!F1693+[10]BS17A!F1694+[10]BS17A!F1698+[10]BS17A!F1699+[10]BS17A!F1700+[10]BS17A!F1702+[10]BS17A!F1703+[10]BS17A!F1704+[10]BS17A!F1705+[10]BS17A!F1708+[10]BS17A!F1710+[10]BS17A!F1711+[10]BS17A!F1719+[10]BS17A!F1720+[10]BS17A!F1721+[10]BS17A!F1722+[10]BS17A!F1723+[10]BS17A!F1725+[10]BS17A!F1726+[10]BS17A!F1727+[10]BS17A!F1728+[10]BS17A!F1730+[10]BS17A!F1732+[10]BS17A!F1733+[10]BS17A!F1736+[10]BS17A!F1737+[10]BS17A!F1738+[10]BS17A!F1740+[10]BS17A!F1741+[10]BS17A!F1742+[10]BS17A!F1743+[10]BS17A!F1744+[10]BS17A!F1745+[10]BS17A!F1746+[10]BS17A!F1747+[10]BS17A!F1748+[10]BS17A!F1753+[10]BS17A!F1754+[10]BS17A!F1755+[10]BS17A!F1761+[10]BS17A!F1762+[10]BS17A!F1766+[10]BS17A!F1767+[10]BS17A!F1768+[10]BS17A!F1769+[10]BS17A!F1770+[10]BS17A!F1771+[10]BS17A!F1772+[10]BS17A!F1773+[10]BS17A!F1774+[10]BS17A!F1775+[10]BS17A!F1776+[10]BS17A!F1784+[10]BS17A!F1793+[10]BS17A!F1796+[10]BS17A!F1797+[10]BS17A!F1799+[10]BS17A!F1804+[10]BS17A!F1806+[10]BS17A!F1807+[10]BS17A!F1808+[10]BS17A!F1809+[10]BS17A!F1815+[10]BS17A!F1817+[10]BS17A!F1818+[10]BS17A!F1820+[10]BS17A!F1821+[10]BS17A!F1823+[10]BS17A!F1824+[10]BS17A!F1825+[10]BS17A!F1827+[10]BS17A!F1833+[10]BS17A!F1837+[10]BS17A!F1843</f>
        <v>1</v>
      </c>
      <c r="H91" s="327">
        <f>+[10]BS17A!G1640+[10]BS17A!G1643+[10]BS17A!G1644+[10]BS17A!G1645+[10]BS17A!G1653+[10]BS17A!G1654+[10]BS17A!G1655+[10]BS17A!G1663+[10]BS17A!G1664+[10]BS17A!G1665+[10]BS17A!G1666+[10]BS17A!G1667+[10]BS17A!G1668+[10]BS17A!G1669+[10]BS17A!G1670+[10]BS17A!G1671+[10]BS17A!G1672+[10]BS17A!G1673+[10]BS17A!G1674+[10]BS17A!G1675+[10]BS17A!G1676+[10]BS17A!G1678+[10]BS17A!G1679+[10]BS17A!G1680+[10]BS17A!G1681+[10]BS17A!G1682+[10]BS17A!G1683+[10]BS17A!G1684+[10]BS17A!G1685+[10]BS17A!G1687+[10]BS17A!G1688+[10]BS17A!G1689+[10]BS17A!G1691+[10]BS17A!G1692+[10]BS17A!G1693+[10]BS17A!G1694+[10]BS17A!G1698+[10]BS17A!G1699+[10]BS17A!G1700+[10]BS17A!G1702+[10]BS17A!G1703+[10]BS17A!G1704+[10]BS17A!G1705+[10]BS17A!G1708+[10]BS17A!G1710+[10]BS17A!G1711+[10]BS17A!G1719+[10]BS17A!G1720+[10]BS17A!G1721+[10]BS17A!G1722+[10]BS17A!G1723+[10]BS17A!G1725+[10]BS17A!G1726+[10]BS17A!G1727+[10]BS17A!G1728+[10]BS17A!G1730+[10]BS17A!G1732+[10]BS17A!G1733+[10]BS17A!G1736+[10]BS17A!G1737+[10]BS17A!G1738+[10]BS17A!G1740+[10]BS17A!G1741+[10]BS17A!G1742+[10]BS17A!G1743+[10]BS17A!G1744+[10]BS17A!G1745+[10]BS17A!G1746+[10]BS17A!G1747+[10]BS17A!G1748+[10]BS17A!G1753+[10]BS17A!G1754+[10]BS17A!G1755+[10]BS17A!G1761+[10]BS17A!G1762+[10]BS17A!G1766+[10]BS17A!G1767+[10]BS17A!G1768+[10]BS17A!G1769+[10]BS17A!G1770+[10]BS17A!G1771+[10]BS17A!G1772+[10]BS17A!G1773+[10]BS17A!G1774+[10]BS17A!G1775+[10]BS17A!G1776+[10]BS17A!G1784+[10]BS17A!G1793+[10]BS17A!G1796+[10]BS17A!G1797+[10]BS17A!G1799+[10]BS17A!G1804+[10]BS17A!G1806+[10]BS17A!G1807+[10]BS17A!G1808+[10]BS17A!G1809+[10]BS17A!G1815+[10]BS17A!G1817+[10]BS17A!G1818+[10]BS17A!G1820+[10]BS17A!G1821+[10]BS17A!G1823+[10]BS17A!G1824+[10]BS17A!G1825+[10]BS17A!G1827+[10]BS17A!G1833+[10]BS17A!G1837+[10]BS17A!G1843</f>
        <v>0</v>
      </c>
      <c r="I91" s="395">
        <f>SUM(J91:L91)</f>
        <v>3</v>
      </c>
      <c r="J91" s="396">
        <f>+[10]BS17A!E1640+[10]BS17A!E1643+[10]BS17A!E1644+[10]BS17A!E1645+[10]BS17A!E1653+[10]BS17A!E1654+[10]BS17A!E1655+[10]BS17A!E1663+[10]BS17A!E1664+[10]BS17A!E1665+[10]BS17A!E1666+[10]BS17A!E1667+[10]BS17A!E1668+[10]BS17A!E1669+[10]BS17A!E1670+[10]BS17A!E1671+[10]BS17A!E1672+[10]BS17A!E1673+[10]BS17A!E1674+[10]BS17A!E1675+[10]BS17A!E1676+[10]BS17A!E1678+[10]BS17A!E1679+[10]BS17A!E1680+[10]BS17A!E1681+[10]BS17A!E1682+[10]BS17A!E1683+[10]BS17A!E1684+[10]BS17A!E1685+[10]BS17A!E1687+[10]BS17A!E1688+[10]BS17A!E1689+[10]BS17A!E1691+[10]BS17A!E1692+[10]BS17A!E1693+[10]BS17A!E1694+[10]BS17A!E1698+[10]BS17A!E1699+[10]BS17A!E1700+[10]BS17A!E1702+[10]BS17A!E1703+[10]BS17A!E1704+[10]BS17A!E1705+[10]BS17A!E1708+[10]BS17A!E1710+[10]BS17A!E1711+[10]BS17A!E1719+[10]BS17A!E1720+[10]BS17A!E1721+[10]BS17A!E1722+[10]BS17A!E1723+[10]BS17A!E1725+[10]BS17A!E1726+[10]BS17A!E1727+[10]BS17A!E1728+[10]BS17A!E1730+[10]BS17A!E1732+[10]BS17A!E1733+[10]BS17A!E1736+[10]BS17A!E1737+[10]BS17A!E1738+[10]BS17A!E1740+[10]BS17A!E1741+[10]BS17A!E1742+[10]BS17A!E1743+[10]BS17A!E1744+[10]BS17A!E1745+[10]BS17A!E1746+[10]BS17A!E1747+[10]BS17A!E1748+[10]BS17A!E1753+[10]BS17A!E1754+[10]BS17A!E1755+[10]BS17A!E1761+[10]BS17A!E1762+[10]BS17A!E1766+[10]BS17A!E1767+[10]BS17A!E1768+[10]BS17A!E1769+[10]BS17A!E1770+[10]BS17A!E1771+[10]BS17A!E1772+[10]BS17A!E1773+[10]BS17A!E1774+[10]BS17A!E1775+[10]BS17A!E1776+[10]BS17A!E1784+[10]BS17A!E1793+[10]BS17A!E1796+[10]BS17A!E1797+[10]BS17A!E1799+[10]BS17A!E1804+[10]BS17A!E1806+[10]BS17A!E1807+[10]BS17A!E1808+[10]BS17A!E1809+[10]BS17A!E1815+[10]BS17A!E1817+[10]BS17A!E1818+[10]BS17A!E1820+[10]BS17A!E1821+[10]BS17A!E1823+[10]BS17A!E1824+[10]BS17A!E1825+[10]BS17A!E1827+[10]BS17A!E1833+[10]BS17A!E1837+[10]BS17A!E1843</f>
        <v>3</v>
      </c>
      <c r="K91" s="396">
        <f>+[10]BS17A!H1640+[10]BS17A!H1643+[10]BS17A!H1644+[10]BS17A!H1645+[10]BS17A!H1653+[10]BS17A!H1654+[10]BS17A!H1655+[10]BS17A!H1663+[10]BS17A!H1664+[10]BS17A!H1665+[10]BS17A!H1666+[10]BS17A!H1667+[10]BS17A!H1668+[10]BS17A!H1669+[10]BS17A!H1670+[10]BS17A!H1671+[10]BS17A!H1672+[10]BS17A!H1673+[10]BS17A!H1674+[10]BS17A!H1675+[10]BS17A!H1676+[10]BS17A!H1678+[10]BS17A!H1679+[10]BS17A!H1680+[10]BS17A!H1681+[10]BS17A!H1682+[10]BS17A!H1683+[10]BS17A!H1684+[10]BS17A!H1685+[10]BS17A!H1687+[10]BS17A!H1688+[10]BS17A!H1689+[10]BS17A!H1691+[10]BS17A!H1692+[10]BS17A!H1693+[10]BS17A!H1694+[10]BS17A!H1698+[10]BS17A!H1699+[10]BS17A!H1700+[10]BS17A!H1702+[10]BS17A!H1703+[10]BS17A!H1704+[10]BS17A!H1705+[10]BS17A!H1708+[10]BS17A!H1710+[10]BS17A!H1711+[10]BS17A!H1719+[10]BS17A!H1720+[10]BS17A!H1721+[10]BS17A!H1722+[10]BS17A!H1723+[10]BS17A!H1725+[10]BS17A!H1726+[10]BS17A!H1727+[10]BS17A!H1728+[10]BS17A!H1730+[10]BS17A!H1732+[10]BS17A!H1733+[10]BS17A!H1736+[10]BS17A!H1737+[10]BS17A!H1738+[10]BS17A!H1740+[10]BS17A!H1741+[10]BS17A!H1742+[10]BS17A!H1743+[10]BS17A!H1744+[10]BS17A!H1745+[10]BS17A!H1746+[10]BS17A!H1747+[10]BS17A!H1748+[10]BS17A!H1753+[10]BS17A!H1754+[10]BS17A!H1755+[10]BS17A!H1761+[10]BS17A!H1762+[10]BS17A!H1766+[10]BS17A!H1767+[10]BS17A!H1768+[10]BS17A!H1769+[10]BS17A!H1770+[10]BS17A!H1771+[10]BS17A!H1772+[10]BS17A!H1773+[10]BS17A!H1774+[10]BS17A!H1775+[10]BS17A!H1776+[10]BS17A!H1784+[10]BS17A!H1793+[10]BS17A!H1796+[10]BS17A!H1797+[10]BS17A!H1799+[10]BS17A!H1804+[10]BS17A!H1806+[10]BS17A!H1807+[10]BS17A!H1808+[10]BS17A!H1809+[10]BS17A!H1815+[10]BS17A!H1817+[10]BS17A!H1818+[10]BS17A!H1820+[10]BS17A!H1821+[10]BS17A!H1823+[10]BS17A!H1824+[10]BS17A!H1825+[10]BS17A!H1827+[10]BS17A!H1833+[10]BS17A!H1837+[10]BS17A!H1843</f>
        <v>0</v>
      </c>
      <c r="L91" s="396">
        <f>+[10]BS17A!I1640+[10]BS17A!I1643+[10]BS17A!I1644+[10]BS17A!I1645+[10]BS17A!I1653+[10]BS17A!I1654+[10]BS17A!I1655+[10]BS17A!I1663+[10]BS17A!I1664+[10]BS17A!I1665+[10]BS17A!I1666+[10]BS17A!I1667+[10]BS17A!I1668+[10]BS17A!I1669+[10]BS17A!I1670+[10]BS17A!I1671+[10]BS17A!I1672+[10]BS17A!I1673+[10]BS17A!I1674+[10]BS17A!I1675+[10]BS17A!I1676+[10]BS17A!I1678+[10]BS17A!I1679+[10]BS17A!I1680+[10]BS17A!I1681+[10]BS17A!I1682+[10]BS17A!I1683+[10]BS17A!I1684+[10]BS17A!I1685+[10]BS17A!I1687+[10]BS17A!I1688+[10]BS17A!I1689+[10]BS17A!I1691+[10]BS17A!I1692+[10]BS17A!I1693+[10]BS17A!I1694+[10]BS17A!I1698+[10]BS17A!I1699+[10]BS17A!I1700+[10]BS17A!I1702+[10]BS17A!I1703+[10]BS17A!I1704+[10]BS17A!I1705+[10]BS17A!I1708+[10]BS17A!I1710+[10]BS17A!I1711+[10]BS17A!I1719+[10]BS17A!I1720+[10]BS17A!I1721+[10]BS17A!I1722+[10]BS17A!I1723+[10]BS17A!I1725+[10]BS17A!I1726+[10]BS17A!I1727+[10]BS17A!I1728+[10]BS17A!I1730+[10]BS17A!I1732+[10]BS17A!I1733+[10]BS17A!I1736+[10]BS17A!I1737+[10]BS17A!I1738+[10]BS17A!I1740+[10]BS17A!I1741+[10]BS17A!I1742+[10]BS17A!I1743+[10]BS17A!I1744+[10]BS17A!I1745+[10]BS17A!I1746+[10]BS17A!I1747+[10]BS17A!I1748+[10]BS17A!I1753+[10]BS17A!I1754+[10]BS17A!I1755+[10]BS17A!I1761+[10]BS17A!I1762+[10]BS17A!I1766+[10]BS17A!I1767+[10]BS17A!I1768+[10]BS17A!I1769+[10]BS17A!I1770+[10]BS17A!I1771+[10]BS17A!I1772+[10]BS17A!I1773+[10]BS17A!I1774+[10]BS17A!I1775+[10]BS17A!I1776+[10]BS17A!I1784+[10]BS17A!I1793+[10]BS17A!I1796+[10]BS17A!I1797+[10]BS17A!I1799+[10]BS17A!I1804+[10]BS17A!I1806+[10]BS17A!I1807+[10]BS17A!I1808+[10]BS17A!I1809+[10]BS17A!I1815+[10]BS17A!I1817+[10]BS17A!I1818+[10]BS17A!I1820+[10]BS17A!I1821+[10]BS17A!I1823+[10]BS17A!I1824+[10]BS17A!I1825+[10]BS17A!I1827+[10]BS17A!I1833+[10]BS17A!I1837+[10]BS17A!I1843</f>
        <v>0</v>
      </c>
      <c r="M91" s="324">
        <f>+[10]BS17A!AB1640+[10]BS17A!AB1643+[10]BS17A!AB1644+[10]BS17A!AB1645+[10]BS17A!AB1653+[10]BS17A!AB1654+[10]BS17A!AB1655+[10]BS17A!AB1663+[10]BS17A!AB1664+[10]BS17A!AB1665+[10]BS17A!AB1666+[10]BS17A!AB1667+[10]BS17A!AB1668+[10]BS17A!AB1669+[10]BS17A!AB1670+[10]BS17A!AB1671+[10]BS17A!AB1672+[10]BS17A!AB1673+[10]BS17A!AB1674+[10]BS17A!AB1675+[10]BS17A!AB1676+[10]BS17A!AB1678+[10]BS17A!AB1679+[10]BS17A!AB1680+[10]BS17A!AB1681+[10]BS17A!AB1682+[10]BS17A!AB1683+[10]BS17A!AB1684+[10]BS17A!AB1685+[10]BS17A!AB1687+[10]BS17A!AB1688+[10]BS17A!AB1689+[10]BS17A!AB1691+[10]BS17A!AB1692+[10]BS17A!AB1693+[10]BS17A!AB1694+[10]BS17A!AB1698+[10]BS17A!AB1699+[10]BS17A!AB1700+[10]BS17A!AB1702+[10]BS17A!AB1703+[10]BS17A!AB1704+[10]BS17A!AB1705+[10]BS17A!AB1708+[10]BS17A!AB1710+[10]BS17A!AB1711+[10]BS17A!AB1719+[10]BS17A!AB1720+[10]BS17A!AB1721+[10]BS17A!AB1722+[10]BS17A!AB1723+[10]BS17A!AB1725+[10]BS17A!AB1726+[10]BS17A!AB1727+[10]BS17A!AB1728+[10]BS17A!AB1730+[10]BS17A!AB1732+[10]BS17A!AB1733+[10]BS17A!AB1736+[10]BS17A!AB1737+[10]BS17A!AB1738+[10]BS17A!AB1740+[10]BS17A!AB1741+[10]BS17A!AB1742+[10]BS17A!AB1743+[10]BS17A!AB1744+[10]BS17A!AB1745+[10]BS17A!AB1746+[10]BS17A!AB1747+[10]BS17A!AB1748+[10]BS17A!AB1753+[10]BS17A!AB1754+[10]BS17A!AB1755+[10]BS17A!AB1761+[10]BS17A!AB1762+[10]BS17A!AB1766+[10]BS17A!AB1767+[10]BS17A!AB1768+[10]BS17A!AB1769+[10]BS17A!AB1770+[10]BS17A!AB1771+[10]BS17A!AB1772+[10]BS17A!AB1773+[10]BS17A!AB1774+[10]BS17A!AB1775+[10]BS17A!AB1776+[10]BS17A!AB1784+[10]BS17A!AB1793+[10]BS17A!AB1796+[10]BS17A!AB1797+[10]BS17A!AB1799+[10]BS17A!AB1804+[10]BS17A!AB1806+[10]BS17A!AB1807+[10]BS17A!AB1808+[10]BS17A!AB1809+[10]BS17A!AB1815+[10]BS17A!AB1817+[10]BS17A!AB1818+[10]BS17A!AB1820+[10]BS17A!AB1821+[10]BS17A!AB1823+[10]BS17A!AB1824+[10]BS17A!AB1825+[10]BS17A!AB1827+[10]BS17A!AB1833+[10]BS17A!AB1837+[10]BS17A!AB1843</f>
        <v>8</v>
      </c>
      <c r="N91" s="324">
        <f>+[10]BS17A!Q1640+[10]BS17A!Q1643+[10]BS17A!Q1644+[10]BS17A!Q1645+[10]BS17A!Q1653+[10]BS17A!Q1654+[10]BS17A!Q1655+[10]BS17A!Q1663+[10]BS17A!Q1664+[10]BS17A!Q1665+[10]BS17A!Q1666+[10]BS17A!Q1667+[10]BS17A!Q1668+[10]BS17A!Q1669+[10]BS17A!Q1670+[10]BS17A!Q1671+[10]BS17A!Q1672+[10]BS17A!Q1673+[10]BS17A!Q1674+[10]BS17A!Q1675+[10]BS17A!Q1676+[10]BS17A!Q1678+[10]BS17A!Q1679+[10]BS17A!Q1680+[10]BS17A!Q1681+[10]BS17A!Q1682+[10]BS17A!Q1683+[10]BS17A!Q1684+[10]BS17A!Q1685+[10]BS17A!Q1687+[10]BS17A!Q1688+[10]BS17A!Q1689+[10]BS17A!Q1691+[10]BS17A!Q1692+[10]BS17A!Q1693+[10]BS17A!Q1694+[10]BS17A!Q1698+[10]BS17A!Q1699+[10]BS17A!Q1700+[10]BS17A!Q1702+[10]BS17A!Q1703+[10]BS17A!Q1704+[10]BS17A!Q1705+[10]BS17A!Q1708+[10]BS17A!Q1710+[10]BS17A!Q1711+[10]BS17A!Q1719+[10]BS17A!Q1720+[10]BS17A!Q1721+[10]BS17A!Q1722+[10]BS17A!Q1723+[10]BS17A!Q1725+[10]BS17A!Q1726+[10]BS17A!Q1727+[10]BS17A!Q1728+[10]BS17A!Q1730+[10]BS17A!Q1732+[10]BS17A!Q1733+[10]BS17A!Q1736+[10]BS17A!Q1737+[10]BS17A!Q1738+[10]BS17A!Q1740+[10]BS17A!Q1741+[10]BS17A!Q1742+[10]BS17A!Q1743+[10]BS17A!Q1744+[10]BS17A!Q1745+[10]BS17A!Q1746+[10]BS17A!Q1747+[10]BS17A!Q1748+[10]BS17A!Q1753+[10]BS17A!Q1754+[10]BS17A!Q1755+[10]BS17A!Q1761+[10]BS17A!Q1762+[10]BS17A!Q1766+[10]BS17A!Q1767+[10]BS17A!Q1768+[10]BS17A!Q1769+[10]BS17A!Q1770+[10]BS17A!Q1771+[10]BS17A!Q1772+[10]BS17A!Q1773+[10]BS17A!Q1774+[10]BS17A!Q1775+[10]BS17A!Q1776+[10]BS17A!Q1784+[10]BS17A!Q1793+[10]BS17A!Q1796+[10]BS17A!Q1797+[10]BS17A!Q1799+[10]BS17A!Q1804+[10]BS17A!Q1806+[10]BS17A!Q1807+[10]BS17A!Q1808+[10]BS17A!Q1809+[10]BS17A!Q1815+[10]BS17A!Q1817+[10]BS17A!Q1818+[10]BS17A!Q1820+[10]BS17A!Q1821+[10]BS17A!Q1823+[10]BS17A!Q1824+[10]BS17A!Q1825+[10]BS17A!Q1827+[10]BS17A!Q1833+[10]BS17A!Q1837+[10]BS17A!Q1843+[10]BS17A!R1640+[10]BS17A!R1643+[10]BS17A!R1644+[10]BS17A!R1645+[10]BS17A!R1653+[10]BS17A!R1654+[10]BS17A!R1655+[10]BS17A!R1663+[10]BS17A!R1664+[10]BS17A!R1665+[10]BS17A!R1666+[10]BS17A!R1667+[10]BS17A!R1668+[10]BS17A!R1669+[10]BS17A!R1670+[10]BS17A!R1671+[10]BS17A!R1672+[10]BS17A!R1673+[10]BS17A!R1674+[10]BS17A!R1675+[10]BS17A!R1676+[10]BS17A!R1678+[10]BS17A!R1679+[10]BS17A!R1680+[10]BS17A!R1681+[10]BS17A!R1682+[10]BS17A!R1683+[10]BS17A!R1684+[10]BS17A!R1685+[10]BS17A!R1687+[10]BS17A!R1688+[10]BS17A!R1689+[10]BS17A!R1691+[10]BS17A!R1692+[10]BS17A!R1693+[10]BS17A!R1694+[10]BS17A!R1698+[10]BS17A!R1699+[10]BS17A!R1700+[10]BS17A!R1702+[10]BS17A!R1703+[10]BS17A!R1704+[10]BS17A!R1705+[10]BS17A!R1708+[10]BS17A!R1710+[10]BS17A!R1711+[10]BS17A!R1719+[10]BS17A!R1720+[10]BS17A!R1721+[10]BS17A!R1722+[10]BS17A!R1723+[10]BS17A!R1725+[10]BS17A!R1726+[10]BS17A!R1727+[10]BS17A!R1728+[10]BS17A!R1730+[10]BS17A!R1732+[10]BS17A!R1733+[10]BS17A!R1736+[10]BS17A!R1737+[10]BS17A!R1738+[10]BS17A!R1740+[10]BS17A!R1741+[10]BS17A!R1742+[10]BS17A!R1743+[10]BS17A!R1744+[10]BS17A!R1745+[10]BS17A!R1746+[10]BS17A!R1747+[10]BS17A!R1748+[10]BS17A!R1753+[10]BS17A!R1754+[10]BS17A!R1755+[10]BS17A!R1761+[10]BS17A!R1762+[10]BS17A!R1766+[10]BS17A!R1767+[10]BS17A!R1768+[10]BS17A!R1769+[10]BS17A!R1770+[10]BS17A!R1771+[10]BS17A!R1772+[10]BS17A!R1773+[10]BS17A!R1774+[10]BS17A!R1775+[10]BS17A!R1776+[10]BS17A!R1784+[10]BS17A!R1793+[10]BS17A!R1796+[10]BS17A!R1797+[10]BS17A!R1799+[10]BS17A!R1804+[10]BS17A!R1806+[10]BS17A!R1807+[10]BS17A!R1808+[10]BS17A!R1809+[10]BS17A!R1815+[10]BS17A!R1817+[10]BS17A!R1818+[10]BS17A!R1820+[10]BS17A!R1821+[10]BS17A!R1823+[10]BS17A!R1824+[10]BS17A!R1825+[10]BS17A!R1827+[10]BS17A!R1833+[10]BS17A!R1837+[10]BS17A!R1843</f>
        <v>0</v>
      </c>
      <c r="O91" s="324">
        <f>+[10]BS17D!C1638+[10]BS17D!C1641+[10]BS17D!C1642+[10]BS17D!C1643+[10]BS17D!C1651+[10]BS17D!C1652+[10]BS17D!C1653+[10]BS17D!C1661+[10]BS17D!C1662+[10]BS17D!C1663+[10]BS17D!C1664+[10]BS17D!C1665+[10]BS17D!C1666+[10]BS17D!C1667+[10]BS17D!C1668+[10]BS17D!C1669+[10]BS17D!C1670+[10]BS17D!C1671+[10]BS17D!C1672+[10]BS17D!C1673+[10]BS17D!C1674+[10]BS17D!C1676+[10]BS17D!C1677+[10]BS17D!C1678+[10]BS17D!C1679+[10]BS17D!C1680+[10]BS17D!C1681+[10]BS17D!C1682+[10]BS17D!C1683+[10]BS17D!C1685+[10]BS17D!C1686+[10]BS17D!C1687+[10]BS17D!C1689+[10]BS17D!C1690+[10]BS17D!C1691+[10]BS17D!C1692+[10]BS17D!C1696+[10]BS17D!C1697+[10]BS17D!C1698+[10]BS17D!C1700+[10]BS17D!C1701+[10]BS17D!C1702+[10]BS17D!C1703+[10]BS17D!C1706+[10]BS17D!C1708+[10]BS17D!C1709+[10]BS17D!C1717+[10]BS17D!C1718+[10]BS17D!C1719+[10]BS17D!C1720+[10]BS17D!C1721+[10]BS17D!C1723+[10]BS17D!C1724+[10]BS17D!C1725+[10]BS17D!C1726+[10]BS17D!C1728+[10]BS17D!C1730+[10]BS17D!C1731+[10]BS17D!C1734+[10]BS17D!C1735+[10]BS17D!C1736+[10]BS17D!C1738+[10]BS17D!C1739+[10]BS17D!C1740+[10]BS17D!C1741+[10]BS17D!C1742+[10]BS17D!C1743+[10]BS17D!C1744+[10]BS17D!C1745+[10]BS17D!C1746+[10]BS17D!C1751+[10]BS17D!C1752+[10]BS17D!C1753+[10]BS17D!C1759+[10]BS17D!C1760+[10]BS17D!C1764+[10]BS17D!C1765+[10]BS17D!C1766+[10]BS17D!C1767+[10]BS17D!C1768+[10]BS17D!C1769+[10]BS17D!C1770+[10]BS17D!C1771+[10]BS17D!C1772+[10]BS17D!C1773+[10]BS17D!C1774+[10]BS17D!C1782+[10]BS17D!C1791+[10]BS17D!C1794+[10]BS17D!C1795+[10]BS17D!C1797+[10]BS17D!C1802+[10]BS17D!C1804+[10]BS17D!C1805+[10]BS17D!C1806+[10]BS17D!C1807+[10]BS17D!C1813+[10]BS17D!C1815+[10]BS17D!C1816+[10]BS17D!C1818+[10]BS17D!C1819+[10]BS17D!C1821+[10]BS17D!C1822+[10]BS17D!C1823+[10]BS17D!C1825+[10]BS17D!C1831+[10]BS17D!C1835+[10]BS17D!C1841</f>
        <v>0</v>
      </c>
      <c r="P91" s="324">
        <f>+[10]BS17A!S1640+[10]BS17A!S1643+[10]BS17A!S1644+[10]BS17A!S1645+[10]BS17A!S1653+[10]BS17A!S1654+[10]BS17A!S1655+[10]BS17A!S1663+[10]BS17A!S1664+[10]BS17A!S1665+[10]BS17A!S1666+[10]BS17A!S1667+[10]BS17A!S1668+[10]BS17A!S1669+[10]BS17A!S1670+[10]BS17A!S1671+[10]BS17A!S1672+[10]BS17A!S1673+[10]BS17A!S1674+[10]BS17A!S1675+[10]BS17A!S1676+[10]BS17A!S1678+[10]BS17A!S1679+[10]BS17A!S1680+[10]BS17A!S1681+[10]BS17A!S1682+[10]BS17A!S1683+[10]BS17A!S1684+[10]BS17A!S1685+[10]BS17A!S1687+[10]BS17A!S1688+[10]BS17A!S1689+[10]BS17A!S1691+[10]BS17A!S1692+[10]BS17A!S1693+[10]BS17A!S1694+[10]BS17A!S1698+[10]BS17A!S1699+[10]BS17A!S1700+[10]BS17A!S1702+[10]BS17A!S1703+[10]BS17A!S1704+[10]BS17A!S1705+[10]BS17A!S1708+[10]BS17A!S1710+[10]BS17A!S1711+[10]BS17A!S1719+[10]BS17A!S1720+[10]BS17A!S1721+[10]BS17A!S1722+[10]BS17A!S1723+[10]BS17A!S1725+[10]BS17A!S1726+[10]BS17A!S1727+[10]BS17A!S1728+[10]BS17A!S1730+[10]BS17A!S1732+[10]BS17A!S1733+[10]BS17A!S1736+[10]BS17A!S1737+[10]BS17A!S1738+[10]BS17A!S1740+[10]BS17A!S1741+[10]BS17A!S1742+[10]BS17A!S1743+[10]BS17A!S1744+[10]BS17A!S1745+[10]BS17A!S1746+[10]BS17A!S1747+[10]BS17A!S1748+[10]BS17A!S1753+[10]BS17A!S1754+[10]BS17A!S1755+[10]BS17A!S1761+[10]BS17A!S1762+[10]BS17A!S1766+[10]BS17A!S1767+[10]BS17A!S1768+[10]BS17A!S1769+[10]BS17A!S1770+[10]BS17A!S1771+[10]BS17A!S1772+[10]BS17A!S1773+[10]BS17A!S1774+[10]BS17A!S1775+[10]BS17A!S1776+[10]BS17A!S1784+[10]BS17A!S1793+[10]BS17A!S1796+[10]BS17A!S1797+[10]BS17A!S1799+[10]BS17A!S1804+[10]BS17A!S1806+[10]BS17A!S1807+[10]BS17A!S1808+[10]BS17A!S1809+[10]BS17A!S1815+[10]BS17A!S1817+[10]BS17A!S1818+[10]BS17A!S1820+[10]BS17A!S1821+[10]BS17A!S1823+[10]BS17A!S1824+[10]BS17A!S1825+[10]BS17A!S1827+[10]BS17A!S1833+[10]BS17A!S1837+[10]BS17A!S1843</f>
        <v>0</v>
      </c>
      <c r="Q91" s="324">
        <f>+[10]BS17A!T1640+[10]BS17A!T1643+[10]BS17A!T1644+[10]BS17A!T1645+[10]BS17A!T1653+[10]BS17A!T1654+[10]BS17A!T1655+[10]BS17A!T1663+[10]BS17A!T1664+[10]BS17A!T1665+[10]BS17A!T1666+[10]BS17A!T1667+[10]BS17A!T1668+[10]BS17A!T1669+[10]BS17A!T1670+[10]BS17A!T1671+[10]BS17A!T1672+[10]BS17A!T1673+[10]BS17A!T1674+[10]BS17A!T1675+[10]BS17A!T1676+[10]BS17A!T1678+[10]BS17A!T1679+[10]BS17A!T1680+[10]BS17A!T1681+[10]BS17A!T1682+[10]BS17A!T1683+[10]BS17A!T1684+[10]BS17A!T1685+[10]BS17A!T1687+[10]BS17A!T1688+[10]BS17A!T1689+[10]BS17A!T1691+[10]BS17A!T1692+[10]BS17A!T1693+[10]BS17A!T1694+[10]BS17A!T1698+[10]BS17A!T1699+[10]BS17A!T1700+[10]BS17A!T1702+[10]BS17A!T1703+[10]BS17A!T1704+[10]BS17A!T1705+[10]BS17A!T1708+[10]BS17A!T1710+[10]BS17A!T1711+[10]BS17A!T1719+[10]BS17A!T1720+[10]BS17A!T1721+[10]BS17A!T1722+[10]BS17A!T1723+[10]BS17A!T1725+[10]BS17A!T1726+[10]BS17A!T1727+[10]BS17A!T1728+[10]BS17A!T1730+[10]BS17A!T1732+[10]BS17A!T1733+[10]BS17A!T1736+[10]BS17A!T1737+[10]BS17A!T1738+[10]BS17A!T1740+[10]BS17A!T1741+[10]BS17A!T1742+[10]BS17A!T1743+[10]BS17A!T1744+[10]BS17A!T1745+[10]BS17A!T1746+[10]BS17A!T1747+[10]BS17A!T1748+[10]BS17A!T1753+[10]BS17A!T1754+[10]BS17A!T1755+[10]BS17A!T1761+[10]BS17A!T1762+[10]BS17A!T1766+[10]BS17A!T1767+[10]BS17A!T1768+[10]BS17A!T1769+[10]BS17A!T1770+[10]BS17A!T1771+[10]BS17A!T1772+[10]BS17A!T1773+[10]BS17A!T1774+[10]BS17A!T1775+[10]BS17A!T1776+[10]BS17A!T1784+[10]BS17A!T1793+[10]BS17A!T1796+[10]BS17A!T1797+[10]BS17A!T1799+[10]BS17A!T1804+[10]BS17A!T1806+[10]BS17A!T1807+[10]BS17A!T1808+[10]BS17A!T1809+[10]BS17A!T1815+[10]BS17A!T1817+[10]BS17A!T1818+[10]BS17A!T1820+[10]BS17A!T1821+[10]BS17A!T1823+[10]BS17A!T1824+[10]BS17A!T1825+[10]BS17A!T1827+[10]BS17A!T1833+[10]BS17A!T1837+[10]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[10]BS17A!C$1641+[10]BS17A!C$1642+[10]BS17A!C$1646+[10]BS17A!C$1647+[10]BS17A!C$1648+[10]BS17A!C$1649+[10]BS17A!C$1650+[10]BS17A!C$1651+[10]BS17A!C$1652+[10]BS17A!C$1656+[10]BS17A!C$1657+[10]BS17A!C$1658+[10]BS17A!C$1659+[10]BS17A!C$1660+[10]BS17A!C$1661+[10]BS17A!C$1662+[10]BS17A!C$1677+[10]BS17A!C$1686+[10]BS17A!C$1690+[10]BS17A!C$1695+[10]BS17A!C$1696+[10]BS17A!C$1697+[10]BS17A!C$1701+[10]BS17A!C$1706+[10]BS17A!C$1707+[10]BS17A!C$1709+[10]BS17A!C$1712+[10]BS17A!C$1713+[10]BS17A!C$1714+[10]BS17A!C$1715+[10]BS17A!C$1716+[10]BS17A!C$1717+[10]BS17A!C$1718+[10]BS17A!C$1724+[10]BS17A!C$1729+[10]BS17A!C$1731+[10]BS17A!C$1734+[10]BS17A!C$1735+[10]BS17A!C$1739+[10]BS17A!C$1749+[10]BS17A!C$1750+[10]BS17A!C$1751+[10]BS17A!C$1752+[10]BS17A!C$1756+[10]BS17A!C$1757+[10]BS17A!C$1758+[10]BS17A!C$1759+[10]BS17A!C$1760+[10]BS17A!C$1763+[10]BS17A!C$1764+[10]BS17A!C$1765+[10]BS17A!C$1777+[10]BS17A!C$1778+[10]BS17A!C$1779+[10]BS17A!C$1780+[10]BS17A!C$1781+[10]BS17A!C$1782+[10]BS17A!C$1783+[10]BS17A!C$1785+[10]BS17A!C$1786+[10]BS17A!C$1787+[10]BS17A!C$1788+[10]BS17A!C$1789+[10]BS17A!C$1790+[10]BS17A!C$1791+[10]BS17A!C$1792+[10]BS17A!C$1794+[10]BS17A!C$1795+[10]BS17A!C$1798+[10]BS17A!C$1800+[10]BS17A!C$1801+[10]BS17A!C$1802+[10]BS17A!C$1803+[10]BS17A!C$1805+[10]BS17A!C$1810+[10]BS17A!C$1811+[10]BS17A!C$1812+[10]BS17A!C$1813+[10]BS17A!C$1814+[10]BS17A!C$1816+[10]BS17A!C$1819+[10]BS17A!C$1822+[10]BS17A!C$1826+[10]BS17A!C$1828+[10]BS17A!C$1829+[10]BS17A!C$1830+[10]BS17A!C$1831+[10]BS17A!C$1832+[10]BS17A!C$1834+[10]BS17A!C$1835+[10]BS17A!C$1836+[10]BS17A!C$1838+[10]BS17A!C$1839+[10]BS17A!C$1840+[10]BS17A!C$1841+[10]BS17A!C$1842+[10]BS17A!C$1844</f>
        <v>19</v>
      </c>
      <c r="D92" s="296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16</v>
      </c>
      <c r="E92" s="294">
        <f>SUM(F92:H92)</f>
        <v>16</v>
      </c>
      <c r="F92" s="295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16</v>
      </c>
      <c r="G92" s="295">
        <f>+[10]BS17A!F$1641+[10]BS17A!F$1642+[10]BS17A!F$1646+[10]BS17A!F$1647+[10]BS17A!F$1648+[10]BS17A!F$1649+[10]BS17A!F$1650+[10]BS17A!F$1651+[10]BS17A!F$1652+[10]BS17A!F$1656+[10]BS17A!F$1657+[10]BS17A!F$1658+[10]BS17A!F$1659+[10]BS17A!F$1660+[10]BS17A!F$1661+[10]BS17A!F$1662+[10]BS17A!F$1677+[10]BS17A!F$1686+[10]BS17A!F$1690+[10]BS17A!F$1695+[10]BS17A!F$1696+[10]BS17A!F$1697+[10]BS17A!F$1701+[10]BS17A!F$1706+[10]BS17A!F$1707+[10]BS17A!F$1709+[10]BS17A!F$1712+[10]BS17A!F$1713+[10]BS17A!F$1714+[10]BS17A!F$1715+[10]BS17A!F$1716+[10]BS17A!F$1717+[10]BS17A!F$1718+[10]BS17A!F$1724+[10]BS17A!F$1729+[10]BS17A!F$1731+[10]BS17A!F$1734+[10]BS17A!F$1735+[10]BS17A!F$1739+[10]BS17A!F$1749+[10]BS17A!F$1750+[10]BS17A!F$1751+[10]BS17A!F$1752+[10]BS17A!F$1756+[10]BS17A!F$1757+[10]BS17A!F$1758+[10]BS17A!F$1759+[10]BS17A!F$1760+[10]BS17A!F$1763+[10]BS17A!F$1764+[10]BS17A!F$1765+[10]BS17A!F$1777+[10]BS17A!F$1778+[10]BS17A!F$1779+[10]BS17A!F$1780+[10]BS17A!F$1781+[10]BS17A!F$1782+[10]BS17A!F$1783+[10]BS17A!F$1785+[10]BS17A!F$1786+[10]BS17A!F$1787+[10]BS17A!F$1788+[10]BS17A!F$1789+[10]BS17A!F$1790+[10]BS17A!F$1791+[10]BS17A!F$1792+[10]BS17A!F$1794+[10]BS17A!F$1795+[10]BS17A!F$1798+[10]BS17A!F$1800+[10]BS17A!F$1801+[10]BS17A!F$1802+[10]BS17A!F$1803+[10]BS17A!F$1805+[10]BS17A!F$1810+[10]BS17A!F$1811+[10]BS17A!F$1812+[10]BS17A!F$1813+[10]BS17A!F$1814+[10]BS17A!F$1816+[10]BS17A!F$1819+[10]BS17A!F$1822+[10]BS17A!F$1826+[10]BS17A!F$1828+[10]BS17A!F$1829+[10]BS17A!F$1830+[10]BS17A!F$1831+[10]BS17A!F$1832+[10]BS17A!F$1834+[10]BS17A!F$1835+[10]BS17A!F$1836+[10]BS17A!F$1838+[10]BS17A!F$1839+[10]BS17A!F$1840+[10]BS17A!F$1841+[10]BS17A!F$1842+[10]BS17A!F$1844</f>
        <v>0</v>
      </c>
      <c r="H92" s="295">
        <f>+[10]BS17A!G$1641+[10]BS17A!G$1642+[10]BS17A!G$1646+[10]BS17A!G$1647+[10]BS17A!G$1648+[10]BS17A!G$1649+[10]BS17A!G$1650+[10]BS17A!G$1651+[10]BS17A!G$1652+[10]BS17A!G$1656+[10]BS17A!G$1657+[10]BS17A!G$1658+[10]BS17A!G$1659+[10]BS17A!G$1660+[10]BS17A!G$1661+[10]BS17A!G$1662+[10]BS17A!G$1677+[10]BS17A!G$1686+[10]BS17A!G$1690+[10]BS17A!G$1695+[10]BS17A!G$1696+[10]BS17A!G$1697+[10]BS17A!G$1701+[10]BS17A!G$1706+[10]BS17A!G$1707+[10]BS17A!G$1709+[10]BS17A!G$1712+[10]BS17A!G$1713+[10]BS17A!G$1714+[10]BS17A!G$1715+[10]BS17A!G$1716+[10]BS17A!G$1717+[10]BS17A!G$1718+[10]BS17A!G$1724+[10]BS17A!G$1729+[10]BS17A!G$1731+[10]BS17A!G$1734+[10]BS17A!G$1735+[10]BS17A!G$1739+[10]BS17A!G$1749+[10]BS17A!G$1750+[10]BS17A!G$1751+[10]BS17A!G$1752+[10]BS17A!G$1756+[10]BS17A!G$1757+[10]BS17A!G$1758+[10]BS17A!G$1759+[10]BS17A!G$1760+[10]BS17A!G$1763+[10]BS17A!G$1764+[10]BS17A!G$1765+[10]BS17A!G$1777+[10]BS17A!G$1778+[10]BS17A!G$1779+[10]BS17A!G$1780+[10]BS17A!G$1781+[10]BS17A!G$1782+[10]BS17A!G$1783+[10]BS17A!G$1785+[10]BS17A!G$1786+[10]BS17A!G$1787+[10]BS17A!G$1788+[10]BS17A!G$1789+[10]BS17A!G$1790+[10]BS17A!G$1791+[10]BS17A!G$1792+[10]BS17A!G$1794+[10]BS17A!G$1795+[10]BS17A!G$1798+[10]BS17A!G$1800+[10]BS17A!G$1801+[10]BS17A!G$1802+[10]BS17A!G$1803+[10]BS17A!G$1805+[10]BS17A!G$1810+[10]BS17A!G$1811+[10]BS17A!G$1812+[10]BS17A!G$1813+[10]BS17A!G$1814+[10]BS17A!G$1816+[10]BS17A!G$1819+[10]BS17A!G$1822+[10]BS17A!G$1826+[10]BS17A!G$1828+[10]BS17A!G$1829+[10]BS17A!G$1830+[10]BS17A!G$1831+[10]BS17A!G$1832+[10]BS17A!G$1834+[10]BS17A!G$1835+[10]BS17A!G$1836+[10]BS17A!G$1838+[10]BS17A!G$1839+[10]BS17A!G$1840+[10]BS17A!G$1841+[10]BS17A!G$1842+[10]BS17A!G$1844</f>
        <v>0</v>
      </c>
      <c r="I92" s="395">
        <f>SUM(J92:L92)</f>
        <v>3</v>
      </c>
      <c r="J92" s="396">
        <f>+[10]BS17A!E$1641+[10]BS17A!E$1642+[10]BS17A!E$1646+[10]BS17A!E$1647+[10]BS17A!E$1648+[10]BS17A!E$1649+[10]BS17A!E$1650+[10]BS17A!E$1651+[10]BS17A!E$1652+[10]BS17A!E$1656+[10]BS17A!E$1657+[10]BS17A!E$1658+[10]BS17A!E$1659+[10]BS17A!E$1660+[10]BS17A!E$1661+[10]BS17A!E$1662+[10]BS17A!E$1677+[10]BS17A!E$1686+[10]BS17A!E$1690+[10]BS17A!E$1695+[10]BS17A!E$1696+[10]BS17A!E$1697+[10]BS17A!E$1701+[10]BS17A!E$1706+[10]BS17A!E$1707+[10]BS17A!E$1709+[10]BS17A!E$1712+[10]BS17A!E$1713+[10]BS17A!E$1714+[10]BS17A!E$1715+[10]BS17A!E$1716+[10]BS17A!E$1717+[10]BS17A!E$1718+[10]BS17A!E$1724+[10]BS17A!E$1729+[10]BS17A!E$1731+[10]BS17A!E$1734+[10]BS17A!E$1735+[10]BS17A!E$1739+[10]BS17A!E$1749+[10]BS17A!E$1750+[10]BS17A!E$1751+[10]BS17A!E$1752+[10]BS17A!E$1756+[10]BS17A!E$1757+[10]BS17A!E$1758+[10]BS17A!E$1759+[10]BS17A!E$1760+[10]BS17A!E$1763+[10]BS17A!E$1764+[10]BS17A!E$1765+[10]BS17A!E$1777+[10]BS17A!E$1778+[10]BS17A!E$1779+[10]BS17A!E$1780+[10]BS17A!E$1781+[10]BS17A!E$1782+[10]BS17A!E$1783+[10]BS17A!E$1785+[10]BS17A!E$1786+[10]BS17A!E$1787+[10]BS17A!E$1788+[10]BS17A!E$1789+[10]BS17A!E$1790+[10]BS17A!E$1791+[10]BS17A!E$1792+[10]BS17A!E$1794+[10]BS17A!E$1795+[10]BS17A!E$1798+[10]BS17A!E$1800+[10]BS17A!E$1801+[10]BS17A!E$1802+[10]BS17A!E$1803+[10]BS17A!E$1805+[10]BS17A!E$1810+[10]BS17A!E$1811+[10]BS17A!E$1812+[10]BS17A!E$1813+[10]BS17A!E$1814+[10]BS17A!E$1816+[10]BS17A!E$1819+[10]BS17A!E$1822+[10]BS17A!E$1826+[10]BS17A!E$1828+[10]BS17A!E$1829+[10]BS17A!E$1830+[10]BS17A!E$1831+[10]BS17A!E$1832+[10]BS17A!E$1834+[10]BS17A!E$1835+[10]BS17A!E$1836+[10]BS17A!E$1838+[10]BS17A!E$1839+[10]BS17A!E$1840+[10]BS17A!E$1841+[10]BS17A!E$1842+[10]BS17A!E$1844</f>
        <v>3</v>
      </c>
      <c r="K92" s="398">
        <f>+[10]BS17A!H$1641+[10]BS17A!H$1642+[10]BS17A!H$1646+[10]BS17A!H$1647+[10]BS17A!H$1648+[10]BS17A!H$1649+[10]BS17A!H$1650+[10]BS17A!H$1651+[10]BS17A!H$1652+[10]BS17A!H$1656+[10]BS17A!H$1657+[10]BS17A!H$1658+[10]BS17A!H$1659+[10]BS17A!H$1660+[10]BS17A!H$1661+[10]BS17A!H$1662+[10]BS17A!H$1677+[10]BS17A!H$1686+[10]BS17A!H$1690+[10]BS17A!H$1695+[10]BS17A!H$1696+[10]BS17A!H$1697+[10]BS17A!H$1701+[10]BS17A!H$1706+[10]BS17A!H$1707+[10]BS17A!H$1709+[10]BS17A!H$1712+[10]BS17A!H$1713+[10]BS17A!H$1714+[10]BS17A!H$1715+[10]BS17A!H$1716+[10]BS17A!H$1717+[10]BS17A!H$1718+[10]BS17A!H$1724+[10]BS17A!H$1729+[10]BS17A!H$1731+[10]BS17A!H$1734+[10]BS17A!H$1735+[10]BS17A!H$1739+[10]BS17A!H$1749+[10]BS17A!H$1750+[10]BS17A!H$1751+[10]BS17A!H$1752+[10]BS17A!H$1756+[10]BS17A!H$1757+[10]BS17A!H$1758+[10]BS17A!H$1759+[10]BS17A!H$1760+[10]BS17A!H$1763+[10]BS17A!H$1764+[10]BS17A!H$1765+[10]BS17A!H$1777+[10]BS17A!H$1778+[10]BS17A!H$1779+[10]BS17A!H$1780+[10]BS17A!H$1781+[10]BS17A!H$1782+[10]BS17A!H$1783+[10]BS17A!H$1785+[10]BS17A!H$1786+[10]BS17A!H$1787+[10]BS17A!H$1788+[10]BS17A!H$1789+[10]BS17A!H$1790+[10]BS17A!H$1791+[10]BS17A!H$1792+[10]BS17A!H$1794+[10]BS17A!H$1795+[10]BS17A!H$1798+[10]BS17A!H$1800+[10]BS17A!H$1801+[10]BS17A!H$1802+[10]BS17A!H$1803+[10]BS17A!H$1805+[10]BS17A!H$1810+[10]BS17A!H$1811+[10]BS17A!H$1812+[10]BS17A!H$1813+[10]BS17A!H$1814+[10]BS17A!H$1816+[10]BS17A!H$1819+[10]BS17A!H$1822+[10]BS17A!H$1826+[10]BS17A!H$1828+[10]BS17A!H$1829+[10]BS17A!H$1830+[10]BS17A!H$1831+[10]BS17A!H$1832+[10]BS17A!H$1834+[10]BS17A!H$1835+[10]BS17A!H$1836+[10]BS17A!H$1838+[10]BS17A!H$1839+[10]BS17A!H$1840+[10]BS17A!H$1841+[10]BS17A!H$1842+[10]BS17A!H$1844</f>
        <v>0</v>
      </c>
      <c r="L92" s="398">
        <f>+[10]BS17A!I$1641+[10]BS17A!I$1642+[10]BS17A!I$1646+[10]BS17A!I$1647+[10]BS17A!I$1648+[10]BS17A!I$1649+[10]BS17A!I$1650+[10]BS17A!I$1651+[10]BS17A!I$1652+[10]BS17A!I$1656+[10]BS17A!I$1657+[10]BS17A!I$1658+[10]BS17A!I$1659+[10]BS17A!I$1660+[10]BS17A!I$1661+[10]BS17A!I$1662+[10]BS17A!I$1677+[10]BS17A!I$1686+[10]BS17A!I$1690+[10]BS17A!I$1695+[10]BS17A!I$1696+[10]BS17A!I$1697+[10]BS17A!I$1701+[10]BS17A!I$1706+[10]BS17A!I$1707+[10]BS17A!I$1709+[10]BS17A!I$1712+[10]BS17A!I$1713+[10]BS17A!I$1714+[10]BS17A!I$1715+[10]BS17A!I$1716+[10]BS17A!I$1717+[10]BS17A!I$1718+[10]BS17A!I$1724+[10]BS17A!I$1729+[10]BS17A!I$1731+[10]BS17A!I$1734+[10]BS17A!I$1735+[10]BS17A!I$1739+[10]BS17A!I$1749+[10]BS17A!I$1750+[10]BS17A!I$1751+[10]BS17A!I$1752+[10]BS17A!I$1756+[10]BS17A!I$1757+[10]BS17A!I$1758+[10]BS17A!I$1759+[10]BS17A!I$1760+[10]BS17A!I$1763+[10]BS17A!I$1764+[10]BS17A!I$1765+[10]BS17A!I$1777+[10]BS17A!I$1778+[10]BS17A!I$1779+[10]BS17A!I$1780+[10]BS17A!I$1781+[10]BS17A!I$1782+[10]BS17A!I$1783+[10]BS17A!I$1785+[10]BS17A!I$1786+[10]BS17A!I$1787+[10]BS17A!I$1788+[10]BS17A!I$1789+[10]BS17A!I$1790+[10]BS17A!I$1791+[10]BS17A!I$1792+[10]BS17A!I$1794+[10]BS17A!I$1795+[10]BS17A!I$1798+[10]BS17A!I$1800+[10]BS17A!I$1801+[10]BS17A!I$1802+[10]BS17A!I$1803+[10]BS17A!I$1805+[10]BS17A!I$1810+[10]BS17A!I$1811+[10]BS17A!I$1812+[10]BS17A!I$1813+[10]BS17A!I$1814+[10]BS17A!I$1816+[10]BS17A!I$1819+[10]BS17A!I$1822+[10]BS17A!I$1826+[10]BS17A!I$1828+[10]BS17A!I$1829+[10]BS17A!I$1830+[10]BS17A!I$1831+[10]BS17A!I$1832+[10]BS17A!I$1834+[10]BS17A!I$1835+[10]BS17A!I$1836+[10]BS17A!I$1838+[10]BS17A!I$1839+[10]BS17A!I$1840+[10]BS17A!I$1841+[10]BS17A!I$1842+[10]BS17A!I$1844</f>
        <v>0</v>
      </c>
      <c r="M92" s="177">
        <f>+[10]BS17A!AB$1641+[10]BS17A!AB$1642+[10]BS17A!AB$1646+[10]BS17A!AB$1647+[10]BS17A!AB$1648+[10]BS17A!AB$1649+[10]BS17A!AB$1650+[10]BS17A!AB$1651+[10]BS17A!AB$1652+[10]BS17A!AB$1656+[10]BS17A!AB$1657+[10]BS17A!AB$1658+[10]BS17A!AB$1659+[10]BS17A!AB$1660+[10]BS17A!AB$1661+[10]BS17A!AB$1662+[10]BS17A!AB$1677+[10]BS17A!AB$1686+[10]BS17A!AB$1690+[10]BS17A!AB$1695+[10]BS17A!AB$1696+[10]BS17A!AB$1697+[10]BS17A!AB$1701+[10]BS17A!AB$1706+[10]BS17A!AB$1707+[10]BS17A!AB$1709+[10]BS17A!AB$1712+[10]BS17A!AB$1713+[10]BS17A!AB$1714+[10]BS17A!AB$1715+[10]BS17A!AB$1716+[10]BS17A!AB$1717+[10]BS17A!AB$1718+[10]BS17A!AB$1724+[10]BS17A!AB$1729+[10]BS17A!AB$1731+[10]BS17A!AB$1734+[10]BS17A!AB$1735+[10]BS17A!AB$1739+[10]BS17A!AB$1749+[10]BS17A!AB$1750+[10]BS17A!AB$1751+[10]BS17A!AB$1752+[10]BS17A!AB$1756+[10]BS17A!AB$1757+[10]BS17A!AB$1758+[10]BS17A!AB$1759+[10]BS17A!AB$1760+[10]BS17A!AB$1763+[10]BS17A!AB$1764+[10]BS17A!AB$1765+[10]BS17A!AB$1777+[10]BS17A!AB$1778+[10]BS17A!AB$1779+[10]BS17A!AB$1780+[10]BS17A!AB$1781+[10]BS17A!AB$1782+[10]BS17A!AB$1783+[10]BS17A!AB$1785+[10]BS17A!AB$1786+[10]BS17A!AB$1787+[10]BS17A!AB$1788+[10]BS17A!AB$1789+[10]BS17A!AB$1790+[10]BS17A!AB$1791+[10]BS17A!AB$1792+[10]BS17A!AB$1794+[10]BS17A!AB$1795+[10]BS17A!AB$1798+[10]BS17A!AB$1800+[10]BS17A!AB$1801+[10]BS17A!AB$1802+[10]BS17A!AB$1803+[10]BS17A!AB$1805+[10]BS17A!AB$1810+[10]BS17A!AB$1811+[10]BS17A!AB$1812+[10]BS17A!AB$1813+[10]BS17A!AB$1814+[10]BS17A!AB$1816+[10]BS17A!AB$1819+[10]BS17A!AB$1822+[10]BS17A!AB$1826+[10]BS17A!AB$1828+[10]BS17A!AB$1829+[10]BS17A!AB$1830+[10]BS17A!AB$1831+[10]BS17A!AB$1832+[10]BS17A!AB$1834+[10]BS17A!AB$1835+[10]BS17A!AB$1836+[10]BS17A!AB$1838+[10]BS17A!AB$1839+[10]BS17A!AB$1840+[10]BS17A!AB$1841+[10]BS17A!AB$1842+[10]BS17A!AB$1844</f>
        <v>2</v>
      </c>
      <c r="N92" s="177">
        <f>+[10]BS17A!Q$1641+[10]BS17A!Q$1642+[10]BS17A!Q$1646+[10]BS17A!Q$1647+[10]BS17A!Q$1648+[10]BS17A!Q$1649+[10]BS17A!Q$1650+[10]BS17A!Q$1651+[10]BS17A!Q$1652+[10]BS17A!Q$1656+[10]BS17A!Q$1657+[10]BS17A!Q$1658+[10]BS17A!Q$1659+[10]BS17A!Q$1660+[10]BS17A!Q$1661+[10]BS17A!Q$1662+[10]BS17A!Q$1677+[10]BS17A!Q$1686+[10]BS17A!Q$1690+[10]BS17A!Q$1695+[10]BS17A!Q$1696+[10]BS17A!Q$1697+[10]BS17A!Q$1701+[10]BS17A!Q$1706+[10]BS17A!Q$1707+[10]BS17A!Q$1709+[10]BS17A!Q$1712+[10]BS17A!Q$1713+[10]BS17A!Q$1714+[10]BS17A!Q$1715+[10]BS17A!Q$1716+[10]BS17A!Q$1717+[10]BS17A!Q$1718+[10]BS17A!Q$1724+[10]BS17A!Q$1729+[10]BS17A!Q$1731+[10]BS17A!Q$1734+[10]BS17A!Q$1735+[10]BS17A!Q$1739+[10]BS17A!Q$1749+[10]BS17A!Q$1750+[10]BS17A!Q$1751+[10]BS17A!Q$1752+[10]BS17A!Q$1756+[10]BS17A!Q$1757+[10]BS17A!Q$1758+[10]BS17A!Q$1759+[10]BS17A!Q$1760+[10]BS17A!Q$1763+[10]BS17A!Q$1764+[10]BS17A!Q$1765+[10]BS17A!Q$1777+[10]BS17A!Q$1778+[10]BS17A!Q$1779+[10]BS17A!Q$1780+[10]BS17A!Q$1781+[10]BS17A!Q$1782+[10]BS17A!Q$1783+[10]BS17A!Q$1785+[10]BS17A!Q$1786+[10]BS17A!Q$1787+[10]BS17A!Q$1788+[10]BS17A!Q$1789+[10]BS17A!Q$1790+[10]BS17A!Q$1791+[10]BS17A!Q$1792+[10]BS17A!Q$1794+[10]BS17A!Q$1795+[10]BS17A!Q$1798+[10]BS17A!Q$1800+[10]BS17A!Q$1801+[10]BS17A!Q$1802+[10]BS17A!Q$1803+[10]BS17A!Q$1805+[10]BS17A!Q$1810+[10]BS17A!Q$1811+[10]BS17A!Q$1812+[10]BS17A!Q$1813+[10]BS17A!Q$1814+[10]BS17A!Q$1816+[10]BS17A!Q$1819+[10]BS17A!Q$1822+[10]BS17A!Q$1826+[10]BS17A!Q$1828+[10]BS17A!Q$1829+[10]BS17A!Q$1830+[10]BS17A!Q$1831+[10]BS17A!Q$1832+[10]BS17A!Q$1834+[10]BS17A!Q$1835+[10]BS17A!Q$1836+[10]BS17A!Q$1838+[10]BS17A!Q$1839+[10]BS17A!Q$1840+[10]BS17A!Q$1841+[10]BS17A!Q$1842+[10]BS17A!Q$1844+[10]BS17A!R$1641+[10]BS17A!R$1642+[10]BS17A!R$1646+[10]BS17A!R$1647+[10]BS17A!R$1648+[10]BS17A!R$1649+[10]BS17A!R$1650+[10]BS17A!R$1651+[10]BS17A!R$1652+[10]BS17A!R$1656+[10]BS17A!R$1657+[10]BS17A!R$1658+[10]BS17A!R$1659+[10]BS17A!R$1660+[10]BS17A!R$1661+[10]BS17A!R$1662+[10]BS17A!R$1677+[10]BS17A!R$1686+[10]BS17A!R$1690+[10]BS17A!R$1695+[10]BS17A!R$1696+[10]BS17A!R$1697+[10]BS17A!R$1701+[10]BS17A!R$1706+[10]BS17A!R$1707+[10]BS17A!R$1709+[10]BS17A!R$1712+[10]BS17A!R$1713+[10]BS17A!R$1714+[10]BS17A!R$1715+[10]BS17A!R$1716+[10]BS17A!R$1717+[10]BS17A!R$1718+[10]BS17A!R$1724+[10]BS17A!R$1729+[10]BS17A!R$1731+[10]BS17A!R$1734+[10]BS17A!R$1735+[10]BS17A!R$1739+[10]BS17A!R$1749+[10]BS17A!R$1750+[10]BS17A!R$1751+[10]BS17A!R$1752+[10]BS17A!R$1756+[10]BS17A!R$1757+[10]BS17A!R$1758+[10]BS17A!R$1759+[10]BS17A!R$1760+[10]BS17A!R$1763+[10]BS17A!R$1764+[10]BS17A!R$1765+[10]BS17A!R$1777+[10]BS17A!R$1778+[10]BS17A!R$1779+[10]BS17A!R$1780+[10]BS17A!R$1781+[10]BS17A!R$1782+[10]BS17A!R$1783+[10]BS17A!R$1785+[10]BS17A!R$1786+[10]BS17A!R$1787+[10]BS17A!R$1788+[10]BS17A!R$1789+[10]BS17A!R$1790+[10]BS17A!R$1791+[10]BS17A!R$1792+[10]BS17A!R$1794+[10]BS17A!R$1795+[10]BS17A!R$1798+[10]BS17A!R$1800+[10]BS17A!R$1801+[10]BS17A!R$1802+[10]BS17A!R$1803+[10]BS17A!R$1805+[10]BS17A!R$1810+[10]BS17A!R$1811+[10]BS17A!R$1812+[10]BS17A!R$1813+[10]BS17A!R$1814+[10]BS17A!R$1816+[10]BS17A!R$1819+[10]BS17A!R$1822+[10]BS17A!R$1826+[10]BS17A!R$1828+[10]BS17A!R$1829+[10]BS17A!R$1830+[10]BS17A!R$1831+[10]BS17A!R$1832+[10]BS17A!R$1834+[10]BS17A!R$1835+[10]BS17A!R$1836+[10]BS17A!R$1838+[10]BS17A!R$1839+[10]BS17A!R$1840+[10]BS17A!R$1841+[10]BS17A!R$1842+[10]BS17A!R$1844</f>
        <v>0</v>
      </c>
      <c r="O92" s="177">
        <f>+[10]BS17D!C1640+[10]BS17D!C1644+[10]BS17D!C1645+[10]BS17D!C1646+[10]BS17D!C1647+[10]BS17D!C1648+[10]BS17D!C1649+[10]BS17D!C1650+[10]BS17D!C1654+[10]BS17D!C1655+[10]BS17D!C1656+[10]BS17D!C1657+[10]BS17D!C1658+[10]BS17D!C1659+[10]BS17D!C1660+[10]BS17D!C1675+[10]BS17D!C1684+[10]BS17D!C1688+[10]BS17D!C1693+[10]BS17D!C1694+[10]BS17D!C1695+[10]BS17D!C1699+[10]BS17D!C1704+[10]BS17D!C1705+[10]BS17D!C1707+[10]BS17D!C1710+[10]BS17D!C1711+[10]BS17D!C1712+[10]BS17D!C1713+[10]BS17D!C1714+[10]BS17D!C1715+[10]BS17D!C1716+[10]BS17D!C1722+[10]BS17D!C1727+[10]BS17D!C1729+[10]BS17D!C1732+[10]BS17D!C1733+[10]BS17D!C1737+[10]BS17D!C1747+[10]BS17D!C1748+[10]BS17D!C1749+[10]BS17D!C1750+[10]BS17D!C1754+[10]BS17D!C1755+[10]BS17D!C1756+[10]BS17D!C1757+[10]BS17D!C1758+[10]BS17D!C1761+[10]BS17D!C1762+[10]BS17D!C1763+[10]BS17D!C1775+[10]BS17D!C1776+[10]BS17D!C1777+[10]BS17D!C1778+[10]BS17D!C1779+[10]BS17D!C1780+[10]BS17D!C1781+[10]BS17D!C1783+[10]BS17D!C1784+[10]BS17D!C1785+[10]BS17D!C1786+[10]BS17D!C1787+[10]BS17D!C1788+[10]BS17D!C1789+[10]BS17D!C1790+[10]BS17D!C1792+[10]BS17D!C1793+[10]BS17D!C1796+[10]BS17D!C1798+[10]BS17D!C1799+[10]BS17D!C1800+[10]BS17D!C1801+[10]BS17D!C1803+[10]BS17D!C1808+[10]BS17D!C1809+[10]BS17D!C1810+[10]BS17D!C1811+[10]BS17D!C1812+[10]BS17D!C1814+[10]BS17D!C1817+[10]BS17D!C1820+[10]BS17D!C1824+[10]BS17D!C1826+[10]BS17D!C1827+[10]BS17D!C1828+[10]BS17D!C1829+[10]BS17D!C1830+[10]BS17D!C1832+[10]BS17D!C1833+[10]BS17D!C1834+[10]BS17D!C1836+[10]BS17D!C1837+[10]BS17D!C1838+[10]BS17D!C1839+[10]BS17D!C1840+[10]BS17D!C1842</f>
        <v>0</v>
      </c>
      <c r="P92" s="177">
        <f>+[10]BS17A!S$1641+[10]BS17A!S$1642+[10]BS17A!S$1646+[10]BS17A!S$1647+[10]BS17A!S$1648+[10]BS17A!S$1649+[10]BS17A!S$1650+[10]BS17A!S$1651+[10]BS17A!S$1652+[10]BS17A!S$1656+[10]BS17A!S$1657+[10]BS17A!S$1658+[10]BS17A!S$1659+[10]BS17A!S$1660+[10]BS17A!S$1661+[10]BS17A!S$1662+[10]BS17A!S$1677+[10]BS17A!S$1686+[10]BS17A!S$1690+[10]BS17A!S$1695+[10]BS17A!S$1696+[10]BS17A!S$1697+[10]BS17A!S$1701+[10]BS17A!S$1706+[10]BS17A!S$1707+[10]BS17A!S$1709+[10]BS17A!S$1712+[10]BS17A!S$1713+[10]BS17A!S$1714+[10]BS17A!S$1715+[10]BS17A!S$1716+[10]BS17A!S$1717+[10]BS17A!S$1718+[10]BS17A!S$1724+[10]BS17A!S$1729+[10]BS17A!S$1731+[10]BS17A!S$1734+[10]BS17A!S$1735+[10]BS17A!S$1739+[10]BS17A!S$1749+[10]BS17A!S$1750+[10]BS17A!S$1751+[10]BS17A!S$1752+[10]BS17A!S$1756+[10]BS17A!S$1757+[10]BS17A!S$1758+[10]BS17A!S$1759+[10]BS17A!S$1760+[10]BS17A!S$1763+[10]BS17A!S$1764+[10]BS17A!S$1765+[10]BS17A!S$1777+[10]BS17A!S$1778+[10]BS17A!S$1779+[10]BS17A!S$1780+[10]BS17A!S$1781+[10]BS17A!S$1782+[10]BS17A!S$1783+[10]BS17A!S$1785+[10]BS17A!S$1786+[10]BS17A!S$1787+[10]BS17A!S$1788+[10]BS17A!S$1789+[10]BS17A!S$1790+[10]BS17A!S$1791+[10]BS17A!S$1792+[10]BS17A!S$1794+[10]BS17A!S$1795+[10]BS17A!S$1798+[10]BS17A!S$1800+[10]BS17A!S$1801+[10]BS17A!S$1802+[10]BS17A!S$1803+[10]BS17A!S$1805+[10]BS17A!S$1810+[10]BS17A!S$1811+[10]BS17A!S$1812+[10]BS17A!S$1813+[10]BS17A!S$1814+[10]BS17A!S$1816+[10]BS17A!S$1819+[10]BS17A!S$1822+[10]BS17A!S$1826+[10]BS17A!S$1828+[10]BS17A!S$1829+[10]BS17A!S$1830+[10]BS17A!S$1831+[10]BS17A!S$1832+[10]BS17A!S$1834+[10]BS17A!S$1835+[10]BS17A!S$1836+[10]BS17A!S$1838+[10]BS17A!S$1839+[10]BS17A!S$1840+[10]BS17A!S$1841+[10]BS17A!S$1842+[10]BS17A!S$1844</f>
        <v>0</v>
      </c>
      <c r="Q92" s="177">
        <f>+[10]BS17A!T$1641+[10]BS17A!T$1642+[10]BS17A!T$1646+[10]BS17A!T$1647+[10]BS17A!T$1648+[10]BS17A!T$1649+[10]BS17A!T$1650+[10]BS17A!T$1651+[10]BS17A!T$1652+[10]BS17A!T$1656+[10]BS17A!T$1657+[10]BS17A!T$1658+[10]BS17A!T$1659+[10]BS17A!T$1660+[10]BS17A!T$1661+[10]BS17A!T$1662+[10]BS17A!T$1677+[10]BS17A!T$1686+[10]BS17A!T$1690+[10]BS17A!T$1695+[10]BS17A!T$1696+[10]BS17A!T$1697+[10]BS17A!T$1701+[10]BS17A!T$1706+[10]BS17A!T$1707+[10]BS17A!T$1709+[10]BS17A!T$1712+[10]BS17A!T$1713+[10]BS17A!T$1714+[10]BS17A!T$1715+[10]BS17A!T$1716+[10]BS17A!T$1717+[10]BS17A!T$1718+[10]BS17A!T$1724+[10]BS17A!T$1729+[10]BS17A!T$1731+[10]BS17A!T$1734+[10]BS17A!T$1735+[10]BS17A!T$1739+[10]BS17A!T$1749+[10]BS17A!T$1750+[10]BS17A!T$1751+[10]BS17A!T$1752+[10]BS17A!T$1756+[10]BS17A!T$1757+[10]BS17A!T$1758+[10]BS17A!T$1759+[10]BS17A!T$1760+[10]BS17A!T$1763+[10]BS17A!T$1764+[10]BS17A!T$1765+[10]BS17A!T$1777+[10]BS17A!T$1778+[10]BS17A!T$1779+[10]BS17A!T$1780+[10]BS17A!T$1781+[10]BS17A!T$1782+[10]BS17A!T$1783+[10]BS17A!T$1785+[10]BS17A!T$1786+[10]BS17A!T$1787+[10]BS17A!T$1788+[10]BS17A!T$1789+[10]BS17A!T$1790+[10]BS17A!T$1791+[10]BS17A!T$1792+[10]BS17A!T$1794+[10]BS17A!T$1795+[10]BS17A!T$1798+[10]BS17A!T$1800+[10]BS17A!T$1801+[10]BS17A!T$1802+[10]BS17A!T$1803+[10]BS17A!T$1805+[10]BS17A!T$1810+[10]BS17A!T$1811+[10]BS17A!T$1812+[10]BS17A!T$1813+[10]BS17A!T$1814+[10]BS17A!T$1816+[10]BS17A!T$1819+[10]BS17A!T$1822+[10]BS17A!T$1826+[10]BS17A!T$1828+[10]BS17A!T$1829+[10]BS17A!T$1830+[10]BS17A!T$1831+[10]BS17A!T$1832+[10]BS17A!T$1834+[10]BS17A!T$1835+[10]BS17A!T$1836+[10]BS17A!T$1838+[10]BS17A!T$1839+[10]BS17A!T$1840+[10]BS17A!T$1841+[10]BS17A!T$1842+[10]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56</v>
      </c>
      <c r="D93" s="404">
        <f t="shared" ref="D93:Q93" si="15">SUM(D91:D92)</f>
        <v>50</v>
      </c>
      <c r="E93" s="283">
        <f t="shared" si="15"/>
        <v>51</v>
      </c>
      <c r="F93" s="405">
        <f t="shared" si="15"/>
        <v>50</v>
      </c>
      <c r="G93" s="405">
        <f t="shared" si="15"/>
        <v>1</v>
      </c>
      <c r="H93" s="405">
        <f t="shared" si="15"/>
        <v>0</v>
      </c>
      <c r="I93" s="406">
        <f t="shared" si="15"/>
        <v>6</v>
      </c>
      <c r="J93" s="407">
        <f t="shared" si="15"/>
        <v>6</v>
      </c>
      <c r="K93" s="407">
        <f t="shared" si="15"/>
        <v>0</v>
      </c>
      <c r="L93" s="407">
        <f t="shared" si="15"/>
        <v>0</v>
      </c>
      <c r="M93" s="408">
        <f t="shared" si="15"/>
        <v>10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0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505" t="s">
        <v>10</v>
      </c>
      <c r="D95" s="505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315</v>
      </c>
      <c r="D96" s="410">
        <v>147</v>
      </c>
      <c r="E96" s="411">
        <v>23</v>
      </c>
      <c r="F96" s="412">
        <v>292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74</v>
      </c>
      <c r="D98" s="418">
        <v>74</v>
      </c>
      <c r="E98" s="419">
        <v>11</v>
      </c>
      <c r="F98" s="420">
        <v>63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168</v>
      </c>
      <c r="D100" s="418">
        <v>168</v>
      </c>
      <c r="E100" s="419">
        <f>21+0</f>
        <v>21</v>
      </c>
      <c r="F100" s="420">
        <v>147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0</v>
      </c>
      <c r="D101" s="414"/>
      <c r="E101" s="415"/>
      <c r="F101" s="416"/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310</v>
      </c>
      <c r="D102" s="422">
        <v>286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505" t="s">
        <v>10</v>
      </c>
      <c r="D104" s="102" t="s">
        <v>126</v>
      </c>
      <c r="E104" s="103" t="s">
        <v>127</v>
      </c>
      <c r="F104" s="503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504" t="s">
        <v>10</v>
      </c>
      <c r="D110" s="504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5</v>
      </c>
      <c r="D111" s="431">
        <v>5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2</v>
      </c>
      <c r="D112" s="433">
        <v>2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505" t="s">
        <v>10</v>
      </c>
      <c r="D115" s="114" t="s">
        <v>148</v>
      </c>
      <c r="E115" s="115" t="s">
        <v>149</v>
      </c>
      <c r="F115" s="499" t="s">
        <v>12</v>
      </c>
      <c r="G115" s="45" t="s">
        <v>13</v>
      </c>
      <c r="H115" s="501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+[10]BS17A!C804</f>
        <v>18</v>
      </c>
      <c r="D116" s="434">
        <f>+C116-E116</f>
        <v>0</v>
      </c>
      <c r="E116" s="435">
        <f>+[10]BS17A!D804</f>
        <v>18</v>
      </c>
      <c r="F116" s="338">
        <f>+[10]BS17A!N804</f>
        <v>0</v>
      </c>
      <c r="G116" s="436">
        <f>+[10]BS17A!O804</f>
        <v>18</v>
      </c>
      <c r="H116" s="337">
        <f>+[10]BS17A!P804</f>
        <v>0</v>
      </c>
      <c r="I116" s="337">
        <f>+[10]BS17A!Q804+[10]BS17A!R804</f>
        <v>0</v>
      </c>
      <c r="J116" s="437">
        <f>+[10]BS17D!C804</f>
        <v>0</v>
      </c>
      <c r="K116" s="337">
        <f>+[10]BS17A!T804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+[10]BS17C!C44</f>
        <v>1</v>
      </c>
      <c r="D117" s="438"/>
      <c r="E117" s="439"/>
      <c r="F117" s="299">
        <f>+[10]BS17C!D44</f>
        <v>0</v>
      </c>
      <c r="G117" s="301">
        <f>+[10]BS17C!E44</f>
        <v>0</v>
      </c>
      <c r="H117" s="343">
        <f>+[10]BS17C!F44</f>
        <v>1</v>
      </c>
      <c r="I117" s="343">
        <f>+[10]BS17C!G44</f>
        <v>0</v>
      </c>
      <c r="J117" s="298">
        <f>+[10]BS17D!C1988</f>
        <v>0</v>
      </c>
      <c r="K117" s="343">
        <f>+[10]BS17C!H44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19</v>
      </c>
      <c r="D118" s="423"/>
      <c r="E118" s="424"/>
      <c r="F118" s="282">
        <f t="shared" ref="F118:K118" si="20">+F117+F116</f>
        <v>0</v>
      </c>
      <c r="G118" s="284">
        <f t="shared" si="20"/>
        <v>18</v>
      </c>
      <c r="H118" s="350">
        <f t="shared" si="20"/>
        <v>1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+[10]BS17C!C80</f>
        <v>926</v>
      </c>
      <c r="D119" s="423"/>
      <c r="E119" s="424"/>
      <c r="F119" s="325">
        <f>+[10]BS17C!D80</f>
        <v>0</v>
      </c>
      <c r="G119" s="327">
        <f>+[10]BS17C!E80</f>
        <v>882</v>
      </c>
      <c r="H119" s="441">
        <f>+[10]BS17C!F80</f>
        <v>44</v>
      </c>
      <c r="I119" s="441">
        <f>+[10]BS17C!G80</f>
        <v>0</v>
      </c>
      <c r="J119" s="324">
        <f>+[10]BS17D!C2023</f>
        <v>0</v>
      </c>
      <c r="K119" s="441">
        <f>+[10]BS17C!H80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+[10]BS17C!C122</f>
        <v>334</v>
      </c>
      <c r="D120" s="442"/>
      <c r="E120" s="443"/>
      <c r="F120" s="331">
        <f>+[10]BS17C!D122</f>
        <v>0</v>
      </c>
      <c r="G120" s="333">
        <f>+[10]BS17C!E122</f>
        <v>325</v>
      </c>
      <c r="H120" s="359">
        <f>+[10]BS17C!F122</f>
        <v>9</v>
      </c>
      <c r="I120" s="359">
        <f>+[10]BS17C!G122</f>
        <v>0</v>
      </c>
      <c r="J120" s="330">
        <f>+[10]BS17D!C2062</f>
        <v>0</v>
      </c>
      <c r="K120" s="359">
        <f>+[10]BS17C!H122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+[10]BS17A!C1036</f>
        <v>1</v>
      </c>
      <c r="D121" s="283">
        <f>+C121-E121</f>
        <v>0</v>
      </c>
      <c r="E121" s="285">
        <f>+[10]BS17A!D1036</f>
        <v>1</v>
      </c>
      <c r="F121" s="282">
        <f>+[10]BS17A!N1036</f>
        <v>0</v>
      </c>
      <c r="G121" s="284">
        <f>+[10]BS17A!O1036</f>
        <v>1</v>
      </c>
      <c r="H121" s="350">
        <f>+[10]BS17A!P1036</f>
        <v>0</v>
      </c>
      <c r="I121" s="350">
        <f>+[10]BS17A!Q1036+[10]BS17A!R1036</f>
        <v>0</v>
      </c>
      <c r="J121" s="281">
        <f>+[10]BS17D!C1036</f>
        <v>0</v>
      </c>
      <c r="K121" s="350">
        <f>+[10]BS17A!T1036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+[10]BS17C!C164</f>
        <v>67</v>
      </c>
      <c r="D122" s="445"/>
      <c r="E122" s="443"/>
      <c r="F122" s="288">
        <f>+[10]BS17C!D164</f>
        <v>67</v>
      </c>
      <c r="G122" s="290">
        <f>+[10]BS17C!E164</f>
        <v>0</v>
      </c>
      <c r="H122" s="446">
        <f>+[10]BS17C!F164</f>
        <v>0</v>
      </c>
      <c r="I122" s="446">
        <f>+[10]BS17C!G164</f>
        <v>0</v>
      </c>
      <c r="J122" s="287">
        <f>+[10]BS17D!B2103</f>
        <v>0</v>
      </c>
      <c r="K122" s="446">
        <f>+[10]BS17C!H164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+[10]BS17A!C1196</f>
        <v>803</v>
      </c>
      <c r="D123" s="306">
        <f>+C123-E123</f>
        <v>8</v>
      </c>
      <c r="E123" s="308">
        <f>+[10]BS17A!D1196</f>
        <v>795</v>
      </c>
      <c r="F123" s="305">
        <f>+[10]BS17A!N1196</f>
        <v>230</v>
      </c>
      <c r="G123" s="307">
        <f>+[10]BS17A!O1196</f>
        <v>390</v>
      </c>
      <c r="H123" s="341">
        <f>+[10]BS17A!P1196</f>
        <v>183</v>
      </c>
      <c r="I123" s="341">
        <f>+[10]BS17A!Q1196+[10]BS17A!R1196</f>
        <v>0</v>
      </c>
      <c r="J123" s="304">
        <f>+[10]BS17D!C1196</f>
        <v>0</v>
      </c>
      <c r="K123" s="341">
        <f>+[10]BS17A!T1196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+[10]BS17C!C181</f>
        <v>11463</v>
      </c>
      <c r="D124" s="438"/>
      <c r="E124" s="439"/>
      <c r="F124" s="299">
        <f>+[10]BS17C!D181</f>
        <v>10556</v>
      </c>
      <c r="G124" s="301">
        <f>+[10]BS17C!E181</f>
        <v>242</v>
      </c>
      <c r="H124" s="343">
        <f>+[10]BS17C!F181</f>
        <v>665</v>
      </c>
      <c r="I124" s="343">
        <f>+[10]BS17C!G181</f>
        <v>0</v>
      </c>
      <c r="J124" s="298">
        <f>+[10]BS17D!C2119</f>
        <v>0</v>
      </c>
      <c r="K124" s="343">
        <f>+[10]BS17C!H181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12266</v>
      </c>
      <c r="D125" s="423"/>
      <c r="E125" s="424"/>
      <c r="F125" s="282">
        <f t="shared" ref="F125:K125" si="21">+F124+F123</f>
        <v>10786</v>
      </c>
      <c r="G125" s="284">
        <f t="shared" si="21"/>
        <v>632</v>
      </c>
      <c r="H125" s="350">
        <f t="shared" si="21"/>
        <v>848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+[10]BS17A!C1353</f>
        <v>82</v>
      </c>
      <c r="D126" s="326">
        <f>+C126-E126</f>
        <v>6</v>
      </c>
      <c r="E126" s="328">
        <f>+[10]BS17A!D1353</f>
        <v>76</v>
      </c>
      <c r="F126" s="325">
        <f>+[10]BS17A!N1353</f>
        <v>20</v>
      </c>
      <c r="G126" s="327">
        <f>+[10]BS17A!O1353</f>
        <v>62</v>
      </c>
      <c r="H126" s="441">
        <f>+[10]BS17A!P1353</f>
        <v>0</v>
      </c>
      <c r="I126" s="441">
        <f>+[10]BS17A!Q1353+[10]BS17A!R1353</f>
        <v>0</v>
      </c>
      <c r="J126" s="287">
        <f>+[10]BS17D!C1353</f>
        <v>0</v>
      </c>
      <c r="K126" s="441">
        <f>+[10]BS17A!T1353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+[10]BS17C!C252</f>
        <v>212</v>
      </c>
      <c r="D127" s="438"/>
      <c r="E127" s="439"/>
      <c r="F127" s="299">
        <f>+[10]BS17C!D252</f>
        <v>174</v>
      </c>
      <c r="G127" s="301">
        <f>+[10]BS17C!E252</f>
        <v>29</v>
      </c>
      <c r="H127" s="343">
        <f>+[10]BS17C!F252</f>
        <v>9</v>
      </c>
      <c r="I127" s="343">
        <f>+[10]BS17C!G252</f>
        <v>0</v>
      </c>
      <c r="J127" s="298">
        <f>+[10]BS17D!C2189</f>
        <v>0</v>
      </c>
      <c r="K127" s="343">
        <f>+[10]BS17C!H252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294</v>
      </c>
      <c r="D128" s="423"/>
      <c r="E128" s="424"/>
      <c r="F128" s="282">
        <f t="shared" ref="F128:K128" si="22">+F127+F126</f>
        <v>194</v>
      </c>
      <c r="G128" s="284">
        <f t="shared" si="22"/>
        <v>91</v>
      </c>
      <c r="H128" s="350">
        <f t="shared" si="22"/>
        <v>9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+[10]BS17C!C292</f>
        <v>170</v>
      </c>
      <c r="D129" s="442"/>
      <c r="E129" s="443"/>
      <c r="F129" s="288">
        <f>+[10]BS17C!D292</f>
        <v>111</v>
      </c>
      <c r="G129" s="290">
        <f>+[10]BS17C!E292</f>
        <v>19</v>
      </c>
      <c r="H129" s="446">
        <f>+[10]BS17C!F292</f>
        <v>40</v>
      </c>
      <c r="I129" s="446">
        <f>+[10]BS17C!G292</f>
        <v>0</v>
      </c>
      <c r="J129" s="287">
        <f>+[10]BS17D!C2228</f>
        <v>0</v>
      </c>
      <c r="K129" s="446">
        <f>+[10]BS17C!H292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+[10]BS17A!C1574</f>
        <v>1364</v>
      </c>
      <c r="D130" s="283">
        <f>+C130-E130</f>
        <v>65</v>
      </c>
      <c r="E130" s="285">
        <f>+[10]BS17A!D1574</f>
        <v>1299</v>
      </c>
      <c r="F130" s="282">
        <f>+[10]BS17A!N1574</f>
        <v>1241</v>
      </c>
      <c r="G130" s="284">
        <f>+[10]BS17A!O1574</f>
        <v>122</v>
      </c>
      <c r="H130" s="350">
        <f>+[10]BS17A!P1574</f>
        <v>1</v>
      </c>
      <c r="I130" s="350">
        <f>+[10]BS17A!Q1574+[10]BS17A!R1574</f>
        <v>0</v>
      </c>
      <c r="J130" s="281">
        <f>+[10]BS17D!C1574</f>
        <v>0</v>
      </c>
      <c r="K130" s="350">
        <f>+[10]BS17A!T1574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+[10]BS17A!C1849</f>
        <v>23</v>
      </c>
      <c r="D131" s="289">
        <f>+C131-E131</f>
        <v>1</v>
      </c>
      <c r="E131" s="291">
        <f>+[10]BS17A!D1849</f>
        <v>22</v>
      </c>
      <c r="F131" s="288">
        <f>+[10]BS17A!N1849</f>
        <v>6</v>
      </c>
      <c r="G131" s="290">
        <f>+[10]BS17A!O1849</f>
        <v>0</v>
      </c>
      <c r="H131" s="446">
        <f>+[10]BS17A!P1849</f>
        <v>17</v>
      </c>
      <c r="I131" s="446">
        <f>+[10]BS17A!Q1849+[10]BS17A!R1849</f>
        <v>0</v>
      </c>
      <c r="J131" s="287">
        <f>+[10]BS17D!C1849</f>
        <v>0</v>
      </c>
      <c r="K131" s="446">
        <f>+[10]BS17A!T1849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+[10]BS17C!C315</f>
        <v>81</v>
      </c>
      <c r="D132" s="438"/>
      <c r="E132" s="439"/>
      <c r="F132" s="299">
        <f>+[10]BS17C!D315</f>
        <v>3</v>
      </c>
      <c r="G132" s="301">
        <f>+[10]BS17C!E315</f>
        <v>78</v>
      </c>
      <c r="H132" s="343">
        <f>+[10]BS17C!F315</f>
        <v>0</v>
      </c>
      <c r="I132" s="343">
        <f>+[10]BS17C!G315</f>
        <v>0</v>
      </c>
      <c r="J132" s="298">
        <f>+[10]BS17D!C2250</f>
        <v>0</v>
      </c>
      <c r="K132" s="343">
        <f>+[10]BS17C!H315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104</v>
      </c>
      <c r="D133" s="423"/>
      <c r="E133" s="424"/>
      <c r="F133" s="282">
        <f t="shared" ref="F133:K133" si="24">+F132+F131</f>
        <v>9</v>
      </c>
      <c r="G133" s="284">
        <f t="shared" si="24"/>
        <v>78</v>
      </c>
      <c r="H133" s="350">
        <f t="shared" si="24"/>
        <v>17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+[10]BS17C!C341</f>
        <v>10470</v>
      </c>
      <c r="D134" s="423"/>
      <c r="E134" s="424"/>
      <c r="F134" s="282">
        <f>+[10]BS17C!D341</f>
        <v>8218</v>
      </c>
      <c r="G134" s="284">
        <f>+[10]BS17C!E341</f>
        <v>1788</v>
      </c>
      <c r="H134" s="350">
        <f>+[10]BS17C!F341</f>
        <v>464</v>
      </c>
      <c r="I134" s="350">
        <f>+[10]BS17C!G341</f>
        <v>0</v>
      </c>
      <c r="J134" s="281">
        <f>+[10]BS17D!C2267</f>
        <v>1</v>
      </c>
      <c r="K134" s="350">
        <f>+[10]BS17C!H341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2291</v>
      </c>
      <c r="D135" s="371"/>
      <c r="E135" s="372"/>
      <c r="F135" s="306">
        <f t="shared" ref="F135:K135" si="25">+F116+F121+F123+F126+F130+F131</f>
        <v>1497</v>
      </c>
      <c r="G135" s="307">
        <f t="shared" si="25"/>
        <v>593</v>
      </c>
      <c r="H135" s="308">
        <f t="shared" si="25"/>
        <v>201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23724</v>
      </c>
      <c r="D136" s="423"/>
      <c r="E136" s="424"/>
      <c r="F136" s="293">
        <f t="shared" ref="F136:K136" si="26">+F117+F119+F120+F122+F124+F127+F129+F132+F134</f>
        <v>19129</v>
      </c>
      <c r="G136" s="295">
        <f t="shared" si="26"/>
        <v>3363</v>
      </c>
      <c r="H136" s="357">
        <f t="shared" si="26"/>
        <v>1232</v>
      </c>
      <c r="I136" s="357">
        <f t="shared" si="26"/>
        <v>0</v>
      </c>
      <c r="J136" s="177">
        <f t="shared" si="26"/>
        <v>1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26015</v>
      </c>
      <c r="D137" s="442"/>
      <c r="E137" s="443"/>
      <c r="F137" s="299">
        <f t="shared" ref="F137:K137" si="27">+F135+F136</f>
        <v>20626</v>
      </c>
      <c r="G137" s="301">
        <f t="shared" si="27"/>
        <v>3956</v>
      </c>
      <c r="H137" s="343">
        <f t="shared" si="27"/>
        <v>1433</v>
      </c>
      <c r="I137" s="343">
        <f t="shared" si="27"/>
        <v>0</v>
      </c>
      <c r="J137" s="298">
        <f t="shared" si="27"/>
        <v>1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+[10]BS17C!C532</f>
        <v>0</v>
      </c>
      <c r="D140" s="336">
        <f>+[10]BS17C!E532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+[10]BS17A!C1861</f>
        <v>48</v>
      </c>
      <c r="D141" s="177">
        <f>+[10]BS17A!D1861</f>
        <v>45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+[10]BS17A!C48</f>
        <v>389</v>
      </c>
      <c r="D142" s="177">
        <f>+[10]BS17A!D48</f>
        <v>389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+[10]BS17A!C50</f>
        <v>67</v>
      </c>
      <c r="D144" s="453">
        <f>+[10]BS17A!D50</f>
        <v>67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+[10]BS17A!C51</f>
        <v>176</v>
      </c>
      <c r="D145" s="330">
        <f>+[10]BS17A!D51</f>
        <v>173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680</v>
      </c>
      <c r="D146" s="281">
        <f>SUM(D140:D145)</f>
        <v>674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4546</v>
      </c>
      <c r="D151" s="175">
        <v>46</v>
      </c>
      <c r="E151" s="173">
        <v>11342</v>
      </c>
      <c r="F151" s="175"/>
      <c r="G151" s="173">
        <v>4546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2430</v>
      </c>
      <c r="D152" s="180">
        <v>25</v>
      </c>
      <c r="E152" s="178">
        <v>6240</v>
      </c>
      <c r="F152" s="180"/>
      <c r="G152" s="178">
        <v>2430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6976</v>
      </c>
      <c r="D153" s="285">
        <f>SUM(D151:D152)</f>
        <v>71</v>
      </c>
      <c r="E153" s="283">
        <f>SUM(E151:E152)</f>
        <v>17582</v>
      </c>
      <c r="F153" s="285">
        <f>SUM(F151:F152)</f>
        <v>0</v>
      </c>
      <c r="G153" s="285">
        <f>SUM(G151:G152)</f>
        <v>6976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10469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2827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16069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502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505" t="s">
        <v>10</v>
      </c>
      <c r="D176" s="505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174</v>
      </c>
      <c r="D177" s="197">
        <v>170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506" t="s">
        <v>195</v>
      </c>
      <c r="D181" s="506" t="s">
        <v>232</v>
      </c>
      <c r="E181" s="505" t="s">
        <v>233</v>
      </c>
      <c r="F181" s="506" t="s">
        <v>234</v>
      </c>
      <c r="G181" s="506" t="s">
        <v>235</v>
      </c>
      <c r="H181" s="506" t="s">
        <v>236</v>
      </c>
      <c r="I181" s="506" t="s">
        <v>237</v>
      </c>
      <c r="J181" s="506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508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507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508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507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508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508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507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504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6" workbookViewId="0">
      <selection activeCell="C109" sqref="C109:D109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",[11]NOMBRE!B2," - ","( ",[11]NOMBRE!C2,[11]NOMBRE!D2,[11]NOMBRE!E2,[11]NOMBRE!F2,[11]NOMBRE!G2," )")</f>
        <v>COMUNA: Linares - ( 07401 )</v>
      </c>
      <c r="Z2" s="3"/>
    </row>
    <row r="3" spans="1:26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</row>
    <row r="4" spans="1:26" x14ac:dyDescent="0.15">
      <c r="A4" s="1" t="str">
        <f>CONCATENATE("MES: ",[11]NOMBRE!B6," - ","( ",[11]NOMBRE!C6,[11]NOMBRE!D6," )")</f>
        <v>MES: OCTUBRE - ( 10 )</v>
      </c>
    </row>
    <row r="5" spans="1:26" s="2" customFormat="1" x14ac:dyDescent="0.15">
      <c r="A5" s="1" t="str">
        <f>CONCATENATE("AÑO: ",[11]NOMBRE!B7)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504" t="s">
        <v>10</v>
      </c>
      <c r="D11" s="504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66095</v>
      </c>
      <c r="D12" s="282">
        <f t="shared" ref="D12:J12" si="0">+D13+D14+D15+D16+D17+D18+D22+D23+D24</f>
        <v>64608</v>
      </c>
      <c r="E12" s="283">
        <f t="shared" si="0"/>
        <v>26045</v>
      </c>
      <c r="F12" s="284">
        <f t="shared" si="0"/>
        <v>22067</v>
      </c>
      <c r="G12" s="285">
        <f t="shared" si="0"/>
        <v>17983</v>
      </c>
      <c r="H12" s="286">
        <f t="shared" si="0"/>
        <v>0</v>
      </c>
      <c r="I12" s="286">
        <f>+I13+I14+I15+I16+I17+I18+I22+I23+I24</f>
        <v>222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498" t="s">
        <v>16</v>
      </c>
      <c r="B13" s="20" t="s">
        <v>17</v>
      </c>
      <c r="C13" s="287">
        <f>+[11]BS17A!C83</f>
        <v>25633</v>
      </c>
      <c r="D13" s="288">
        <f>+[11]BS17A!D83</f>
        <v>24893</v>
      </c>
      <c r="E13" s="289">
        <f>+[11]BS17A!N83</f>
        <v>10998</v>
      </c>
      <c r="F13" s="290">
        <f>+[11]BS17A!O83</f>
        <v>5274</v>
      </c>
      <c r="G13" s="291">
        <f>+[11]BS17A!P83</f>
        <v>9361</v>
      </c>
      <c r="H13" s="292">
        <f>+[11]BS17A!Q83+[11]BS17A!R83</f>
        <v>0</v>
      </c>
      <c r="I13" s="292">
        <f>+[11]BS17D!C83</f>
        <v>35</v>
      </c>
      <c r="J13" s="292">
        <f>+[11]BS17A!T83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+[11]BS17A!C174</f>
        <v>28042</v>
      </c>
      <c r="D14" s="293">
        <f>+[11]BS17A!D174</f>
        <v>27458</v>
      </c>
      <c r="E14" s="294">
        <f>+[11]BS17A!N174</f>
        <v>11532</v>
      </c>
      <c r="F14" s="295">
        <f>+[11]BS17A!O174</f>
        <v>8839</v>
      </c>
      <c r="G14" s="296">
        <f>+[11]BS17A!P174</f>
        <v>7671</v>
      </c>
      <c r="H14" s="297">
        <f>+[11]BS17A!Q174+[11]BS17A!R174</f>
        <v>0</v>
      </c>
      <c r="I14" s="297">
        <f>+[11]BS17D!C174</f>
        <v>8</v>
      </c>
      <c r="J14" s="297">
        <f>+[11]BS17A!T174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+[11]BS17A!C243</f>
        <v>1358</v>
      </c>
      <c r="D15" s="293">
        <f>+[11]BS17A!D243</f>
        <v>1353</v>
      </c>
      <c r="E15" s="294">
        <f>+[11]BS17A!N243</f>
        <v>113</v>
      </c>
      <c r="F15" s="295">
        <f>+[11]BS17A!O243</f>
        <v>1239</v>
      </c>
      <c r="G15" s="296">
        <f>+[11]BS17A!P243</f>
        <v>6</v>
      </c>
      <c r="H15" s="297">
        <f>+[11]BS17A!Q243+[11]BS17A!R243</f>
        <v>0</v>
      </c>
      <c r="I15" s="297">
        <f>+[11]BS17D!C243</f>
        <v>63</v>
      </c>
      <c r="J15" s="297">
        <f>+[11]BS17A!T243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+[11]BS17A!C289</f>
        <v>0</v>
      </c>
      <c r="D16" s="293">
        <f>+[11]BS17A!D289</f>
        <v>0</v>
      </c>
      <c r="E16" s="294">
        <f>+[11]BS17A!N289</f>
        <v>0</v>
      </c>
      <c r="F16" s="295">
        <f>+[11]BS17A!O289</f>
        <v>0</v>
      </c>
      <c r="G16" s="296">
        <f>+[11]BS17A!P289</f>
        <v>0</v>
      </c>
      <c r="H16" s="297">
        <f>+[11]BS17A!Q289+[11]BS17A!R289</f>
        <v>0</v>
      </c>
      <c r="I16" s="297">
        <f>+[11]BS17D!C289</f>
        <v>0</v>
      </c>
      <c r="J16" s="297">
        <f>+[11]BS17A!T289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+[11]BS17A!C295</f>
        <v>1584</v>
      </c>
      <c r="D17" s="299">
        <f>+[11]BS17A!D295</f>
        <v>1521</v>
      </c>
      <c r="E17" s="300">
        <f>+[11]BS17A!N295</f>
        <v>1147</v>
      </c>
      <c r="F17" s="301">
        <f>+[11]BS17A!O295</f>
        <v>367</v>
      </c>
      <c r="G17" s="302">
        <f>+[11]BS17A!P295</f>
        <v>70</v>
      </c>
      <c r="H17" s="303">
        <f>+[11]BS17A!Q295+[11]BS17A!R295</f>
        <v>0</v>
      </c>
      <c r="I17" s="303">
        <f>+[11]BS17D!C295</f>
        <v>99</v>
      </c>
      <c r="J17" s="303">
        <f>+[11]BS17A!T295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6514</v>
      </c>
      <c r="D18" s="288">
        <f t="shared" ref="D18:J18" si="4">SUM(D19:D21)</f>
        <v>6446</v>
      </c>
      <c r="E18" s="289">
        <f t="shared" si="4"/>
        <v>1815</v>
      </c>
      <c r="F18" s="290">
        <f t="shared" si="4"/>
        <v>4584</v>
      </c>
      <c r="G18" s="291">
        <f t="shared" si="4"/>
        <v>115</v>
      </c>
      <c r="H18" s="292">
        <f t="shared" si="4"/>
        <v>0</v>
      </c>
      <c r="I18" s="292">
        <f>SUM(I19:I21)</f>
        <v>16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+[11]BS17A!C362</f>
        <v>4834</v>
      </c>
      <c r="D19" s="305">
        <f>+[11]BS17A!D362</f>
        <v>4784</v>
      </c>
      <c r="E19" s="306">
        <f>+[11]BS17A!N362</f>
        <v>1237</v>
      </c>
      <c r="F19" s="307">
        <f>+[11]BS17A!O362</f>
        <v>3492</v>
      </c>
      <c r="G19" s="308">
        <f>+[11]BS17A!P362</f>
        <v>105</v>
      </c>
      <c r="H19" s="309">
        <f>+[11]BS17A!Q362+[11]BS17A!R362</f>
        <v>0</v>
      </c>
      <c r="I19" s="309">
        <f>+[11]BS17D!C362</f>
        <v>5</v>
      </c>
      <c r="J19" s="309">
        <f>+[11]BS17A!T362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+[11]BS17A!C405</f>
        <v>54</v>
      </c>
      <c r="D20" s="293">
        <f>+[11]BS17A!D405</f>
        <v>54</v>
      </c>
      <c r="E20" s="294">
        <f>+[11]BS17A!N405</f>
        <v>1</v>
      </c>
      <c r="F20" s="295">
        <f>+[11]BS17A!O405</f>
        <v>53</v>
      </c>
      <c r="G20" s="296">
        <f>+[11]BS17A!P405</f>
        <v>0</v>
      </c>
      <c r="H20" s="297">
        <f>+[11]BS17A!Q405+[11]BS17A!R405</f>
        <v>0</v>
      </c>
      <c r="I20" s="297">
        <f>+[11]BS17D!C405</f>
        <v>0</v>
      </c>
      <c r="J20" s="297">
        <f>+[11]BS17A!T405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+[11]BS17A!C428</f>
        <v>1626</v>
      </c>
      <c r="D21" s="299">
        <f>+[11]BS17A!D428</f>
        <v>1608</v>
      </c>
      <c r="E21" s="300">
        <f>+[11]BS17A!N428</f>
        <v>577</v>
      </c>
      <c r="F21" s="301">
        <f>+[11]BS17A!O428</f>
        <v>1039</v>
      </c>
      <c r="G21" s="302">
        <f>+[11]BS17A!P428</f>
        <v>10</v>
      </c>
      <c r="H21" s="303">
        <f>+[11]BS17A!Q428+[11]BS17A!R428</f>
        <v>0</v>
      </c>
      <c r="I21" s="303">
        <f>+[11]BS17D!C428</f>
        <v>11</v>
      </c>
      <c r="J21" s="303">
        <f>+[11]BS17A!T428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505" t="s">
        <v>31</v>
      </c>
      <c r="B22" s="30" t="s">
        <v>32</v>
      </c>
      <c r="C22" s="287">
        <f>+[11]BS17A!C446</f>
        <v>0</v>
      </c>
      <c r="D22" s="288">
        <f>+[11]BS17A!D446</f>
        <v>0</v>
      </c>
      <c r="E22" s="289">
        <f>+[11]BS17A!N446</f>
        <v>0</v>
      </c>
      <c r="F22" s="290">
        <f>+[11]BS17A!O446</f>
        <v>0</v>
      </c>
      <c r="G22" s="291">
        <f>+[11]BS17A!P446</f>
        <v>0</v>
      </c>
      <c r="H22" s="292">
        <f>+[11]BS17A!Q446+[11]BS17A!R446</f>
        <v>0</v>
      </c>
      <c r="I22" s="292">
        <f>+[11]BS17D!C446</f>
        <v>0</v>
      </c>
      <c r="J22" s="292">
        <f>+[11]BS17A!T446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505" t="s">
        <v>33</v>
      </c>
      <c r="B23" s="31" t="s">
        <v>34</v>
      </c>
      <c r="C23" s="310">
        <f>+[11]BS17A!C456</f>
        <v>57</v>
      </c>
      <c r="D23" s="311">
        <f>+[11]BS17A!D456</f>
        <v>53</v>
      </c>
      <c r="E23" s="312">
        <f>+[11]BS17A!N456</f>
        <v>11</v>
      </c>
      <c r="F23" s="313">
        <f>+[11]BS17A!O456</f>
        <v>46</v>
      </c>
      <c r="G23" s="314">
        <f>+[11]BS17A!P456</f>
        <v>0</v>
      </c>
      <c r="H23" s="286">
        <f>+[11]BS17A!Q456+[11]BS17A!R456</f>
        <v>0</v>
      </c>
      <c r="I23" s="286">
        <f>+[11]BS17D!C456</f>
        <v>0</v>
      </c>
      <c r="J23" s="286">
        <f>+[11]BS17A!T456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505" t="s">
        <v>35</v>
      </c>
      <c r="B24" s="34" t="s">
        <v>36</v>
      </c>
      <c r="C24" s="182">
        <f>+[11]BS17A!C500</f>
        <v>2907</v>
      </c>
      <c r="D24" s="315">
        <f>+[11]BS17A!D500</f>
        <v>2884</v>
      </c>
      <c r="E24" s="316">
        <f>+[11]BS17A!N500</f>
        <v>429</v>
      </c>
      <c r="F24" s="317">
        <f>+[11]BS17A!O500</f>
        <v>1718</v>
      </c>
      <c r="G24" s="318">
        <f>+[11]BS17A!P500</f>
        <v>760</v>
      </c>
      <c r="H24" s="319">
        <f>+[11]BS17A!Q500+[11]BS17A!R500</f>
        <v>0</v>
      </c>
      <c r="I24" s="319">
        <f>+[11]BS17D!C500</f>
        <v>1</v>
      </c>
      <c r="J24" s="319">
        <f>+[11]BS17A!T500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4482</v>
      </c>
      <c r="D25" s="288">
        <f t="shared" ref="D25:J25" si="5">+D26+D27+D28+D29+D33</f>
        <v>4434</v>
      </c>
      <c r="E25" s="289">
        <f t="shared" si="5"/>
        <v>721</v>
      </c>
      <c r="F25" s="290">
        <f t="shared" si="5"/>
        <v>1327</v>
      </c>
      <c r="G25" s="291">
        <f t="shared" si="5"/>
        <v>2434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+[11]BS17A!C535</f>
        <v>2855</v>
      </c>
      <c r="D26" s="305">
        <f>+[11]BS17A!D535</f>
        <v>2823</v>
      </c>
      <c r="E26" s="306">
        <f>+[11]BS17A!N535</f>
        <v>255</v>
      </c>
      <c r="F26" s="307">
        <f>+[11]BS17A!O535</f>
        <v>723</v>
      </c>
      <c r="G26" s="308">
        <f>+[11]BS17A!P535</f>
        <v>1877</v>
      </c>
      <c r="H26" s="309">
        <f>+[11]BS17A!Q535+[11]BS17A!R535</f>
        <v>0</v>
      </c>
      <c r="I26" s="309">
        <f>+[11]BS17D!C535</f>
        <v>0</v>
      </c>
      <c r="J26" s="309">
        <f>+[11]BS17A!T535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+[11]BS17A!C590</f>
        <v>6</v>
      </c>
      <c r="D27" s="320">
        <f>+[11]BS17A!D590</f>
        <v>6</v>
      </c>
      <c r="E27" s="321">
        <f>+[11]BS17A!N590</f>
        <v>0</v>
      </c>
      <c r="F27" s="322">
        <f>+[11]BS17A!O590</f>
        <v>6</v>
      </c>
      <c r="G27" s="323">
        <f>+[11]BS17A!P590</f>
        <v>0</v>
      </c>
      <c r="H27" s="297">
        <f>+[11]BS17A!Q590+[11]BS17A!R590</f>
        <v>0</v>
      </c>
      <c r="I27" s="297">
        <f>+[11]BS17D!C590</f>
        <v>0</v>
      </c>
      <c r="J27" s="297">
        <f>+[11]BS17A!T590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+[11]BS17A!C615</f>
        <v>953</v>
      </c>
      <c r="D28" s="320">
        <f>+[11]BS17A!D615</f>
        <v>937</v>
      </c>
      <c r="E28" s="321">
        <f>+[11]BS17A!N615</f>
        <v>193</v>
      </c>
      <c r="F28" s="322">
        <f>+[11]BS17A!O615</f>
        <v>298</v>
      </c>
      <c r="G28" s="323">
        <f>+[11]BS17A!P615</f>
        <v>462</v>
      </c>
      <c r="H28" s="297">
        <f>+[11]BS17A!Q615+[11]BS17A!R615</f>
        <v>0</v>
      </c>
      <c r="I28" s="297">
        <f>+[11]BS17D!C615</f>
        <v>0</v>
      </c>
      <c r="J28" s="297">
        <f>+[11]BS17A!T615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+[11]BS17A!C633</f>
        <v>668</v>
      </c>
      <c r="D29" s="299">
        <f>+[11]BS17A!D633</f>
        <v>668</v>
      </c>
      <c r="E29" s="300">
        <f>+[11]BS17A!N633</f>
        <v>273</v>
      </c>
      <c r="F29" s="301">
        <f>+[11]BS17A!O633</f>
        <v>300</v>
      </c>
      <c r="G29" s="302">
        <f>+[11]BS17A!P633</f>
        <v>95</v>
      </c>
      <c r="H29" s="303">
        <f>+[11]BS17A!Q633+[11]BS17A!R633</f>
        <v>0</v>
      </c>
      <c r="I29" s="303">
        <f>+[11]BS17D!C633</f>
        <v>0</v>
      </c>
      <c r="J29" s="303">
        <f>+[11]BS17A!T633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SUM([11]BS17A!C636:C653)</f>
        <v>389</v>
      </c>
      <c r="D30" s="325">
        <f>SUM([11]BS17A!D636:D653)</f>
        <v>389</v>
      </c>
      <c r="E30" s="326">
        <f>SUM([11]BS17A!N636:N653)</f>
        <v>214</v>
      </c>
      <c r="F30" s="327">
        <f>SUM([11]BS17A!O636:O653)</f>
        <v>142</v>
      </c>
      <c r="G30" s="328">
        <f>SUM([11]BS17A!P636:P653)</f>
        <v>33</v>
      </c>
      <c r="H30" s="329">
        <f>SUM([11]BS17A!Q636:Q653)+SUM([11]BS17A!R636:R653)</f>
        <v>0</v>
      </c>
      <c r="I30" s="329">
        <f>SUM([11]BS17D!C635:C653)</f>
        <v>0</v>
      </c>
      <c r="J30" s="329">
        <f>SUM([11]BS17A!T636:T653)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+[11]BS17A!C634</f>
        <v>132</v>
      </c>
      <c r="D31" s="331">
        <f>+[11]BS17A!D634</f>
        <v>132</v>
      </c>
      <c r="E31" s="332">
        <f>+[11]BS17A!N634</f>
        <v>0</v>
      </c>
      <c r="F31" s="333">
        <f>+[11]BS17A!O634</f>
        <v>132</v>
      </c>
      <c r="G31" s="334">
        <f>+[11]BS17A!P634</f>
        <v>0</v>
      </c>
      <c r="H31" s="335">
        <f>+[11]BS17A!Q634+[11]BS17A!R634</f>
        <v>0</v>
      </c>
      <c r="I31" s="335">
        <f>+[11]BS17D!C634</f>
        <v>0</v>
      </c>
      <c r="J31" s="335">
        <f>+[11]BS17A!T634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+[11]BS17A!C635</f>
        <v>147</v>
      </c>
      <c r="D32" s="331">
        <f>+[11]BS17A!D635</f>
        <v>147</v>
      </c>
      <c r="E32" s="332">
        <f>+[11]BS17A!N635</f>
        <v>59</v>
      </c>
      <c r="F32" s="333">
        <f>+[11]BS17A!O635</f>
        <v>26</v>
      </c>
      <c r="G32" s="334">
        <f>+[11]BS17A!P635</f>
        <v>62</v>
      </c>
      <c r="H32" s="335">
        <f>+[11]BS17A!Q635+[11]BS17A!R635</f>
        <v>0</v>
      </c>
      <c r="I32" s="335">
        <f>+[11]BS17D!C635</f>
        <v>0</v>
      </c>
      <c r="J32" s="335">
        <f>+[11]BS17A!T635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+[11]BS17A!C654</f>
        <v>0</v>
      </c>
      <c r="D33" s="320">
        <f>+[11]BS17A!D654</f>
        <v>0</v>
      </c>
      <c r="E33" s="321">
        <f>+[11]BS17A!N654</f>
        <v>0</v>
      </c>
      <c r="F33" s="322">
        <f>+[11]BS17A!O654</f>
        <v>0</v>
      </c>
      <c r="G33" s="323">
        <f>+[11]BS17A!P654</f>
        <v>0</v>
      </c>
      <c r="H33" s="297">
        <f>+[11]BS17A!Q654+[11]BS17A!R654</f>
        <v>0</v>
      </c>
      <c r="I33" s="297">
        <f>+[11]BS17D!C654</f>
        <v>0</v>
      </c>
      <c r="J33" s="297">
        <f>+[11]BS17A!T654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+[11]BS17A!C783</f>
        <v>0</v>
      </c>
      <c r="D34" s="311">
        <f>+[11]BS17A!D783</f>
        <v>0</v>
      </c>
      <c r="E34" s="312">
        <f>+[11]BS17A!N783</f>
        <v>0</v>
      </c>
      <c r="F34" s="313">
        <f>+[11]BS17A!O783</f>
        <v>0</v>
      </c>
      <c r="G34" s="314">
        <f>+[11]BS17A!P783</f>
        <v>0</v>
      </c>
      <c r="H34" s="286">
        <f>+[11]BS17A!Q783+[11]BS17A!R783</f>
        <v>0</v>
      </c>
      <c r="I34" s="286">
        <f>+[11]BS17D!C783</f>
        <v>0</v>
      </c>
      <c r="J34" s="286">
        <f>+[11]BS17A!T783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501" t="s">
        <v>10</v>
      </c>
      <c r="D37" s="505" t="s">
        <v>11</v>
      </c>
      <c r="E37" s="499" t="s">
        <v>12</v>
      </c>
      <c r="F37" s="45" t="s">
        <v>13</v>
      </c>
      <c r="G37" s="501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+[11]BS17A!C674+[11]BS17A!C678+[11]BS17A!C681+[11]BS17A!C687+[11]BS17A!C695</f>
        <v>0</v>
      </c>
      <c r="D40" s="304">
        <f>+[11]BS17A!D674+[11]BS17A!D678+[11]BS17A!D681+[11]BS17A!D687+[11]BS17A!D695</f>
        <v>0</v>
      </c>
      <c r="E40" s="305">
        <f>+[11]BS17A!N674+[11]BS17A!N678+[11]BS17A!N681+[11]BS17A!N687+[11]BS17A!N695</f>
        <v>0</v>
      </c>
      <c r="F40" s="307">
        <f>+[11]BS17A!O674+[11]BS17A!O678+[11]BS17A!O681+[11]BS17A!O687+[11]BS17A!O695</f>
        <v>0</v>
      </c>
      <c r="G40" s="341">
        <f>+[11]BS17A!P674+[11]BS17A!P678+[11]BS17A!P681+[11]BS17A!P687+[11]BS17A!P695</f>
        <v>0</v>
      </c>
      <c r="H40" s="342">
        <f>+[11]BS17A!Q674+[11]BS17A!R674+[11]BS17A!Q678+[11]BS17A!R678+[11]BS17A!Q681+[11]BS17A!R681+[11]BS17A!Q687+[11]BS17A!R687+[11]BS17A!Q695+[11]BS17A!R695</f>
        <v>0</v>
      </c>
      <c r="I40" s="342">
        <f>+[11]BS17D!C674+[11]BS17D!C678+[11]BS17D!C681+[11]BS17D!C687+[11]BS17D!C695</f>
        <v>0</v>
      </c>
      <c r="J40" s="342">
        <f>+[11]BS17A!T674+[11]BS17A!T678+[11]BS17A!T681+[11]BS17A!T687+[11]BS17A!T695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+[11]BS17A!C701+[11]BS17A!C704+[11]BS17A!C707+[11]BS17A!C710+[11]BS17A!C717</f>
        <v>0</v>
      </c>
      <c r="D41" s="343">
        <f>+[11]BS17A!D701+[11]BS17A!D704+[11]BS17A!D707+[11]BS17A!D710+[11]BS17A!D717</f>
        <v>0</v>
      </c>
      <c r="E41" s="299">
        <f>+[11]BS17A!N701+[11]BS17A!N704+[11]BS17A!N707+[11]BS17A!N710+[11]BS17A!N717</f>
        <v>0</v>
      </c>
      <c r="F41" s="301">
        <f>+[11]BS17A!O701+[11]BS17A!O704+[11]BS17A!O707+[11]BS17A!O710+[11]BS17A!O717</f>
        <v>0</v>
      </c>
      <c r="G41" s="343">
        <f>+[11]BS17A!P701+[11]BS17A!P704+[11]BS17A!P707+[11]BS17A!P710+[11]BS17A!P717</f>
        <v>0</v>
      </c>
      <c r="H41" s="344">
        <f>+[11]BS17A!Q701+[11]BS17A!R701+[11]BS17A!Q704+[11]BS17A!R704+[11]BS17A!Q707+[11]BS17A!R707+[11]BS17A!Q710+[11]BS17A!R710+[11]BS17A!Q717+[11]BS17A!R717</f>
        <v>0</v>
      </c>
      <c r="I41" s="344">
        <f>+[11]BS17D!C701+[11]BS17D!C704+[11]BS17D!C707+[11]BS17D!C710+[11]BS17D!C717</f>
        <v>0</v>
      </c>
      <c r="J41" s="344">
        <f>+[11]BS17A!T701+[11]BS17A!T704+[11]BS17A!T707+[11]BS17A!T710+[11]BS17A!T717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+[11]BS17A!C720</f>
        <v>0</v>
      </c>
      <c r="D43" s="350">
        <f>+[11]BS17A!D720</f>
        <v>0</v>
      </c>
      <c r="E43" s="282">
        <f>+[11]BS17A!N720</f>
        <v>0</v>
      </c>
      <c r="F43" s="284">
        <f>+[11]BS17A!O720</f>
        <v>0</v>
      </c>
      <c r="G43" s="350">
        <f>+[11]BS17A!P720</f>
        <v>0</v>
      </c>
      <c r="H43" s="351">
        <f>+[11]BS17A!Q720+[11]BS17A!R720</f>
        <v>0</v>
      </c>
      <c r="I43" s="351">
        <f>+[11]BS17D!C720</f>
        <v>0</v>
      </c>
      <c r="J43" s="351">
        <f>+[11]BS17A!T720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+[11]BS17A!C727</f>
        <v>0</v>
      </c>
      <c r="D45" s="341">
        <f>+[11]BS17A!D727</f>
        <v>0</v>
      </c>
      <c r="E45" s="305">
        <f>+[11]BS17A!N727</f>
        <v>0</v>
      </c>
      <c r="F45" s="307">
        <f>+[11]BS17A!O727</f>
        <v>0</v>
      </c>
      <c r="G45" s="341">
        <f>+[11]BS17A!P727</f>
        <v>0</v>
      </c>
      <c r="H45" s="342">
        <f>+[11]BS17A!Q727+[11]BS17A!R727</f>
        <v>0</v>
      </c>
      <c r="I45" s="342">
        <f>+[11]BS17D!C727</f>
        <v>0</v>
      </c>
      <c r="J45" s="342">
        <f>+[11]BS17A!T727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+[11]BS17A!C730</f>
        <v>0</v>
      </c>
      <c r="D46" s="357">
        <f>+[11]BS17A!D730</f>
        <v>0</v>
      </c>
      <c r="E46" s="293">
        <f>+[11]BS17A!N730</f>
        <v>0</v>
      </c>
      <c r="F46" s="295">
        <f>+[11]BS17A!O730</f>
        <v>0</v>
      </c>
      <c r="G46" s="357">
        <f>+[11]BS17A!P730</f>
        <v>0</v>
      </c>
      <c r="H46" s="358">
        <f>+[11]BS17A!Q730+[11]BS17A!R730</f>
        <v>0</v>
      </c>
      <c r="I46" s="358">
        <f>+[11]BS17D!C730</f>
        <v>0</v>
      </c>
      <c r="J46" s="358">
        <f>+[11]BS17A!T730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+[11]BS17A!C747</f>
        <v>0</v>
      </c>
      <c r="D47" s="357">
        <f>+[11]BS17A!D747</f>
        <v>0</v>
      </c>
      <c r="E47" s="293">
        <f>+[11]BS17A!N747</f>
        <v>0</v>
      </c>
      <c r="F47" s="295">
        <f>+[11]BS17A!O747</f>
        <v>0</v>
      </c>
      <c r="G47" s="357">
        <f>+[11]BS17A!P747</f>
        <v>0</v>
      </c>
      <c r="H47" s="358">
        <f>+[11]BS17A!Q747+[11]BS17A!R747</f>
        <v>0</v>
      </c>
      <c r="I47" s="358">
        <f>+[11]BS17D!C747</f>
        <v>0</v>
      </c>
      <c r="J47" s="358">
        <f>+[11]BS17A!T747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+[11]BS17A!C764</f>
        <v>0</v>
      </c>
      <c r="D48" s="359">
        <f>+[11]BS17A!D764</f>
        <v>0</v>
      </c>
      <c r="E48" s="331">
        <f>+[11]BS17A!N764</f>
        <v>0</v>
      </c>
      <c r="F48" s="333">
        <f>+[11]BS17A!O764</f>
        <v>0</v>
      </c>
      <c r="G48" s="359">
        <f>+[11]BS17A!P764</f>
        <v>0</v>
      </c>
      <c r="H48" s="360">
        <f>+[11]BS17A!Q764+[11]BS17A!R764</f>
        <v>0</v>
      </c>
      <c r="I48" s="360">
        <f>+[11]BS17D!C764</f>
        <v>0</v>
      </c>
      <c r="J48" s="360">
        <f>+[11]BS17A!T764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501" t="s">
        <v>10</v>
      </c>
      <c r="D52" s="505" t="s">
        <v>11</v>
      </c>
      <c r="E52" s="499" t="s">
        <v>12</v>
      </c>
      <c r="F52" s="45" t="s">
        <v>13</v>
      </c>
      <c r="G52" s="501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+[11]BS17A!C1849</f>
        <v>39</v>
      </c>
      <c r="D53" s="367">
        <f>+[11]BS17A!D1849</f>
        <v>38</v>
      </c>
      <c r="E53" s="368">
        <f>+[11]BS17A!N1849</f>
        <v>20</v>
      </c>
      <c r="F53" s="317">
        <f>+[11]BS17A!O1849</f>
        <v>0</v>
      </c>
      <c r="G53" s="367">
        <f>+[11]BS17A!P1849</f>
        <v>19</v>
      </c>
      <c r="H53" s="369">
        <f>+[11]BS17A!Q1849+[11]BS17A!R1849</f>
        <v>0</v>
      </c>
      <c r="I53" s="370">
        <f>+[11]BS17D!C1849</f>
        <v>0</v>
      </c>
      <c r="J53" s="369">
        <f>+[11]BS17A!T1849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501" t="s">
        <v>10</v>
      </c>
      <c r="D56" s="505" t="s">
        <v>11</v>
      </c>
      <c r="E56" s="63" t="s">
        <v>12</v>
      </c>
      <c r="F56" s="10" t="s">
        <v>13</v>
      </c>
      <c r="G56" s="500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+[11]BS17A!C1481+[11]BS17A!C1482</f>
        <v>0</v>
      </c>
      <c r="D57" s="288">
        <f>+[11]BS17A!D1481+[11]BS17A!D1482</f>
        <v>0</v>
      </c>
      <c r="E57" s="371"/>
      <c r="F57" s="348"/>
      <c r="G57" s="372"/>
      <c r="H57" s="373">
        <f>+[11]BS17A!Q1481+[11]BS17A!Q1482+[11]BS17A!R1481+[11]BS17A!R1482</f>
        <v>0</v>
      </c>
      <c r="I57" s="374">
        <f>+[11]BS17D!C1481+[11]BS17D!C1482</f>
        <v>0</v>
      </c>
      <c r="J57" s="375">
        <f>+[11]BS17A!T1481+[11]BS17A!T1482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+[11]BS17A!C1483+[11]BS17A!C1484</f>
        <v>0</v>
      </c>
      <c r="D58" s="293">
        <f>+[11]BS17A!D1483+[11]BS17A!D1484</f>
        <v>0</v>
      </c>
      <c r="E58" s="376"/>
      <c r="F58" s="377"/>
      <c r="G58" s="378"/>
      <c r="H58" s="379">
        <f>+[11]BS17A!Q1483+[11]BS17A!Q1484+[11]BS17A!R1483+[11]BS17A!R1484</f>
        <v>0</v>
      </c>
      <c r="I58" s="380">
        <f>+[11]BS17D!C1483+[11]BS17D!C1484</f>
        <v>0</v>
      </c>
      <c r="J58" s="380">
        <f>+[11]BS17A!T1483+[11]BS17A!T1484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+[11]BS17A!C1485</f>
        <v>0</v>
      </c>
      <c r="D59" s="288">
        <f>+[11]BS17A!D1485</f>
        <v>0</v>
      </c>
      <c r="E59" s="376"/>
      <c r="F59" s="377"/>
      <c r="G59" s="378"/>
      <c r="H59" s="381">
        <f>+[11]BS17A!Q1485+[11]BS17A!R1485</f>
        <v>0</v>
      </c>
      <c r="I59" s="382">
        <f>+[11]BS17D!C1485</f>
        <v>0</v>
      </c>
      <c r="J59" s="382">
        <f>+[11]BS17A!T1485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+[11]BS17A!C1488</f>
        <v>0</v>
      </c>
      <c r="D60" s="357">
        <f>+[11]BS17A!D1488</f>
        <v>0</v>
      </c>
      <c r="E60" s="383"/>
      <c r="F60" s="384"/>
      <c r="G60" s="385"/>
      <c r="H60" s="381">
        <f>+[11]BS17A!Q1488+[11]BS17A!R1488</f>
        <v>0</v>
      </c>
      <c r="I60" s="382">
        <f>+[11]BS17D!C1488</f>
        <v>0</v>
      </c>
      <c r="J60" s="382">
        <f>+[11]BS17A!T1488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+[11]BS17A!C1486</f>
        <v>0</v>
      </c>
      <c r="D61" s="293">
        <f>+[11]BS17A!D1486</f>
        <v>0</v>
      </c>
      <c r="E61" s="376"/>
      <c r="F61" s="377"/>
      <c r="G61" s="378"/>
      <c r="H61" s="379">
        <f>+[11]BS17A!Q1486+[11]BS17A!R1486</f>
        <v>0</v>
      </c>
      <c r="I61" s="380">
        <f>+[11]BS17D!C1486</f>
        <v>0</v>
      </c>
      <c r="J61" s="380">
        <f>+[11]BS17A!T1486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+[11]BS17A!C1487</f>
        <v>0</v>
      </c>
      <c r="D62" s="299">
        <f>+[11]BS17A!D1487</f>
        <v>0</v>
      </c>
      <c r="E62" s="386"/>
      <c r="F62" s="387"/>
      <c r="G62" s="388"/>
      <c r="H62" s="389">
        <f>+[11]BS17A!Q1487+[11]BS17A!R1487</f>
        <v>0</v>
      </c>
      <c r="I62" s="390">
        <f>+[11]BS17D!C1487</f>
        <v>0</v>
      </c>
      <c r="J62" s="390">
        <f>+[11]BS17A!T1487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499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+[11]BS17A!C$811</f>
        <v>1</v>
      </c>
      <c r="D68" s="328">
        <f>+[11]BS17A!D$811</f>
        <v>0</v>
      </c>
      <c r="E68" s="326">
        <f>SUM(F68:H68)</f>
        <v>0</v>
      </c>
      <c r="F68" s="327">
        <f>+[11]BS17A!D$811</f>
        <v>0</v>
      </c>
      <c r="G68" s="327">
        <f>+[11]BS17A!F$811</f>
        <v>0</v>
      </c>
      <c r="H68" s="327">
        <f>+[11]BS17A!G$811</f>
        <v>0</v>
      </c>
      <c r="I68" s="395">
        <f>SUM(J68:L68)</f>
        <v>1</v>
      </c>
      <c r="J68" s="396">
        <f>+[11]BS17A!E$811</f>
        <v>1</v>
      </c>
      <c r="K68" s="396">
        <f>+[11]BS17A!H$811</f>
        <v>0</v>
      </c>
      <c r="L68" s="396">
        <f>+[11]BS17A!I$811</f>
        <v>0</v>
      </c>
      <c r="M68" s="324">
        <f>+[11]BS17A!AB$811</f>
        <v>0</v>
      </c>
      <c r="N68" s="324">
        <f>+[11]BS17A!Q$811+[11]BS17A!R$811</f>
        <v>0</v>
      </c>
      <c r="O68" s="324">
        <f>+[11]BS17D!C$811</f>
        <v>0</v>
      </c>
      <c r="P68" s="324">
        <f>+[11]BS17A!S$811</f>
        <v>0</v>
      </c>
      <c r="Q68" s="324">
        <f>+[11]BS17A!T$811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+[11]BS17A!C$882</f>
        <v>117</v>
      </c>
      <c r="D69" s="296">
        <f>+[11]BS17A!D$882</f>
        <v>109</v>
      </c>
      <c r="E69" s="294">
        <f t="shared" ref="E69:E84" si="11">SUM(F69:H69)</f>
        <v>110</v>
      </c>
      <c r="F69" s="295">
        <f>+[11]BS17A!D$882</f>
        <v>109</v>
      </c>
      <c r="G69" s="295">
        <f>+[11]BS17A!F$882</f>
        <v>1</v>
      </c>
      <c r="H69" s="295">
        <f>+[11]BS17A!G$882</f>
        <v>0</v>
      </c>
      <c r="I69" s="395">
        <f>SUM(J69:L69)</f>
        <v>8</v>
      </c>
      <c r="J69" s="396">
        <f>+[11]BS17A!E$882</f>
        <v>8</v>
      </c>
      <c r="K69" s="398">
        <f>+[11]BS17A!H$882</f>
        <v>0</v>
      </c>
      <c r="L69" s="398">
        <f>+[11]BS17A!I$882</f>
        <v>0</v>
      </c>
      <c r="M69" s="177">
        <f>+[11]BS17A!AB$882</f>
        <v>102</v>
      </c>
      <c r="N69" s="177">
        <f>+[11]BS17A!Q$882+[11]BS17A!R$882</f>
        <v>0</v>
      </c>
      <c r="O69" s="177">
        <f>+[11]BS17D!C$882</f>
        <v>0</v>
      </c>
      <c r="P69" s="177">
        <f>+[11]BS17A!S$882</f>
        <v>0</v>
      </c>
      <c r="Q69" s="177">
        <f>+[11]BS17A!T$882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+[11]BS17A!C$961</f>
        <v>35</v>
      </c>
      <c r="D70" s="296">
        <f>+[11]BS17A!D$961</f>
        <v>26</v>
      </c>
      <c r="E70" s="294">
        <f t="shared" si="11"/>
        <v>30</v>
      </c>
      <c r="F70" s="295">
        <f>+[11]BS17A!D$961</f>
        <v>26</v>
      </c>
      <c r="G70" s="295">
        <f>+[11]BS17A!F$961</f>
        <v>4</v>
      </c>
      <c r="H70" s="295">
        <f>+[11]BS17A!G$961</f>
        <v>0</v>
      </c>
      <c r="I70" s="395">
        <f>SUM(J70:L70)</f>
        <v>10</v>
      </c>
      <c r="J70" s="396">
        <f>+[11]BS17A!E$961</f>
        <v>9</v>
      </c>
      <c r="K70" s="398">
        <f>+[11]BS17A!H$961</f>
        <v>1</v>
      </c>
      <c r="L70" s="398">
        <f>+[11]BS17A!I$961</f>
        <v>0</v>
      </c>
      <c r="M70" s="177">
        <f>+[11]BS17A!AB$961</f>
        <v>9</v>
      </c>
      <c r="N70" s="177">
        <f>+[11]BS17A!Q$961+[11]BS17A!R$961</f>
        <v>0</v>
      </c>
      <c r="O70" s="177">
        <f>+[11]BS17D!C$961</f>
        <v>0</v>
      </c>
      <c r="P70" s="177">
        <f>+[11]BS17A!S$961</f>
        <v>0</v>
      </c>
      <c r="Q70" s="177">
        <f>+[11]BS17A!T$961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+[11]BS17A!C$1037</f>
        <v>6</v>
      </c>
      <c r="D71" s="296">
        <f>+[11]BS17A!D$1037</f>
        <v>4</v>
      </c>
      <c r="E71" s="294">
        <f t="shared" si="11"/>
        <v>4</v>
      </c>
      <c r="F71" s="295">
        <f>+[11]BS17A!D$1037</f>
        <v>4</v>
      </c>
      <c r="G71" s="295">
        <f>+[11]BS17A!F$1037</f>
        <v>0</v>
      </c>
      <c r="H71" s="295">
        <f>+[11]BS17A!G$1037</f>
        <v>0</v>
      </c>
      <c r="I71" s="399">
        <f t="shared" ref="I71:I84" si="13">SUM(J71:L71)</f>
        <v>2</v>
      </c>
      <c r="J71" s="398">
        <f>+[11]BS17A!E$1037</f>
        <v>2</v>
      </c>
      <c r="K71" s="398">
        <f>+[11]BS17A!H$1037</f>
        <v>0</v>
      </c>
      <c r="L71" s="398">
        <f>+[11]BS17A!I$1037</f>
        <v>0</v>
      </c>
      <c r="M71" s="177">
        <f>+[11]BS17A!AB$1037</f>
        <v>1</v>
      </c>
      <c r="N71" s="177">
        <f>+[11]BS17A!Q$1037+[11]BS17A!R$1037</f>
        <v>0</v>
      </c>
      <c r="O71" s="177">
        <f>+[11]BS17D!C$1037</f>
        <v>0</v>
      </c>
      <c r="P71" s="177">
        <f>+[11]BS17A!S$1037</f>
        <v>0</v>
      </c>
      <c r="Q71" s="177">
        <f>+[11]BS17A!T$1037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+[11]BS17A!C$1098</f>
        <v>60</v>
      </c>
      <c r="D72" s="296">
        <f>+[11]BS17A!D$1098</f>
        <v>60</v>
      </c>
      <c r="E72" s="294">
        <f t="shared" si="11"/>
        <v>61</v>
      </c>
      <c r="F72" s="295">
        <f>+[11]BS17A!D$1098</f>
        <v>60</v>
      </c>
      <c r="G72" s="295">
        <f>+[11]BS17A!F$1098</f>
        <v>1</v>
      </c>
      <c r="H72" s="295">
        <f>+[11]BS17A!G$1098</f>
        <v>0</v>
      </c>
      <c r="I72" s="399">
        <f t="shared" si="13"/>
        <v>1</v>
      </c>
      <c r="J72" s="398">
        <f>+[11]BS17A!E$1098</f>
        <v>0</v>
      </c>
      <c r="K72" s="398">
        <f>+[11]BS17A!H$1098</f>
        <v>1</v>
      </c>
      <c r="L72" s="398">
        <f>+[11]BS17A!I$1098</f>
        <v>0</v>
      </c>
      <c r="M72" s="177">
        <f>+[11]BS17A!AB$1098</f>
        <v>54</v>
      </c>
      <c r="N72" s="177">
        <f>+[11]BS17A!Q$1098+[11]BS17A!R$1098</f>
        <v>0</v>
      </c>
      <c r="O72" s="177">
        <f>+[11]BS17D!C$1098</f>
        <v>0</v>
      </c>
      <c r="P72" s="177">
        <f>+[11]BS17A!S$1098</f>
        <v>0</v>
      </c>
      <c r="Q72" s="177">
        <f>+[11]BS17A!T$1098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+[11]BS17A!C$1166</f>
        <v>101</v>
      </c>
      <c r="D73" s="296">
        <f>+[11]BS17A!D$1166</f>
        <v>87</v>
      </c>
      <c r="E73" s="294">
        <f t="shared" si="11"/>
        <v>89</v>
      </c>
      <c r="F73" s="295">
        <f>+[11]BS17A!D$1166</f>
        <v>87</v>
      </c>
      <c r="G73" s="295">
        <f>+[11]BS17A!F$1166</f>
        <v>2</v>
      </c>
      <c r="H73" s="295">
        <f>+[11]BS17A!G$1166</f>
        <v>0</v>
      </c>
      <c r="I73" s="399">
        <f t="shared" si="13"/>
        <v>14</v>
      </c>
      <c r="J73" s="398">
        <f>+[11]BS17A!E$1166</f>
        <v>14</v>
      </c>
      <c r="K73" s="398">
        <f>+[11]BS17A!H$1166</f>
        <v>0</v>
      </c>
      <c r="L73" s="398">
        <f>+[11]BS17A!I$1166</f>
        <v>0</v>
      </c>
      <c r="M73" s="177">
        <f>+[11]BS17A!AB$1166</f>
        <v>101</v>
      </c>
      <c r="N73" s="177">
        <f>+[11]BS17A!Q$1166+[11]BS17A!R$1166</f>
        <v>0</v>
      </c>
      <c r="O73" s="177">
        <f>+[11]BS17D!C$1166</f>
        <v>0</v>
      </c>
      <c r="P73" s="177">
        <f>+[11]BS17A!S$1166</f>
        <v>0</v>
      </c>
      <c r="Q73" s="177">
        <f>+[11]BS17A!T$1166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+[11]BS17A!C$1221</f>
        <v>2</v>
      </c>
      <c r="D74" s="296">
        <f>+[11]BS17A!D$1221</f>
        <v>0</v>
      </c>
      <c r="E74" s="294">
        <f t="shared" si="11"/>
        <v>0</v>
      </c>
      <c r="F74" s="295">
        <f>+[11]BS17A!D$1221</f>
        <v>0</v>
      </c>
      <c r="G74" s="295">
        <f>+[11]BS17A!F$1221</f>
        <v>0</v>
      </c>
      <c r="H74" s="295">
        <f>+[11]BS17A!G$1221</f>
        <v>0</v>
      </c>
      <c r="I74" s="399">
        <f t="shared" si="13"/>
        <v>2</v>
      </c>
      <c r="J74" s="398">
        <f>+[11]BS17A!E$1221</f>
        <v>2</v>
      </c>
      <c r="K74" s="398">
        <f>+[11]BS17A!H$1221</f>
        <v>0</v>
      </c>
      <c r="L74" s="398">
        <f>+[11]BS17A!I$1221</f>
        <v>0</v>
      </c>
      <c r="M74" s="177">
        <f>+[11]BS17A!AB$1221</f>
        <v>0</v>
      </c>
      <c r="N74" s="177">
        <f>+[11]BS17A!Q$1221+[11]BS17A!R$1221</f>
        <v>0</v>
      </c>
      <c r="O74" s="177">
        <f>+[11]BS17D!C$1221</f>
        <v>0</v>
      </c>
      <c r="P74" s="177">
        <f>+[11]BS17A!S$1221</f>
        <v>0</v>
      </c>
      <c r="Q74" s="177">
        <f>+[11]BS17A!T$1221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+[11]BS17A!C$1287</f>
        <v>1</v>
      </c>
      <c r="D75" s="296">
        <f>+[11]BS17A!D$1287</f>
        <v>1</v>
      </c>
      <c r="E75" s="294">
        <f t="shared" si="11"/>
        <v>1</v>
      </c>
      <c r="F75" s="295">
        <f>+[11]BS17A!D$1287</f>
        <v>1</v>
      </c>
      <c r="G75" s="295">
        <f>+[11]BS17A!F$1287</f>
        <v>0</v>
      </c>
      <c r="H75" s="295">
        <f>+[11]BS17A!G$1287</f>
        <v>0</v>
      </c>
      <c r="I75" s="399">
        <f t="shared" si="13"/>
        <v>0</v>
      </c>
      <c r="J75" s="398">
        <f>+[11]BS17A!E$1287</f>
        <v>0</v>
      </c>
      <c r="K75" s="398">
        <f>+[11]BS17A!H$1287</f>
        <v>0</v>
      </c>
      <c r="L75" s="398">
        <f>+[11]BS17A!I$1287</f>
        <v>0</v>
      </c>
      <c r="M75" s="177">
        <f>+[11]BS17A!AB$1287</f>
        <v>1</v>
      </c>
      <c r="N75" s="177">
        <f>+[11]BS17A!Q$1287+[11]BS17A!R$1287</f>
        <v>0</v>
      </c>
      <c r="O75" s="177">
        <f>+[11]BS17D!C$1287</f>
        <v>0</v>
      </c>
      <c r="P75" s="177">
        <f>+[11]BS17A!S$1287</f>
        <v>0</v>
      </c>
      <c r="Q75" s="177">
        <f>+[11]BS17A!T$1287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+[11]BS17A!C$1357</f>
        <v>183</v>
      </c>
      <c r="D76" s="296">
        <f>+[11]BS17A!D$1357</f>
        <v>149</v>
      </c>
      <c r="E76" s="294">
        <f t="shared" si="11"/>
        <v>168</v>
      </c>
      <c r="F76" s="295">
        <f>+[11]BS17A!D$1357</f>
        <v>149</v>
      </c>
      <c r="G76" s="295">
        <f>+[11]BS17A!F$1357</f>
        <v>16</v>
      </c>
      <c r="H76" s="295">
        <f>+[11]BS17A!G$1357</f>
        <v>3</v>
      </c>
      <c r="I76" s="399">
        <f t="shared" si="13"/>
        <v>38</v>
      </c>
      <c r="J76" s="398">
        <f>+[11]BS17A!E$1357</f>
        <v>34</v>
      </c>
      <c r="K76" s="398">
        <f>+[11]BS17A!H$1357</f>
        <v>4</v>
      </c>
      <c r="L76" s="398">
        <f>+[11]BS17A!I$1357</f>
        <v>0</v>
      </c>
      <c r="M76" s="177">
        <f>+[11]BS17A!AB$1357</f>
        <v>0</v>
      </c>
      <c r="N76" s="177">
        <f>+[11]BS17A!Q$1357+[11]BS17A!R$1357</f>
        <v>0</v>
      </c>
      <c r="O76" s="177">
        <f>+[11]BS17D!C$1357</f>
        <v>0</v>
      </c>
      <c r="P76" s="177">
        <f>+[11]BS17A!S$1357</f>
        <v>0</v>
      </c>
      <c r="Q76" s="177">
        <f>+[11]BS17A!T$1357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+[11]BS17A!C$1441</f>
        <v>7</v>
      </c>
      <c r="D77" s="296">
        <f>+[11]BS17A!D$1441</f>
        <v>6</v>
      </c>
      <c r="E77" s="294">
        <f t="shared" si="11"/>
        <v>7</v>
      </c>
      <c r="F77" s="295">
        <f>+[11]BS17A!D$1441</f>
        <v>6</v>
      </c>
      <c r="G77" s="295">
        <f>+[11]BS17A!F$1441</f>
        <v>1</v>
      </c>
      <c r="H77" s="295">
        <f>+[11]BS17A!G$1441</f>
        <v>0</v>
      </c>
      <c r="I77" s="399">
        <f t="shared" si="13"/>
        <v>1</v>
      </c>
      <c r="J77" s="398">
        <f>+[11]BS17A!E$1441</f>
        <v>1</v>
      </c>
      <c r="K77" s="398">
        <f>+[11]BS17A!H$1441</f>
        <v>0</v>
      </c>
      <c r="L77" s="398">
        <f>+[11]BS17A!I$1441</f>
        <v>0</v>
      </c>
      <c r="M77" s="177">
        <f>+[11]BS17A!AB$1441</f>
        <v>0</v>
      </c>
      <c r="N77" s="177">
        <f>+[11]BS17A!Q$1441+[11]BS17A!R$1441</f>
        <v>0</v>
      </c>
      <c r="O77" s="177">
        <f>+[11]BS17D!C$1441</f>
        <v>0</v>
      </c>
      <c r="P77" s="177">
        <f>+[11]BS17A!S$1441</f>
        <v>0</v>
      </c>
      <c r="Q77" s="177">
        <f>+[11]BS17A!T$1441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+[11]BS17A!C$1489</f>
        <v>59</v>
      </c>
      <c r="D78" s="296">
        <f>+[11]BS17A!D$1489</f>
        <v>44</v>
      </c>
      <c r="E78" s="294">
        <f t="shared" si="11"/>
        <v>44</v>
      </c>
      <c r="F78" s="295">
        <f>+[11]BS17A!D$1489</f>
        <v>44</v>
      </c>
      <c r="G78" s="295">
        <f>+[11]BS17A!F$1489</f>
        <v>0</v>
      </c>
      <c r="H78" s="295">
        <f>+[11]BS17A!G$1489</f>
        <v>0</v>
      </c>
      <c r="I78" s="399">
        <f t="shared" si="13"/>
        <v>15</v>
      </c>
      <c r="J78" s="398">
        <f>+[11]BS17A!E$1489</f>
        <v>15</v>
      </c>
      <c r="K78" s="398">
        <f>+[11]BS17A!H$1489</f>
        <v>0</v>
      </c>
      <c r="L78" s="398">
        <f>+[11]BS17A!I$1489</f>
        <v>0</v>
      </c>
      <c r="M78" s="177">
        <f>+[11]BS17A!AB$1489</f>
        <v>0</v>
      </c>
      <c r="N78" s="177">
        <f>+[11]BS17A!Q$1489+[11]BS17A!R$1489</f>
        <v>0</v>
      </c>
      <c r="O78" s="177">
        <f>+[11]BS17D!C$1489</f>
        <v>0</v>
      </c>
      <c r="P78" s="177">
        <f>+[11]BS17A!S$1489</f>
        <v>0</v>
      </c>
      <c r="Q78" s="177">
        <f>+[11]BS17A!T$1489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+[11]BS17A!C$1592</f>
        <v>8</v>
      </c>
      <c r="D79" s="296">
        <f>+[11]BS17A!D$1592</f>
        <v>8</v>
      </c>
      <c r="E79" s="294">
        <f t="shared" si="11"/>
        <v>8</v>
      </c>
      <c r="F79" s="295">
        <f>+[11]BS17A!D$1592</f>
        <v>8</v>
      </c>
      <c r="G79" s="295">
        <f>+[11]BS17A!F$1592</f>
        <v>0</v>
      </c>
      <c r="H79" s="295">
        <f>+[11]BS17A!G$1592</f>
        <v>0</v>
      </c>
      <c r="I79" s="399">
        <f t="shared" si="13"/>
        <v>0</v>
      </c>
      <c r="J79" s="398">
        <f>+[11]BS17A!E$1592</f>
        <v>0</v>
      </c>
      <c r="K79" s="398">
        <f>+[11]BS17A!H$1592</f>
        <v>0</v>
      </c>
      <c r="L79" s="398">
        <f>+[11]BS17A!I$1592</f>
        <v>0</v>
      </c>
      <c r="M79" s="177">
        <f>+[11]BS17A!AB$1592</f>
        <v>1</v>
      </c>
      <c r="N79" s="177">
        <f>+[11]BS17A!Q$1592+[11]BS17A!R$1592</f>
        <v>0</v>
      </c>
      <c r="O79" s="177">
        <f>+[11]BS17D!C$1592</f>
        <v>0</v>
      </c>
      <c r="P79" s="177">
        <f>+[11]BS17A!S$1592</f>
        <v>0</v>
      </c>
      <c r="Q79" s="177">
        <f>+[11]BS17A!T$1592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+[11]BS17A!C$1597</f>
        <v>46</v>
      </c>
      <c r="D80" s="296">
        <f>+[11]BS17A!D$1597</f>
        <v>32</v>
      </c>
      <c r="E80" s="294">
        <f t="shared" si="11"/>
        <v>33</v>
      </c>
      <c r="F80" s="295">
        <f>+[11]BS17A!D$1597</f>
        <v>32</v>
      </c>
      <c r="G80" s="295">
        <f>+[11]BS17A!F$1597</f>
        <v>1</v>
      </c>
      <c r="H80" s="295">
        <f>+[11]BS17A!G$1597</f>
        <v>0</v>
      </c>
      <c r="I80" s="399">
        <f t="shared" si="13"/>
        <v>16</v>
      </c>
      <c r="J80" s="398">
        <f>+[11]BS17A!E$1597</f>
        <v>14</v>
      </c>
      <c r="K80" s="398">
        <f>+[11]BS17A!H$1597</f>
        <v>2</v>
      </c>
      <c r="L80" s="398">
        <f>+[11]BS17A!I$1597</f>
        <v>0</v>
      </c>
      <c r="M80" s="177">
        <f>+[11]BS17A!AB$1597</f>
        <v>0</v>
      </c>
      <c r="N80" s="177">
        <f>+[11]BS17A!Q$1597+[11]BS17A!R$1597</f>
        <v>5</v>
      </c>
      <c r="O80" s="177">
        <f>+[11]BS17D!C$1597</f>
        <v>0</v>
      </c>
      <c r="P80" s="177">
        <f>+[11]BS17A!S$1597</f>
        <v>0</v>
      </c>
      <c r="Q80" s="177">
        <f>+[11]BS17A!T$1597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SUM([11]BS17A!C1632:C1635)</f>
        <v>139</v>
      </c>
      <c r="D81" s="296">
        <f>SUM([11]BS17A!D1632:D1635)</f>
        <v>66</v>
      </c>
      <c r="E81" s="294">
        <f t="shared" si="11"/>
        <v>66</v>
      </c>
      <c r="F81" s="295">
        <f>SUM([11]BS17A!D1632:D1635)</f>
        <v>66</v>
      </c>
      <c r="G81" s="295">
        <f>SUM([11]BS17A!F1632:F1635)</f>
        <v>0</v>
      </c>
      <c r="H81" s="295">
        <f>SUM([11]BS17A!G1632:G1635)</f>
        <v>0</v>
      </c>
      <c r="I81" s="399">
        <f t="shared" si="13"/>
        <v>73</v>
      </c>
      <c r="J81" s="398">
        <f>SUM([11]BS17A!E1632:E1635)</f>
        <v>73</v>
      </c>
      <c r="K81" s="398">
        <f>SUM([11]BS17A!H1632:H1635)</f>
        <v>0</v>
      </c>
      <c r="L81" s="398">
        <f>SUM([11]BS17A!I1632:I1635)</f>
        <v>0</v>
      </c>
      <c r="M81" s="177">
        <f>SUM([11]BS17A!AB1632:AB1635)</f>
        <v>0</v>
      </c>
      <c r="N81" s="177">
        <f>SUM([11]BS17A!Q1632:Q1635)+SUM([11]BS17A!R1632:R1635)</f>
        <v>0</v>
      </c>
      <c r="O81" s="177">
        <f>SUM([11]BS17D!C1632:C1635)</f>
        <v>0</v>
      </c>
      <c r="P81" s="177">
        <f>SUM([11]BS17A!S1632:S1635)</f>
        <v>0</v>
      </c>
      <c r="Q81" s="177">
        <f>SUM([11]BS17A!T1632:T1635)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+[11]BS17A!C1639</f>
        <v>81</v>
      </c>
      <c r="D82" s="296">
        <f>+[11]BS17A!D1639</f>
        <v>64</v>
      </c>
      <c r="E82" s="294">
        <f t="shared" si="11"/>
        <v>67</v>
      </c>
      <c r="F82" s="295">
        <f>+[11]BS17A!D1639</f>
        <v>64</v>
      </c>
      <c r="G82" s="295">
        <f>+[11]BS17A!F1639</f>
        <v>2</v>
      </c>
      <c r="H82" s="295">
        <f>+[11]BS17A!G1639</f>
        <v>1</v>
      </c>
      <c r="I82" s="399">
        <f t="shared" si="13"/>
        <v>17</v>
      </c>
      <c r="J82" s="398">
        <f>+[11]BS17A!E1639</f>
        <v>17</v>
      </c>
      <c r="K82" s="398">
        <f>+[11]BS17A!H1639</f>
        <v>0</v>
      </c>
      <c r="L82" s="398">
        <f>+[11]BS17A!I1639</f>
        <v>0</v>
      </c>
      <c r="M82" s="177">
        <f>+[11]BS17A!AB$1639</f>
        <v>7</v>
      </c>
      <c r="N82" s="177">
        <f>+[11]BS17A!Q$1639+[11]BS17A!R$1639</f>
        <v>0</v>
      </c>
      <c r="O82" s="177">
        <f>+[11]BS17D!C$1639</f>
        <v>0</v>
      </c>
      <c r="P82" s="177">
        <f>+[11]BS17A!S$1639</f>
        <v>0</v>
      </c>
      <c r="Q82" s="177">
        <f>+[11]BS17A!T$1639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+[11]BS17A!C$1914+[11]BS17A!C$1890-[11]BS17A!C$1935-[11]BS17A!C$1936</f>
        <v>61</v>
      </c>
      <c r="D83" s="334">
        <f>+[11]BS17A!D$1914+[11]BS17A!D$1890-[11]BS17A!D$1935-[11]BS17A!D$1936</f>
        <v>60</v>
      </c>
      <c r="E83" s="332">
        <f t="shared" si="11"/>
        <v>60</v>
      </c>
      <c r="F83" s="333">
        <f>+[11]BS17A!D$1914+[11]BS17A!D$1890-[11]BS17A!D$1935-[11]BS17A!D$1936</f>
        <v>60</v>
      </c>
      <c r="G83" s="333">
        <f>+[11]BS17A!F$1914+[11]BS17A!F$1890-[11]BS17A!F$1935-[11]BS17A!F$1936</f>
        <v>0</v>
      </c>
      <c r="H83" s="333">
        <f>+[11]BS17A!G$1914+[11]BS17A!G$1890-[11]BS17A!G$1935-[11]BS17A!G$1936</f>
        <v>0</v>
      </c>
      <c r="I83" s="401">
        <f t="shared" si="13"/>
        <v>1</v>
      </c>
      <c r="J83" s="402">
        <f>+[11]BS17A!E$1914+[11]BS17A!E$1890-[11]BS17A!E$1935-[11]BS17A!E$1936</f>
        <v>1</v>
      </c>
      <c r="K83" s="402">
        <f>+[11]BS17A!H$1914+[11]BS17A!H$1890-[11]BS17A!H$1935-[11]BS17A!H$1936</f>
        <v>0</v>
      </c>
      <c r="L83" s="402">
        <f>+[11]BS17A!I$1914+[11]BS17A!I$1890-[11]BS17A!I$1935-[11]BS17A!I$1936</f>
        <v>0</v>
      </c>
      <c r="M83" s="330">
        <f>+[11]BS17A!AB$1914+[11]BS17A!AB$1890-[11]BS17A!AB$1935-[11]BS17A!AB$1936</f>
        <v>60</v>
      </c>
      <c r="N83" s="330">
        <f>+[11]BS17A!Q$1914+[11]BS17A!Q$1890-[11]BS17A!Q$1935-[11]BS17A!Q$1936+[11]BS17A!R$1914+[11]BS17A!R$1890-[11]BS17A!R$1935-[11]BS17A!R$1936</f>
        <v>0</v>
      </c>
      <c r="O83" s="330">
        <f>+[11]BS17D!C$1914+[11]BS17D!C$1890-[11]BS17D!C$1937</f>
        <v>0</v>
      </c>
      <c r="P83" s="330">
        <f>+[11]BS17A!S$1914+[11]BS17A!S$1890-[11]BS17A!S$1935-[11]BS17A!S$1936</f>
        <v>0</v>
      </c>
      <c r="Q83" s="330">
        <f>+[11]BS17A!T$1914+[11]BS17A!T$1890-[11]BS17A!T$1935-[11]BS17A!T$1936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+[11]BS17A!C1845</f>
        <v>6</v>
      </c>
      <c r="D84" s="334">
        <f>+[11]BS17A!D$1845</f>
        <v>6</v>
      </c>
      <c r="E84" s="332">
        <f t="shared" si="11"/>
        <v>6</v>
      </c>
      <c r="F84" s="333">
        <f>+[11]BS17A!D$1845</f>
        <v>6</v>
      </c>
      <c r="G84" s="333">
        <f>+[11]BS17A!F$1845</f>
        <v>0</v>
      </c>
      <c r="H84" s="333">
        <f>+[11]BS17A!G$1845</f>
        <v>0</v>
      </c>
      <c r="I84" s="401">
        <f t="shared" si="13"/>
        <v>0</v>
      </c>
      <c r="J84" s="402">
        <f>+[11]BS17A!E$1845</f>
        <v>0</v>
      </c>
      <c r="K84" s="402">
        <f>+[11]BS17A!H$1845</f>
        <v>0</v>
      </c>
      <c r="L84" s="402">
        <f>+[11]BS17A!I$1845</f>
        <v>0</v>
      </c>
      <c r="M84" s="330">
        <f>+[11]BS17A!AB$1845</f>
        <v>0</v>
      </c>
      <c r="N84" s="330">
        <f>+[11]BS17A!Q$1845+[11]BS17A!R$1845</f>
        <v>0</v>
      </c>
      <c r="O84" s="330">
        <f>+[11]BS17D!C1845</f>
        <v>0</v>
      </c>
      <c r="P84" s="330">
        <f>+[11]BS17A!S$1845</f>
        <v>0</v>
      </c>
      <c r="Q84" s="330">
        <f>+[11]BS17A!T$1845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913</v>
      </c>
      <c r="D85" s="404">
        <f>SUM(D68:D84)</f>
        <v>722</v>
      </c>
      <c r="E85" s="283">
        <f>SUM(E68:E84)</f>
        <v>754</v>
      </c>
      <c r="F85" s="405">
        <f>SUM(D68:D84)</f>
        <v>722</v>
      </c>
      <c r="G85" s="405">
        <f t="shared" ref="G85:Q85" si="14">SUM(G68:G84)</f>
        <v>28</v>
      </c>
      <c r="H85" s="405">
        <f t="shared" si="14"/>
        <v>4</v>
      </c>
      <c r="I85" s="406">
        <f t="shared" si="14"/>
        <v>199</v>
      </c>
      <c r="J85" s="407">
        <f t="shared" si="14"/>
        <v>191</v>
      </c>
      <c r="K85" s="407">
        <f t="shared" si="14"/>
        <v>8</v>
      </c>
      <c r="L85" s="407">
        <f t="shared" si="14"/>
        <v>0</v>
      </c>
      <c r="M85" s="408">
        <f t="shared" si="14"/>
        <v>336</v>
      </c>
      <c r="N85" s="408">
        <f t="shared" si="14"/>
        <v>5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499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[11]BS17A!C1640+[11]BS17A!C1643+[11]BS17A!C1644+[11]BS17A!C1645+[11]BS17A!C1653+[11]BS17A!C1654+[11]BS17A!C1655+[11]BS17A!C1663+[11]BS17A!C1664+[11]BS17A!C1665+[11]BS17A!C1666+[11]BS17A!C1667+[11]BS17A!C1668+[11]BS17A!C1669+[11]BS17A!C1670+[11]BS17A!C1671+[11]BS17A!C1672+[11]BS17A!C1673+[11]BS17A!C1674+[11]BS17A!C1675+[11]BS17A!C1676+[11]BS17A!C1678+[11]BS17A!C1679+[11]BS17A!C1680+[11]BS17A!C1681+[11]BS17A!C1682+[11]BS17A!C1683+[11]BS17A!C1684+[11]BS17A!C1685+[11]BS17A!C1687+[11]BS17A!C1688+[11]BS17A!C1689+[11]BS17A!C1691+[11]BS17A!C1692+[11]BS17A!C1693+[11]BS17A!C1694+[11]BS17A!C1698+[11]BS17A!C1699+[11]BS17A!C1700+[11]BS17A!C1702+[11]BS17A!C1703+[11]BS17A!C1704+[11]BS17A!C1705+[11]BS17A!C1708+[11]BS17A!C1710+[11]BS17A!C1711+[11]BS17A!C1719+[11]BS17A!C1720+[11]BS17A!C1721+[11]BS17A!C1722+[11]BS17A!C1723+[11]BS17A!C1725+[11]BS17A!C1726+[11]BS17A!C1727+[11]BS17A!C1728+[11]BS17A!C1730+[11]BS17A!C1732+[11]BS17A!C1733+[11]BS17A!C1736+[11]BS17A!C1737+[11]BS17A!C1738+[11]BS17A!C1740+[11]BS17A!C1741+[11]BS17A!C1742+[11]BS17A!C1743+[11]BS17A!C1744+[11]BS17A!C1745+[11]BS17A!C1746+[11]BS17A!C1747+[11]BS17A!C1748+[11]BS17A!C1753+[11]BS17A!C1754+[11]BS17A!C1755+[11]BS17A!C1761+[11]BS17A!C1762+[11]BS17A!C1766+[11]BS17A!C1767+[11]BS17A!C1768+[11]BS17A!C1769+[11]BS17A!C1770+[11]BS17A!C1771+[11]BS17A!C1772+[11]BS17A!C1773+[11]BS17A!C1774+[11]BS17A!C1775+[11]BS17A!C1776+[11]BS17A!C1784+[11]BS17A!C1793+[11]BS17A!C1796+[11]BS17A!C1797+[11]BS17A!C1799+[11]BS17A!C1804+[11]BS17A!C1806+[11]BS17A!C1807+[11]BS17A!C1808+[11]BS17A!C1809+[11]BS17A!C1815+[11]BS17A!C1817+[11]BS17A!C1818+[11]BS17A!C1820+[11]BS17A!C1821+[11]BS17A!C1823+[11]BS17A!C1824+[11]BS17A!C1825+[11]BS17A!C1827+[11]BS17A!C1833+[11]BS17A!C1837+[11]BS17A!C1843</f>
        <v>56</v>
      </c>
      <c r="D91" s="328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43</v>
      </c>
      <c r="E91" s="326">
        <f>SUM(F91:H91)</f>
        <v>44</v>
      </c>
      <c r="F91" s="327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43</v>
      </c>
      <c r="G91" s="327">
        <f>+[11]BS17A!F1640+[11]BS17A!F1643+[11]BS17A!F1644+[11]BS17A!F1645+[11]BS17A!F1653+[11]BS17A!F1654+[11]BS17A!F1655+[11]BS17A!F1663+[11]BS17A!F1664+[11]BS17A!F1665+[11]BS17A!F1666+[11]BS17A!F1667+[11]BS17A!F1668+[11]BS17A!F1669+[11]BS17A!F1670+[11]BS17A!F1671+[11]BS17A!F1672+[11]BS17A!F1673+[11]BS17A!F1674+[11]BS17A!F1675+[11]BS17A!F1676+[11]BS17A!F1678+[11]BS17A!F1679+[11]BS17A!F1680+[11]BS17A!F1681+[11]BS17A!F1682+[11]BS17A!F1683+[11]BS17A!F1684+[11]BS17A!F1685+[11]BS17A!F1687+[11]BS17A!F1688+[11]BS17A!F1689+[11]BS17A!F1691+[11]BS17A!F1692+[11]BS17A!F1693+[11]BS17A!F1694+[11]BS17A!F1698+[11]BS17A!F1699+[11]BS17A!F1700+[11]BS17A!F1702+[11]BS17A!F1703+[11]BS17A!F1704+[11]BS17A!F1705+[11]BS17A!F1708+[11]BS17A!F1710+[11]BS17A!F1711+[11]BS17A!F1719+[11]BS17A!F1720+[11]BS17A!F1721+[11]BS17A!F1722+[11]BS17A!F1723+[11]BS17A!F1725+[11]BS17A!F1726+[11]BS17A!F1727+[11]BS17A!F1728+[11]BS17A!F1730+[11]BS17A!F1732+[11]BS17A!F1733+[11]BS17A!F1736+[11]BS17A!F1737+[11]BS17A!F1738+[11]BS17A!F1740+[11]BS17A!F1741+[11]BS17A!F1742+[11]BS17A!F1743+[11]BS17A!F1744+[11]BS17A!F1745+[11]BS17A!F1746+[11]BS17A!F1747+[11]BS17A!F1748+[11]BS17A!F1753+[11]BS17A!F1754+[11]BS17A!F1755+[11]BS17A!F1761+[11]BS17A!F1762+[11]BS17A!F1766+[11]BS17A!F1767+[11]BS17A!F1768+[11]BS17A!F1769+[11]BS17A!F1770+[11]BS17A!F1771+[11]BS17A!F1772+[11]BS17A!F1773+[11]BS17A!F1774+[11]BS17A!F1775+[11]BS17A!F1776+[11]BS17A!F1784+[11]BS17A!F1793+[11]BS17A!F1796+[11]BS17A!F1797+[11]BS17A!F1799+[11]BS17A!F1804+[11]BS17A!F1806+[11]BS17A!F1807+[11]BS17A!F1808+[11]BS17A!F1809+[11]BS17A!F1815+[11]BS17A!F1817+[11]BS17A!F1818+[11]BS17A!F1820+[11]BS17A!F1821+[11]BS17A!F1823+[11]BS17A!F1824+[11]BS17A!F1825+[11]BS17A!F1827+[11]BS17A!F1833+[11]BS17A!F1837+[11]BS17A!F1843</f>
        <v>1</v>
      </c>
      <c r="H91" s="327">
        <f>+[11]BS17A!G1640+[11]BS17A!G1643+[11]BS17A!G1644+[11]BS17A!G1645+[11]BS17A!G1653+[11]BS17A!G1654+[11]BS17A!G1655+[11]BS17A!G1663+[11]BS17A!G1664+[11]BS17A!G1665+[11]BS17A!G1666+[11]BS17A!G1667+[11]BS17A!G1668+[11]BS17A!G1669+[11]BS17A!G1670+[11]BS17A!G1671+[11]BS17A!G1672+[11]BS17A!G1673+[11]BS17A!G1674+[11]BS17A!G1675+[11]BS17A!G1676+[11]BS17A!G1678+[11]BS17A!G1679+[11]BS17A!G1680+[11]BS17A!G1681+[11]BS17A!G1682+[11]BS17A!G1683+[11]BS17A!G1684+[11]BS17A!G1685+[11]BS17A!G1687+[11]BS17A!G1688+[11]BS17A!G1689+[11]BS17A!G1691+[11]BS17A!G1692+[11]BS17A!G1693+[11]BS17A!G1694+[11]BS17A!G1698+[11]BS17A!G1699+[11]BS17A!G1700+[11]BS17A!G1702+[11]BS17A!G1703+[11]BS17A!G1704+[11]BS17A!G1705+[11]BS17A!G1708+[11]BS17A!G1710+[11]BS17A!G1711+[11]BS17A!G1719+[11]BS17A!G1720+[11]BS17A!G1721+[11]BS17A!G1722+[11]BS17A!G1723+[11]BS17A!G1725+[11]BS17A!G1726+[11]BS17A!G1727+[11]BS17A!G1728+[11]BS17A!G1730+[11]BS17A!G1732+[11]BS17A!G1733+[11]BS17A!G1736+[11]BS17A!G1737+[11]BS17A!G1738+[11]BS17A!G1740+[11]BS17A!G1741+[11]BS17A!G1742+[11]BS17A!G1743+[11]BS17A!G1744+[11]BS17A!G1745+[11]BS17A!G1746+[11]BS17A!G1747+[11]BS17A!G1748+[11]BS17A!G1753+[11]BS17A!G1754+[11]BS17A!G1755+[11]BS17A!G1761+[11]BS17A!G1762+[11]BS17A!G1766+[11]BS17A!G1767+[11]BS17A!G1768+[11]BS17A!G1769+[11]BS17A!G1770+[11]BS17A!G1771+[11]BS17A!G1772+[11]BS17A!G1773+[11]BS17A!G1774+[11]BS17A!G1775+[11]BS17A!G1776+[11]BS17A!G1784+[11]BS17A!G1793+[11]BS17A!G1796+[11]BS17A!G1797+[11]BS17A!G1799+[11]BS17A!G1804+[11]BS17A!G1806+[11]BS17A!G1807+[11]BS17A!G1808+[11]BS17A!G1809+[11]BS17A!G1815+[11]BS17A!G1817+[11]BS17A!G1818+[11]BS17A!G1820+[11]BS17A!G1821+[11]BS17A!G1823+[11]BS17A!G1824+[11]BS17A!G1825+[11]BS17A!G1827+[11]BS17A!G1833+[11]BS17A!G1837+[11]BS17A!G1843</f>
        <v>0</v>
      </c>
      <c r="I91" s="395">
        <f>SUM(J91:L91)</f>
        <v>13</v>
      </c>
      <c r="J91" s="396">
        <f>+[11]BS17A!E1640+[11]BS17A!E1643+[11]BS17A!E1644+[11]BS17A!E1645+[11]BS17A!E1653+[11]BS17A!E1654+[11]BS17A!E1655+[11]BS17A!E1663+[11]BS17A!E1664+[11]BS17A!E1665+[11]BS17A!E1666+[11]BS17A!E1667+[11]BS17A!E1668+[11]BS17A!E1669+[11]BS17A!E1670+[11]BS17A!E1671+[11]BS17A!E1672+[11]BS17A!E1673+[11]BS17A!E1674+[11]BS17A!E1675+[11]BS17A!E1676+[11]BS17A!E1678+[11]BS17A!E1679+[11]BS17A!E1680+[11]BS17A!E1681+[11]BS17A!E1682+[11]BS17A!E1683+[11]BS17A!E1684+[11]BS17A!E1685+[11]BS17A!E1687+[11]BS17A!E1688+[11]BS17A!E1689+[11]BS17A!E1691+[11]BS17A!E1692+[11]BS17A!E1693+[11]BS17A!E1694+[11]BS17A!E1698+[11]BS17A!E1699+[11]BS17A!E1700+[11]BS17A!E1702+[11]BS17A!E1703+[11]BS17A!E1704+[11]BS17A!E1705+[11]BS17A!E1708+[11]BS17A!E1710+[11]BS17A!E1711+[11]BS17A!E1719+[11]BS17A!E1720+[11]BS17A!E1721+[11]BS17A!E1722+[11]BS17A!E1723+[11]BS17A!E1725+[11]BS17A!E1726+[11]BS17A!E1727+[11]BS17A!E1728+[11]BS17A!E1730+[11]BS17A!E1732+[11]BS17A!E1733+[11]BS17A!E1736+[11]BS17A!E1737+[11]BS17A!E1738+[11]BS17A!E1740+[11]BS17A!E1741+[11]BS17A!E1742+[11]BS17A!E1743+[11]BS17A!E1744+[11]BS17A!E1745+[11]BS17A!E1746+[11]BS17A!E1747+[11]BS17A!E1748+[11]BS17A!E1753+[11]BS17A!E1754+[11]BS17A!E1755+[11]BS17A!E1761+[11]BS17A!E1762+[11]BS17A!E1766+[11]BS17A!E1767+[11]BS17A!E1768+[11]BS17A!E1769+[11]BS17A!E1770+[11]BS17A!E1771+[11]BS17A!E1772+[11]BS17A!E1773+[11]BS17A!E1774+[11]BS17A!E1775+[11]BS17A!E1776+[11]BS17A!E1784+[11]BS17A!E1793+[11]BS17A!E1796+[11]BS17A!E1797+[11]BS17A!E1799+[11]BS17A!E1804+[11]BS17A!E1806+[11]BS17A!E1807+[11]BS17A!E1808+[11]BS17A!E1809+[11]BS17A!E1815+[11]BS17A!E1817+[11]BS17A!E1818+[11]BS17A!E1820+[11]BS17A!E1821+[11]BS17A!E1823+[11]BS17A!E1824+[11]BS17A!E1825+[11]BS17A!E1827+[11]BS17A!E1833+[11]BS17A!E1837+[11]BS17A!E1843</f>
        <v>13</v>
      </c>
      <c r="K91" s="396">
        <f>+[11]BS17A!H1640+[11]BS17A!H1643+[11]BS17A!H1644+[11]BS17A!H1645+[11]BS17A!H1653+[11]BS17A!H1654+[11]BS17A!H1655+[11]BS17A!H1663+[11]BS17A!H1664+[11]BS17A!H1665+[11]BS17A!H1666+[11]BS17A!H1667+[11]BS17A!H1668+[11]BS17A!H1669+[11]BS17A!H1670+[11]BS17A!H1671+[11]BS17A!H1672+[11]BS17A!H1673+[11]BS17A!H1674+[11]BS17A!H1675+[11]BS17A!H1676+[11]BS17A!H1678+[11]BS17A!H1679+[11]BS17A!H1680+[11]BS17A!H1681+[11]BS17A!H1682+[11]BS17A!H1683+[11]BS17A!H1684+[11]BS17A!H1685+[11]BS17A!H1687+[11]BS17A!H1688+[11]BS17A!H1689+[11]BS17A!H1691+[11]BS17A!H1692+[11]BS17A!H1693+[11]BS17A!H1694+[11]BS17A!H1698+[11]BS17A!H1699+[11]BS17A!H1700+[11]BS17A!H1702+[11]BS17A!H1703+[11]BS17A!H1704+[11]BS17A!H1705+[11]BS17A!H1708+[11]BS17A!H1710+[11]BS17A!H1711+[11]BS17A!H1719+[11]BS17A!H1720+[11]BS17A!H1721+[11]BS17A!H1722+[11]BS17A!H1723+[11]BS17A!H1725+[11]BS17A!H1726+[11]BS17A!H1727+[11]BS17A!H1728+[11]BS17A!H1730+[11]BS17A!H1732+[11]BS17A!H1733+[11]BS17A!H1736+[11]BS17A!H1737+[11]BS17A!H1738+[11]BS17A!H1740+[11]BS17A!H1741+[11]BS17A!H1742+[11]BS17A!H1743+[11]BS17A!H1744+[11]BS17A!H1745+[11]BS17A!H1746+[11]BS17A!H1747+[11]BS17A!H1748+[11]BS17A!H1753+[11]BS17A!H1754+[11]BS17A!H1755+[11]BS17A!H1761+[11]BS17A!H1762+[11]BS17A!H1766+[11]BS17A!H1767+[11]BS17A!H1768+[11]BS17A!H1769+[11]BS17A!H1770+[11]BS17A!H1771+[11]BS17A!H1772+[11]BS17A!H1773+[11]BS17A!H1774+[11]BS17A!H1775+[11]BS17A!H1776+[11]BS17A!H1784+[11]BS17A!H1793+[11]BS17A!H1796+[11]BS17A!H1797+[11]BS17A!H1799+[11]BS17A!H1804+[11]BS17A!H1806+[11]BS17A!H1807+[11]BS17A!H1808+[11]BS17A!H1809+[11]BS17A!H1815+[11]BS17A!H1817+[11]BS17A!H1818+[11]BS17A!H1820+[11]BS17A!H1821+[11]BS17A!H1823+[11]BS17A!H1824+[11]BS17A!H1825+[11]BS17A!H1827+[11]BS17A!H1833+[11]BS17A!H1837+[11]BS17A!H1843</f>
        <v>0</v>
      </c>
      <c r="L91" s="396">
        <f>+[11]BS17A!I1640+[11]BS17A!I1643+[11]BS17A!I1644+[11]BS17A!I1645+[11]BS17A!I1653+[11]BS17A!I1654+[11]BS17A!I1655+[11]BS17A!I1663+[11]BS17A!I1664+[11]BS17A!I1665+[11]BS17A!I1666+[11]BS17A!I1667+[11]BS17A!I1668+[11]BS17A!I1669+[11]BS17A!I1670+[11]BS17A!I1671+[11]BS17A!I1672+[11]BS17A!I1673+[11]BS17A!I1674+[11]BS17A!I1675+[11]BS17A!I1676+[11]BS17A!I1678+[11]BS17A!I1679+[11]BS17A!I1680+[11]BS17A!I1681+[11]BS17A!I1682+[11]BS17A!I1683+[11]BS17A!I1684+[11]BS17A!I1685+[11]BS17A!I1687+[11]BS17A!I1688+[11]BS17A!I1689+[11]BS17A!I1691+[11]BS17A!I1692+[11]BS17A!I1693+[11]BS17A!I1694+[11]BS17A!I1698+[11]BS17A!I1699+[11]BS17A!I1700+[11]BS17A!I1702+[11]BS17A!I1703+[11]BS17A!I1704+[11]BS17A!I1705+[11]BS17A!I1708+[11]BS17A!I1710+[11]BS17A!I1711+[11]BS17A!I1719+[11]BS17A!I1720+[11]BS17A!I1721+[11]BS17A!I1722+[11]BS17A!I1723+[11]BS17A!I1725+[11]BS17A!I1726+[11]BS17A!I1727+[11]BS17A!I1728+[11]BS17A!I1730+[11]BS17A!I1732+[11]BS17A!I1733+[11]BS17A!I1736+[11]BS17A!I1737+[11]BS17A!I1738+[11]BS17A!I1740+[11]BS17A!I1741+[11]BS17A!I1742+[11]BS17A!I1743+[11]BS17A!I1744+[11]BS17A!I1745+[11]BS17A!I1746+[11]BS17A!I1747+[11]BS17A!I1748+[11]BS17A!I1753+[11]BS17A!I1754+[11]BS17A!I1755+[11]BS17A!I1761+[11]BS17A!I1762+[11]BS17A!I1766+[11]BS17A!I1767+[11]BS17A!I1768+[11]BS17A!I1769+[11]BS17A!I1770+[11]BS17A!I1771+[11]BS17A!I1772+[11]BS17A!I1773+[11]BS17A!I1774+[11]BS17A!I1775+[11]BS17A!I1776+[11]BS17A!I1784+[11]BS17A!I1793+[11]BS17A!I1796+[11]BS17A!I1797+[11]BS17A!I1799+[11]BS17A!I1804+[11]BS17A!I1806+[11]BS17A!I1807+[11]BS17A!I1808+[11]BS17A!I1809+[11]BS17A!I1815+[11]BS17A!I1817+[11]BS17A!I1818+[11]BS17A!I1820+[11]BS17A!I1821+[11]BS17A!I1823+[11]BS17A!I1824+[11]BS17A!I1825+[11]BS17A!I1827+[11]BS17A!I1833+[11]BS17A!I1837+[11]BS17A!I1843</f>
        <v>0</v>
      </c>
      <c r="M91" s="324">
        <f>+[11]BS17A!AB1640+[11]BS17A!AB1643+[11]BS17A!AB1644+[11]BS17A!AB1645+[11]BS17A!AB1653+[11]BS17A!AB1654+[11]BS17A!AB1655+[11]BS17A!AB1663+[11]BS17A!AB1664+[11]BS17A!AB1665+[11]BS17A!AB1666+[11]BS17A!AB1667+[11]BS17A!AB1668+[11]BS17A!AB1669+[11]BS17A!AB1670+[11]BS17A!AB1671+[11]BS17A!AB1672+[11]BS17A!AB1673+[11]BS17A!AB1674+[11]BS17A!AB1675+[11]BS17A!AB1676+[11]BS17A!AB1678+[11]BS17A!AB1679+[11]BS17A!AB1680+[11]BS17A!AB1681+[11]BS17A!AB1682+[11]BS17A!AB1683+[11]BS17A!AB1684+[11]BS17A!AB1685+[11]BS17A!AB1687+[11]BS17A!AB1688+[11]BS17A!AB1689+[11]BS17A!AB1691+[11]BS17A!AB1692+[11]BS17A!AB1693+[11]BS17A!AB1694+[11]BS17A!AB1698+[11]BS17A!AB1699+[11]BS17A!AB1700+[11]BS17A!AB1702+[11]BS17A!AB1703+[11]BS17A!AB1704+[11]BS17A!AB1705+[11]BS17A!AB1708+[11]BS17A!AB1710+[11]BS17A!AB1711+[11]BS17A!AB1719+[11]BS17A!AB1720+[11]BS17A!AB1721+[11]BS17A!AB1722+[11]BS17A!AB1723+[11]BS17A!AB1725+[11]BS17A!AB1726+[11]BS17A!AB1727+[11]BS17A!AB1728+[11]BS17A!AB1730+[11]BS17A!AB1732+[11]BS17A!AB1733+[11]BS17A!AB1736+[11]BS17A!AB1737+[11]BS17A!AB1738+[11]BS17A!AB1740+[11]BS17A!AB1741+[11]BS17A!AB1742+[11]BS17A!AB1743+[11]BS17A!AB1744+[11]BS17A!AB1745+[11]BS17A!AB1746+[11]BS17A!AB1747+[11]BS17A!AB1748+[11]BS17A!AB1753+[11]BS17A!AB1754+[11]BS17A!AB1755+[11]BS17A!AB1761+[11]BS17A!AB1762+[11]BS17A!AB1766+[11]BS17A!AB1767+[11]BS17A!AB1768+[11]BS17A!AB1769+[11]BS17A!AB1770+[11]BS17A!AB1771+[11]BS17A!AB1772+[11]BS17A!AB1773+[11]BS17A!AB1774+[11]BS17A!AB1775+[11]BS17A!AB1776+[11]BS17A!AB1784+[11]BS17A!AB1793+[11]BS17A!AB1796+[11]BS17A!AB1797+[11]BS17A!AB1799+[11]BS17A!AB1804+[11]BS17A!AB1806+[11]BS17A!AB1807+[11]BS17A!AB1808+[11]BS17A!AB1809+[11]BS17A!AB1815+[11]BS17A!AB1817+[11]BS17A!AB1818+[11]BS17A!AB1820+[11]BS17A!AB1821+[11]BS17A!AB1823+[11]BS17A!AB1824+[11]BS17A!AB1825+[11]BS17A!AB1827+[11]BS17A!AB1833+[11]BS17A!AB1837+[11]BS17A!AB1843</f>
        <v>7</v>
      </c>
      <c r="N91" s="324">
        <f>+[11]BS17A!Q1640+[11]BS17A!Q1643+[11]BS17A!Q1644+[11]BS17A!Q1645+[11]BS17A!Q1653+[11]BS17A!Q1654+[11]BS17A!Q1655+[11]BS17A!Q1663+[11]BS17A!Q1664+[11]BS17A!Q1665+[11]BS17A!Q1666+[11]BS17A!Q1667+[11]BS17A!Q1668+[11]BS17A!Q1669+[11]BS17A!Q1670+[11]BS17A!Q1671+[11]BS17A!Q1672+[11]BS17A!Q1673+[11]BS17A!Q1674+[11]BS17A!Q1675+[11]BS17A!Q1676+[11]BS17A!Q1678+[11]BS17A!Q1679+[11]BS17A!Q1680+[11]BS17A!Q1681+[11]BS17A!Q1682+[11]BS17A!Q1683+[11]BS17A!Q1684+[11]BS17A!Q1685+[11]BS17A!Q1687+[11]BS17A!Q1688+[11]BS17A!Q1689+[11]BS17A!Q1691+[11]BS17A!Q1692+[11]BS17A!Q1693+[11]BS17A!Q1694+[11]BS17A!Q1698+[11]BS17A!Q1699+[11]BS17A!Q1700+[11]BS17A!Q1702+[11]BS17A!Q1703+[11]BS17A!Q1704+[11]BS17A!Q1705+[11]BS17A!Q1708+[11]BS17A!Q1710+[11]BS17A!Q1711+[11]BS17A!Q1719+[11]BS17A!Q1720+[11]BS17A!Q1721+[11]BS17A!Q1722+[11]BS17A!Q1723+[11]BS17A!Q1725+[11]BS17A!Q1726+[11]BS17A!Q1727+[11]BS17A!Q1728+[11]BS17A!Q1730+[11]BS17A!Q1732+[11]BS17A!Q1733+[11]BS17A!Q1736+[11]BS17A!Q1737+[11]BS17A!Q1738+[11]BS17A!Q1740+[11]BS17A!Q1741+[11]BS17A!Q1742+[11]BS17A!Q1743+[11]BS17A!Q1744+[11]BS17A!Q1745+[11]BS17A!Q1746+[11]BS17A!Q1747+[11]BS17A!Q1748+[11]BS17A!Q1753+[11]BS17A!Q1754+[11]BS17A!Q1755+[11]BS17A!Q1761+[11]BS17A!Q1762+[11]BS17A!Q1766+[11]BS17A!Q1767+[11]BS17A!Q1768+[11]BS17A!Q1769+[11]BS17A!Q1770+[11]BS17A!Q1771+[11]BS17A!Q1772+[11]BS17A!Q1773+[11]BS17A!Q1774+[11]BS17A!Q1775+[11]BS17A!Q1776+[11]BS17A!Q1784+[11]BS17A!Q1793+[11]BS17A!Q1796+[11]BS17A!Q1797+[11]BS17A!Q1799+[11]BS17A!Q1804+[11]BS17A!Q1806+[11]BS17A!Q1807+[11]BS17A!Q1808+[11]BS17A!Q1809+[11]BS17A!Q1815+[11]BS17A!Q1817+[11]BS17A!Q1818+[11]BS17A!Q1820+[11]BS17A!Q1821+[11]BS17A!Q1823+[11]BS17A!Q1824+[11]BS17A!Q1825+[11]BS17A!Q1827+[11]BS17A!Q1833+[11]BS17A!Q1837+[11]BS17A!Q1843+[11]BS17A!R1640+[11]BS17A!R1643+[11]BS17A!R1644+[11]BS17A!R1645+[11]BS17A!R1653+[11]BS17A!R1654+[11]BS17A!R1655+[11]BS17A!R1663+[11]BS17A!R1664+[11]BS17A!R1665+[11]BS17A!R1666+[11]BS17A!R1667+[11]BS17A!R1668+[11]BS17A!R1669+[11]BS17A!R1670+[11]BS17A!R1671+[11]BS17A!R1672+[11]BS17A!R1673+[11]BS17A!R1674+[11]BS17A!R1675+[11]BS17A!R1676+[11]BS17A!R1678+[11]BS17A!R1679+[11]BS17A!R1680+[11]BS17A!R1681+[11]BS17A!R1682+[11]BS17A!R1683+[11]BS17A!R1684+[11]BS17A!R1685+[11]BS17A!R1687+[11]BS17A!R1688+[11]BS17A!R1689+[11]BS17A!R1691+[11]BS17A!R1692+[11]BS17A!R1693+[11]BS17A!R1694+[11]BS17A!R1698+[11]BS17A!R1699+[11]BS17A!R1700+[11]BS17A!R1702+[11]BS17A!R1703+[11]BS17A!R1704+[11]BS17A!R1705+[11]BS17A!R1708+[11]BS17A!R1710+[11]BS17A!R1711+[11]BS17A!R1719+[11]BS17A!R1720+[11]BS17A!R1721+[11]BS17A!R1722+[11]BS17A!R1723+[11]BS17A!R1725+[11]BS17A!R1726+[11]BS17A!R1727+[11]BS17A!R1728+[11]BS17A!R1730+[11]BS17A!R1732+[11]BS17A!R1733+[11]BS17A!R1736+[11]BS17A!R1737+[11]BS17A!R1738+[11]BS17A!R1740+[11]BS17A!R1741+[11]BS17A!R1742+[11]BS17A!R1743+[11]BS17A!R1744+[11]BS17A!R1745+[11]BS17A!R1746+[11]BS17A!R1747+[11]BS17A!R1748+[11]BS17A!R1753+[11]BS17A!R1754+[11]BS17A!R1755+[11]BS17A!R1761+[11]BS17A!R1762+[11]BS17A!R1766+[11]BS17A!R1767+[11]BS17A!R1768+[11]BS17A!R1769+[11]BS17A!R1770+[11]BS17A!R1771+[11]BS17A!R1772+[11]BS17A!R1773+[11]BS17A!R1774+[11]BS17A!R1775+[11]BS17A!R1776+[11]BS17A!R1784+[11]BS17A!R1793+[11]BS17A!R1796+[11]BS17A!R1797+[11]BS17A!R1799+[11]BS17A!R1804+[11]BS17A!R1806+[11]BS17A!R1807+[11]BS17A!R1808+[11]BS17A!R1809+[11]BS17A!R1815+[11]BS17A!R1817+[11]BS17A!R1818+[11]BS17A!R1820+[11]BS17A!R1821+[11]BS17A!R1823+[11]BS17A!R1824+[11]BS17A!R1825+[11]BS17A!R1827+[11]BS17A!R1833+[11]BS17A!R1837+[11]BS17A!R1843</f>
        <v>0</v>
      </c>
      <c r="O91" s="324">
        <f>+[11]BS17D!C1638+[11]BS17D!C1641+[11]BS17D!C1642+[11]BS17D!C1643+[11]BS17D!C1651+[11]BS17D!C1652+[11]BS17D!C1653+[11]BS17D!C1661+[11]BS17D!C1662+[11]BS17D!C1663+[11]BS17D!C1664+[11]BS17D!C1665+[11]BS17D!C1666+[11]BS17D!C1667+[11]BS17D!C1668+[11]BS17D!C1669+[11]BS17D!C1670+[11]BS17D!C1671+[11]BS17D!C1672+[11]BS17D!C1673+[11]BS17D!C1674+[11]BS17D!C1676+[11]BS17D!C1677+[11]BS17D!C1678+[11]BS17D!C1679+[11]BS17D!C1680+[11]BS17D!C1681+[11]BS17D!C1682+[11]BS17D!C1683+[11]BS17D!C1685+[11]BS17D!C1686+[11]BS17D!C1687+[11]BS17D!C1689+[11]BS17D!C1690+[11]BS17D!C1691+[11]BS17D!C1692+[11]BS17D!C1696+[11]BS17D!C1697+[11]BS17D!C1698+[11]BS17D!C1700+[11]BS17D!C1701+[11]BS17D!C1702+[11]BS17D!C1703+[11]BS17D!C1706+[11]BS17D!C1708+[11]BS17D!C1709+[11]BS17D!C1717+[11]BS17D!C1718+[11]BS17D!C1719+[11]BS17D!C1720+[11]BS17D!C1721+[11]BS17D!C1723+[11]BS17D!C1724+[11]BS17D!C1725+[11]BS17D!C1726+[11]BS17D!C1728+[11]BS17D!C1730+[11]BS17D!C1731+[11]BS17D!C1734+[11]BS17D!C1735+[11]BS17D!C1736+[11]BS17D!C1738+[11]BS17D!C1739+[11]BS17D!C1740+[11]BS17D!C1741+[11]BS17D!C1742+[11]BS17D!C1743+[11]BS17D!C1744+[11]BS17D!C1745+[11]BS17D!C1746+[11]BS17D!C1751+[11]BS17D!C1752+[11]BS17D!C1753+[11]BS17D!C1759+[11]BS17D!C1760+[11]BS17D!C1764+[11]BS17D!C1765+[11]BS17D!C1766+[11]BS17D!C1767+[11]BS17D!C1768+[11]BS17D!C1769+[11]BS17D!C1770+[11]BS17D!C1771+[11]BS17D!C1772+[11]BS17D!C1773+[11]BS17D!C1774+[11]BS17D!C1782+[11]BS17D!C1791+[11]BS17D!C1794+[11]BS17D!C1795+[11]BS17D!C1797+[11]BS17D!C1802+[11]BS17D!C1804+[11]BS17D!C1805+[11]BS17D!C1806+[11]BS17D!C1807+[11]BS17D!C1813+[11]BS17D!C1815+[11]BS17D!C1816+[11]BS17D!C1818+[11]BS17D!C1819+[11]BS17D!C1821+[11]BS17D!C1822+[11]BS17D!C1823+[11]BS17D!C1825+[11]BS17D!C1831+[11]BS17D!C1835+[11]BS17D!C1841</f>
        <v>0</v>
      </c>
      <c r="P91" s="324">
        <f>+[11]BS17A!S1640+[11]BS17A!S1643+[11]BS17A!S1644+[11]BS17A!S1645+[11]BS17A!S1653+[11]BS17A!S1654+[11]BS17A!S1655+[11]BS17A!S1663+[11]BS17A!S1664+[11]BS17A!S1665+[11]BS17A!S1666+[11]BS17A!S1667+[11]BS17A!S1668+[11]BS17A!S1669+[11]BS17A!S1670+[11]BS17A!S1671+[11]BS17A!S1672+[11]BS17A!S1673+[11]BS17A!S1674+[11]BS17A!S1675+[11]BS17A!S1676+[11]BS17A!S1678+[11]BS17A!S1679+[11]BS17A!S1680+[11]BS17A!S1681+[11]BS17A!S1682+[11]BS17A!S1683+[11]BS17A!S1684+[11]BS17A!S1685+[11]BS17A!S1687+[11]BS17A!S1688+[11]BS17A!S1689+[11]BS17A!S1691+[11]BS17A!S1692+[11]BS17A!S1693+[11]BS17A!S1694+[11]BS17A!S1698+[11]BS17A!S1699+[11]BS17A!S1700+[11]BS17A!S1702+[11]BS17A!S1703+[11]BS17A!S1704+[11]BS17A!S1705+[11]BS17A!S1708+[11]BS17A!S1710+[11]BS17A!S1711+[11]BS17A!S1719+[11]BS17A!S1720+[11]BS17A!S1721+[11]BS17A!S1722+[11]BS17A!S1723+[11]BS17A!S1725+[11]BS17A!S1726+[11]BS17A!S1727+[11]BS17A!S1728+[11]BS17A!S1730+[11]BS17A!S1732+[11]BS17A!S1733+[11]BS17A!S1736+[11]BS17A!S1737+[11]BS17A!S1738+[11]BS17A!S1740+[11]BS17A!S1741+[11]BS17A!S1742+[11]BS17A!S1743+[11]BS17A!S1744+[11]BS17A!S1745+[11]BS17A!S1746+[11]BS17A!S1747+[11]BS17A!S1748+[11]BS17A!S1753+[11]BS17A!S1754+[11]BS17A!S1755+[11]BS17A!S1761+[11]BS17A!S1762+[11]BS17A!S1766+[11]BS17A!S1767+[11]BS17A!S1768+[11]BS17A!S1769+[11]BS17A!S1770+[11]BS17A!S1771+[11]BS17A!S1772+[11]BS17A!S1773+[11]BS17A!S1774+[11]BS17A!S1775+[11]BS17A!S1776+[11]BS17A!S1784+[11]BS17A!S1793+[11]BS17A!S1796+[11]BS17A!S1797+[11]BS17A!S1799+[11]BS17A!S1804+[11]BS17A!S1806+[11]BS17A!S1807+[11]BS17A!S1808+[11]BS17A!S1809+[11]BS17A!S1815+[11]BS17A!S1817+[11]BS17A!S1818+[11]BS17A!S1820+[11]BS17A!S1821+[11]BS17A!S1823+[11]BS17A!S1824+[11]BS17A!S1825+[11]BS17A!S1827+[11]BS17A!S1833+[11]BS17A!S1837+[11]BS17A!S1843</f>
        <v>0</v>
      </c>
      <c r="Q91" s="324">
        <f>+[11]BS17A!T1640+[11]BS17A!T1643+[11]BS17A!T1644+[11]BS17A!T1645+[11]BS17A!T1653+[11]BS17A!T1654+[11]BS17A!T1655+[11]BS17A!T1663+[11]BS17A!T1664+[11]BS17A!T1665+[11]BS17A!T1666+[11]BS17A!T1667+[11]BS17A!T1668+[11]BS17A!T1669+[11]BS17A!T1670+[11]BS17A!T1671+[11]BS17A!T1672+[11]BS17A!T1673+[11]BS17A!T1674+[11]BS17A!T1675+[11]BS17A!T1676+[11]BS17A!T1678+[11]BS17A!T1679+[11]BS17A!T1680+[11]BS17A!T1681+[11]BS17A!T1682+[11]BS17A!T1683+[11]BS17A!T1684+[11]BS17A!T1685+[11]BS17A!T1687+[11]BS17A!T1688+[11]BS17A!T1689+[11]BS17A!T1691+[11]BS17A!T1692+[11]BS17A!T1693+[11]BS17A!T1694+[11]BS17A!T1698+[11]BS17A!T1699+[11]BS17A!T1700+[11]BS17A!T1702+[11]BS17A!T1703+[11]BS17A!T1704+[11]BS17A!T1705+[11]BS17A!T1708+[11]BS17A!T1710+[11]BS17A!T1711+[11]BS17A!T1719+[11]BS17A!T1720+[11]BS17A!T1721+[11]BS17A!T1722+[11]BS17A!T1723+[11]BS17A!T1725+[11]BS17A!T1726+[11]BS17A!T1727+[11]BS17A!T1728+[11]BS17A!T1730+[11]BS17A!T1732+[11]BS17A!T1733+[11]BS17A!T1736+[11]BS17A!T1737+[11]BS17A!T1738+[11]BS17A!T1740+[11]BS17A!T1741+[11]BS17A!T1742+[11]BS17A!T1743+[11]BS17A!T1744+[11]BS17A!T1745+[11]BS17A!T1746+[11]BS17A!T1747+[11]BS17A!T1748+[11]BS17A!T1753+[11]BS17A!T1754+[11]BS17A!T1755+[11]BS17A!T1761+[11]BS17A!T1762+[11]BS17A!T1766+[11]BS17A!T1767+[11]BS17A!T1768+[11]BS17A!T1769+[11]BS17A!T1770+[11]BS17A!T1771+[11]BS17A!T1772+[11]BS17A!T1773+[11]BS17A!T1774+[11]BS17A!T1775+[11]BS17A!T1776+[11]BS17A!T1784+[11]BS17A!T1793+[11]BS17A!T1796+[11]BS17A!T1797+[11]BS17A!T1799+[11]BS17A!T1804+[11]BS17A!T1806+[11]BS17A!T1807+[11]BS17A!T1808+[11]BS17A!T1809+[11]BS17A!T1815+[11]BS17A!T1817+[11]BS17A!T1818+[11]BS17A!T1820+[11]BS17A!T1821+[11]BS17A!T1823+[11]BS17A!T1824+[11]BS17A!T1825+[11]BS17A!T1827+[11]BS17A!T1833+[11]BS17A!T1837+[11]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[11]BS17A!C$1641+[11]BS17A!C$1642+[11]BS17A!C$1646+[11]BS17A!C$1647+[11]BS17A!C$1648+[11]BS17A!C$1649+[11]BS17A!C$1650+[11]BS17A!C$1651+[11]BS17A!C$1652+[11]BS17A!C$1656+[11]BS17A!C$1657+[11]BS17A!C$1658+[11]BS17A!C$1659+[11]BS17A!C$1660+[11]BS17A!C$1661+[11]BS17A!C$1662+[11]BS17A!C$1677+[11]BS17A!C$1686+[11]BS17A!C$1690+[11]BS17A!C$1695+[11]BS17A!C$1696+[11]BS17A!C$1697+[11]BS17A!C$1701+[11]BS17A!C$1706+[11]BS17A!C$1707+[11]BS17A!C$1709+[11]BS17A!C$1712+[11]BS17A!C$1713+[11]BS17A!C$1714+[11]BS17A!C$1715+[11]BS17A!C$1716+[11]BS17A!C$1717+[11]BS17A!C$1718+[11]BS17A!C$1724+[11]BS17A!C$1729+[11]BS17A!C$1731+[11]BS17A!C$1734+[11]BS17A!C$1735+[11]BS17A!C$1739+[11]BS17A!C$1749+[11]BS17A!C$1750+[11]BS17A!C$1751+[11]BS17A!C$1752+[11]BS17A!C$1756+[11]BS17A!C$1757+[11]BS17A!C$1758+[11]BS17A!C$1759+[11]BS17A!C$1760+[11]BS17A!C$1763+[11]BS17A!C$1764+[11]BS17A!C$1765+[11]BS17A!C$1777+[11]BS17A!C$1778+[11]BS17A!C$1779+[11]BS17A!C$1780+[11]BS17A!C$1781+[11]BS17A!C$1782+[11]BS17A!C$1783+[11]BS17A!C$1785+[11]BS17A!C$1786+[11]BS17A!C$1787+[11]BS17A!C$1788+[11]BS17A!C$1789+[11]BS17A!C$1790+[11]BS17A!C$1791+[11]BS17A!C$1792+[11]BS17A!C$1794+[11]BS17A!C$1795+[11]BS17A!C$1798+[11]BS17A!C$1800+[11]BS17A!C$1801+[11]BS17A!C$1802+[11]BS17A!C$1803+[11]BS17A!C$1805+[11]BS17A!C$1810+[11]BS17A!C$1811+[11]BS17A!C$1812+[11]BS17A!C$1813+[11]BS17A!C$1814+[11]BS17A!C$1816+[11]BS17A!C$1819+[11]BS17A!C$1822+[11]BS17A!C$1826+[11]BS17A!C$1828+[11]BS17A!C$1829+[11]BS17A!C$1830+[11]BS17A!C$1831+[11]BS17A!C$1832+[11]BS17A!C$1834+[11]BS17A!C$1835+[11]BS17A!C$1836+[11]BS17A!C$1838+[11]BS17A!C$1839+[11]BS17A!C$1840+[11]BS17A!C$1841+[11]BS17A!C$1842+[11]BS17A!C$1844</f>
        <v>25</v>
      </c>
      <c r="D92" s="296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21</v>
      </c>
      <c r="E92" s="294">
        <f>SUM(F92:H92)</f>
        <v>23</v>
      </c>
      <c r="F92" s="295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21</v>
      </c>
      <c r="G92" s="295">
        <f>+[11]BS17A!F$1641+[11]BS17A!F$1642+[11]BS17A!F$1646+[11]BS17A!F$1647+[11]BS17A!F$1648+[11]BS17A!F$1649+[11]BS17A!F$1650+[11]BS17A!F$1651+[11]BS17A!F$1652+[11]BS17A!F$1656+[11]BS17A!F$1657+[11]BS17A!F$1658+[11]BS17A!F$1659+[11]BS17A!F$1660+[11]BS17A!F$1661+[11]BS17A!F$1662+[11]BS17A!F$1677+[11]BS17A!F$1686+[11]BS17A!F$1690+[11]BS17A!F$1695+[11]BS17A!F$1696+[11]BS17A!F$1697+[11]BS17A!F$1701+[11]BS17A!F$1706+[11]BS17A!F$1707+[11]BS17A!F$1709+[11]BS17A!F$1712+[11]BS17A!F$1713+[11]BS17A!F$1714+[11]BS17A!F$1715+[11]BS17A!F$1716+[11]BS17A!F$1717+[11]BS17A!F$1718+[11]BS17A!F$1724+[11]BS17A!F$1729+[11]BS17A!F$1731+[11]BS17A!F$1734+[11]BS17A!F$1735+[11]BS17A!F$1739+[11]BS17A!F$1749+[11]BS17A!F$1750+[11]BS17A!F$1751+[11]BS17A!F$1752+[11]BS17A!F$1756+[11]BS17A!F$1757+[11]BS17A!F$1758+[11]BS17A!F$1759+[11]BS17A!F$1760+[11]BS17A!F$1763+[11]BS17A!F$1764+[11]BS17A!F$1765+[11]BS17A!F$1777+[11]BS17A!F$1778+[11]BS17A!F$1779+[11]BS17A!F$1780+[11]BS17A!F$1781+[11]BS17A!F$1782+[11]BS17A!F$1783+[11]BS17A!F$1785+[11]BS17A!F$1786+[11]BS17A!F$1787+[11]BS17A!F$1788+[11]BS17A!F$1789+[11]BS17A!F$1790+[11]BS17A!F$1791+[11]BS17A!F$1792+[11]BS17A!F$1794+[11]BS17A!F$1795+[11]BS17A!F$1798+[11]BS17A!F$1800+[11]BS17A!F$1801+[11]BS17A!F$1802+[11]BS17A!F$1803+[11]BS17A!F$1805+[11]BS17A!F$1810+[11]BS17A!F$1811+[11]BS17A!F$1812+[11]BS17A!F$1813+[11]BS17A!F$1814+[11]BS17A!F$1816+[11]BS17A!F$1819+[11]BS17A!F$1822+[11]BS17A!F$1826+[11]BS17A!F$1828+[11]BS17A!F$1829+[11]BS17A!F$1830+[11]BS17A!F$1831+[11]BS17A!F$1832+[11]BS17A!F$1834+[11]BS17A!F$1835+[11]BS17A!F$1836+[11]BS17A!F$1838+[11]BS17A!F$1839+[11]BS17A!F$1840+[11]BS17A!F$1841+[11]BS17A!F$1842+[11]BS17A!F$1844</f>
        <v>1</v>
      </c>
      <c r="H92" s="295">
        <f>+[11]BS17A!G$1641+[11]BS17A!G$1642+[11]BS17A!G$1646+[11]BS17A!G$1647+[11]BS17A!G$1648+[11]BS17A!G$1649+[11]BS17A!G$1650+[11]BS17A!G$1651+[11]BS17A!G$1652+[11]BS17A!G$1656+[11]BS17A!G$1657+[11]BS17A!G$1658+[11]BS17A!G$1659+[11]BS17A!G$1660+[11]BS17A!G$1661+[11]BS17A!G$1662+[11]BS17A!G$1677+[11]BS17A!G$1686+[11]BS17A!G$1690+[11]BS17A!G$1695+[11]BS17A!G$1696+[11]BS17A!G$1697+[11]BS17A!G$1701+[11]BS17A!G$1706+[11]BS17A!G$1707+[11]BS17A!G$1709+[11]BS17A!G$1712+[11]BS17A!G$1713+[11]BS17A!G$1714+[11]BS17A!G$1715+[11]BS17A!G$1716+[11]BS17A!G$1717+[11]BS17A!G$1718+[11]BS17A!G$1724+[11]BS17A!G$1729+[11]BS17A!G$1731+[11]BS17A!G$1734+[11]BS17A!G$1735+[11]BS17A!G$1739+[11]BS17A!G$1749+[11]BS17A!G$1750+[11]BS17A!G$1751+[11]BS17A!G$1752+[11]BS17A!G$1756+[11]BS17A!G$1757+[11]BS17A!G$1758+[11]BS17A!G$1759+[11]BS17A!G$1760+[11]BS17A!G$1763+[11]BS17A!G$1764+[11]BS17A!G$1765+[11]BS17A!G$1777+[11]BS17A!G$1778+[11]BS17A!G$1779+[11]BS17A!G$1780+[11]BS17A!G$1781+[11]BS17A!G$1782+[11]BS17A!G$1783+[11]BS17A!G$1785+[11]BS17A!G$1786+[11]BS17A!G$1787+[11]BS17A!G$1788+[11]BS17A!G$1789+[11]BS17A!G$1790+[11]BS17A!G$1791+[11]BS17A!G$1792+[11]BS17A!G$1794+[11]BS17A!G$1795+[11]BS17A!G$1798+[11]BS17A!G$1800+[11]BS17A!G$1801+[11]BS17A!G$1802+[11]BS17A!G$1803+[11]BS17A!G$1805+[11]BS17A!G$1810+[11]BS17A!G$1811+[11]BS17A!G$1812+[11]BS17A!G$1813+[11]BS17A!G$1814+[11]BS17A!G$1816+[11]BS17A!G$1819+[11]BS17A!G$1822+[11]BS17A!G$1826+[11]BS17A!G$1828+[11]BS17A!G$1829+[11]BS17A!G$1830+[11]BS17A!G$1831+[11]BS17A!G$1832+[11]BS17A!G$1834+[11]BS17A!G$1835+[11]BS17A!G$1836+[11]BS17A!G$1838+[11]BS17A!G$1839+[11]BS17A!G$1840+[11]BS17A!G$1841+[11]BS17A!G$1842+[11]BS17A!G$1844</f>
        <v>1</v>
      </c>
      <c r="I92" s="395">
        <f>SUM(J92:L92)</f>
        <v>4</v>
      </c>
      <c r="J92" s="396">
        <f>+[11]BS17A!E$1641+[11]BS17A!E$1642+[11]BS17A!E$1646+[11]BS17A!E$1647+[11]BS17A!E$1648+[11]BS17A!E$1649+[11]BS17A!E$1650+[11]BS17A!E$1651+[11]BS17A!E$1652+[11]BS17A!E$1656+[11]BS17A!E$1657+[11]BS17A!E$1658+[11]BS17A!E$1659+[11]BS17A!E$1660+[11]BS17A!E$1661+[11]BS17A!E$1662+[11]BS17A!E$1677+[11]BS17A!E$1686+[11]BS17A!E$1690+[11]BS17A!E$1695+[11]BS17A!E$1696+[11]BS17A!E$1697+[11]BS17A!E$1701+[11]BS17A!E$1706+[11]BS17A!E$1707+[11]BS17A!E$1709+[11]BS17A!E$1712+[11]BS17A!E$1713+[11]BS17A!E$1714+[11]BS17A!E$1715+[11]BS17A!E$1716+[11]BS17A!E$1717+[11]BS17A!E$1718+[11]BS17A!E$1724+[11]BS17A!E$1729+[11]BS17A!E$1731+[11]BS17A!E$1734+[11]BS17A!E$1735+[11]BS17A!E$1739+[11]BS17A!E$1749+[11]BS17A!E$1750+[11]BS17A!E$1751+[11]BS17A!E$1752+[11]BS17A!E$1756+[11]BS17A!E$1757+[11]BS17A!E$1758+[11]BS17A!E$1759+[11]BS17A!E$1760+[11]BS17A!E$1763+[11]BS17A!E$1764+[11]BS17A!E$1765+[11]BS17A!E$1777+[11]BS17A!E$1778+[11]BS17A!E$1779+[11]BS17A!E$1780+[11]BS17A!E$1781+[11]BS17A!E$1782+[11]BS17A!E$1783+[11]BS17A!E$1785+[11]BS17A!E$1786+[11]BS17A!E$1787+[11]BS17A!E$1788+[11]BS17A!E$1789+[11]BS17A!E$1790+[11]BS17A!E$1791+[11]BS17A!E$1792+[11]BS17A!E$1794+[11]BS17A!E$1795+[11]BS17A!E$1798+[11]BS17A!E$1800+[11]BS17A!E$1801+[11]BS17A!E$1802+[11]BS17A!E$1803+[11]BS17A!E$1805+[11]BS17A!E$1810+[11]BS17A!E$1811+[11]BS17A!E$1812+[11]BS17A!E$1813+[11]BS17A!E$1814+[11]BS17A!E$1816+[11]BS17A!E$1819+[11]BS17A!E$1822+[11]BS17A!E$1826+[11]BS17A!E$1828+[11]BS17A!E$1829+[11]BS17A!E$1830+[11]BS17A!E$1831+[11]BS17A!E$1832+[11]BS17A!E$1834+[11]BS17A!E$1835+[11]BS17A!E$1836+[11]BS17A!E$1838+[11]BS17A!E$1839+[11]BS17A!E$1840+[11]BS17A!E$1841+[11]BS17A!E$1842+[11]BS17A!E$1844</f>
        <v>4</v>
      </c>
      <c r="K92" s="398">
        <f>+[11]BS17A!H$1641+[11]BS17A!H$1642+[11]BS17A!H$1646+[11]BS17A!H$1647+[11]BS17A!H$1648+[11]BS17A!H$1649+[11]BS17A!H$1650+[11]BS17A!H$1651+[11]BS17A!H$1652+[11]BS17A!H$1656+[11]BS17A!H$1657+[11]BS17A!H$1658+[11]BS17A!H$1659+[11]BS17A!H$1660+[11]BS17A!H$1661+[11]BS17A!H$1662+[11]BS17A!H$1677+[11]BS17A!H$1686+[11]BS17A!H$1690+[11]BS17A!H$1695+[11]BS17A!H$1696+[11]BS17A!H$1697+[11]BS17A!H$1701+[11]BS17A!H$1706+[11]BS17A!H$1707+[11]BS17A!H$1709+[11]BS17A!H$1712+[11]BS17A!H$1713+[11]BS17A!H$1714+[11]BS17A!H$1715+[11]BS17A!H$1716+[11]BS17A!H$1717+[11]BS17A!H$1718+[11]BS17A!H$1724+[11]BS17A!H$1729+[11]BS17A!H$1731+[11]BS17A!H$1734+[11]BS17A!H$1735+[11]BS17A!H$1739+[11]BS17A!H$1749+[11]BS17A!H$1750+[11]BS17A!H$1751+[11]BS17A!H$1752+[11]BS17A!H$1756+[11]BS17A!H$1757+[11]BS17A!H$1758+[11]BS17A!H$1759+[11]BS17A!H$1760+[11]BS17A!H$1763+[11]BS17A!H$1764+[11]BS17A!H$1765+[11]BS17A!H$1777+[11]BS17A!H$1778+[11]BS17A!H$1779+[11]BS17A!H$1780+[11]BS17A!H$1781+[11]BS17A!H$1782+[11]BS17A!H$1783+[11]BS17A!H$1785+[11]BS17A!H$1786+[11]BS17A!H$1787+[11]BS17A!H$1788+[11]BS17A!H$1789+[11]BS17A!H$1790+[11]BS17A!H$1791+[11]BS17A!H$1792+[11]BS17A!H$1794+[11]BS17A!H$1795+[11]BS17A!H$1798+[11]BS17A!H$1800+[11]BS17A!H$1801+[11]BS17A!H$1802+[11]BS17A!H$1803+[11]BS17A!H$1805+[11]BS17A!H$1810+[11]BS17A!H$1811+[11]BS17A!H$1812+[11]BS17A!H$1813+[11]BS17A!H$1814+[11]BS17A!H$1816+[11]BS17A!H$1819+[11]BS17A!H$1822+[11]BS17A!H$1826+[11]BS17A!H$1828+[11]BS17A!H$1829+[11]BS17A!H$1830+[11]BS17A!H$1831+[11]BS17A!H$1832+[11]BS17A!H$1834+[11]BS17A!H$1835+[11]BS17A!H$1836+[11]BS17A!H$1838+[11]BS17A!H$1839+[11]BS17A!H$1840+[11]BS17A!H$1841+[11]BS17A!H$1842+[11]BS17A!H$1844</f>
        <v>0</v>
      </c>
      <c r="L92" s="398">
        <f>+[11]BS17A!I$1641+[11]BS17A!I$1642+[11]BS17A!I$1646+[11]BS17A!I$1647+[11]BS17A!I$1648+[11]BS17A!I$1649+[11]BS17A!I$1650+[11]BS17A!I$1651+[11]BS17A!I$1652+[11]BS17A!I$1656+[11]BS17A!I$1657+[11]BS17A!I$1658+[11]BS17A!I$1659+[11]BS17A!I$1660+[11]BS17A!I$1661+[11]BS17A!I$1662+[11]BS17A!I$1677+[11]BS17A!I$1686+[11]BS17A!I$1690+[11]BS17A!I$1695+[11]BS17A!I$1696+[11]BS17A!I$1697+[11]BS17A!I$1701+[11]BS17A!I$1706+[11]BS17A!I$1707+[11]BS17A!I$1709+[11]BS17A!I$1712+[11]BS17A!I$1713+[11]BS17A!I$1714+[11]BS17A!I$1715+[11]BS17A!I$1716+[11]BS17A!I$1717+[11]BS17A!I$1718+[11]BS17A!I$1724+[11]BS17A!I$1729+[11]BS17A!I$1731+[11]BS17A!I$1734+[11]BS17A!I$1735+[11]BS17A!I$1739+[11]BS17A!I$1749+[11]BS17A!I$1750+[11]BS17A!I$1751+[11]BS17A!I$1752+[11]BS17A!I$1756+[11]BS17A!I$1757+[11]BS17A!I$1758+[11]BS17A!I$1759+[11]BS17A!I$1760+[11]BS17A!I$1763+[11]BS17A!I$1764+[11]BS17A!I$1765+[11]BS17A!I$1777+[11]BS17A!I$1778+[11]BS17A!I$1779+[11]BS17A!I$1780+[11]BS17A!I$1781+[11]BS17A!I$1782+[11]BS17A!I$1783+[11]BS17A!I$1785+[11]BS17A!I$1786+[11]BS17A!I$1787+[11]BS17A!I$1788+[11]BS17A!I$1789+[11]BS17A!I$1790+[11]BS17A!I$1791+[11]BS17A!I$1792+[11]BS17A!I$1794+[11]BS17A!I$1795+[11]BS17A!I$1798+[11]BS17A!I$1800+[11]BS17A!I$1801+[11]BS17A!I$1802+[11]BS17A!I$1803+[11]BS17A!I$1805+[11]BS17A!I$1810+[11]BS17A!I$1811+[11]BS17A!I$1812+[11]BS17A!I$1813+[11]BS17A!I$1814+[11]BS17A!I$1816+[11]BS17A!I$1819+[11]BS17A!I$1822+[11]BS17A!I$1826+[11]BS17A!I$1828+[11]BS17A!I$1829+[11]BS17A!I$1830+[11]BS17A!I$1831+[11]BS17A!I$1832+[11]BS17A!I$1834+[11]BS17A!I$1835+[11]BS17A!I$1836+[11]BS17A!I$1838+[11]BS17A!I$1839+[11]BS17A!I$1840+[11]BS17A!I$1841+[11]BS17A!I$1842+[11]BS17A!I$1844</f>
        <v>0</v>
      </c>
      <c r="M92" s="177">
        <f>+[11]BS17A!AB$1641+[11]BS17A!AB$1642+[11]BS17A!AB$1646+[11]BS17A!AB$1647+[11]BS17A!AB$1648+[11]BS17A!AB$1649+[11]BS17A!AB$1650+[11]BS17A!AB$1651+[11]BS17A!AB$1652+[11]BS17A!AB$1656+[11]BS17A!AB$1657+[11]BS17A!AB$1658+[11]BS17A!AB$1659+[11]BS17A!AB$1660+[11]BS17A!AB$1661+[11]BS17A!AB$1662+[11]BS17A!AB$1677+[11]BS17A!AB$1686+[11]BS17A!AB$1690+[11]BS17A!AB$1695+[11]BS17A!AB$1696+[11]BS17A!AB$1697+[11]BS17A!AB$1701+[11]BS17A!AB$1706+[11]BS17A!AB$1707+[11]BS17A!AB$1709+[11]BS17A!AB$1712+[11]BS17A!AB$1713+[11]BS17A!AB$1714+[11]BS17A!AB$1715+[11]BS17A!AB$1716+[11]BS17A!AB$1717+[11]BS17A!AB$1718+[11]BS17A!AB$1724+[11]BS17A!AB$1729+[11]BS17A!AB$1731+[11]BS17A!AB$1734+[11]BS17A!AB$1735+[11]BS17A!AB$1739+[11]BS17A!AB$1749+[11]BS17A!AB$1750+[11]BS17A!AB$1751+[11]BS17A!AB$1752+[11]BS17A!AB$1756+[11]BS17A!AB$1757+[11]BS17A!AB$1758+[11]BS17A!AB$1759+[11]BS17A!AB$1760+[11]BS17A!AB$1763+[11]BS17A!AB$1764+[11]BS17A!AB$1765+[11]BS17A!AB$1777+[11]BS17A!AB$1778+[11]BS17A!AB$1779+[11]BS17A!AB$1780+[11]BS17A!AB$1781+[11]BS17A!AB$1782+[11]BS17A!AB$1783+[11]BS17A!AB$1785+[11]BS17A!AB$1786+[11]BS17A!AB$1787+[11]BS17A!AB$1788+[11]BS17A!AB$1789+[11]BS17A!AB$1790+[11]BS17A!AB$1791+[11]BS17A!AB$1792+[11]BS17A!AB$1794+[11]BS17A!AB$1795+[11]BS17A!AB$1798+[11]BS17A!AB$1800+[11]BS17A!AB$1801+[11]BS17A!AB$1802+[11]BS17A!AB$1803+[11]BS17A!AB$1805+[11]BS17A!AB$1810+[11]BS17A!AB$1811+[11]BS17A!AB$1812+[11]BS17A!AB$1813+[11]BS17A!AB$1814+[11]BS17A!AB$1816+[11]BS17A!AB$1819+[11]BS17A!AB$1822+[11]BS17A!AB$1826+[11]BS17A!AB$1828+[11]BS17A!AB$1829+[11]BS17A!AB$1830+[11]BS17A!AB$1831+[11]BS17A!AB$1832+[11]BS17A!AB$1834+[11]BS17A!AB$1835+[11]BS17A!AB$1836+[11]BS17A!AB$1838+[11]BS17A!AB$1839+[11]BS17A!AB$1840+[11]BS17A!AB$1841+[11]BS17A!AB$1842+[11]BS17A!AB$1844</f>
        <v>0</v>
      </c>
      <c r="N92" s="177">
        <f>+[11]BS17A!Q$1641+[11]BS17A!Q$1642+[11]BS17A!Q$1646+[11]BS17A!Q$1647+[11]BS17A!Q$1648+[11]BS17A!Q$1649+[11]BS17A!Q$1650+[11]BS17A!Q$1651+[11]BS17A!Q$1652+[11]BS17A!Q$1656+[11]BS17A!Q$1657+[11]BS17A!Q$1658+[11]BS17A!Q$1659+[11]BS17A!Q$1660+[11]BS17A!Q$1661+[11]BS17A!Q$1662+[11]BS17A!Q$1677+[11]BS17A!Q$1686+[11]BS17A!Q$1690+[11]BS17A!Q$1695+[11]BS17A!Q$1696+[11]BS17A!Q$1697+[11]BS17A!Q$1701+[11]BS17A!Q$1706+[11]BS17A!Q$1707+[11]BS17A!Q$1709+[11]BS17A!Q$1712+[11]BS17A!Q$1713+[11]BS17A!Q$1714+[11]BS17A!Q$1715+[11]BS17A!Q$1716+[11]BS17A!Q$1717+[11]BS17A!Q$1718+[11]BS17A!Q$1724+[11]BS17A!Q$1729+[11]BS17A!Q$1731+[11]BS17A!Q$1734+[11]BS17A!Q$1735+[11]BS17A!Q$1739+[11]BS17A!Q$1749+[11]BS17A!Q$1750+[11]BS17A!Q$1751+[11]BS17A!Q$1752+[11]BS17A!Q$1756+[11]BS17A!Q$1757+[11]BS17A!Q$1758+[11]BS17A!Q$1759+[11]BS17A!Q$1760+[11]BS17A!Q$1763+[11]BS17A!Q$1764+[11]BS17A!Q$1765+[11]BS17A!Q$1777+[11]BS17A!Q$1778+[11]BS17A!Q$1779+[11]BS17A!Q$1780+[11]BS17A!Q$1781+[11]BS17A!Q$1782+[11]BS17A!Q$1783+[11]BS17A!Q$1785+[11]BS17A!Q$1786+[11]BS17A!Q$1787+[11]BS17A!Q$1788+[11]BS17A!Q$1789+[11]BS17A!Q$1790+[11]BS17A!Q$1791+[11]BS17A!Q$1792+[11]BS17A!Q$1794+[11]BS17A!Q$1795+[11]BS17A!Q$1798+[11]BS17A!Q$1800+[11]BS17A!Q$1801+[11]BS17A!Q$1802+[11]BS17A!Q$1803+[11]BS17A!Q$1805+[11]BS17A!Q$1810+[11]BS17A!Q$1811+[11]BS17A!Q$1812+[11]BS17A!Q$1813+[11]BS17A!Q$1814+[11]BS17A!Q$1816+[11]BS17A!Q$1819+[11]BS17A!Q$1822+[11]BS17A!Q$1826+[11]BS17A!Q$1828+[11]BS17A!Q$1829+[11]BS17A!Q$1830+[11]BS17A!Q$1831+[11]BS17A!Q$1832+[11]BS17A!Q$1834+[11]BS17A!Q$1835+[11]BS17A!Q$1836+[11]BS17A!Q$1838+[11]BS17A!Q$1839+[11]BS17A!Q$1840+[11]BS17A!Q$1841+[11]BS17A!Q$1842+[11]BS17A!Q$1844+[11]BS17A!R$1641+[11]BS17A!R$1642+[11]BS17A!R$1646+[11]BS17A!R$1647+[11]BS17A!R$1648+[11]BS17A!R$1649+[11]BS17A!R$1650+[11]BS17A!R$1651+[11]BS17A!R$1652+[11]BS17A!R$1656+[11]BS17A!R$1657+[11]BS17A!R$1658+[11]BS17A!R$1659+[11]BS17A!R$1660+[11]BS17A!R$1661+[11]BS17A!R$1662+[11]BS17A!R$1677+[11]BS17A!R$1686+[11]BS17A!R$1690+[11]BS17A!R$1695+[11]BS17A!R$1696+[11]BS17A!R$1697+[11]BS17A!R$1701+[11]BS17A!R$1706+[11]BS17A!R$1707+[11]BS17A!R$1709+[11]BS17A!R$1712+[11]BS17A!R$1713+[11]BS17A!R$1714+[11]BS17A!R$1715+[11]BS17A!R$1716+[11]BS17A!R$1717+[11]BS17A!R$1718+[11]BS17A!R$1724+[11]BS17A!R$1729+[11]BS17A!R$1731+[11]BS17A!R$1734+[11]BS17A!R$1735+[11]BS17A!R$1739+[11]BS17A!R$1749+[11]BS17A!R$1750+[11]BS17A!R$1751+[11]BS17A!R$1752+[11]BS17A!R$1756+[11]BS17A!R$1757+[11]BS17A!R$1758+[11]BS17A!R$1759+[11]BS17A!R$1760+[11]BS17A!R$1763+[11]BS17A!R$1764+[11]BS17A!R$1765+[11]BS17A!R$1777+[11]BS17A!R$1778+[11]BS17A!R$1779+[11]BS17A!R$1780+[11]BS17A!R$1781+[11]BS17A!R$1782+[11]BS17A!R$1783+[11]BS17A!R$1785+[11]BS17A!R$1786+[11]BS17A!R$1787+[11]BS17A!R$1788+[11]BS17A!R$1789+[11]BS17A!R$1790+[11]BS17A!R$1791+[11]BS17A!R$1792+[11]BS17A!R$1794+[11]BS17A!R$1795+[11]BS17A!R$1798+[11]BS17A!R$1800+[11]BS17A!R$1801+[11]BS17A!R$1802+[11]BS17A!R$1803+[11]BS17A!R$1805+[11]BS17A!R$1810+[11]BS17A!R$1811+[11]BS17A!R$1812+[11]BS17A!R$1813+[11]BS17A!R$1814+[11]BS17A!R$1816+[11]BS17A!R$1819+[11]BS17A!R$1822+[11]BS17A!R$1826+[11]BS17A!R$1828+[11]BS17A!R$1829+[11]BS17A!R$1830+[11]BS17A!R$1831+[11]BS17A!R$1832+[11]BS17A!R$1834+[11]BS17A!R$1835+[11]BS17A!R$1836+[11]BS17A!R$1838+[11]BS17A!R$1839+[11]BS17A!R$1840+[11]BS17A!R$1841+[11]BS17A!R$1842+[11]BS17A!R$1844</f>
        <v>0</v>
      </c>
      <c r="O92" s="177">
        <f>+[11]BS17D!C1640+[11]BS17D!C1644+[11]BS17D!C1645+[11]BS17D!C1646+[11]BS17D!C1647+[11]BS17D!C1648+[11]BS17D!C1649+[11]BS17D!C1650+[11]BS17D!C1654+[11]BS17D!C1655+[11]BS17D!C1656+[11]BS17D!C1657+[11]BS17D!C1658+[11]BS17D!C1659+[11]BS17D!C1660+[11]BS17D!C1675+[11]BS17D!C1684+[11]BS17D!C1688+[11]BS17D!C1693+[11]BS17D!C1694+[11]BS17D!C1695+[11]BS17D!C1699+[11]BS17D!C1704+[11]BS17D!C1705+[11]BS17D!C1707+[11]BS17D!C1710+[11]BS17D!C1711+[11]BS17D!C1712+[11]BS17D!C1713+[11]BS17D!C1714+[11]BS17D!C1715+[11]BS17D!C1716+[11]BS17D!C1722+[11]BS17D!C1727+[11]BS17D!C1729+[11]BS17D!C1732+[11]BS17D!C1733+[11]BS17D!C1737+[11]BS17D!C1747+[11]BS17D!C1748+[11]BS17D!C1749+[11]BS17D!C1750+[11]BS17D!C1754+[11]BS17D!C1755+[11]BS17D!C1756+[11]BS17D!C1757+[11]BS17D!C1758+[11]BS17D!C1761+[11]BS17D!C1762+[11]BS17D!C1763+[11]BS17D!C1775+[11]BS17D!C1776+[11]BS17D!C1777+[11]BS17D!C1778+[11]BS17D!C1779+[11]BS17D!C1780+[11]BS17D!C1781+[11]BS17D!C1783+[11]BS17D!C1784+[11]BS17D!C1785+[11]BS17D!C1786+[11]BS17D!C1787+[11]BS17D!C1788+[11]BS17D!C1789+[11]BS17D!C1790+[11]BS17D!C1792+[11]BS17D!C1793+[11]BS17D!C1796+[11]BS17D!C1798+[11]BS17D!C1799+[11]BS17D!C1800+[11]BS17D!C1801+[11]BS17D!C1803+[11]BS17D!C1808+[11]BS17D!C1809+[11]BS17D!C1810+[11]BS17D!C1811+[11]BS17D!C1812+[11]BS17D!C1814+[11]BS17D!C1817+[11]BS17D!C1820+[11]BS17D!C1824+[11]BS17D!C1826+[11]BS17D!C1827+[11]BS17D!C1828+[11]BS17D!C1829+[11]BS17D!C1830+[11]BS17D!C1832+[11]BS17D!C1833+[11]BS17D!C1834+[11]BS17D!C1836+[11]BS17D!C1837+[11]BS17D!C1838+[11]BS17D!C1839+[11]BS17D!C1840+[11]BS17D!C1842</f>
        <v>0</v>
      </c>
      <c r="P92" s="177">
        <f>+[11]BS17A!S$1641+[11]BS17A!S$1642+[11]BS17A!S$1646+[11]BS17A!S$1647+[11]BS17A!S$1648+[11]BS17A!S$1649+[11]BS17A!S$1650+[11]BS17A!S$1651+[11]BS17A!S$1652+[11]BS17A!S$1656+[11]BS17A!S$1657+[11]BS17A!S$1658+[11]BS17A!S$1659+[11]BS17A!S$1660+[11]BS17A!S$1661+[11]BS17A!S$1662+[11]BS17A!S$1677+[11]BS17A!S$1686+[11]BS17A!S$1690+[11]BS17A!S$1695+[11]BS17A!S$1696+[11]BS17A!S$1697+[11]BS17A!S$1701+[11]BS17A!S$1706+[11]BS17A!S$1707+[11]BS17A!S$1709+[11]BS17A!S$1712+[11]BS17A!S$1713+[11]BS17A!S$1714+[11]BS17A!S$1715+[11]BS17A!S$1716+[11]BS17A!S$1717+[11]BS17A!S$1718+[11]BS17A!S$1724+[11]BS17A!S$1729+[11]BS17A!S$1731+[11]BS17A!S$1734+[11]BS17A!S$1735+[11]BS17A!S$1739+[11]BS17A!S$1749+[11]BS17A!S$1750+[11]BS17A!S$1751+[11]BS17A!S$1752+[11]BS17A!S$1756+[11]BS17A!S$1757+[11]BS17A!S$1758+[11]BS17A!S$1759+[11]BS17A!S$1760+[11]BS17A!S$1763+[11]BS17A!S$1764+[11]BS17A!S$1765+[11]BS17A!S$1777+[11]BS17A!S$1778+[11]BS17A!S$1779+[11]BS17A!S$1780+[11]BS17A!S$1781+[11]BS17A!S$1782+[11]BS17A!S$1783+[11]BS17A!S$1785+[11]BS17A!S$1786+[11]BS17A!S$1787+[11]BS17A!S$1788+[11]BS17A!S$1789+[11]BS17A!S$1790+[11]BS17A!S$1791+[11]BS17A!S$1792+[11]BS17A!S$1794+[11]BS17A!S$1795+[11]BS17A!S$1798+[11]BS17A!S$1800+[11]BS17A!S$1801+[11]BS17A!S$1802+[11]BS17A!S$1803+[11]BS17A!S$1805+[11]BS17A!S$1810+[11]BS17A!S$1811+[11]BS17A!S$1812+[11]BS17A!S$1813+[11]BS17A!S$1814+[11]BS17A!S$1816+[11]BS17A!S$1819+[11]BS17A!S$1822+[11]BS17A!S$1826+[11]BS17A!S$1828+[11]BS17A!S$1829+[11]BS17A!S$1830+[11]BS17A!S$1831+[11]BS17A!S$1832+[11]BS17A!S$1834+[11]BS17A!S$1835+[11]BS17A!S$1836+[11]BS17A!S$1838+[11]BS17A!S$1839+[11]BS17A!S$1840+[11]BS17A!S$1841+[11]BS17A!S$1842+[11]BS17A!S$1844</f>
        <v>0</v>
      </c>
      <c r="Q92" s="177">
        <f>+[11]BS17A!T$1641+[11]BS17A!T$1642+[11]BS17A!T$1646+[11]BS17A!T$1647+[11]BS17A!T$1648+[11]BS17A!T$1649+[11]BS17A!T$1650+[11]BS17A!T$1651+[11]BS17A!T$1652+[11]BS17A!T$1656+[11]BS17A!T$1657+[11]BS17A!T$1658+[11]BS17A!T$1659+[11]BS17A!T$1660+[11]BS17A!T$1661+[11]BS17A!T$1662+[11]BS17A!T$1677+[11]BS17A!T$1686+[11]BS17A!T$1690+[11]BS17A!T$1695+[11]BS17A!T$1696+[11]BS17A!T$1697+[11]BS17A!T$1701+[11]BS17A!T$1706+[11]BS17A!T$1707+[11]BS17A!T$1709+[11]BS17A!T$1712+[11]BS17A!T$1713+[11]BS17A!T$1714+[11]BS17A!T$1715+[11]BS17A!T$1716+[11]BS17A!T$1717+[11]BS17A!T$1718+[11]BS17A!T$1724+[11]BS17A!T$1729+[11]BS17A!T$1731+[11]BS17A!T$1734+[11]BS17A!T$1735+[11]BS17A!T$1739+[11]BS17A!T$1749+[11]BS17A!T$1750+[11]BS17A!T$1751+[11]BS17A!T$1752+[11]BS17A!T$1756+[11]BS17A!T$1757+[11]BS17A!T$1758+[11]BS17A!T$1759+[11]BS17A!T$1760+[11]BS17A!T$1763+[11]BS17A!T$1764+[11]BS17A!T$1765+[11]BS17A!T$1777+[11]BS17A!T$1778+[11]BS17A!T$1779+[11]BS17A!T$1780+[11]BS17A!T$1781+[11]BS17A!T$1782+[11]BS17A!T$1783+[11]BS17A!T$1785+[11]BS17A!T$1786+[11]BS17A!T$1787+[11]BS17A!T$1788+[11]BS17A!T$1789+[11]BS17A!T$1790+[11]BS17A!T$1791+[11]BS17A!T$1792+[11]BS17A!T$1794+[11]BS17A!T$1795+[11]BS17A!T$1798+[11]BS17A!T$1800+[11]BS17A!T$1801+[11]BS17A!T$1802+[11]BS17A!T$1803+[11]BS17A!T$1805+[11]BS17A!T$1810+[11]BS17A!T$1811+[11]BS17A!T$1812+[11]BS17A!T$1813+[11]BS17A!T$1814+[11]BS17A!T$1816+[11]BS17A!T$1819+[11]BS17A!T$1822+[11]BS17A!T$1826+[11]BS17A!T$1828+[11]BS17A!T$1829+[11]BS17A!T$1830+[11]BS17A!T$1831+[11]BS17A!T$1832+[11]BS17A!T$1834+[11]BS17A!T$1835+[11]BS17A!T$1836+[11]BS17A!T$1838+[11]BS17A!T$1839+[11]BS17A!T$1840+[11]BS17A!T$1841+[11]BS17A!T$1842+[11]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81</v>
      </c>
      <c r="D93" s="404">
        <f t="shared" ref="D93:Q93" si="15">SUM(D91:D92)</f>
        <v>64</v>
      </c>
      <c r="E93" s="283">
        <f t="shared" si="15"/>
        <v>67</v>
      </c>
      <c r="F93" s="405">
        <f t="shared" si="15"/>
        <v>64</v>
      </c>
      <c r="G93" s="405">
        <f t="shared" si="15"/>
        <v>2</v>
      </c>
      <c r="H93" s="405">
        <f t="shared" si="15"/>
        <v>1</v>
      </c>
      <c r="I93" s="406">
        <f t="shared" si="15"/>
        <v>17</v>
      </c>
      <c r="J93" s="407">
        <f t="shared" si="15"/>
        <v>17</v>
      </c>
      <c r="K93" s="407">
        <f t="shared" si="15"/>
        <v>0</v>
      </c>
      <c r="L93" s="407">
        <f t="shared" si="15"/>
        <v>0</v>
      </c>
      <c r="M93" s="408">
        <f t="shared" si="15"/>
        <v>7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1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505" t="s">
        <v>10</v>
      </c>
      <c r="D95" s="505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320</v>
      </c>
      <c r="D96" s="410">
        <v>153</v>
      </c>
      <c r="E96" s="411">
        <v>31</v>
      </c>
      <c r="F96" s="412">
        <v>289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73</v>
      </c>
      <c r="D98" s="418">
        <v>68</v>
      </c>
      <c r="E98" s="419">
        <v>24</v>
      </c>
      <c r="F98" s="420">
        <v>49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215</v>
      </c>
      <c r="D100" s="418">
        <v>215</v>
      </c>
      <c r="E100" s="419">
        <v>18</v>
      </c>
      <c r="F100" s="420">
        <v>197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2</v>
      </c>
      <c r="D101" s="414">
        <v>2</v>
      </c>
      <c r="E101" s="415"/>
      <c r="F101" s="416">
        <v>2</v>
      </c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343</v>
      </c>
      <c r="D102" s="422">
        <v>318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505" t="s">
        <v>10</v>
      </c>
      <c r="D104" s="102" t="s">
        <v>126</v>
      </c>
      <c r="E104" s="103" t="s">
        <v>127</v>
      </c>
      <c r="F104" s="503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504" t="s">
        <v>10</v>
      </c>
      <c r="D110" s="504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7</v>
      </c>
      <c r="D111" s="431">
        <v>7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5</v>
      </c>
      <c r="D112" s="433">
        <v>5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505" t="s">
        <v>10</v>
      </c>
      <c r="D115" s="114" t="s">
        <v>148</v>
      </c>
      <c r="E115" s="115" t="s">
        <v>149</v>
      </c>
      <c r="F115" s="499" t="s">
        <v>12</v>
      </c>
      <c r="G115" s="45" t="s">
        <v>13</v>
      </c>
      <c r="H115" s="501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+[11]BS17A!C804</f>
        <v>16</v>
      </c>
      <c r="D116" s="434">
        <f>+C116-E116</f>
        <v>0</v>
      </c>
      <c r="E116" s="435">
        <f>+[11]BS17A!D804</f>
        <v>16</v>
      </c>
      <c r="F116" s="338">
        <f>+[11]BS17A!N804</f>
        <v>0</v>
      </c>
      <c r="G116" s="436">
        <f>+[11]BS17A!O804</f>
        <v>16</v>
      </c>
      <c r="H116" s="337">
        <f>+[11]BS17A!P804</f>
        <v>0</v>
      </c>
      <c r="I116" s="337">
        <f>+[11]BS17A!Q804+[11]BS17A!R804</f>
        <v>0</v>
      </c>
      <c r="J116" s="437">
        <f>+[11]BS17D!C804</f>
        <v>0</v>
      </c>
      <c r="K116" s="337">
        <f>+[11]BS17A!T804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+[11]BS17C!C44</f>
        <v>0</v>
      </c>
      <c r="D117" s="438"/>
      <c r="E117" s="439"/>
      <c r="F117" s="299">
        <f>+[11]BS17C!D44</f>
        <v>0</v>
      </c>
      <c r="G117" s="301">
        <f>+[11]BS17C!E44</f>
        <v>0</v>
      </c>
      <c r="H117" s="343">
        <f>+[11]BS17C!F44</f>
        <v>0</v>
      </c>
      <c r="I117" s="343">
        <f>+[11]BS17C!G44</f>
        <v>0</v>
      </c>
      <c r="J117" s="298">
        <f>+[11]BS17D!C1988</f>
        <v>0</v>
      </c>
      <c r="K117" s="343">
        <f>+[11]BS17C!H44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16</v>
      </c>
      <c r="D118" s="423"/>
      <c r="E118" s="424"/>
      <c r="F118" s="282">
        <f t="shared" ref="F118:K118" si="20">+F117+F116</f>
        <v>0</v>
      </c>
      <c r="G118" s="284">
        <f t="shared" si="20"/>
        <v>16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+[11]BS17C!C80</f>
        <v>1000</v>
      </c>
      <c r="D119" s="423"/>
      <c r="E119" s="424"/>
      <c r="F119" s="325">
        <f>+[11]BS17C!D80</f>
        <v>0</v>
      </c>
      <c r="G119" s="327">
        <f>+[11]BS17C!E80</f>
        <v>957</v>
      </c>
      <c r="H119" s="441">
        <f>+[11]BS17C!F80</f>
        <v>43</v>
      </c>
      <c r="I119" s="441">
        <f>+[11]BS17C!G80</f>
        <v>0</v>
      </c>
      <c r="J119" s="324">
        <f>+[11]BS17D!C2023</f>
        <v>0</v>
      </c>
      <c r="K119" s="441">
        <f>+[11]BS17C!H80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+[11]BS17C!C122</f>
        <v>282</v>
      </c>
      <c r="D120" s="442"/>
      <c r="E120" s="443"/>
      <c r="F120" s="331">
        <f>+[11]BS17C!D122</f>
        <v>2</v>
      </c>
      <c r="G120" s="333">
        <f>+[11]BS17C!E122</f>
        <v>274</v>
      </c>
      <c r="H120" s="359">
        <f>+[11]BS17C!F122</f>
        <v>6</v>
      </c>
      <c r="I120" s="359">
        <f>+[11]BS17C!G122</f>
        <v>0</v>
      </c>
      <c r="J120" s="330">
        <f>+[11]BS17D!C2062</f>
        <v>0</v>
      </c>
      <c r="K120" s="359">
        <f>+[11]BS17C!H122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+[11]BS17A!C1036</f>
        <v>1</v>
      </c>
      <c r="D121" s="283">
        <f>+C121-E121</f>
        <v>0</v>
      </c>
      <c r="E121" s="285">
        <f>+[11]BS17A!D1036</f>
        <v>1</v>
      </c>
      <c r="F121" s="282">
        <f>+[11]BS17A!N1036</f>
        <v>0</v>
      </c>
      <c r="G121" s="284">
        <f>+[11]BS17A!O1036</f>
        <v>1</v>
      </c>
      <c r="H121" s="350">
        <f>+[11]BS17A!P1036</f>
        <v>0</v>
      </c>
      <c r="I121" s="350">
        <f>+[11]BS17A!Q1036+[11]BS17A!R1036</f>
        <v>0</v>
      </c>
      <c r="J121" s="281">
        <f>+[11]BS17D!C1036</f>
        <v>0</v>
      </c>
      <c r="K121" s="350">
        <f>+[11]BS17A!T1036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+[11]BS17C!C164</f>
        <v>100</v>
      </c>
      <c r="D122" s="445"/>
      <c r="E122" s="443"/>
      <c r="F122" s="288">
        <f>+[11]BS17C!D164</f>
        <v>100</v>
      </c>
      <c r="G122" s="290">
        <f>+[11]BS17C!E164</f>
        <v>0</v>
      </c>
      <c r="H122" s="446">
        <f>+[11]BS17C!F164</f>
        <v>0</v>
      </c>
      <c r="I122" s="446">
        <f>+[11]BS17C!G164</f>
        <v>0</v>
      </c>
      <c r="J122" s="287">
        <f>+[11]BS17D!B2103</f>
        <v>0</v>
      </c>
      <c r="K122" s="446">
        <f>+[11]BS17C!H164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+[11]BS17A!C1196</f>
        <v>829</v>
      </c>
      <c r="D123" s="306">
        <f>+C123-E123</f>
        <v>8</v>
      </c>
      <c r="E123" s="308">
        <f>+[11]BS17A!D1196</f>
        <v>821</v>
      </c>
      <c r="F123" s="305">
        <f>+[11]BS17A!N1196</f>
        <v>223</v>
      </c>
      <c r="G123" s="307">
        <f>+[11]BS17A!O1196</f>
        <v>371</v>
      </c>
      <c r="H123" s="341">
        <f>+[11]BS17A!P1196</f>
        <v>235</v>
      </c>
      <c r="I123" s="341">
        <f>+[11]BS17A!Q1196+[11]BS17A!R1196</f>
        <v>0</v>
      </c>
      <c r="J123" s="304">
        <f>+[11]BS17D!C1196</f>
        <v>0</v>
      </c>
      <c r="K123" s="341">
        <f>+[11]BS17A!T1196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+[11]BS17C!C181</f>
        <v>11159</v>
      </c>
      <c r="D124" s="438"/>
      <c r="E124" s="439"/>
      <c r="F124" s="299">
        <f>+[11]BS17C!D181</f>
        <v>10344</v>
      </c>
      <c r="G124" s="301">
        <f>+[11]BS17C!E181</f>
        <v>319</v>
      </c>
      <c r="H124" s="343">
        <f>+[11]BS17C!F181</f>
        <v>496</v>
      </c>
      <c r="I124" s="343">
        <f>+[11]BS17C!G181</f>
        <v>0</v>
      </c>
      <c r="J124" s="298">
        <f>+[11]BS17D!C2119</f>
        <v>0</v>
      </c>
      <c r="K124" s="343">
        <f>+[11]BS17C!H181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11988</v>
      </c>
      <c r="D125" s="423"/>
      <c r="E125" s="424"/>
      <c r="F125" s="282">
        <f t="shared" ref="F125:K125" si="21">+F124+F123</f>
        <v>10567</v>
      </c>
      <c r="G125" s="284">
        <f t="shared" si="21"/>
        <v>690</v>
      </c>
      <c r="H125" s="350">
        <f t="shared" si="21"/>
        <v>731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+[11]BS17A!C1353</f>
        <v>92</v>
      </c>
      <c r="D126" s="326">
        <f>+C126-E126</f>
        <v>10</v>
      </c>
      <c r="E126" s="328">
        <f>+[11]BS17A!D1353</f>
        <v>82</v>
      </c>
      <c r="F126" s="325">
        <f>+[11]BS17A!N1353</f>
        <v>5</v>
      </c>
      <c r="G126" s="327">
        <f>+[11]BS17A!O1353</f>
        <v>87</v>
      </c>
      <c r="H126" s="441">
        <f>+[11]BS17A!P1353</f>
        <v>0</v>
      </c>
      <c r="I126" s="441">
        <f>+[11]BS17A!Q1353+[11]BS17A!R1353</f>
        <v>0</v>
      </c>
      <c r="J126" s="287">
        <f>+[11]BS17D!C1353</f>
        <v>0</v>
      </c>
      <c r="K126" s="441">
        <f>+[11]BS17A!T1353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+[11]BS17C!C252</f>
        <v>224</v>
      </c>
      <c r="D127" s="438"/>
      <c r="E127" s="439"/>
      <c r="F127" s="299">
        <f>+[11]BS17C!D252</f>
        <v>197</v>
      </c>
      <c r="G127" s="301">
        <f>+[11]BS17C!E252</f>
        <v>21</v>
      </c>
      <c r="H127" s="343">
        <f>+[11]BS17C!F252</f>
        <v>6</v>
      </c>
      <c r="I127" s="343">
        <f>+[11]BS17C!G252</f>
        <v>0</v>
      </c>
      <c r="J127" s="298">
        <f>+[11]BS17D!C2189</f>
        <v>0</v>
      </c>
      <c r="K127" s="343">
        <f>+[11]BS17C!H252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316</v>
      </c>
      <c r="D128" s="423"/>
      <c r="E128" s="424"/>
      <c r="F128" s="282">
        <f t="shared" ref="F128:K128" si="22">+F127+F126</f>
        <v>202</v>
      </c>
      <c r="G128" s="284">
        <f t="shared" si="22"/>
        <v>108</v>
      </c>
      <c r="H128" s="350">
        <f t="shared" si="22"/>
        <v>6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+[11]BS17C!C292</f>
        <v>152</v>
      </c>
      <c r="D129" s="442"/>
      <c r="E129" s="443"/>
      <c r="F129" s="288">
        <f>+[11]BS17C!D292</f>
        <v>90</v>
      </c>
      <c r="G129" s="290">
        <f>+[11]BS17C!E292</f>
        <v>18</v>
      </c>
      <c r="H129" s="446">
        <f>+[11]BS17C!F292</f>
        <v>44</v>
      </c>
      <c r="I129" s="446">
        <f>+[11]BS17C!G292</f>
        <v>0</v>
      </c>
      <c r="J129" s="287">
        <f>+[11]BS17D!C2228</f>
        <v>0</v>
      </c>
      <c r="K129" s="446">
        <f>+[11]BS17C!H292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+[11]BS17A!C1574</f>
        <v>1313</v>
      </c>
      <c r="D130" s="283">
        <f>+C130-E130</f>
        <v>47</v>
      </c>
      <c r="E130" s="285">
        <f>+[11]BS17A!D1574</f>
        <v>1266</v>
      </c>
      <c r="F130" s="282">
        <f>+[11]BS17A!N1574</f>
        <v>1147</v>
      </c>
      <c r="G130" s="284">
        <f>+[11]BS17A!O1574</f>
        <v>166</v>
      </c>
      <c r="H130" s="350">
        <f>+[11]BS17A!P1574</f>
        <v>0</v>
      </c>
      <c r="I130" s="350">
        <f>+[11]BS17A!Q1574+[11]BS17A!R1574</f>
        <v>0</v>
      </c>
      <c r="J130" s="281">
        <f>+[11]BS17D!C1574</f>
        <v>0</v>
      </c>
      <c r="K130" s="350">
        <f>+[11]BS17A!T1574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+[11]BS17A!C1849</f>
        <v>39</v>
      </c>
      <c r="D131" s="289">
        <f>+C131-E131</f>
        <v>1</v>
      </c>
      <c r="E131" s="291">
        <f>+[11]BS17A!D1849</f>
        <v>38</v>
      </c>
      <c r="F131" s="288">
        <f>+[11]BS17A!N1849</f>
        <v>20</v>
      </c>
      <c r="G131" s="290">
        <f>+[11]BS17A!O1849</f>
        <v>0</v>
      </c>
      <c r="H131" s="446">
        <f>+[11]BS17A!P1849</f>
        <v>19</v>
      </c>
      <c r="I131" s="446">
        <f>+[11]BS17A!Q1849+[11]BS17A!R1849</f>
        <v>0</v>
      </c>
      <c r="J131" s="287">
        <f>+[11]BS17D!C1849</f>
        <v>0</v>
      </c>
      <c r="K131" s="446">
        <f>+[11]BS17A!T1849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+[11]BS17C!C315</f>
        <v>101</v>
      </c>
      <c r="D132" s="438"/>
      <c r="E132" s="439"/>
      <c r="F132" s="299">
        <f>+[11]BS17C!D315</f>
        <v>7</v>
      </c>
      <c r="G132" s="301">
        <f>+[11]BS17C!E315</f>
        <v>92</v>
      </c>
      <c r="H132" s="343">
        <f>+[11]BS17C!F315</f>
        <v>2</v>
      </c>
      <c r="I132" s="343">
        <f>+[11]BS17C!G315</f>
        <v>0</v>
      </c>
      <c r="J132" s="298">
        <f>+[11]BS17D!C2250</f>
        <v>0</v>
      </c>
      <c r="K132" s="343">
        <f>+[11]BS17C!H315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140</v>
      </c>
      <c r="D133" s="423"/>
      <c r="E133" s="424"/>
      <c r="F133" s="282">
        <f t="shared" ref="F133:K133" si="24">+F132+F131</f>
        <v>27</v>
      </c>
      <c r="G133" s="284">
        <f t="shared" si="24"/>
        <v>92</v>
      </c>
      <c r="H133" s="350">
        <f t="shared" si="24"/>
        <v>21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+[11]BS17C!C341</f>
        <v>10668</v>
      </c>
      <c r="D134" s="423"/>
      <c r="E134" s="424"/>
      <c r="F134" s="282">
        <f>+[11]BS17C!D341</f>
        <v>8125</v>
      </c>
      <c r="G134" s="284">
        <f>+[11]BS17C!E341</f>
        <v>2093</v>
      </c>
      <c r="H134" s="350">
        <f>+[11]BS17C!F341</f>
        <v>450</v>
      </c>
      <c r="I134" s="350">
        <f>+[11]BS17C!G341</f>
        <v>0</v>
      </c>
      <c r="J134" s="281">
        <f>+[11]BS17D!C2267</f>
        <v>5</v>
      </c>
      <c r="K134" s="350">
        <f>+[11]BS17C!H341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2290</v>
      </c>
      <c r="D135" s="371"/>
      <c r="E135" s="372"/>
      <c r="F135" s="306">
        <f t="shared" ref="F135:K135" si="25">+F116+F121+F123+F126+F130+F131</f>
        <v>1395</v>
      </c>
      <c r="G135" s="307">
        <f t="shared" si="25"/>
        <v>641</v>
      </c>
      <c r="H135" s="308">
        <f t="shared" si="25"/>
        <v>254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23686</v>
      </c>
      <c r="D136" s="423"/>
      <c r="E136" s="424"/>
      <c r="F136" s="293">
        <f t="shared" ref="F136:K136" si="26">+F117+F119+F120+F122+F124+F127+F129+F132+F134</f>
        <v>18865</v>
      </c>
      <c r="G136" s="295">
        <f t="shared" si="26"/>
        <v>3774</v>
      </c>
      <c r="H136" s="357">
        <f t="shared" si="26"/>
        <v>1047</v>
      </c>
      <c r="I136" s="357">
        <f t="shared" si="26"/>
        <v>0</v>
      </c>
      <c r="J136" s="177">
        <f t="shared" si="26"/>
        <v>5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25976</v>
      </c>
      <c r="D137" s="442"/>
      <c r="E137" s="443"/>
      <c r="F137" s="299">
        <f t="shared" ref="F137:K137" si="27">+F135+F136</f>
        <v>20260</v>
      </c>
      <c r="G137" s="301">
        <f t="shared" si="27"/>
        <v>4415</v>
      </c>
      <c r="H137" s="343">
        <f t="shared" si="27"/>
        <v>1301</v>
      </c>
      <c r="I137" s="343">
        <f t="shared" si="27"/>
        <v>0</v>
      </c>
      <c r="J137" s="298">
        <f t="shared" si="27"/>
        <v>5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+[11]BS17C!C532</f>
        <v>0</v>
      </c>
      <c r="D140" s="336">
        <f>+[11]BS17C!E532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+[11]BS17A!C1861</f>
        <v>57</v>
      </c>
      <c r="D141" s="177">
        <f>+[11]BS17A!D1861</f>
        <v>47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+[11]BS17A!C48</f>
        <v>563</v>
      </c>
      <c r="D142" s="177">
        <f>+[11]BS17A!D48</f>
        <v>563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+[11]BS17A!C50</f>
        <v>68</v>
      </c>
      <c r="D144" s="453">
        <f>+[11]BS17A!D50</f>
        <v>68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+[11]BS17A!C51</f>
        <v>123</v>
      </c>
      <c r="D145" s="330">
        <f>+[11]BS17A!D51</f>
        <v>119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811</v>
      </c>
      <c r="D146" s="281">
        <f>SUM(D140:D145)</f>
        <v>797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4809</v>
      </c>
      <c r="D151" s="175">
        <v>97</v>
      </c>
      <c r="E151" s="173">
        <v>12076</v>
      </c>
      <c r="F151" s="175"/>
      <c r="G151" s="175">
        <v>4809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2177</v>
      </c>
      <c r="D152" s="180">
        <v>46</v>
      </c>
      <c r="E152" s="178">
        <v>5467</v>
      </c>
      <c r="F152" s="180"/>
      <c r="G152" s="180">
        <v>2177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6986</v>
      </c>
      <c r="D153" s="285">
        <f>SUM(D151:D152)</f>
        <v>143</v>
      </c>
      <c r="E153" s="283">
        <f>SUM(E151:E152)</f>
        <v>17543</v>
      </c>
      <c r="F153" s="285">
        <f>SUM(F151:F152)</f>
        <v>0</v>
      </c>
      <c r="G153" s="285">
        <f>SUM(G151:G152)</f>
        <v>6986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11442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3492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30147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502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505" t="s">
        <v>10</v>
      </c>
      <c r="D176" s="505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212</v>
      </c>
      <c r="D177" s="197">
        <v>199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506" t="s">
        <v>195</v>
      </c>
      <c r="D181" s="506" t="s">
        <v>232</v>
      </c>
      <c r="E181" s="505" t="s">
        <v>233</v>
      </c>
      <c r="F181" s="506" t="s">
        <v>234</v>
      </c>
      <c r="G181" s="506" t="s">
        <v>235</v>
      </c>
      <c r="H181" s="506" t="s">
        <v>236</v>
      </c>
      <c r="I181" s="506" t="s">
        <v>237</v>
      </c>
      <c r="J181" s="506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508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507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508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507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508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508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507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504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9" workbookViewId="0">
      <selection activeCell="D104" sqref="D104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",[12]NOMBRE!B2," - ","( ",[12]NOMBRE!C2,[12]NOMBRE!D2,[12]NOMBRE!E2,[12]NOMBRE!F2,[12]NOMBRE!G2," )")</f>
        <v>COMUNA: Linares - ( 07401 )</v>
      </c>
      <c r="Z2" s="3"/>
    </row>
    <row r="3" spans="1:26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</row>
    <row r="4" spans="1:26" x14ac:dyDescent="0.15">
      <c r="A4" s="1" t="str">
        <f>CONCATENATE("MES: ",[12]NOMBRE!B6," - ","( ",[12]NOMBRE!C6,[12]NOMBRE!D6," )")</f>
        <v>MES: NOVIEMBRE - ( 11 )</v>
      </c>
    </row>
    <row r="5" spans="1:26" s="2" customFormat="1" x14ac:dyDescent="0.15">
      <c r="A5" s="1" t="str">
        <f>CONCATENATE("AÑO: ",[12]NOMBRE!B7)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514" t="s">
        <v>10</v>
      </c>
      <c r="D11" s="514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63266</v>
      </c>
      <c r="D12" s="282">
        <f t="shared" ref="D12:J12" si="0">+D13+D14+D15+D16+D17+D18+D22+D23+D24</f>
        <v>62213</v>
      </c>
      <c r="E12" s="283">
        <f t="shared" si="0"/>
        <v>25042</v>
      </c>
      <c r="F12" s="284">
        <f t="shared" si="0"/>
        <v>19395</v>
      </c>
      <c r="G12" s="285">
        <f t="shared" si="0"/>
        <v>18829</v>
      </c>
      <c r="H12" s="286">
        <f t="shared" si="0"/>
        <v>0</v>
      </c>
      <c r="I12" s="286">
        <f>+I13+I14+I15+I16+I17+I18+I22+I23+I24</f>
        <v>204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517" t="s">
        <v>16</v>
      </c>
      <c r="B13" s="20" t="s">
        <v>17</v>
      </c>
      <c r="C13" s="287">
        <f>+[12]BS17A!C83</f>
        <v>25791</v>
      </c>
      <c r="D13" s="288">
        <f>+[12]BS17A!D83</f>
        <v>25241</v>
      </c>
      <c r="E13" s="289">
        <f>+[12]BS17A!N83</f>
        <v>10868</v>
      </c>
      <c r="F13" s="290">
        <f>+[12]BS17A!O83</f>
        <v>5189</v>
      </c>
      <c r="G13" s="291">
        <f>+[12]BS17A!P83</f>
        <v>9734</v>
      </c>
      <c r="H13" s="292">
        <f>+[12]BS17A!Q83+[12]BS17A!R83</f>
        <v>0</v>
      </c>
      <c r="I13" s="292">
        <f>+[12]BS17D!C83</f>
        <v>44</v>
      </c>
      <c r="J13" s="292">
        <f>+[12]BS17A!T83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+[12]BS17A!C174</f>
        <v>26809</v>
      </c>
      <c r="D14" s="293">
        <f>+[12]BS17A!D174</f>
        <v>26376</v>
      </c>
      <c r="E14" s="294">
        <f>+[12]BS17A!N174</f>
        <v>10919</v>
      </c>
      <c r="F14" s="295">
        <f>+[12]BS17A!O174</f>
        <v>7774</v>
      </c>
      <c r="G14" s="296">
        <f>+[12]BS17A!P174</f>
        <v>8116</v>
      </c>
      <c r="H14" s="297">
        <f>+[12]BS17A!Q174+[12]BS17A!R174</f>
        <v>0</v>
      </c>
      <c r="I14" s="297">
        <f>+[12]BS17D!C174</f>
        <v>12</v>
      </c>
      <c r="J14" s="297">
        <f>+[12]BS17A!T174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+[12]BS17A!C243</f>
        <v>1221</v>
      </c>
      <c r="D15" s="293">
        <f>+[12]BS17A!D243</f>
        <v>1209</v>
      </c>
      <c r="E15" s="294">
        <f>+[12]BS17A!N243</f>
        <v>97</v>
      </c>
      <c r="F15" s="295">
        <f>+[12]BS17A!O243</f>
        <v>1121</v>
      </c>
      <c r="G15" s="296">
        <f>+[12]BS17A!P243</f>
        <v>3</v>
      </c>
      <c r="H15" s="297">
        <f>+[12]BS17A!Q243+[12]BS17A!R243</f>
        <v>0</v>
      </c>
      <c r="I15" s="297">
        <f>+[12]BS17D!C243</f>
        <v>46</v>
      </c>
      <c r="J15" s="297">
        <f>+[12]BS17A!T243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+[12]BS17A!C289</f>
        <v>0</v>
      </c>
      <c r="D16" s="293">
        <f>+[12]BS17A!D289</f>
        <v>0</v>
      </c>
      <c r="E16" s="294">
        <f>+[12]BS17A!N289</f>
        <v>0</v>
      </c>
      <c r="F16" s="295">
        <f>+[12]BS17A!O289</f>
        <v>0</v>
      </c>
      <c r="G16" s="296">
        <f>+[12]BS17A!P289</f>
        <v>0</v>
      </c>
      <c r="H16" s="297">
        <f>+[12]BS17A!Q289+[12]BS17A!R289</f>
        <v>0</v>
      </c>
      <c r="I16" s="297">
        <f>+[12]BS17D!C289</f>
        <v>0</v>
      </c>
      <c r="J16" s="297">
        <f>+[12]BS17A!T289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+[12]BS17A!C295</f>
        <v>1575</v>
      </c>
      <c r="D17" s="299">
        <f>+[12]BS17A!D295</f>
        <v>1546</v>
      </c>
      <c r="E17" s="300">
        <f>+[12]BS17A!N295</f>
        <v>1148</v>
      </c>
      <c r="F17" s="301">
        <f>+[12]BS17A!O295</f>
        <v>357</v>
      </c>
      <c r="G17" s="302">
        <f>+[12]BS17A!P295</f>
        <v>70</v>
      </c>
      <c r="H17" s="303">
        <f>+[12]BS17A!Q295+[12]BS17A!R295</f>
        <v>0</v>
      </c>
      <c r="I17" s="303">
        <f>+[12]BS17D!C295</f>
        <v>87</v>
      </c>
      <c r="J17" s="303">
        <f>+[12]BS17A!T295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5165</v>
      </c>
      <c r="D18" s="288">
        <f t="shared" ref="D18:J18" si="4">SUM(D19:D21)</f>
        <v>5153</v>
      </c>
      <c r="E18" s="289">
        <f t="shared" si="4"/>
        <v>1652</v>
      </c>
      <c r="F18" s="290">
        <f t="shared" si="4"/>
        <v>3410</v>
      </c>
      <c r="G18" s="291">
        <f t="shared" si="4"/>
        <v>103</v>
      </c>
      <c r="H18" s="292">
        <f t="shared" si="4"/>
        <v>0</v>
      </c>
      <c r="I18" s="292">
        <f>SUM(I19:I21)</f>
        <v>15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+[12]BS17A!C362</f>
        <v>3872</v>
      </c>
      <c r="D19" s="305">
        <f>+[12]BS17A!D362</f>
        <v>3863</v>
      </c>
      <c r="E19" s="306">
        <f>+[12]BS17A!N362</f>
        <v>1154</v>
      </c>
      <c r="F19" s="307">
        <f>+[12]BS17A!O362</f>
        <v>2619</v>
      </c>
      <c r="G19" s="308">
        <f>+[12]BS17A!P362</f>
        <v>99</v>
      </c>
      <c r="H19" s="309">
        <f>+[12]BS17A!Q362+[12]BS17A!R362</f>
        <v>0</v>
      </c>
      <c r="I19" s="309">
        <f>+[12]BS17D!C362</f>
        <v>4</v>
      </c>
      <c r="J19" s="309">
        <f>+[12]BS17A!T362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+[12]BS17A!C405</f>
        <v>73</v>
      </c>
      <c r="D20" s="293">
        <f>+[12]BS17A!D405</f>
        <v>72</v>
      </c>
      <c r="E20" s="294">
        <f>+[12]BS17A!N405</f>
        <v>8</v>
      </c>
      <c r="F20" s="295">
        <f>+[12]BS17A!O405</f>
        <v>65</v>
      </c>
      <c r="G20" s="296">
        <f>+[12]BS17A!P405</f>
        <v>0</v>
      </c>
      <c r="H20" s="297">
        <f>+[12]BS17A!Q405+[12]BS17A!R405</f>
        <v>0</v>
      </c>
      <c r="I20" s="297">
        <f>+[12]BS17D!C405</f>
        <v>0</v>
      </c>
      <c r="J20" s="297">
        <f>+[12]BS17A!T405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+[12]BS17A!C428</f>
        <v>1220</v>
      </c>
      <c r="D21" s="299">
        <f>+[12]BS17A!D428</f>
        <v>1218</v>
      </c>
      <c r="E21" s="300">
        <f>+[12]BS17A!N428</f>
        <v>490</v>
      </c>
      <c r="F21" s="301">
        <f>+[12]BS17A!O428</f>
        <v>726</v>
      </c>
      <c r="G21" s="302">
        <f>+[12]BS17A!P428</f>
        <v>4</v>
      </c>
      <c r="H21" s="303">
        <f>+[12]BS17A!Q428+[12]BS17A!R428</f>
        <v>0</v>
      </c>
      <c r="I21" s="303">
        <f>+[12]BS17D!C428</f>
        <v>11</v>
      </c>
      <c r="J21" s="303">
        <f>+[12]BS17A!T428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515" t="s">
        <v>31</v>
      </c>
      <c r="B22" s="30" t="s">
        <v>32</v>
      </c>
      <c r="C22" s="287">
        <f>+[12]BS17A!C446</f>
        <v>0</v>
      </c>
      <c r="D22" s="288">
        <f>+[12]BS17A!D446</f>
        <v>0</v>
      </c>
      <c r="E22" s="289">
        <f>+[12]BS17A!N446</f>
        <v>0</v>
      </c>
      <c r="F22" s="290">
        <f>+[12]BS17A!O446</f>
        <v>0</v>
      </c>
      <c r="G22" s="291">
        <f>+[12]BS17A!P446</f>
        <v>0</v>
      </c>
      <c r="H22" s="292">
        <f>+[12]BS17A!Q446+[12]BS17A!R446</f>
        <v>0</v>
      </c>
      <c r="I22" s="292">
        <f>+[12]BS17D!C446</f>
        <v>0</v>
      </c>
      <c r="J22" s="292">
        <f>+[12]BS17A!T446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515" t="s">
        <v>33</v>
      </c>
      <c r="B23" s="31" t="s">
        <v>34</v>
      </c>
      <c r="C23" s="310">
        <f>+[12]BS17A!C456</f>
        <v>56</v>
      </c>
      <c r="D23" s="311">
        <f>+[12]BS17A!D456</f>
        <v>52</v>
      </c>
      <c r="E23" s="312">
        <f>+[12]BS17A!N456</f>
        <v>18</v>
      </c>
      <c r="F23" s="313">
        <f>+[12]BS17A!O456</f>
        <v>38</v>
      </c>
      <c r="G23" s="314">
        <f>+[12]BS17A!P456</f>
        <v>0</v>
      </c>
      <c r="H23" s="286">
        <f>+[12]BS17A!Q456+[12]BS17A!R456</f>
        <v>0</v>
      </c>
      <c r="I23" s="286">
        <f>+[12]BS17D!C456</f>
        <v>0</v>
      </c>
      <c r="J23" s="286">
        <f>+[12]BS17A!T456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515" t="s">
        <v>35</v>
      </c>
      <c r="B24" s="34" t="s">
        <v>36</v>
      </c>
      <c r="C24" s="182">
        <f>+[12]BS17A!C500</f>
        <v>2649</v>
      </c>
      <c r="D24" s="315">
        <f>+[12]BS17A!D500</f>
        <v>2636</v>
      </c>
      <c r="E24" s="316">
        <f>+[12]BS17A!N500</f>
        <v>340</v>
      </c>
      <c r="F24" s="317">
        <f>+[12]BS17A!O500</f>
        <v>1506</v>
      </c>
      <c r="G24" s="318">
        <f>+[12]BS17A!P500</f>
        <v>803</v>
      </c>
      <c r="H24" s="319">
        <f>+[12]BS17A!Q500+[12]BS17A!R500</f>
        <v>0</v>
      </c>
      <c r="I24" s="319">
        <f>+[12]BS17D!C500</f>
        <v>0</v>
      </c>
      <c r="J24" s="319">
        <f>+[12]BS17A!T500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4801</v>
      </c>
      <c r="D25" s="288">
        <f t="shared" ref="D25:J25" si="5">+D26+D27+D28+D29+D33</f>
        <v>4744</v>
      </c>
      <c r="E25" s="289">
        <f t="shared" si="5"/>
        <v>855</v>
      </c>
      <c r="F25" s="290">
        <f t="shared" si="5"/>
        <v>1366</v>
      </c>
      <c r="G25" s="291">
        <f t="shared" si="5"/>
        <v>2580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+[12]BS17A!C535</f>
        <v>3089</v>
      </c>
      <c r="D26" s="305">
        <f>+[12]BS17A!D535</f>
        <v>3052</v>
      </c>
      <c r="E26" s="306">
        <f>+[12]BS17A!N535</f>
        <v>233</v>
      </c>
      <c r="F26" s="307">
        <f>+[12]BS17A!O535</f>
        <v>779</v>
      </c>
      <c r="G26" s="308">
        <f>+[12]BS17A!P535</f>
        <v>2077</v>
      </c>
      <c r="H26" s="309">
        <f>+[12]BS17A!Q535+[12]BS17A!R535</f>
        <v>0</v>
      </c>
      <c r="I26" s="309">
        <f>+[12]BS17D!C535</f>
        <v>0</v>
      </c>
      <c r="J26" s="309">
        <f>+[12]BS17A!T535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+[12]BS17A!C590</f>
        <v>2</v>
      </c>
      <c r="D27" s="320">
        <f>+[12]BS17A!D590</f>
        <v>2</v>
      </c>
      <c r="E27" s="321">
        <f>+[12]BS17A!N590</f>
        <v>0</v>
      </c>
      <c r="F27" s="322">
        <f>+[12]BS17A!O590</f>
        <v>2</v>
      </c>
      <c r="G27" s="323">
        <f>+[12]BS17A!P590</f>
        <v>0</v>
      </c>
      <c r="H27" s="297">
        <f>+[12]BS17A!Q590+[12]BS17A!R590</f>
        <v>0</v>
      </c>
      <c r="I27" s="297">
        <f>+[12]BS17D!C590</f>
        <v>0</v>
      </c>
      <c r="J27" s="297">
        <f>+[12]BS17A!T590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+[12]BS17A!C615</f>
        <v>876</v>
      </c>
      <c r="D28" s="320">
        <f>+[12]BS17A!D615</f>
        <v>871</v>
      </c>
      <c r="E28" s="321">
        <f>+[12]BS17A!N615</f>
        <v>210</v>
      </c>
      <c r="F28" s="322">
        <f>+[12]BS17A!O615</f>
        <v>273</v>
      </c>
      <c r="G28" s="323">
        <f>+[12]BS17A!P615</f>
        <v>393</v>
      </c>
      <c r="H28" s="297">
        <f>+[12]BS17A!Q615+[12]BS17A!R615</f>
        <v>0</v>
      </c>
      <c r="I28" s="297">
        <f>+[12]BS17D!C615</f>
        <v>0</v>
      </c>
      <c r="J28" s="297">
        <f>+[12]BS17A!T615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+[12]BS17A!C633</f>
        <v>834</v>
      </c>
      <c r="D29" s="299">
        <f>+[12]BS17A!D633</f>
        <v>819</v>
      </c>
      <c r="E29" s="300">
        <f>+[12]BS17A!N633</f>
        <v>412</v>
      </c>
      <c r="F29" s="301">
        <f>+[12]BS17A!O633</f>
        <v>312</v>
      </c>
      <c r="G29" s="302">
        <f>+[12]BS17A!P633</f>
        <v>110</v>
      </c>
      <c r="H29" s="303">
        <f>+[12]BS17A!Q633+[12]BS17A!R633</f>
        <v>0</v>
      </c>
      <c r="I29" s="303">
        <f>+[12]BS17D!C633</f>
        <v>0</v>
      </c>
      <c r="J29" s="303">
        <f>+[12]BS17A!T633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SUM([12]BS17A!C636:C653)</f>
        <v>530</v>
      </c>
      <c r="D30" s="325">
        <f>SUM([12]BS17A!D636:D653)</f>
        <v>515</v>
      </c>
      <c r="E30" s="326">
        <f>SUM([12]BS17A!N636:N653)</f>
        <v>343</v>
      </c>
      <c r="F30" s="327">
        <f>SUM([12]BS17A!O636:O653)</f>
        <v>157</v>
      </c>
      <c r="G30" s="328">
        <f>SUM([12]BS17A!P636:P653)</f>
        <v>30</v>
      </c>
      <c r="H30" s="329">
        <f>SUM([12]BS17A!Q636:Q653)+SUM([12]BS17A!R636:R653)</f>
        <v>0</v>
      </c>
      <c r="I30" s="329">
        <f>SUM([12]BS17D!C635:C653)</f>
        <v>0</v>
      </c>
      <c r="J30" s="329">
        <f>SUM([12]BS17A!T636:T653)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+[12]BS17A!C634</f>
        <v>128</v>
      </c>
      <c r="D31" s="331">
        <f>+[12]BS17A!D634</f>
        <v>128</v>
      </c>
      <c r="E31" s="332">
        <f>+[12]BS17A!N634</f>
        <v>0</v>
      </c>
      <c r="F31" s="333">
        <f>+[12]BS17A!O634</f>
        <v>128</v>
      </c>
      <c r="G31" s="334">
        <f>+[12]BS17A!P634</f>
        <v>0</v>
      </c>
      <c r="H31" s="335">
        <f>+[12]BS17A!Q634+[12]BS17A!R634</f>
        <v>0</v>
      </c>
      <c r="I31" s="335">
        <f>+[12]BS17D!C634</f>
        <v>0</v>
      </c>
      <c r="J31" s="335">
        <f>+[12]BS17A!T634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+[12]BS17A!C635</f>
        <v>176</v>
      </c>
      <c r="D32" s="331">
        <f>+[12]BS17A!D635</f>
        <v>176</v>
      </c>
      <c r="E32" s="332">
        <f>+[12]BS17A!N635</f>
        <v>69</v>
      </c>
      <c r="F32" s="333">
        <f>+[12]BS17A!O635</f>
        <v>27</v>
      </c>
      <c r="G32" s="334">
        <f>+[12]BS17A!P635</f>
        <v>80</v>
      </c>
      <c r="H32" s="335">
        <f>+[12]BS17A!Q635+[12]BS17A!R635</f>
        <v>0</v>
      </c>
      <c r="I32" s="335">
        <f>+[12]BS17D!C635</f>
        <v>0</v>
      </c>
      <c r="J32" s="335">
        <f>+[12]BS17A!T635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+[12]BS17A!C654</f>
        <v>0</v>
      </c>
      <c r="D33" s="320">
        <f>+[12]BS17A!D654</f>
        <v>0</v>
      </c>
      <c r="E33" s="321">
        <f>+[12]BS17A!N654</f>
        <v>0</v>
      </c>
      <c r="F33" s="322">
        <f>+[12]BS17A!O654</f>
        <v>0</v>
      </c>
      <c r="G33" s="323">
        <f>+[12]BS17A!P654</f>
        <v>0</v>
      </c>
      <c r="H33" s="297">
        <f>+[12]BS17A!Q654+[12]BS17A!R654</f>
        <v>0</v>
      </c>
      <c r="I33" s="297">
        <f>+[12]BS17D!C654</f>
        <v>0</v>
      </c>
      <c r="J33" s="297">
        <f>+[12]BS17A!T654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+[12]BS17A!C783</f>
        <v>0</v>
      </c>
      <c r="D34" s="311">
        <f>+[12]BS17A!D783</f>
        <v>0</v>
      </c>
      <c r="E34" s="312">
        <f>+[12]BS17A!N783</f>
        <v>0</v>
      </c>
      <c r="F34" s="313">
        <f>+[12]BS17A!O783</f>
        <v>0</v>
      </c>
      <c r="G34" s="314">
        <f>+[12]BS17A!P783</f>
        <v>0</v>
      </c>
      <c r="H34" s="286">
        <f>+[12]BS17A!Q783+[12]BS17A!R783</f>
        <v>0</v>
      </c>
      <c r="I34" s="286">
        <f>+[12]BS17D!C783</f>
        <v>0</v>
      </c>
      <c r="J34" s="286">
        <f>+[12]BS17A!T783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513" t="s">
        <v>10</v>
      </c>
      <c r="D37" s="515" t="s">
        <v>11</v>
      </c>
      <c r="E37" s="512" t="s">
        <v>12</v>
      </c>
      <c r="F37" s="45" t="s">
        <v>13</v>
      </c>
      <c r="G37" s="513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+[12]BS17A!C674+[12]BS17A!C678+[12]BS17A!C681+[12]BS17A!C687+[12]BS17A!C695</f>
        <v>0</v>
      </c>
      <c r="D40" s="304">
        <f>+[12]BS17A!D674+[12]BS17A!D678+[12]BS17A!D681+[12]BS17A!D687+[12]BS17A!D695</f>
        <v>0</v>
      </c>
      <c r="E40" s="305">
        <f>+[12]BS17A!N674+[12]BS17A!N678+[12]BS17A!N681+[12]BS17A!N687+[12]BS17A!N695</f>
        <v>0</v>
      </c>
      <c r="F40" s="307">
        <f>+[12]BS17A!O674+[12]BS17A!O678+[12]BS17A!O681+[12]BS17A!O687+[12]BS17A!O695</f>
        <v>0</v>
      </c>
      <c r="G40" s="341">
        <f>+[12]BS17A!P674+[12]BS17A!P678+[12]BS17A!P681+[12]BS17A!P687+[12]BS17A!P695</f>
        <v>0</v>
      </c>
      <c r="H40" s="342">
        <f>+[12]BS17A!Q674+[12]BS17A!R674+[12]BS17A!Q678+[12]BS17A!R678+[12]BS17A!Q681+[12]BS17A!R681+[12]BS17A!Q687+[12]BS17A!R687+[12]BS17A!Q695+[12]BS17A!R695</f>
        <v>0</v>
      </c>
      <c r="I40" s="342">
        <f>+[12]BS17D!C674+[12]BS17D!C678+[12]BS17D!C681+[12]BS17D!C687+[12]BS17D!C695</f>
        <v>0</v>
      </c>
      <c r="J40" s="342">
        <f>+[12]BS17A!T674+[12]BS17A!T678+[12]BS17A!T681+[12]BS17A!T687+[12]BS17A!T695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+[12]BS17A!C701+[12]BS17A!C704+[12]BS17A!C707+[12]BS17A!C710+[12]BS17A!C717</f>
        <v>0</v>
      </c>
      <c r="D41" s="343">
        <f>+[12]BS17A!D701+[12]BS17A!D704+[12]BS17A!D707+[12]BS17A!D710+[12]BS17A!D717</f>
        <v>0</v>
      </c>
      <c r="E41" s="299">
        <f>+[12]BS17A!N701+[12]BS17A!N704+[12]BS17A!N707+[12]BS17A!N710+[12]BS17A!N717</f>
        <v>0</v>
      </c>
      <c r="F41" s="301">
        <f>+[12]BS17A!O701+[12]BS17A!O704+[12]BS17A!O707+[12]BS17A!O710+[12]BS17A!O717</f>
        <v>0</v>
      </c>
      <c r="G41" s="343">
        <f>+[12]BS17A!P701+[12]BS17A!P704+[12]BS17A!P707+[12]BS17A!P710+[12]BS17A!P717</f>
        <v>0</v>
      </c>
      <c r="H41" s="344">
        <f>+[12]BS17A!Q701+[12]BS17A!R701+[12]BS17A!Q704+[12]BS17A!R704+[12]BS17A!Q707+[12]BS17A!R707+[12]BS17A!Q710+[12]BS17A!R710+[12]BS17A!Q717+[12]BS17A!R717</f>
        <v>0</v>
      </c>
      <c r="I41" s="344">
        <f>+[12]BS17D!C701+[12]BS17D!C704+[12]BS17D!C707+[12]BS17D!C710+[12]BS17D!C717</f>
        <v>0</v>
      </c>
      <c r="J41" s="344">
        <f>+[12]BS17A!T701+[12]BS17A!T704+[12]BS17A!T707+[12]BS17A!T710+[12]BS17A!T717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+[12]BS17A!C720</f>
        <v>0</v>
      </c>
      <c r="D43" s="350">
        <f>+[12]BS17A!D720</f>
        <v>0</v>
      </c>
      <c r="E43" s="282">
        <f>+[12]BS17A!N720</f>
        <v>0</v>
      </c>
      <c r="F43" s="284">
        <f>+[12]BS17A!O720</f>
        <v>0</v>
      </c>
      <c r="G43" s="350">
        <f>+[12]BS17A!P720</f>
        <v>0</v>
      </c>
      <c r="H43" s="351">
        <f>+[12]BS17A!Q720+[12]BS17A!R720</f>
        <v>0</v>
      </c>
      <c r="I43" s="351">
        <f>+[12]BS17D!C720</f>
        <v>0</v>
      </c>
      <c r="J43" s="351">
        <f>+[12]BS17A!T720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+[12]BS17A!C727</f>
        <v>0</v>
      </c>
      <c r="D45" s="341">
        <f>+[12]BS17A!D727</f>
        <v>0</v>
      </c>
      <c r="E45" s="305">
        <f>+[12]BS17A!N727</f>
        <v>0</v>
      </c>
      <c r="F45" s="307">
        <f>+[12]BS17A!O727</f>
        <v>0</v>
      </c>
      <c r="G45" s="341">
        <f>+[12]BS17A!P727</f>
        <v>0</v>
      </c>
      <c r="H45" s="342">
        <f>+[12]BS17A!Q727+[12]BS17A!R727</f>
        <v>0</v>
      </c>
      <c r="I45" s="342">
        <f>+[12]BS17D!C727</f>
        <v>0</v>
      </c>
      <c r="J45" s="342">
        <f>+[12]BS17A!T727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+[12]BS17A!C730</f>
        <v>0</v>
      </c>
      <c r="D46" s="357">
        <f>+[12]BS17A!D730</f>
        <v>0</v>
      </c>
      <c r="E46" s="293">
        <f>+[12]BS17A!N730</f>
        <v>0</v>
      </c>
      <c r="F46" s="295">
        <f>+[12]BS17A!O730</f>
        <v>0</v>
      </c>
      <c r="G46" s="357">
        <f>+[12]BS17A!P730</f>
        <v>0</v>
      </c>
      <c r="H46" s="358">
        <f>+[12]BS17A!Q730+[12]BS17A!R730</f>
        <v>0</v>
      </c>
      <c r="I46" s="358">
        <f>+[12]BS17D!C730</f>
        <v>0</v>
      </c>
      <c r="J46" s="358">
        <f>+[12]BS17A!T730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+[12]BS17A!C747</f>
        <v>0</v>
      </c>
      <c r="D47" s="357">
        <f>+[12]BS17A!D747</f>
        <v>0</v>
      </c>
      <c r="E47" s="293">
        <f>+[12]BS17A!N747</f>
        <v>0</v>
      </c>
      <c r="F47" s="295">
        <f>+[12]BS17A!O747</f>
        <v>0</v>
      </c>
      <c r="G47" s="357">
        <f>+[12]BS17A!P747</f>
        <v>0</v>
      </c>
      <c r="H47" s="358">
        <f>+[12]BS17A!Q747+[12]BS17A!R747</f>
        <v>0</v>
      </c>
      <c r="I47" s="358">
        <f>+[12]BS17D!C747</f>
        <v>0</v>
      </c>
      <c r="J47" s="358">
        <f>+[12]BS17A!T747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+[12]BS17A!C764</f>
        <v>0</v>
      </c>
      <c r="D48" s="359">
        <f>+[12]BS17A!D764</f>
        <v>0</v>
      </c>
      <c r="E48" s="331">
        <f>+[12]BS17A!N764</f>
        <v>0</v>
      </c>
      <c r="F48" s="333">
        <f>+[12]BS17A!O764</f>
        <v>0</v>
      </c>
      <c r="G48" s="359">
        <f>+[12]BS17A!P764</f>
        <v>0</v>
      </c>
      <c r="H48" s="360">
        <f>+[12]BS17A!Q764+[12]BS17A!R764</f>
        <v>0</v>
      </c>
      <c r="I48" s="360">
        <f>+[12]BS17D!C764</f>
        <v>0</v>
      </c>
      <c r="J48" s="360">
        <f>+[12]BS17A!T764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513" t="s">
        <v>10</v>
      </c>
      <c r="D52" s="515" t="s">
        <v>11</v>
      </c>
      <c r="E52" s="512" t="s">
        <v>12</v>
      </c>
      <c r="F52" s="45" t="s">
        <v>13</v>
      </c>
      <c r="G52" s="513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+[12]BS17A!C1849</f>
        <v>34</v>
      </c>
      <c r="D53" s="367">
        <f>+[12]BS17A!D1849</f>
        <v>34</v>
      </c>
      <c r="E53" s="368">
        <f>+[12]BS17A!N1849</f>
        <v>14</v>
      </c>
      <c r="F53" s="317">
        <f>+[12]BS17A!O1849</f>
        <v>0</v>
      </c>
      <c r="G53" s="367">
        <f>+[12]BS17A!P1849</f>
        <v>20</v>
      </c>
      <c r="H53" s="369">
        <f>+[12]BS17A!Q1849+[12]BS17A!R1849</f>
        <v>0</v>
      </c>
      <c r="I53" s="370">
        <f>+[12]BS17D!C1849</f>
        <v>0</v>
      </c>
      <c r="J53" s="369">
        <f>+[12]BS17A!T1849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513" t="s">
        <v>10</v>
      </c>
      <c r="D56" s="515" t="s">
        <v>11</v>
      </c>
      <c r="E56" s="63" t="s">
        <v>12</v>
      </c>
      <c r="F56" s="10" t="s">
        <v>13</v>
      </c>
      <c r="G56" s="511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+[12]BS17A!C1481+[12]BS17A!C1482</f>
        <v>0</v>
      </c>
      <c r="D57" s="288">
        <f>+[12]BS17A!D1481+[12]BS17A!D1482</f>
        <v>0</v>
      </c>
      <c r="E57" s="371"/>
      <c r="F57" s="348"/>
      <c r="G57" s="372"/>
      <c r="H57" s="373">
        <f>+[12]BS17A!Q1481+[12]BS17A!Q1482+[12]BS17A!R1481+[12]BS17A!R1482</f>
        <v>0</v>
      </c>
      <c r="I57" s="374">
        <f>+[12]BS17D!C1481+[12]BS17D!C1482</f>
        <v>0</v>
      </c>
      <c r="J57" s="375">
        <f>+[12]BS17A!T1481+[12]BS17A!T1482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+[12]BS17A!C1483+[12]BS17A!C1484</f>
        <v>0</v>
      </c>
      <c r="D58" s="293">
        <f>+[12]BS17A!D1483+[12]BS17A!D1484</f>
        <v>0</v>
      </c>
      <c r="E58" s="376"/>
      <c r="F58" s="377"/>
      <c r="G58" s="378"/>
      <c r="H58" s="379">
        <f>+[12]BS17A!Q1483+[12]BS17A!Q1484+[12]BS17A!R1483+[12]BS17A!R1484</f>
        <v>0</v>
      </c>
      <c r="I58" s="380">
        <f>+[12]BS17D!C1483+[12]BS17D!C1484</f>
        <v>0</v>
      </c>
      <c r="J58" s="380">
        <f>+[12]BS17A!T1483+[12]BS17A!T1484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+[12]BS17A!C1485</f>
        <v>0</v>
      </c>
      <c r="D59" s="288">
        <f>+[12]BS17A!D1485</f>
        <v>0</v>
      </c>
      <c r="E59" s="376"/>
      <c r="F59" s="377"/>
      <c r="G59" s="378"/>
      <c r="H59" s="381">
        <f>+[12]BS17A!Q1485+[12]BS17A!R1485</f>
        <v>0</v>
      </c>
      <c r="I59" s="382">
        <f>+[12]BS17D!C1485</f>
        <v>0</v>
      </c>
      <c r="J59" s="382">
        <f>+[12]BS17A!T1485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+[12]BS17A!C1488</f>
        <v>0</v>
      </c>
      <c r="D60" s="357">
        <f>+[12]BS17A!D1488</f>
        <v>0</v>
      </c>
      <c r="E60" s="383"/>
      <c r="F60" s="384"/>
      <c r="G60" s="385"/>
      <c r="H60" s="381">
        <f>+[12]BS17A!Q1488+[12]BS17A!R1488</f>
        <v>0</v>
      </c>
      <c r="I60" s="382">
        <f>+[12]BS17D!C1488</f>
        <v>0</v>
      </c>
      <c r="J60" s="382">
        <f>+[12]BS17A!T1488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+[12]BS17A!C1486</f>
        <v>0</v>
      </c>
      <c r="D61" s="293">
        <f>+[12]BS17A!D1486</f>
        <v>0</v>
      </c>
      <c r="E61" s="376"/>
      <c r="F61" s="377"/>
      <c r="G61" s="378"/>
      <c r="H61" s="379">
        <f>+[12]BS17A!Q1486+[12]BS17A!R1486</f>
        <v>0</v>
      </c>
      <c r="I61" s="380">
        <f>+[12]BS17D!C1486</f>
        <v>0</v>
      </c>
      <c r="J61" s="380">
        <f>+[12]BS17A!T1486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+[12]BS17A!C1487</f>
        <v>0</v>
      </c>
      <c r="D62" s="299">
        <f>+[12]BS17A!D1487</f>
        <v>0</v>
      </c>
      <c r="E62" s="386"/>
      <c r="F62" s="387"/>
      <c r="G62" s="388"/>
      <c r="H62" s="389">
        <f>+[12]BS17A!Q1487+[12]BS17A!R1487</f>
        <v>0</v>
      </c>
      <c r="I62" s="390">
        <f>+[12]BS17D!C1487</f>
        <v>0</v>
      </c>
      <c r="J62" s="390">
        <f>+[12]BS17A!T1487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512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+[12]BS17A!C$811</f>
        <v>1</v>
      </c>
      <c r="D68" s="328">
        <f>+[12]BS17A!D$811</f>
        <v>0</v>
      </c>
      <c r="E68" s="326">
        <f>SUM(F68:H68)</f>
        <v>0</v>
      </c>
      <c r="F68" s="327">
        <f>+[12]BS17A!D$811</f>
        <v>0</v>
      </c>
      <c r="G68" s="327">
        <f>+[12]BS17A!F$811</f>
        <v>0</v>
      </c>
      <c r="H68" s="327">
        <f>+[12]BS17A!G$811</f>
        <v>0</v>
      </c>
      <c r="I68" s="395">
        <f>SUM(J68:L68)</f>
        <v>1</v>
      </c>
      <c r="J68" s="396">
        <f>+[12]BS17A!E$811</f>
        <v>1</v>
      </c>
      <c r="K68" s="396">
        <f>+[12]BS17A!H$811</f>
        <v>0</v>
      </c>
      <c r="L68" s="396">
        <f>+[12]BS17A!I$811</f>
        <v>0</v>
      </c>
      <c r="M68" s="324">
        <f>+[12]BS17A!AB$811</f>
        <v>0</v>
      </c>
      <c r="N68" s="324">
        <f>+[12]BS17A!Q$811+[12]BS17A!R$811</f>
        <v>0</v>
      </c>
      <c r="O68" s="324">
        <f>+[12]BS17D!C$811</f>
        <v>0</v>
      </c>
      <c r="P68" s="324">
        <f>+[12]BS17A!S$811</f>
        <v>0</v>
      </c>
      <c r="Q68" s="324">
        <f>+[12]BS17A!T$811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+[12]BS17A!C$882</f>
        <v>111</v>
      </c>
      <c r="D69" s="296">
        <f>+[12]BS17A!D$882</f>
        <v>111</v>
      </c>
      <c r="E69" s="294">
        <f t="shared" ref="E69:E84" si="11">SUM(F69:H69)</f>
        <v>113</v>
      </c>
      <c r="F69" s="295">
        <f>+[12]BS17A!D$882</f>
        <v>111</v>
      </c>
      <c r="G69" s="295">
        <f>+[12]BS17A!F$882</f>
        <v>2</v>
      </c>
      <c r="H69" s="295">
        <f>+[12]BS17A!G$882</f>
        <v>0</v>
      </c>
      <c r="I69" s="395">
        <f>SUM(J69:L69)</f>
        <v>0</v>
      </c>
      <c r="J69" s="396">
        <f>+[12]BS17A!E$882</f>
        <v>0</v>
      </c>
      <c r="K69" s="398">
        <f>+[12]BS17A!H$882</f>
        <v>0</v>
      </c>
      <c r="L69" s="398">
        <f>+[12]BS17A!I$882</f>
        <v>0</v>
      </c>
      <c r="M69" s="177">
        <f>+[12]BS17A!AB$882</f>
        <v>79</v>
      </c>
      <c r="N69" s="177">
        <f>+[12]BS17A!Q$882+[12]BS17A!R$882</f>
        <v>0</v>
      </c>
      <c r="O69" s="177">
        <f>+[12]BS17D!C$882</f>
        <v>0</v>
      </c>
      <c r="P69" s="177">
        <f>+[12]BS17A!S$882</f>
        <v>0</v>
      </c>
      <c r="Q69" s="177">
        <f>+[12]BS17A!T$882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+[12]BS17A!C$961</f>
        <v>37</v>
      </c>
      <c r="D70" s="296">
        <f>+[12]BS17A!D$961</f>
        <v>21</v>
      </c>
      <c r="E70" s="294">
        <f t="shared" si="11"/>
        <v>24</v>
      </c>
      <c r="F70" s="295">
        <f>+[12]BS17A!D$961</f>
        <v>21</v>
      </c>
      <c r="G70" s="295">
        <f>+[12]BS17A!F$961</f>
        <v>3</v>
      </c>
      <c r="H70" s="295">
        <f>+[12]BS17A!G$961</f>
        <v>0</v>
      </c>
      <c r="I70" s="395">
        <f>SUM(J70:L70)</f>
        <v>17</v>
      </c>
      <c r="J70" s="396">
        <f>+[12]BS17A!E$961</f>
        <v>16</v>
      </c>
      <c r="K70" s="398">
        <f>+[12]BS17A!H$961</f>
        <v>1</v>
      </c>
      <c r="L70" s="398">
        <f>+[12]BS17A!I$961</f>
        <v>0</v>
      </c>
      <c r="M70" s="177">
        <f>+[12]BS17A!AB$961</f>
        <v>11</v>
      </c>
      <c r="N70" s="177">
        <f>+[12]BS17A!Q$961+[12]BS17A!R$961</f>
        <v>0</v>
      </c>
      <c r="O70" s="177">
        <f>+[12]BS17D!C$961</f>
        <v>0</v>
      </c>
      <c r="P70" s="177">
        <f>+[12]BS17A!S$961</f>
        <v>0</v>
      </c>
      <c r="Q70" s="177">
        <f>+[12]BS17A!T$961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+[12]BS17A!C$1037</f>
        <v>5</v>
      </c>
      <c r="D71" s="296">
        <f>+[12]BS17A!D$1037</f>
        <v>5</v>
      </c>
      <c r="E71" s="294">
        <f t="shared" si="11"/>
        <v>5</v>
      </c>
      <c r="F71" s="295">
        <f>+[12]BS17A!D$1037</f>
        <v>5</v>
      </c>
      <c r="G71" s="295">
        <f>+[12]BS17A!F$1037</f>
        <v>0</v>
      </c>
      <c r="H71" s="295">
        <f>+[12]BS17A!G$1037</f>
        <v>0</v>
      </c>
      <c r="I71" s="399">
        <f t="shared" ref="I71:I84" si="13">SUM(J71:L71)</f>
        <v>0</v>
      </c>
      <c r="J71" s="398">
        <f>+[12]BS17A!E$1037</f>
        <v>0</v>
      </c>
      <c r="K71" s="398">
        <f>+[12]BS17A!H$1037</f>
        <v>0</v>
      </c>
      <c r="L71" s="398">
        <f>+[12]BS17A!I$1037</f>
        <v>0</v>
      </c>
      <c r="M71" s="177">
        <f>+[12]BS17A!AB$1037</f>
        <v>4</v>
      </c>
      <c r="N71" s="177">
        <f>+[12]BS17A!Q$1037+[12]BS17A!R$1037</f>
        <v>0</v>
      </c>
      <c r="O71" s="177">
        <f>+[12]BS17D!C$1037</f>
        <v>0</v>
      </c>
      <c r="P71" s="177">
        <f>+[12]BS17A!S$1037</f>
        <v>0</v>
      </c>
      <c r="Q71" s="177">
        <f>+[12]BS17A!T$1037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+[12]BS17A!C$1098</f>
        <v>52</v>
      </c>
      <c r="D72" s="296">
        <f>+[12]BS17A!D$1098</f>
        <v>51</v>
      </c>
      <c r="E72" s="294">
        <f t="shared" si="11"/>
        <v>55</v>
      </c>
      <c r="F72" s="295">
        <f>+[12]BS17A!D$1098</f>
        <v>51</v>
      </c>
      <c r="G72" s="295">
        <f>+[12]BS17A!F$1098</f>
        <v>4</v>
      </c>
      <c r="H72" s="295">
        <f>+[12]BS17A!G$1098</f>
        <v>0</v>
      </c>
      <c r="I72" s="399">
        <f t="shared" si="13"/>
        <v>1</v>
      </c>
      <c r="J72" s="398">
        <f>+[12]BS17A!E$1098</f>
        <v>1</v>
      </c>
      <c r="K72" s="398">
        <f>+[12]BS17A!H$1098</f>
        <v>0</v>
      </c>
      <c r="L72" s="398">
        <f>+[12]BS17A!I$1098</f>
        <v>0</v>
      </c>
      <c r="M72" s="177">
        <f>+[12]BS17A!AB$1098</f>
        <v>34</v>
      </c>
      <c r="N72" s="177">
        <f>+[12]BS17A!Q$1098+[12]BS17A!R$1098</f>
        <v>0</v>
      </c>
      <c r="O72" s="177">
        <f>+[12]BS17D!C$1098</f>
        <v>0</v>
      </c>
      <c r="P72" s="177">
        <f>+[12]BS17A!S$1098</f>
        <v>0</v>
      </c>
      <c r="Q72" s="177">
        <f>+[12]BS17A!T$1098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+[12]BS17A!C$1166</f>
        <v>83</v>
      </c>
      <c r="D73" s="296">
        <f>+[12]BS17A!D$1166</f>
        <v>69</v>
      </c>
      <c r="E73" s="294">
        <f t="shared" si="11"/>
        <v>72</v>
      </c>
      <c r="F73" s="295">
        <f>+[12]BS17A!D$1166</f>
        <v>69</v>
      </c>
      <c r="G73" s="295">
        <f>+[12]BS17A!F$1166</f>
        <v>3</v>
      </c>
      <c r="H73" s="295">
        <f>+[12]BS17A!G$1166</f>
        <v>0</v>
      </c>
      <c r="I73" s="399">
        <f t="shared" si="13"/>
        <v>14</v>
      </c>
      <c r="J73" s="398">
        <f>+[12]BS17A!E$1166</f>
        <v>14</v>
      </c>
      <c r="K73" s="398">
        <f>+[12]BS17A!H$1166</f>
        <v>0</v>
      </c>
      <c r="L73" s="398">
        <f>+[12]BS17A!I$1166</f>
        <v>0</v>
      </c>
      <c r="M73" s="177">
        <f>+[12]BS17A!AB$1166</f>
        <v>82</v>
      </c>
      <c r="N73" s="177">
        <f>+[12]BS17A!Q$1166+[12]BS17A!R$1166</f>
        <v>0</v>
      </c>
      <c r="O73" s="177">
        <f>+[12]BS17D!C$1166</f>
        <v>0</v>
      </c>
      <c r="P73" s="177">
        <f>+[12]BS17A!S$1166</f>
        <v>0</v>
      </c>
      <c r="Q73" s="177">
        <f>+[12]BS17A!T$1166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+[12]BS17A!C$1221</f>
        <v>5</v>
      </c>
      <c r="D74" s="296">
        <f>+[12]BS17A!D$1221</f>
        <v>3</v>
      </c>
      <c r="E74" s="294">
        <f t="shared" si="11"/>
        <v>5</v>
      </c>
      <c r="F74" s="295">
        <f>+[12]BS17A!D$1221</f>
        <v>3</v>
      </c>
      <c r="G74" s="295">
        <f>+[12]BS17A!F$1221</f>
        <v>2</v>
      </c>
      <c r="H74" s="295">
        <f>+[12]BS17A!G$1221</f>
        <v>0</v>
      </c>
      <c r="I74" s="399">
        <f t="shared" si="13"/>
        <v>2</v>
      </c>
      <c r="J74" s="398">
        <f>+[12]BS17A!E$1221</f>
        <v>2</v>
      </c>
      <c r="K74" s="398">
        <f>+[12]BS17A!H$1221</f>
        <v>0</v>
      </c>
      <c r="L74" s="398">
        <f>+[12]BS17A!I$1221</f>
        <v>0</v>
      </c>
      <c r="M74" s="177">
        <f>+[12]BS17A!AB$1221</f>
        <v>1</v>
      </c>
      <c r="N74" s="177">
        <f>+[12]BS17A!Q$1221+[12]BS17A!R$1221</f>
        <v>0</v>
      </c>
      <c r="O74" s="177">
        <f>+[12]BS17D!C$1221</f>
        <v>0</v>
      </c>
      <c r="P74" s="177">
        <f>+[12]BS17A!S$1221</f>
        <v>0</v>
      </c>
      <c r="Q74" s="177">
        <f>+[12]BS17A!T$1221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+[12]BS17A!C$1287</f>
        <v>3</v>
      </c>
      <c r="D75" s="296">
        <f>+[12]BS17A!D$1287</f>
        <v>3</v>
      </c>
      <c r="E75" s="294">
        <f t="shared" si="11"/>
        <v>4</v>
      </c>
      <c r="F75" s="295">
        <f>+[12]BS17A!D$1287</f>
        <v>3</v>
      </c>
      <c r="G75" s="295">
        <f>+[12]BS17A!F$1287</f>
        <v>1</v>
      </c>
      <c r="H75" s="295">
        <f>+[12]BS17A!G$1287</f>
        <v>0</v>
      </c>
      <c r="I75" s="399">
        <f t="shared" si="13"/>
        <v>0</v>
      </c>
      <c r="J75" s="398">
        <f>+[12]BS17A!E$1287</f>
        <v>0</v>
      </c>
      <c r="K75" s="398">
        <f>+[12]BS17A!H$1287</f>
        <v>0</v>
      </c>
      <c r="L75" s="398">
        <f>+[12]BS17A!I$1287</f>
        <v>0</v>
      </c>
      <c r="M75" s="177">
        <f>+[12]BS17A!AB$1287</f>
        <v>3</v>
      </c>
      <c r="N75" s="177">
        <f>+[12]BS17A!Q$1287+[12]BS17A!R$1287</f>
        <v>0</v>
      </c>
      <c r="O75" s="177">
        <f>+[12]BS17D!C$1287</f>
        <v>0</v>
      </c>
      <c r="P75" s="177">
        <f>+[12]BS17A!S$1287</f>
        <v>0</v>
      </c>
      <c r="Q75" s="177">
        <f>+[12]BS17A!T$1287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+[12]BS17A!C$1357</f>
        <v>186</v>
      </c>
      <c r="D76" s="296">
        <f>+[12]BS17A!D$1357</f>
        <v>154</v>
      </c>
      <c r="E76" s="294">
        <f t="shared" si="11"/>
        <v>172</v>
      </c>
      <c r="F76" s="295">
        <f>+[12]BS17A!D$1357</f>
        <v>154</v>
      </c>
      <c r="G76" s="295">
        <f>+[12]BS17A!F$1357</f>
        <v>17</v>
      </c>
      <c r="H76" s="295">
        <f>+[12]BS17A!G$1357</f>
        <v>1</v>
      </c>
      <c r="I76" s="399">
        <f t="shared" si="13"/>
        <v>37</v>
      </c>
      <c r="J76" s="398">
        <f>+[12]BS17A!E$1357</f>
        <v>32</v>
      </c>
      <c r="K76" s="398">
        <f>+[12]BS17A!H$1357</f>
        <v>5</v>
      </c>
      <c r="L76" s="398">
        <f>+[12]BS17A!I$1357</f>
        <v>0</v>
      </c>
      <c r="M76" s="177">
        <f>+[12]BS17A!AB$1357</f>
        <v>0</v>
      </c>
      <c r="N76" s="177">
        <f>+[12]BS17A!Q$1357+[12]BS17A!R$1357</f>
        <v>12</v>
      </c>
      <c r="O76" s="177">
        <f>+[12]BS17D!C$1357</f>
        <v>0</v>
      </c>
      <c r="P76" s="177">
        <f>+[12]BS17A!S$1357</f>
        <v>0</v>
      </c>
      <c r="Q76" s="177">
        <f>+[12]BS17A!T$1357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+[12]BS17A!C$1441</f>
        <v>11</v>
      </c>
      <c r="D77" s="296">
        <f>+[12]BS17A!D$1441</f>
        <v>8</v>
      </c>
      <c r="E77" s="294">
        <f t="shared" si="11"/>
        <v>8</v>
      </c>
      <c r="F77" s="295">
        <f>+[12]BS17A!D$1441</f>
        <v>8</v>
      </c>
      <c r="G77" s="295">
        <f>+[12]BS17A!F$1441</f>
        <v>0</v>
      </c>
      <c r="H77" s="295">
        <f>+[12]BS17A!G$1441</f>
        <v>0</v>
      </c>
      <c r="I77" s="399">
        <f t="shared" si="13"/>
        <v>3</v>
      </c>
      <c r="J77" s="398">
        <f>+[12]BS17A!E$1441</f>
        <v>3</v>
      </c>
      <c r="K77" s="398">
        <f>+[12]BS17A!H$1441</f>
        <v>0</v>
      </c>
      <c r="L77" s="398">
        <f>+[12]BS17A!I$1441</f>
        <v>0</v>
      </c>
      <c r="M77" s="177">
        <f>+[12]BS17A!AB$1441</f>
        <v>3</v>
      </c>
      <c r="N77" s="177">
        <f>+[12]BS17A!Q$1441+[12]BS17A!R$1441</f>
        <v>0</v>
      </c>
      <c r="O77" s="177">
        <f>+[12]BS17D!C$1441</f>
        <v>0</v>
      </c>
      <c r="P77" s="177">
        <f>+[12]BS17A!S$1441</f>
        <v>0</v>
      </c>
      <c r="Q77" s="177">
        <f>+[12]BS17A!T$1441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+[12]BS17A!C$1489</f>
        <v>72</v>
      </c>
      <c r="D78" s="296">
        <f>+[12]BS17A!D$1489</f>
        <v>44</v>
      </c>
      <c r="E78" s="294">
        <f t="shared" si="11"/>
        <v>47</v>
      </c>
      <c r="F78" s="295">
        <f>+[12]BS17A!D$1489</f>
        <v>44</v>
      </c>
      <c r="G78" s="295">
        <f>+[12]BS17A!F$1489</f>
        <v>2</v>
      </c>
      <c r="H78" s="295">
        <f>+[12]BS17A!G$1489</f>
        <v>1</v>
      </c>
      <c r="I78" s="399">
        <f t="shared" si="13"/>
        <v>30</v>
      </c>
      <c r="J78" s="398">
        <f>+[12]BS17A!E$1489</f>
        <v>28</v>
      </c>
      <c r="K78" s="398">
        <f>+[12]BS17A!H$1489</f>
        <v>2</v>
      </c>
      <c r="L78" s="398">
        <f>+[12]BS17A!I$1489</f>
        <v>0</v>
      </c>
      <c r="M78" s="177">
        <f>+[12]BS17A!AB$1489</f>
        <v>1</v>
      </c>
      <c r="N78" s="177">
        <f>+[12]BS17A!Q$1489+[12]BS17A!R$1489</f>
        <v>7</v>
      </c>
      <c r="O78" s="177">
        <f>+[12]BS17D!C$1489</f>
        <v>0</v>
      </c>
      <c r="P78" s="177">
        <f>+[12]BS17A!S$1489</f>
        <v>0</v>
      </c>
      <c r="Q78" s="177">
        <f>+[12]BS17A!T$1489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+[12]BS17A!C$1592</f>
        <v>9</v>
      </c>
      <c r="D79" s="296">
        <f>+[12]BS17A!D$1592</f>
        <v>8</v>
      </c>
      <c r="E79" s="294">
        <f t="shared" si="11"/>
        <v>8</v>
      </c>
      <c r="F79" s="295">
        <f>+[12]BS17A!D$1592</f>
        <v>8</v>
      </c>
      <c r="G79" s="295">
        <f>+[12]BS17A!F$1592</f>
        <v>0</v>
      </c>
      <c r="H79" s="295">
        <f>+[12]BS17A!G$1592</f>
        <v>0</v>
      </c>
      <c r="I79" s="399">
        <f t="shared" si="13"/>
        <v>1</v>
      </c>
      <c r="J79" s="398">
        <f>+[12]BS17A!E$1592</f>
        <v>1</v>
      </c>
      <c r="K79" s="398">
        <f>+[12]BS17A!H$1592</f>
        <v>0</v>
      </c>
      <c r="L79" s="398">
        <f>+[12]BS17A!I$1592</f>
        <v>0</v>
      </c>
      <c r="M79" s="177">
        <f>+[12]BS17A!AB$1592</f>
        <v>1</v>
      </c>
      <c r="N79" s="177">
        <f>+[12]BS17A!Q$1592+[12]BS17A!R$1592</f>
        <v>0</v>
      </c>
      <c r="O79" s="177">
        <f>+[12]BS17D!C$1592</f>
        <v>0</v>
      </c>
      <c r="P79" s="177">
        <f>+[12]BS17A!S$1592</f>
        <v>0</v>
      </c>
      <c r="Q79" s="177">
        <f>+[12]BS17A!T$1592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+[12]BS17A!C$1597</f>
        <v>49</v>
      </c>
      <c r="D80" s="296">
        <f>+[12]BS17A!D$1597</f>
        <v>37</v>
      </c>
      <c r="E80" s="294">
        <f t="shared" si="11"/>
        <v>40</v>
      </c>
      <c r="F80" s="295">
        <f>+[12]BS17A!D$1597</f>
        <v>37</v>
      </c>
      <c r="G80" s="295">
        <f>+[12]BS17A!F$1597</f>
        <v>2</v>
      </c>
      <c r="H80" s="295">
        <f>+[12]BS17A!G$1597</f>
        <v>1</v>
      </c>
      <c r="I80" s="399">
        <f t="shared" si="13"/>
        <v>13</v>
      </c>
      <c r="J80" s="398">
        <f>+[12]BS17A!E$1597</f>
        <v>12</v>
      </c>
      <c r="K80" s="398">
        <f>+[12]BS17A!H$1597</f>
        <v>1</v>
      </c>
      <c r="L80" s="398">
        <f>+[12]BS17A!I$1597</f>
        <v>0</v>
      </c>
      <c r="M80" s="177">
        <f>+[12]BS17A!AB$1597</f>
        <v>3</v>
      </c>
      <c r="N80" s="177">
        <f>+[12]BS17A!Q$1597+[12]BS17A!R$1597</f>
        <v>2</v>
      </c>
      <c r="O80" s="177">
        <f>+[12]BS17D!C$1597</f>
        <v>0</v>
      </c>
      <c r="P80" s="177">
        <f>+[12]BS17A!S$1597</f>
        <v>0</v>
      </c>
      <c r="Q80" s="177">
        <f>+[12]BS17A!T$1597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SUM([12]BS17A!C1632:C1635)</f>
        <v>142</v>
      </c>
      <c r="D81" s="296">
        <f>SUM([12]BS17A!D1632:D1635)</f>
        <v>70</v>
      </c>
      <c r="E81" s="294">
        <f t="shared" si="11"/>
        <v>71</v>
      </c>
      <c r="F81" s="295">
        <f>SUM([12]BS17A!D1632:D1635)</f>
        <v>70</v>
      </c>
      <c r="G81" s="295">
        <f>SUM([12]BS17A!F1632:F1635)</f>
        <v>1</v>
      </c>
      <c r="H81" s="295">
        <f>SUM([12]BS17A!G1632:G1635)</f>
        <v>0</v>
      </c>
      <c r="I81" s="399">
        <f t="shared" si="13"/>
        <v>72</v>
      </c>
      <c r="J81" s="398">
        <f>SUM([12]BS17A!E1632:E1635)</f>
        <v>72</v>
      </c>
      <c r="K81" s="398">
        <f>SUM([12]BS17A!H1632:H1635)</f>
        <v>0</v>
      </c>
      <c r="L81" s="398">
        <f>SUM([12]BS17A!I1632:I1635)</f>
        <v>0</v>
      </c>
      <c r="M81" s="177">
        <f>SUM([12]BS17A!AB1632:AB1635)</f>
        <v>0</v>
      </c>
      <c r="N81" s="177">
        <f>SUM([12]BS17A!Q1632:Q1635)+SUM([12]BS17A!R1632:R1635)</f>
        <v>0</v>
      </c>
      <c r="O81" s="177">
        <f>SUM([12]BS17D!C1632:C1635)</f>
        <v>0</v>
      </c>
      <c r="P81" s="177">
        <f>SUM([12]BS17A!S1632:S1635)</f>
        <v>0</v>
      </c>
      <c r="Q81" s="177">
        <f>SUM([12]BS17A!T1632:T1635)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+[12]BS17A!C1639</f>
        <v>69</v>
      </c>
      <c r="D82" s="296">
        <f>+[12]BS17A!D1639</f>
        <v>56</v>
      </c>
      <c r="E82" s="294">
        <f t="shared" si="11"/>
        <v>63</v>
      </c>
      <c r="F82" s="295">
        <f>+[12]BS17A!D1639</f>
        <v>56</v>
      </c>
      <c r="G82" s="295">
        <f>+[12]BS17A!F1639</f>
        <v>7</v>
      </c>
      <c r="H82" s="295">
        <f>+[12]BS17A!G1639</f>
        <v>0</v>
      </c>
      <c r="I82" s="399">
        <f t="shared" si="13"/>
        <v>13</v>
      </c>
      <c r="J82" s="398">
        <f>+[12]BS17A!E1639</f>
        <v>13</v>
      </c>
      <c r="K82" s="398">
        <f>+[12]BS17A!H1639</f>
        <v>0</v>
      </c>
      <c r="L82" s="398">
        <f>+[12]BS17A!I1639</f>
        <v>0</v>
      </c>
      <c r="M82" s="177">
        <f>+[12]BS17A!AB$1639</f>
        <v>10</v>
      </c>
      <c r="N82" s="177">
        <f>+[12]BS17A!Q$1639+[12]BS17A!R$1639</f>
        <v>0</v>
      </c>
      <c r="O82" s="177">
        <f>+[12]BS17D!C$1639</f>
        <v>0</v>
      </c>
      <c r="P82" s="177">
        <f>+[12]BS17A!S$1639</f>
        <v>0</v>
      </c>
      <c r="Q82" s="177">
        <f>+[12]BS17A!T$1639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+[12]BS17A!C$1914+[12]BS17A!C$1890-[12]BS17A!C$1935-[12]BS17A!C$1936</f>
        <v>64</v>
      </c>
      <c r="D83" s="334">
        <f>+[12]BS17A!D$1914+[12]BS17A!D$1890-[12]BS17A!D$1935-[12]BS17A!D$1936</f>
        <v>64</v>
      </c>
      <c r="E83" s="332">
        <f t="shared" si="11"/>
        <v>64</v>
      </c>
      <c r="F83" s="333">
        <f>+[12]BS17A!D$1914+[12]BS17A!D$1890-[12]BS17A!D$1935-[12]BS17A!D$1936</f>
        <v>64</v>
      </c>
      <c r="G83" s="333">
        <f>+[12]BS17A!F$1914+[12]BS17A!F$1890-[12]BS17A!F$1935-[12]BS17A!F$1936</f>
        <v>0</v>
      </c>
      <c r="H83" s="333">
        <f>+[12]BS17A!G$1914+[12]BS17A!G$1890-[12]BS17A!G$1935-[12]BS17A!G$1936</f>
        <v>0</v>
      </c>
      <c r="I83" s="401">
        <f t="shared" si="13"/>
        <v>0</v>
      </c>
      <c r="J83" s="402">
        <f>+[12]BS17A!E$1914+[12]BS17A!E$1890-[12]BS17A!E$1935-[12]BS17A!E$1936</f>
        <v>0</v>
      </c>
      <c r="K83" s="402">
        <f>+[12]BS17A!H$1914+[12]BS17A!H$1890-[12]BS17A!H$1935-[12]BS17A!H$1936</f>
        <v>0</v>
      </c>
      <c r="L83" s="402">
        <f>+[12]BS17A!I$1914+[12]BS17A!I$1890-[12]BS17A!I$1935-[12]BS17A!I$1936</f>
        <v>0</v>
      </c>
      <c r="M83" s="330">
        <f>+[12]BS17A!AB$1914+[12]BS17A!AB$1890-[12]BS17A!AB$1935-[12]BS17A!AB$1936</f>
        <v>60</v>
      </c>
      <c r="N83" s="330">
        <f>+[12]BS17A!Q$1914+[12]BS17A!Q$1890-[12]BS17A!Q$1935-[12]BS17A!Q$1936+[12]BS17A!R$1914+[12]BS17A!R$1890-[12]BS17A!R$1935-[12]BS17A!R$1936</f>
        <v>0</v>
      </c>
      <c r="O83" s="330">
        <f>+[12]BS17D!C$1914+[12]BS17D!C$1890-[12]BS17D!C$1937</f>
        <v>0</v>
      </c>
      <c r="P83" s="330">
        <f>+[12]BS17A!S$1914+[12]BS17A!S$1890-[12]BS17A!S$1935-[12]BS17A!S$1936</f>
        <v>0</v>
      </c>
      <c r="Q83" s="330">
        <f>+[12]BS17A!T$1914+[12]BS17A!T$1890-[12]BS17A!T$1935-[12]BS17A!T$1936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+[12]BS17A!C1845</f>
        <v>10</v>
      </c>
      <c r="D84" s="334">
        <f>+[12]BS17A!D$1845</f>
        <v>9</v>
      </c>
      <c r="E84" s="332">
        <f t="shared" si="11"/>
        <v>10</v>
      </c>
      <c r="F84" s="333">
        <f>+[12]BS17A!D$1845</f>
        <v>9</v>
      </c>
      <c r="G84" s="333">
        <f>+[12]BS17A!F$1845</f>
        <v>1</v>
      </c>
      <c r="H84" s="333">
        <f>+[12]BS17A!G$1845</f>
        <v>0</v>
      </c>
      <c r="I84" s="401">
        <f t="shared" si="13"/>
        <v>1</v>
      </c>
      <c r="J84" s="402">
        <f>+[12]BS17A!E$1845</f>
        <v>1</v>
      </c>
      <c r="K84" s="402">
        <f>+[12]BS17A!H$1845</f>
        <v>0</v>
      </c>
      <c r="L84" s="402">
        <f>+[12]BS17A!I$1845</f>
        <v>0</v>
      </c>
      <c r="M84" s="330">
        <f>+[12]BS17A!AB$1845</f>
        <v>0</v>
      </c>
      <c r="N84" s="330">
        <f>+[12]BS17A!Q$1845+[12]BS17A!R$1845</f>
        <v>0</v>
      </c>
      <c r="O84" s="330">
        <f>+[12]BS17D!C1845</f>
        <v>0</v>
      </c>
      <c r="P84" s="330">
        <f>+[12]BS17A!S$1845</f>
        <v>0</v>
      </c>
      <c r="Q84" s="330">
        <f>+[12]BS17A!T$1845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909</v>
      </c>
      <c r="D85" s="404">
        <f>SUM(D68:D84)</f>
        <v>713</v>
      </c>
      <c r="E85" s="283">
        <f>SUM(E68:E84)</f>
        <v>761</v>
      </c>
      <c r="F85" s="405">
        <f>SUM(D68:D84)</f>
        <v>713</v>
      </c>
      <c r="G85" s="405">
        <f t="shared" ref="G85:Q85" si="14">SUM(G68:G84)</f>
        <v>45</v>
      </c>
      <c r="H85" s="405">
        <f t="shared" si="14"/>
        <v>3</v>
      </c>
      <c r="I85" s="406">
        <f t="shared" si="14"/>
        <v>205</v>
      </c>
      <c r="J85" s="407">
        <f t="shared" si="14"/>
        <v>196</v>
      </c>
      <c r="K85" s="407">
        <f t="shared" si="14"/>
        <v>9</v>
      </c>
      <c r="L85" s="407">
        <f t="shared" si="14"/>
        <v>0</v>
      </c>
      <c r="M85" s="408">
        <f t="shared" si="14"/>
        <v>292</v>
      </c>
      <c r="N85" s="408">
        <f t="shared" si="14"/>
        <v>21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512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[12]BS17A!C1640+[12]BS17A!C1643+[12]BS17A!C1644+[12]BS17A!C1645+[12]BS17A!C1653+[12]BS17A!C1654+[12]BS17A!C1655+[12]BS17A!C1663+[12]BS17A!C1664+[12]BS17A!C1665+[12]BS17A!C1666+[12]BS17A!C1667+[12]BS17A!C1668+[12]BS17A!C1669+[12]BS17A!C1670+[12]BS17A!C1671+[12]BS17A!C1672+[12]BS17A!C1673+[12]BS17A!C1674+[12]BS17A!C1675+[12]BS17A!C1676+[12]BS17A!C1678+[12]BS17A!C1679+[12]BS17A!C1680+[12]BS17A!C1681+[12]BS17A!C1682+[12]BS17A!C1683+[12]BS17A!C1684+[12]BS17A!C1685+[12]BS17A!C1687+[12]BS17A!C1688+[12]BS17A!C1689+[12]BS17A!C1691+[12]BS17A!C1692+[12]BS17A!C1693+[12]BS17A!C1694+[12]BS17A!C1698+[12]BS17A!C1699+[12]BS17A!C1700+[12]BS17A!C1702+[12]BS17A!C1703+[12]BS17A!C1704+[12]BS17A!C1705+[12]BS17A!C1708+[12]BS17A!C1710+[12]BS17A!C1711+[12]BS17A!C1719+[12]BS17A!C1720+[12]BS17A!C1721+[12]BS17A!C1722+[12]BS17A!C1723+[12]BS17A!C1725+[12]BS17A!C1726+[12]BS17A!C1727+[12]BS17A!C1728+[12]BS17A!C1730+[12]BS17A!C1732+[12]BS17A!C1733+[12]BS17A!C1736+[12]BS17A!C1737+[12]BS17A!C1738+[12]BS17A!C1740+[12]BS17A!C1741+[12]BS17A!C1742+[12]BS17A!C1743+[12]BS17A!C1744+[12]BS17A!C1745+[12]BS17A!C1746+[12]BS17A!C1747+[12]BS17A!C1748+[12]BS17A!C1753+[12]BS17A!C1754+[12]BS17A!C1755+[12]BS17A!C1761+[12]BS17A!C1762+[12]BS17A!C1766+[12]BS17A!C1767+[12]BS17A!C1768+[12]BS17A!C1769+[12]BS17A!C1770+[12]BS17A!C1771+[12]BS17A!C1772+[12]BS17A!C1773+[12]BS17A!C1774+[12]BS17A!C1775+[12]BS17A!C1776+[12]BS17A!C1784+[12]BS17A!C1793+[12]BS17A!C1796+[12]BS17A!C1797+[12]BS17A!C1799+[12]BS17A!C1804+[12]BS17A!C1806+[12]BS17A!C1807+[12]BS17A!C1808+[12]BS17A!C1809+[12]BS17A!C1815+[12]BS17A!C1817+[12]BS17A!C1818+[12]BS17A!C1820+[12]BS17A!C1821+[12]BS17A!C1823+[12]BS17A!C1824+[12]BS17A!C1825+[12]BS17A!C1827+[12]BS17A!C1833+[12]BS17A!C1837+[12]BS17A!C1843</f>
        <v>47</v>
      </c>
      <c r="D91" s="328">
        <f>+[12]BS17A!D1640+[12]BS17A!D1643+[12]BS17A!D1644+[12]BS17A!D1645+[12]BS17A!D1653+[12]BS17A!D1654+[12]BS17A!D1655+[12]BS17A!D1663+[12]BS17A!D1664+[12]BS17A!D1665+[12]BS17A!D1666+[12]BS17A!D1667+[12]BS17A!D1668+[12]BS17A!D1669+[12]BS17A!D1670+[12]BS17A!D1671+[12]BS17A!D1672+[12]BS17A!D1673+[12]BS17A!D1674+[12]BS17A!D1675+[12]BS17A!D1676+[12]BS17A!D1678+[12]BS17A!D1679+[12]BS17A!D1680+[12]BS17A!D1681+[12]BS17A!D1682+[12]BS17A!D1683+[12]BS17A!D1684+[12]BS17A!D1685+[12]BS17A!D1687+[12]BS17A!D1688+[12]BS17A!D1689+[12]BS17A!D1691+[12]BS17A!D1692+[12]BS17A!D1693+[12]BS17A!D1694+[12]BS17A!D1698+[12]BS17A!D1699+[12]BS17A!D1700+[12]BS17A!D1702+[12]BS17A!D1703+[12]BS17A!D1704+[12]BS17A!D1705+[12]BS17A!D1708+[12]BS17A!D1710+[12]BS17A!D1711+[12]BS17A!D1719+[12]BS17A!D1720+[12]BS17A!D1721+[12]BS17A!D1722+[12]BS17A!D1723+[12]BS17A!D1725+[12]BS17A!D1726+[12]BS17A!D1727+[12]BS17A!D1728+[12]BS17A!D1730+[12]BS17A!D1732+[12]BS17A!D1733+[12]BS17A!D1736+[12]BS17A!D1737+[12]BS17A!D1738+[12]BS17A!D1740+[12]BS17A!D1741+[12]BS17A!D1742+[12]BS17A!D1743+[12]BS17A!D1744+[12]BS17A!D1745+[12]BS17A!D1746+[12]BS17A!D1747+[12]BS17A!D1748+[12]BS17A!D1753+[12]BS17A!D1754+[12]BS17A!D1755+[12]BS17A!D1761+[12]BS17A!D1762+[12]BS17A!D1766+[12]BS17A!D1767+[12]BS17A!D1768+[12]BS17A!D1769+[12]BS17A!D1770+[12]BS17A!D1771+[12]BS17A!D1772+[12]BS17A!D1773+[12]BS17A!D1774+[12]BS17A!D1775+[12]BS17A!D1776+[12]BS17A!D1784+[12]BS17A!D1793+[12]BS17A!D1796+[12]BS17A!D1797+[12]BS17A!D1799+[12]BS17A!D1804+[12]BS17A!D1806+[12]BS17A!D1807+[12]BS17A!D1808+[12]BS17A!D1809+[12]BS17A!D1815+[12]BS17A!D1817+[12]BS17A!D1818+[12]BS17A!D1820+[12]BS17A!D1821+[12]BS17A!D1823+[12]BS17A!D1824+[12]BS17A!D1825+[12]BS17A!D1827+[12]BS17A!D1833+[12]BS17A!D1837+[12]BS17A!D1843</f>
        <v>39</v>
      </c>
      <c r="E91" s="326">
        <f>SUM(F91:H91)</f>
        <v>42</v>
      </c>
      <c r="F91" s="327">
        <f>+[12]BS17A!D1640+[12]BS17A!D1643+[12]BS17A!D1644+[12]BS17A!D1645+[12]BS17A!D1653+[12]BS17A!D1654+[12]BS17A!D1655+[12]BS17A!D1663+[12]BS17A!D1664+[12]BS17A!D1665+[12]BS17A!D1666+[12]BS17A!D1667+[12]BS17A!D1668+[12]BS17A!D1669+[12]BS17A!D1670+[12]BS17A!D1671+[12]BS17A!D1672+[12]BS17A!D1673+[12]BS17A!D1674+[12]BS17A!D1675+[12]BS17A!D1676+[12]BS17A!D1678+[12]BS17A!D1679+[12]BS17A!D1680+[12]BS17A!D1681+[12]BS17A!D1682+[12]BS17A!D1683+[12]BS17A!D1684+[12]BS17A!D1685+[12]BS17A!D1687+[12]BS17A!D1688+[12]BS17A!D1689+[12]BS17A!D1691+[12]BS17A!D1692+[12]BS17A!D1693+[12]BS17A!D1694+[12]BS17A!D1698+[12]BS17A!D1699+[12]BS17A!D1700+[12]BS17A!D1702+[12]BS17A!D1703+[12]BS17A!D1704+[12]BS17A!D1705+[12]BS17A!D1708+[12]BS17A!D1710+[12]BS17A!D1711+[12]BS17A!D1719+[12]BS17A!D1720+[12]BS17A!D1721+[12]BS17A!D1722+[12]BS17A!D1723+[12]BS17A!D1725+[12]BS17A!D1726+[12]BS17A!D1727+[12]BS17A!D1728+[12]BS17A!D1730+[12]BS17A!D1732+[12]BS17A!D1733+[12]BS17A!D1736+[12]BS17A!D1737+[12]BS17A!D1738+[12]BS17A!D1740+[12]BS17A!D1741+[12]BS17A!D1742+[12]BS17A!D1743+[12]BS17A!D1744+[12]BS17A!D1745+[12]BS17A!D1746+[12]BS17A!D1747+[12]BS17A!D1748+[12]BS17A!D1753+[12]BS17A!D1754+[12]BS17A!D1755+[12]BS17A!D1761+[12]BS17A!D1762+[12]BS17A!D1766+[12]BS17A!D1767+[12]BS17A!D1768+[12]BS17A!D1769+[12]BS17A!D1770+[12]BS17A!D1771+[12]BS17A!D1772+[12]BS17A!D1773+[12]BS17A!D1774+[12]BS17A!D1775+[12]BS17A!D1776+[12]BS17A!D1784+[12]BS17A!D1793+[12]BS17A!D1796+[12]BS17A!D1797+[12]BS17A!D1799+[12]BS17A!D1804+[12]BS17A!D1806+[12]BS17A!D1807+[12]BS17A!D1808+[12]BS17A!D1809+[12]BS17A!D1815+[12]BS17A!D1817+[12]BS17A!D1818+[12]BS17A!D1820+[12]BS17A!D1821+[12]BS17A!D1823+[12]BS17A!D1824+[12]BS17A!D1825+[12]BS17A!D1827+[12]BS17A!D1833+[12]BS17A!D1837+[12]BS17A!D1843</f>
        <v>39</v>
      </c>
      <c r="G91" s="327">
        <f>+[12]BS17A!F1640+[12]BS17A!F1643+[12]BS17A!F1644+[12]BS17A!F1645+[12]BS17A!F1653+[12]BS17A!F1654+[12]BS17A!F1655+[12]BS17A!F1663+[12]BS17A!F1664+[12]BS17A!F1665+[12]BS17A!F1666+[12]BS17A!F1667+[12]BS17A!F1668+[12]BS17A!F1669+[12]BS17A!F1670+[12]BS17A!F1671+[12]BS17A!F1672+[12]BS17A!F1673+[12]BS17A!F1674+[12]BS17A!F1675+[12]BS17A!F1676+[12]BS17A!F1678+[12]BS17A!F1679+[12]BS17A!F1680+[12]BS17A!F1681+[12]BS17A!F1682+[12]BS17A!F1683+[12]BS17A!F1684+[12]BS17A!F1685+[12]BS17A!F1687+[12]BS17A!F1688+[12]BS17A!F1689+[12]BS17A!F1691+[12]BS17A!F1692+[12]BS17A!F1693+[12]BS17A!F1694+[12]BS17A!F1698+[12]BS17A!F1699+[12]BS17A!F1700+[12]BS17A!F1702+[12]BS17A!F1703+[12]BS17A!F1704+[12]BS17A!F1705+[12]BS17A!F1708+[12]BS17A!F1710+[12]BS17A!F1711+[12]BS17A!F1719+[12]BS17A!F1720+[12]BS17A!F1721+[12]BS17A!F1722+[12]BS17A!F1723+[12]BS17A!F1725+[12]BS17A!F1726+[12]BS17A!F1727+[12]BS17A!F1728+[12]BS17A!F1730+[12]BS17A!F1732+[12]BS17A!F1733+[12]BS17A!F1736+[12]BS17A!F1737+[12]BS17A!F1738+[12]BS17A!F1740+[12]BS17A!F1741+[12]BS17A!F1742+[12]BS17A!F1743+[12]BS17A!F1744+[12]BS17A!F1745+[12]BS17A!F1746+[12]BS17A!F1747+[12]BS17A!F1748+[12]BS17A!F1753+[12]BS17A!F1754+[12]BS17A!F1755+[12]BS17A!F1761+[12]BS17A!F1762+[12]BS17A!F1766+[12]BS17A!F1767+[12]BS17A!F1768+[12]BS17A!F1769+[12]BS17A!F1770+[12]BS17A!F1771+[12]BS17A!F1772+[12]BS17A!F1773+[12]BS17A!F1774+[12]BS17A!F1775+[12]BS17A!F1776+[12]BS17A!F1784+[12]BS17A!F1793+[12]BS17A!F1796+[12]BS17A!F1797+[12]BS17A!F1799+[12]BS17A!F1804+[12]BS17A!F1806+[12]BS17A!F1807+[12]BS17A!F1808+[12]BS17A!F1809+[12]BS17A!F1815+[12]BS17A!F1817+[12]BS17A!F1818+[12]BS17A!F1820+[12]BS17A!F1821+[12]BS17A!F1823+[12]BS17A!F1824+[12]BS17A!F1825+[12]BS17A!F1827+[12]BS17A!F1833+[12]BS17A!F1837+[12]BS17A!F1843</f>
        <v>3</v>
      </c>
      <c r="H91" s="327">
        <f>+[12]BS17A!G1640+[12]BS17A!G1643+[12]BS17A!G1644+[12]BS17A!G1645+[12]BS17A!G1653+[12]BS17A!G1654+[12]BS17A!G1655+[12]BS17A!G1663+[12]BS17A!G1664+[12]BS17A!G1665+[12]BS17A!G1666+[12]BS17A!G1667+[12]BS17A!G1668+[12]BS17A!G1669+[12]BS17A!G1670+[12]BS17A!G1671+[12]BS17A!G1672+[12]BS17A!G1673+[12]BS17A!G1674+[12]BS17A!G1675+[12]BS17A!G1676+[12]BS17A!G1678+[12]BS17A!G1679+[12]BS17A!G1680+[12]BS17A!G1681+[12]BS17A!G1682+[12]BS17A!G1683+[12]BS17A!G1684+[12]BS17A!G1685+[12]BS17A!G1687+[12]BS17A!G1688+[12]BS17A!G1689+[12]BS17A!G1691+[12]BS17A!G1692+[12]BS17A!G1693+[12]BS17A!G1694+[12]BS17A!G1698+[12]BS17A!G1699+[12]BS17A!G1700+[12]BS17A!G1702+[12]BS17A!G1703+[12]BS17A!G1704+[12]BS17A!G1705+[12]BS17A!G1708+[12]BS17A!G1710+[12]BS17A!G1711+[12]BS17A!G1719+[12]BS17A!G1720+[12]BS17A!G1721+[12]BS17A!G1722+[12]BS17A!G1723+[12]BS17A!G1725+[12]BS17A!G1726+[12]BS17A!G1727+[12]BS17A!G1728+[12]BS17A!G1730+[12]BS17A!G1732+[12]BS17A!G1733+[12]BS17A!G1736+[12]BS17A!G1737+[12]BS17A!G1738+[12]BS17A!G1740+[12]BS17A!G1741+[12]BS17A!G1742+[12]BS17A!G1743+[12]BS17A!G1744+[12]BS17A!G1745+[12]BS17A!G1746+[12]BS17A!G1747+[12]BS17A!G1748+[12]BS17A!G1753+[12]BS17A!G1754+[12]BS17A!G1755+[12]BS17A!G1761+[12]BS17A!G1762+[12]BS17A!G1766+[12]BS17A!G1767+[12]BS17A!G1768+[12]BS17A!G1769+[12]BS17A!G1770+[12]BS17A!G1771+[12]BS17A!G1772+[12]BS17A!G1773+[12]BS17A!G1774+[12]BS17A!G1775+[12]BS17A!G1776+[12]BS17A!G1784+[12]BS17A!G1793+[12]BS17A!G1796+[12]BS17A!G1797+[12]BS17A!G1799+[12]BS17A!G1804+[12]BS17A!G1806+[12]BS17A!G1807+[12]BS17A!G1808+[12]BS17A!G1809+[12]BS17A!G1815+[12]BS17A!G1817+[12]BS17A!G1818+[12]BS17A!G1820+[12]BS17A!G1821+[12]BS17A!G1823+[12]BS17A!G1824+[12]BS17A!G1825+[12]BS17A!G1827+[12]BS17A!G1833+[12]BS17A!G1837+[12]BS17A!G1843</f>
        <v>0</v>
      </c>
      <c r="I91" s="395">
        <f>SUM(J91:L91)</f>
        <v>8</v>
      </c>
      <c r="J91" s="396">
        <f>+[12]BS17A!E1640+[12]BS17A!E1643+[12]BS17A!E1644+[12]BS17A!E1645+[12]BS17A!E1653+[12]BS17A!E1654+[12]BS17A!E1655+[12]BS17A!E1663+[12]BS17A!E1664+[12]BS17A!E1665+[12]BS17A!E1666+[12]BS17A!E1667+[12]BS17A!E1668+[12]BS17A!E1669+[12]BS17A!E1670+[12]BS17A!E1671+[12]BS17A!E1672+[12]BS17A!E1673+[12]BS17A!E1674+[12]BS17A!E1675+[12]BS17A!E1676+[12]BS17A!E1678+[12]BS17A!E1679+[12]BS17A!E1680+[12]BS17A!E1681+[12]BS17A!E1682+[12]BS17A!E1683+[12]BS17A!E1684+[12]BS17A!E1685+[12]BS17A!E1687+[12]BS17A!E1688+[12]BS17A!E1689+[12]BS17A!E1691+[12]BS17A!E1692+[12]BS17A!E1693+[12]BS17A!E1694+[12]BS17A!E1698+[12]BS17A!E1699+[12]BS17A!E1700+[12]BS17A!E1702+[12]BS17A!E1703+[12]BS17A!E1704+[12]BS17A!E1705+[12]BS17A!E1708+[12]BS17A!E1710+[12]BS17A!E1711+[12]BS17A!E1719+[12]BS17A!E1720+[12]BS17A!E1721+[12]BS17A!E1722+[12]BS17A!E1723+[12]BS17A!E1725+[12]BS17A!E1726+[12]BS17A!E1727+[12]BS17A!E1728+[12]BS17A!E1730+[12]BS17A!E1732+[12]BS17A!E1733+[12]BS17A!E1736+[12]BS17A!E1737+[12]BS17A!E1738+[12]BS17A!E1740+[12]BS17A!E1741+[12]BS17A!E1742+[12]BS17A!E1743+[12]BS17A!E1744+[12]BS17A!E1745+[12]BS17A!E1746+[12]BS17A!E1747+[12]BS17A!E1748+[12]BS17A!E1753+[12]BS17A!E1754+[12]BS17A!E1755+[12]BS17A!E1761+[12]BS17A!E1762+[12]BS17A!E1766+[12]BS17A!E1767+[12]BS17A!E1768+[12]BS17A!E1769+[12]BS17A!E1770+[12]BS17A!E1771+[12]BS17A!E1772+[12]BS17A!E1773+[12]BS17A!E1774+[12]BS17A!E1775+[12]BS17A!E1776+[12]BS17A!E1784+[12]BS17A!E1793+[12]BS17A!E1796+[12]BS17A!E1797+[12]BS17A!E1799+[12]BS17A!E1804+[12]BS17A!E1806+[12]BS17A!E1807+[12]BS17A!E1808+[12]BS17A!E1809+[12]BS17A!E1815+[12]BS17A!E1817+[12]BS17A!E1818+[12]BS17A!E1820+[12]BS17A!E1821+[12]BS17A!E1823+[12]BS17A!E1824+[12]BS17A!E1825+[12]BS17A!E1827+[12]BS17A!E1833+[12]BS17A!E1837+[12]BS17A!E1843</f>
        <v>8</v>
      </c>
      <c r="K91" s="396">
        <f>+[12]BS17A!H1640+[12]BS17A!H1643+[12]BS17A!H1644+[12]BS17A!H1645+[12]BS17A!H1653+[12]BS17A!H1654+[12]BS17A!H1655+[12]BS17A!H1663+[12]BS17A!H1664+[12]BS17A!H1665+[12]BS17A!H1666+[12]BS17A!H1667+[12]BS17A!H1668+[12]BS17A!H1669+[12]BS17A!H1670+[12]BS17A!H1671+[12]BS17A!H1672+[12]BS17A!H1673+[12]BS17A!H1674+[12]BS17A!H1675+[12]BS17A!H1676+[12]BS17A!H1678+[12]BS17A!H1679+[12]BS17A!H1680+[12]BS17A!H1681+[12]BS17A!H1682+[12]BS17A!H1683+[12]BS17A!H1684+[12]BS17A!H1685+[12]BS17A!H1687+[12]BS17A!H1688+[12]BS17A!H1689+[12]BS17A!H1691+[12]BS17A!H1692+[12]BS17A!H1693+[12]BS17A!H1694+[12]BS17A!H1698+[12]BS17A!H1699+[12]BS17A!H1700+[12]BS17A!H1702+[12]BS17A!H1703+[12]BS17A!H1704+[12]BS17A!H1705+[12]BS17A!H1708+[12]BS17A!H1710+[12]BS17A!H1711+[12]BS17A!H1719+[12]BS17A!H1720+[12]BS17A!H1721+[12]BS17A!H1722+[12]BS17A!H1723+[12]BS17A!H1725+[12]BS17A!H1726+[12]BS17A!H1727+[12]BS17A!H1728+[12]BS17A!H1730+[12]BS17A!H1732+[12]BS17A!H1733+[12]BS17A!H1736+[12]BS17A!H1737+[12]BS17A!H1738+[12]BS17A!H1740+[12]BS17A!H1741+[12]BS17A!H1742+[12]BS17A!H1743+[12]BS17A!H1744+[12]BS17A!H1745+[12]BS17A!H1746+[12]BS17A!H1747+[12]BS17A!H1748+[12]BS17A!H1753+[12]BS17A!H1754+[12]BS17A!H1755+[12]BS17A!H1761+[12]BS17A!H1762+[12]BS17A!H1766+[12]BS17A!H1767+[12]BS17A!H1768+[12]BS17A!H1769+[12]BS17A!H1770+[12]BS17A!H1771+[12]BS17A!H1772+[12]BS17A!H1773+[12]BS17A!H1774+[12]BS17A!H1775+[12]BS17A!H1776+[12]BS17A!H1784+[12]BS17A!H1793+[12]BS17A!H1796+[12]BS17A!H1797+[12]BS17A!H1799+[12]BS17A!H1804+[12]BS17A!H1806+[12]BS17A!H1807+[12]BS17A!H1808+[12]BS17A!H1809+[12]BS17A!H1815+[12]BS17A!H1817+[12]BS17A!H1818+[12]BS17A!H1820+[12]BS17A!H1821+[12]BS17A!H1823+[12]BS17A!H1824+[12]BS17A!H1825+[12]BS17A!H1827+[12]BS17A!H1833+[12]BS17A!H1837+[12]BS17A!H1843</f>
        <v>0</v>
      </c>
      <c r="L91" s="396">
        <f>+[12]BS17A!I1640+[12]BS17A!I1643+[12]BS17A!I1644+[12]BS17A!I1645+[12]BS17A!I1653+[12]BS17A!I1654+[12]BS17A!I1655+[12]BS17A!I1663+[12]BS17A!I1664+[12]BS17A!I1665+[12]BS17A!I1666+[12]BS17A!I1667+[12]BS17A!I1668+[12]BS17A!I1669+[12]BS17A!I1670+[12]BS17A!I1671+[12]BS17A!I1672+[12]BS17A!I1673+[12]BS17A!I1674+[12]BS17A!I1675+[12]BS17A!I1676+[12]BS17A!I1678+[12]BS17A!I1679+[12]BS17A!I1680+[12]BS17A!I1681+[12]BS17A!I1682+[12]BS17A!I1683+[12]BS17A!I1684+[12]BS17A!I1685+[12]BS17A!I1687+[12]BS17A!I1688+[12]BS17A!I1689+[12]BS17A!I1691+[12]BS17A!I1692+[12]BS17A!I1693+[12]BS17A!I1694+[12]BS17A!I1698+[12]BS17A!I1699+[12]BS17A!I1700+[12]BS17A!I1702+[12]BS17A!I1703+[12]BS17A!I1704+[12]BS17A!I1705+[12]BS17A!I1708+[12]BS17A!I1710+[12]BS17A!I1711+[12]BS17A!I1719+[12]BS17A!I1720+[12]BS17A!I1721+[12]BS17A!I1722+[12]BS17A!I1723+[12]BS17A!I1725+[12]BS17A!I1726+[12]BS17A!I1727+[12]BS17A!I1728+[12]BS17A!I1730+[12]BS17A!I1732+[12]BS17A!I1733+[12]BS17A!I1736+[12]BS17A!I1737+[12]BS17A!I1738+[12]BS17A!I1740+[12]BS17A!I1741+[12]BS17A!I1742+[12]BS17A!I1743+[12]BS17A!I1744+[12]BS17A!I1745+[12]BS17A!I1746+[12]BS17A!I1747+[12]BS17A!I1748+[12]BS17A!I1753+[12]BS17A!I1754+[12]BS17A!I1755+[12]BS17A!I1761+[12]BS17A!I1762+[12]BS17A!I1766+[12]BS17A!I1767+[12]BS17A!I1768+[12]BS17A!I1769+[12]BS17A!I1770+[12]BS17A!I1771+[12]BS17A!I1772+[12]BS17A!I1773+[12]BS17A!I1774+[12]BS17A!I1775+[12]BS17A!I1776+[12]BS17A!I1784+[12]BS17A!I1793+[12]BS17A!I1796+[12]BS17A!I1797+[12]BS17A!I1799+[12]BS17A!I1804+[12]BS17A!I1806+[12]BS17A!I1807+[12]BS17A!I1808+[12]BS17A!I1809+[12]BS17A!I1815+[12]BS17A!I1817+[12]BS17A!I1818+[12]BS17A!I1820+[12]BS17A!I1821+[12]BS17A!I1823+[12]BS17A!I1824+[12]BS17A!I1825+[12]BS17A!I1827+[12]BS17A!I1833+[12]BS17A!I1837+[12]BS17A!I1843</f>
        <v>0</v>
      </c>
      <c r="M91" s="324">
        <f>+[12]BS17A!AB1640+[12]BS17A!AB1643+[12]BS17A!AB1644+[12]BS17A!AB1645+[12]BS17A!AB1653+[12]BS17A!AB1654+[12]BS17A!AB1655+[12]BS17A!AB1663+[12]BS17A!AB1664+[12]BS17A!AB1665+[12]BS17A!AB1666+[12]BS17A!AB1667+[12]BS17A!AB1668+[12]BS17A!AB1669+[12]BS17A!AB1670+[12]BS17A!AB1671+[12]BS17A!AB1672+[12]BS17A!AB1673+[12]BS17A!AB1674+[12]BS17A!AB1675+[12]BS17A!AB1676+[12]BS17A!AB1678+[12]BS17A!AB1679+[12]BS17A!AB1680+[12]BS17A!AB1681+[12]BS17A!AB1682+[12]BS17A!AB1683+[12]BS17A!AB1684+[12]BS17A!AB1685+[12]BS17A!AB1687+[12]BS17A!AB1688+[12]BS17A!AB1689+[12]BS17A!AB1691+[12]BS17A!AB1692+[12]BS17A!AB1693+[12]BS17A!AB1694+[12]BS17A!AB1698+[12]BS17A!AB1699+[12]BS17A!AB1700+[12]BS17A!AB1702+[12]BS17A!AB1703+[12]BS17A!AB1704+[12]BS17A!AB1705+[12]BS17A!AB1708+[12]BS17A!AB1710+[12]BS17A!AB1711+[12]BS17A!AB1719+[12]BS17A!AB1720+[12]BS17A!AB1721+[12]BS17A!AB1722+[12]BS17A!AB1723+[12]BS17A!AB1725+[12]BS17A!AB1726+[12]BS17A!AB1727+[12]BS17A!AB1728+[12]BS17A!AB1730+[12]BS17A!AB1732+[12]BS17A!AB1733+[12]BS17A!AB1736+[12]BS17A!AB1737+[12]BS17A!AB1738+[12]BS17A!AB1740+[12]BS17A!AB1741+[12]BS17A!AB1742+[12]BS17A!AB1743+[12]BS17A!AB1744+[12]BS17A!AB1745+[12]BS17A!AB1746+[12]BS17A!AB1747+[12]BS17A!AB1748+[12]BS17A!AB1753+[12]BS17A!AB1754+[12]BS17A!AB1755+[12]BS17A!AB1761+[12]BS17A!AB1762+[12]BS17A!AB1766+[12]BS17A!AB1767+[12]BS17A!AB1768+[12]BS17A!AB1769+[12]BS17A!AB1770+[12]BS17A!AB1771+[12]BS17A!AB1772+[12]BS17A!AB1773+[12]BS17A!AB1774+[12]BS17A!AB1775+[12]BS17A!AB1776+[12]BS17A!AB1784+[12]BS17A!AB1793+[12]BS17A!AB1796+[12]BS17A!AB1797+[12]BS17A!AB1799+[12]BS17A!AB1804+[12]BS17A!AB1806+[12]BS17A!AB1807+[12]BS17A!AB1808+[12]BS17A!AB1809+[12]BS17A!AB1815+[12]BS17A!AB1817+[12]BS17A!AB1818+[12]BS17A!AB1820+[12]BS17A!AB1821+[12]BS17A!AB1823+[12]BS17A!AB1824+[12]BS17A!AB1825+[12]BS17A!AB1827+[12]BS17A!AB1833+[12]BS17A!AB1837+[12]BS17A!AB1843</f>
        <v>8</v>
      </c>
      <c r="N91" s="324">
        <f>+[12]BS17A!Q1640+[12]BS17A!Q1643+[12]BS17A!Q1644+[12]BS17A!Q1645+[12]BS17A!Q1653+[12]BS17A!Q1654+[12]BS17A!Q1655+[12]BS17A!Q1663+[12]BS17A!Q1664+[12]BS17A!Q1665+[12]BS17A!Q1666+[12]BS17A!Q1667+[12]BS17A!Q1668+[12]BS17A!Q1669+[12]BS17A!Q1670+[12]BS17A!Q1671+[12]BS17A!Q1672+[12]BS17A!Q1673+[12]BS17A!Q1674+[12]BS17A!Q1675+[12]BS17A!Q1676+[12]BS17A!Q1678+[12]BS17A!Q1679+[12]BS17A!Q1680+[12]BS17A!Q1681+[12]BS17A!Q1682+[12]BS17A!Q1683+[12]BS17A!Q1684+[12]BS17A!Q1685+[12]BS17A!Q1687+[12]BS17A!Q1688+[12]BS17A!Q1689+[12]BS17A!Q1691+[12]BS17A!Q1692+[12]BS17A!Q1693+[12]BS17A!Q1694+[12]BS17A!Q1698+[12]BS17A!Q1699+[12]BS17A!Q1700+[12]BS17A!Q1702+[12]BS17A!Q1703+[12]BS17A!Q1704+[12]BS17A!Q1705+[12]BS17A!Q1708+[12]BS17A!Q1710+[12]BS17A!Q1711+[12]BS17A!Q1719+[12]BS17A!Q1720+[12]BS17A!Q1721+[12]BS17A!Q1722+[12]BS17A!Q1723+[12]BS17A!Q1725+[12]BS17A!Q1726+[12]BS17A!Q1727+[12]BS17A!Q1728+[12]BS17A!Q1730+[12]BS17A!Q1732+[12]BS17A!Q1733+[12]BS17A!Q1736+[12]BS17A!Q1737+[12]BS17A!Q1738+[12]BS17A!Q1740+[12]BS17A!Q1741+[12]BS17A!Q1742+[12]BS17A!Q1743+[12]BS17A!Q1744+[12]BS17A!Q1745+[12]BS17A!Q1746+[12]BS17A!Q1747+[12]BS17A!Q1748+[12]BS17A!Q1753+[12]BS17A!Q1754+[12]BS17A!Q1755+[12]BS17A!Q1761+[12]BS17A!Q1762+[12]BS17A!Q1766+[12]BS17A!Q1767+[12]BS17A!Q1768+[12]BS17A!Q1769+[12]BS17A!Q1770+[12]BS17A!Q1771+[12]BS17A!Q1772+[12]BS17A!Q1773+[12]BS17A!Q1774+[12]BS17A!Q1775+[12]BS17A!Q1776+[12]BS17A!Q1784+[12]BS17A!Q1793+[12]BS17A!Q1796+[12]BS17A!Q1797+[12]BS17A!Q1799+[12]BS17A!Q1804+[12]BS17A!Q1806+[12]BS17A!Q1807+[12]BS17A!Q1808+[12]BS17A!Q1809+[12]BS17A!Q1815+[12]BS17A!Q1817+[12]BS17A!Q1818+[12]BS17A!Q1820+[12]BS17A!Q1821+[12]BS17A!Q1823+[12]BS17A!Q1824+[12]BS17A!Q1825+[12]BS17A!Q1827+[12]BS17A!Q1833+[12]BS17A!Q1837+[12]BS17A!Q1843+[12]BS17A!R1640+[12]BS17A!R1643+[12]BS17A!R1644+[12]BS17A!R1645+[12]BS17A!R1653+[12]BS17A!R1654+[12]BS17A!R1655+[12]BS17A!R1663+[12]BS17A!R1664+[12]BS17A!R1665+[12]BS17A!R1666+[12]BS17A!R1667+[12]BS17A!R1668+[12]BS17A!R1669+[12]BS17A!R1670+[12]BS17A!R1671+[12]BS17A!R1672+[12]BS17A!R1673+[12]BS17A!R1674+[12]BS17A!R1675+[12]BS17A!R1676+[12]BS17A!R1678+[12]BS17A!R1679+[12]BS17A!R1680+[12]BS17A!R1681+[12]BS17A!R1682+[12]BS17A!R1683+[12]BS17A!R1684+[12]BS17A!R1685+[12]BS17A!R1687+[12]BS17A!R1688+[12]BS17A!R1689+[12]BS17A!R1691+[12]BS17A!R1692+[12]BS17A!R1693+[12]BS17A!R1694+[12]BS17A!R1698+[12]BS17A!R1699+[12]BS17A!R1700+[12]BS17A!R1702+[12]BS17A!R1703+[12]BS17A!R1704+[12]BS17A!R1705+[12]BS17A!R1708+[12]BS17A!R1710+[12]BS17A!R1711+[12]BS17A!R1719+[12]BS17A!R1720+[12]BS17A!R1721+[12]BS17A!R1722+[12]BS17A!R1723+[12]BS17A!R1725+[12]BS17A!R1726+[12]BS17A!R1727+[12]BS17A!R1728+[12]BS17A!R1730+[12]BS17A!R1732+[12]BS17A!R1733+[12]BS17A!R1736+[12]BS17A!R1737+[12]BS17A!R1738+[12]BS17A!R1740+[12]BS17A!R1741+[12]BS17A!R1742+[12]BS17A!R1743+[12]BS17A!R1744+[12]BS17A!R1745+[12]BS17A!R1746+[12]BS17A!R1747+[12]BS17A!R1748+[12]BS17A!R1753+[12]BS17A!R1754+[12]BS17A!R1755+[12]BS17A!R1761+[12]BS17A!R1762+[12]BS17A!R1766+[12]BS17A!R1767+[12]BS17A!R1768+[12]BS17A!R1769+[12]BS17A!R1770+[12]BS17A!R1771+[12]BS17A!R1772+[12]BS17A!R1773+[12]BS17A!R1774+[12]BS17A!R1775+[12]BS17A!R1776+[12]BS17A!R1784+[12]BS17A!R1793+[12]BS17A!R1796+[12]BS17A!R1797+[12]BS17A!R1799+[12]BS17A!R1804+[12]BS17A!R1806+[12]BS17A!R1807+[12]BS17A!R1808+[12]BS17A!R1809+[12]BS17A!R1815+[12]BS17A!R1817+[12]BS17A!R1818+[12]BS17A!R1820+[12]BS17A!R1821+[12]BS17A!R1823+[12]BS17A!R1824+[12]BS17A!R1825+[12]BS17A!R1827+[12]BS17A!R1833+[12]BS17A!R1837+[12]BS17A!R1843</f>
        <v>0</v>
      </c>
      <c r="O91" s="324">
        <f>+[12]BS17D!C1638+[12]BS17D!C1641+[12]BS17D!C1642+[12]BS17D!C1643+[12]BS17D!C1651+[12]BS17D!C1652+[12]BS17D!C1653+[12]BS17D!C1661+[12]BS17D!C1662+[12]BS17D!C1663+[12]BS17D!C1664+[12]BS17D!C1665+[12]BS17D!C1666+[12]BS17D!C1667+[12]BS17D!C1668+[12]BS17D!C1669+[12]BS17D!C1670+[12]BS17D!C1671+[12]BS17D!C1672+[12]BS17D!C1673+[12]BS17D!C1674+[12]BS17D!C1676+[12]BS17D!C1677+[12]BS17D!C1678+[12]BS17D!C1679+[12]BS17D!C1680+[12]BS17D!C1681+[12]BS17D!C1682+[12]BS17D!C1683+[12]BS17D!C1685+[12]BS17D!C1686+[12]BS17D!C1687+[12]BS17D!C1689+[12]BS17D!C1690+[12]BS17D!C1691+[12]BS17D!C1692+[12]BS17D!C1696+[12]BS17D!C1697+[12]BS17D!C1698+[12]BS17D!C1700+[12]BS17D!C1701+[12]BS17D!C1702+[12]BS17D!C1703+[12]BS17D!C1706+[12]BS17D!C1708+[12]BS17D!C1709+[12]BS17D!C1717+[12]BS17D!C1718+[12]BS17D!C1719+[12]BS17D!C1720+[12]BS17D!C1721+[12]BS17D!C1723+[12]BS17D!C1724+[12]BS17D!C1725+[12]BS17D!C1726+[12]BS17D!C1728+[12]BS17D!C1730+[12]BS17D!C1731+[12]BS17D!C1734+[12]BS17D!C1735+[12]BS17D!C1736+[12]BS17D!C1738+[12]BS17D!C1739+[12]BS17D!C1740+[12]BS17D!C1741+[12]BS17D!C1742+[12]BS17D!C1743+[12]BS17D!C1744+[12]BS17D!C1745+[12]BS17D!C1746+[12]BS17D!C1751+[12]BS17D!C1752+[12]BS17D!C1753+[12]BS17D!C1759+[12]BS17D!C1760+[12]BS17D!C1764+[12]BS17D!C1765+[12]BS17D!C1766+[12]BS17D!C1767+[12]BS17D!C1768+[12]BS17D!C1769+[12]BS17D!C1770+[12]BS17D!C1771+[12]BS17D!C1772+[12]BS17D!C1773+[12]BS17D!C1774+[12]BS17D!C1782+[12]BS17D!C1791+[12]BS17D!C1794+[12]BS17D!C1795+[12]BS17D!C1797+[12]BS17D!C1802+[12]BS17D!C1804+[12]BS17D!C1805+[12]BS17D!C1806+[12]BS17D!C1807+[12]BS17D!C1813+[12]BS17D!C1815+[12]BS17D!C1816+[12]BS17D!C1818+[12]BS17D!C1819+[12]BS17D!C1821+[12]BS17D!C1822+[12]BS17D!C1823+[12]BS17D!C1825+[12]BS17D!C1831+[12]BS17D!C1835+[12]BS17D!C1841</f>
        <v>0</v>
      </c>
      <c r="P91" s="324">
        <f>+[12]BS17A!S1640+[12]BS17A!S1643+[12]BS17A!S1644+[12]BS17A!S1645+[12]BS17A!S1653+[12]BS17A!S1654+[12]BS17A!S1655+[12]BS17A!S1663+[12]BS17A!S1664+[12]BS17A!S1665+[12]BS17A!S1666+[12]BS17A!S1667+[12]BS17A!S1668+[12]BS17A!S1669+[12]BS17A!S1670+[12]BS17A!S1671+[12]BS17A!S1672+[12]BS17A!S1673+[12]BS17A!S1674+[12]BS17A!S1675+[12]BS17A!S1676+[12]BS17A!S1678+[12]BS17A!S1679+[12]BS17A!S1680+[12]BS17A!S1681+[12]BS17A!S1682+[12]BS17A!S1683+[12]BS17A!S1684+[12]BS17A!S1685+[12]BS17A!S1687+[12]BS17A!S1688+[12]BS17A!S1689+[12]BS17A!S1691+[12]BS17A!S1692+[12]BS17A!S1693+[12]BS17A!S1694+[12]BS17A!S1698+[12]BS17A!S1699+[12]BS17A!S1700+[12]BS17A!S1702+[12]BS17A!S1703+[12]BS17A!S1704+[12]BS17A!S1705+[12]BS17A!S1708+[12]BS17A!S1710+[12]BS17A!S1711+[12]BS17A!S1719+[12]BS17A!S1720+[12]BS17A!S1721+[12]BS17A!S1722+[12]BS17A!S1723+[12]BS17A!S1725+[12]BS17A!S1726+[12]BS17A!S1727+[12]BS17A!S1728+[12]BS17A!S1730+[12]BS17A!S1732+[12]BS17A!S1733+[12]BS17A!S1736+[12]BS17A!S1737+[12]BS17A!S1738+[12]BS17A!S1740+[12]BS17A!S1741+[12]BS17A!S1742+[12]BS17A!S1743+[12]BS17A!S1744+[12]BS17A!S1745+[12]BS17A!S1746+[12]BS17A!S1747+[12]BS17A!S1748+[12]BS17A!S1753+[12]BS17A!S1754+[12]BS17A!S1755+[12]BS17A!S1761+[12]BS17A!S1762+[12]BS17A!S1766+[12]BS17A!S1767+[12]BS17A!S1768+[12]BS17A!S1769+[12]BS17A!S1770+[12]BS17A!S1771+[12]BS17A!S1772+[12]BS17A!S1773+[12]BS17A!S1774+[12]BS17A!S1775+[12]BS17A!S1776+[12]BS17A!S1784+[12]BS17A!S1793+[12]BS17A!S1796+[12]BS17A!S1797+[12]BS17A!S1799+[12]BS17A!S1804+[12]BS17A!S1806+[12]BS17A!S1807+[12]BS17A!S1808+[12]BS17A!S1809+[12]BS17A!S1815+[12]BS17A!S1817+[12]BS17A!S1818+[12]BS17A!S1820+[12]BS17A!S1821+[12]BS17A!S1823+[12]BS17A!S1824+[12]BS17A!S1825+[12]BS17A!S1827+[12]BS17A!S1833+[12]BS17A!S1837+[12]BS17A!S1843</f>
        <v>0</v>
      </c>
      <c r="Q91" s="324">
        <f>+[12]BS17A!T1640+[12]BS17A!T1643+[12]BS17A!T1644+[12]BS17A!T1645+[12]BS17A!T1653+[12]BS17A!T1654+[12]BS17A!T1655+[12]BS17A!T1663+[12]BS17A!T1664+[12]BS17A!T1665+[12]BS17A!T1666+[12]BS17A!T1667+[12]BS17A!T1668+[12]BS17A!T1669+[12]BS17A!T1670+[12]BS17A!T1671+[12]BS17A!T1672+[12]BS17A!T1673+[12]BS17A!T1674+[12]BS17A!T1675+[12]BS17A!T1676+[12]BS17A!T1678+[12]BS17A!T1679+[12]BS17A!T1680+[12]BS17A!T1681+[12]BS17A!T1682+[12]BS17A!T1683+[12]BS17A!T1684+[12]BS17A!T1685+[12]BS17A!T1687+[12]BS17A!T1688+[12]BS17A!T1689+[12]BS17A!T1691+[12]BS17A!T1692+[12]BS17A!T1693+[12]BS17A!T1694+[12]BS17A!T1698+[12]BS17A!T1699+[12]BS17A!T1700+[12]BS17A!T1702+[12]BS17A!T1703+[12]BS17A!T1704+[12]BS17A!T1705+[12]BS17A!T1708+[12]BS17A!T1710+[12]BS17A!T1711+[12]BS17A!T1719+[12]BS17A!T1720+[12]BS17A!T1721+[12]BS17A!T1722+[12]BS17A!T1723+[12]BS17A!T1725+[12]BS17A!T1726+[12]BS17A!T1727+[12]BS17A!T1728+[12]BS17A!T1730+[12]BS17A!T1732+[12]BS17A!T1733+[12]BS17A!T1736+[12]BS17A!T1737+[12]BS17A!T1738+[12]BS17A!T1740+[12]BS17A!T1741+[12]BS17A!T1742+[12]BS17A!T1743+[12]BS17A!T1744+[12]BS17A!T1745+[12]BS17A!T1746+[12]BS17A!T1747+[12]BS17A!T1748+[12]BS17A!T1753+[12]BS17A!T1754+[12]BS17A!T1755+[12]BS17A!T1761+[12]BS17A!T1762+[12]BS17A!T1766+[12]BS17A!T1767+[12]BS17A!T1768+[12]BS17A!T1769+[12]BS17A!T1770+[12]BS17A!T1771+[12]BS17A!T1772+[12]BS17A!T1773+[12]BS17A!T1774+[12]BS17A!T1775+[12]BS17A!T1776+[12]BS17A!T1784+[12]BS17A!T1793+[12]BS17A!T1796+[12]BS17A!T1797+[12]BS17A!T1799+[12]BS17A!T1804+[12]BS17A!T1806+[12]BS17A!T1807+[12]BS17A!T1808+[12]BS17A!T1809+[12]BS17A!T1815+[12]BS17A!T1817+[12]BS17A!T1818+[12]BS17A!T1820+[12]BS17A!T1821+[12]BS17A!T1823+[12]BS17A!T1824+[12]BS17A!T1825+[12]BS17A!T1827+[12]BS17A!T1833+[12]BS17A!T1837+[12]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[12]BS17A!C$1641+[12]BS17A!C$1642+[12]BS17A!C$1646+[12]BS17A!C$1647+[12]BS17A!C$1648+[12]BS17A!C$1649+[12]BS17A!C$1650+[12]BS17A!C$1651+[12]BS17A!C$1652+[12]BS17A!C$1656+[12]BS17A!C$1657+[12]BS17A!C$1658+[12]BS17A!C$1659+[12]BS17A!C$1660+[12]BS17A!C$1661+[12]BS17A!C$1662+[12]BS17A!C$1677+[12]BS17A!C$1686+[12]BS17A!C$1690+[12]BS17A!C$1695+[12]BS17A!C$1696+[12]BS17A!C$1697+[12]BS17A!C$1701+[12]BS17A!C$1706+[12]BS17A!C$1707+[12]BS17A!C$1709+[12]BS17A!C$1712+[12]BS17A!C$1713+[12]BS17A!C$1714+[12]BS17A!C$1715+[12]BS17A!C$1716+[12]BS17A!C$1717+[12]BS17A!C$1718+[12]BS17A!C$1724+[12]BS17A!C$1729+[12]BS17A!C$1731+[12]BS17A!C$1734+[12]BS17A!C$1735+[12]BS17A!C$1739+[12]BS17A!C$1749+[12]BS17A!C$1750+[12]BS17A!C$1751+[12]BS17A!C$1752+[12]BS17A!C$1756+[12]BS17A!C$1757+[12]BS17A!C$1758+[12]BS17A!C$1759+[12]BS17A!C$1760+[12]BS17A!C$1763+[12]BS17A!C$1764+[12]BS17A!C$1765+[12]BS17A!C$1777+[12]BS17A!C$1778+[12]BS17A!C$1779+[12]BS17A!C$1780+[12]BS17A!C$1781+[12]BS17A!C$1782+[12]BS17A!C$1783+[12]BS17A!C$1785+[12]BS17A!C$1786+[12]BS17A!C$1787+[12]BS17A!C$1788+[12]BS17A!C$1789+[12]BS17A!C$1790+[12]BS17A!C$1791+[12]BS17A!C$1792+[12]BS17A!C$1794+[12]BS17A!C$1795+[12]BS17A!C$1798+[12]BS17A!C$1800+[12]BS17A!C$1801+[12]BS17A!C$1802+[12]BS17A!C$1803+[12]BS17A!C$1805+[12]BS17A!C$1810+[12]BS17A!C$1811+[12]BS17A!C$1812+[12]BS17A!C$1813+[12]BS17A!C$1814+[12]BS17A!C$1816+[12]BS17A!C$1819+[12]BS17A!C$1822+[12]BS17A!C$1826+[12]BS17A!C$1828+[12]BS17A!C$1829+[12]BS17A!C$1830+[12]BS17A!C$1831+[12]BS17A!C$1832+[12]BS17A!C$1834+[12]BS17A!C$1835+[12]BS17A!C$1836+[12]BS17A!C$1838+[12]BS17A!C$1839+[12]BS17A!C$1840+[12]BS17A!C$1841+[12]BS17A!C$1842+[12]BS17A!C$1844</f>
        <v>22</v>
      </c>
      <c r="D92" s="296">
        <f>+[12]BS17A!D$1641+[12]BS17A!D$1642+[12]BS17A!D$1646+[12]BS17A!D$1647+[12]BS17A!D$1648+[12]BS17A!D$1649+[12]BS17A!D$1650+[12]BS17A!D$1651+[12]BS17A!D$1652+[12]BS17A!D$1656+[12]BS17A!D$1657+[12]BS17A!D$1658+[12]BS17A!D$1659+[12]BS17A!D$1660+[12]BS17A!D$1661+[12]BS17A!D$1662+[12]BS17A!D$1677+[12]BS17A!D$1686+[12]BS17A!D$1690+[12]BS17A!D$1695+[12]BS17A!D$1696+[12]BS17A!D$1697+[12]BS17A!D$1701+[12]BS17A!D$1706+[12]BS17A!D$1707+[12]BS17A!D$1709+[12]BS17A!D$1712+[12]BS17A!D$1713+[12]BS17A!D$1714+[12]BS17A!D$1715+[12]BS17A!D$1716+[12]BS17A!D$1717+[12]BS17A!D$1718+[12]BS17A!D$1724+[12]BS17A!D$1729+[12]BS17A!D$1731+[12]BS17A!D$1734+[12]BS17A!D$1735+[12]BS17A!D$1739+[12]BS17A!D$1749+[12]BS17A!D$1750+[12]BS17A!D$1751+[12]BS17A!D$1752+[12]BS17A!D$1756+[12]BS17A!D$1757+[12]BS17A!D$1758+[12]BS17A!D$1759+[12]BS17A!D$1760+[12]BS17A!D$1763+[12]BS17A!D$1764+[12]BS17A!D$1765+[12]BS17A!D$1777+[12]BS17A!D$1778+[12]BS17A!D$1779+[12]BS17A!D$1780+[12]BS17A!D$1781+[12]BS17A!D$1782+[12]BS17A!D$1783+[12]BS17A!D$1785+[12]BS17A!D$1786+[12]BS17A!D$1787+[12]BS17A!D$1788+[12]BS17A!D$1789+[12]BS17A!D$1790+[12]BS17A!D$1791+[12]BS17A!D$1792+[12]BS17A!D$1794+[12]BS17A!D$1795+[12]BS17A!D$1798+[12]BS17A!D$1800+[12]BS17A!D$1801+[12]BS17A!D$1802+[12]BS17A!D$1803+[12]BS17A!D$1805+[12]BS17A!D$1810+[12]BS17A!D$1811+[12]BS17A!D$1812+[12]BS17A!D$1813+[12]BS17A!D$1814+[12]BS17A!D$1816+[12]BS17A!D$1819+[12]BS17A!D$1822+[12]BS17A!D$1826+[12]BS17A!D$1828+[12]BS17A!D$1829+[12]BS17A!D$1830+[12]BS17A!D$1831+[12]BS17A!D$1832+[12]BS17A!D$1834+[12]BS17A!D$1835+[12]BS17A!D$1836+[12]BS17A!D$1838+[12]BS17A!D$1839+[12]BS17A!D$1840+[12]BS17A!D$1841+[12]BS17A!D$1842+[12]BS17A!D$1844</f>
        <v>17</v>
      </c>
      <c r="E92" s="294">
        <f>SUM(F92:H92)</f>
        <v>21</v>
      </c>
      <c r="F92" s="295">
        <f>+[12]BS17A!D$1641+[12]BS17A!D$1642+[12]BS17A!D$1646+[12]BS17A!D$1647+[12]BS17A!D$1648+[12]BS17A!D$1649+[12]BS17A!D$1650+[12]BS17A!D$1651+[12]BS17A!D$1652+[12]BS17A!D$1656+[12]BS17A!D$1657+[12]BS17A!D$1658+[12]BS17A!D$1659+[12]BS17A!D$1660+[12]BS17A!D$1661+[12]BS17A!D$1662+[12]BS17A!D$1677+[12]BS17A!D$1686+[12]BS17A!D$1690+[12]BS17A!D$1695+[12]BS17A!D$1696+[12]BS17A!D$1697+[12]BS17A!D$1701+[12]BS17A!D$1706+[12]BS17A!D$1707+[12]BS17A!D$1709+[12]BS17A!D$1712+[12]BS17A!D$1713+[12]BS17A!D$1714+[12]BS17A!D$1715+[12]BS17A!D$1716+[12]BS17A!D$1717+[12]BS17A!D$1718+[12]BS17A!D$1724+[12]BS17A!D$1729+[12]BS17A!D$1731+[12]BS17A!D$1734+[12]BS17A!D$1735+[12]BS17A!D$1739+[12]BS17A!D$1749+[12]BS17A!D$1750+[12]BS17A!D$1751+[12]BS17A!D$1752+[12]BS17A!D$1756+[12]BS17A!D$1757+[12]BS17A!D$1758+[12]BS17A!D$1759+[12]BS17A!D$1760+[12]BS17A!D$1763+[12]BS17A!D$1764+[12]BS17A!D$1765+[12]BS17A!D$1777+[12]BS17A!D$1778+[12]BS17A!D$1779+[12]BS17A!D$1780+[12]BS17A!D$1781+[12]BS17A!D$1782+[12]BS17A!D$1783+[12]BS17A!D$1785+[12]BS17A!D$1786+[12]BS17A!D$1787+[12]BS17A!D$1788+[12]BS17A!D$1789+[12]BS17A!D$1790+[12]BS17A!D$1791+[12]BS17A!D$1792+[12]BS17A!D$1794+[12]BS17A!D$1795+[12]BS17A!D$1798+[12]BS17A!D$1800+[12]BS17A!D$1801+[12]BS17A!D$1802+[12]BS17A!D$1803+[12]BS17A!D$1805+[12]BS17A!D$1810+[12]BS17A!D$1811+[12]BS17A!D$1812+[12]BS17A!D$1813+[12]BS17A!D$1814+[12]BS17A!D$1816+[12]BS17A!D$1819+[12]BS17A!D$1822+[12]BS17A!D$1826+[12]BS17A!D$1828+[12]BS17A!D$1829+[12]BS17A!D$1830+[12]BS17A!D$1831+[12]BS17A!D$1832+[12]BS17A!D$1834+[12]BS17A!D$1835+[12]BS17A!D$1836+[12]BS17A!D$1838+[12]BS17A!D$1839+[12]BS17A!D$1840+[12]BS17A!D$1841+[12]BS17A!D$1842+[12]BS17A!D$1844</f>
        <v>17</v>
      </c>
      <c r="G92" s="295">
        <f>+[12]BS17A!F$1641+[12]BS17A!F$1642+[12]BS17A!F$1646+[12]BS17A!F$1647+[12]BS17A!F$1648+[12]BS17A!F$1649+[12]BS17A!F$1650+[12]BS17A!F$1651+[12]BS17A!F$1652+[12]BS17A!F$1656+[12]BS17A!F$1657+[12]BS17A!F$1658+[12]BS17A!F$1659+[12]BS17A!F$1660+[12]BS17A!F$1661+[12]BS17A!F$1662+[12]BS17A!F$1677+[12]BS17A!F$1686+[12]BS17A!F$1690+[12]BS17A!F$1695+[12]BS17A!F$1696+[12]BS17A!F$1697+[12]BS17A!F$1701+[12]BS17A!F$1706+[12]BS17A!F$1707+[12]BS17A!F$1709+[12]BS17A!F$1712+[12]BS17A!F$1713+[12]BS17A!F$1714+[12]BS17A!F$1715+[12]BS17A!F$1716+[12]BS17A!F$1717+[12]BS17A!F$1718+[12]BS17A!F$1724+[12]BS17A!F$1729+[12]BS17A!F$1731+[12]BS17A!F$1734+[12]BS17A!F$1735+[12]BS17A!F$1739+[12]BS17A!F$1749+[12]BS17A!F$1750+[12]BS17A!F$1751+[12]BS17A!F$1752+[12]BS17A!F$1756+[12]BS17A!F$1757+[12]BS17A!F$1758+[12]BS17A!F$1759+[12]BS17A!F$1760+[12]BS17A!F$1763+[12]BS17A!F$1764+[12]BS17A!F$1765+[12]BS17A!F$1777+[12]BS17A!F$1778+[12]BS17A!F$1779+[12]BS17A!F$1780+[12]BS17A!F$1781+[12]BS17A!F$1782+[12]BS17A!F$1783+[12]BS17A!F$1785+[12]BS17A!F$1786+[12]BS17A!F$1787+[12]BS17A!F$1788+[12]BS17A!F$1789+[12]BS17A!F$1790+[12]BS17A!F$1791+[12]BS17A!F$1792+[12]BS17A!F$1794+[12]BS17A!F$1795+[12]BS17A!F$1798+[12]BS17A!F$1800+[12]BS17A!F$1801+[12]BS17A!F$1802+[12]BS17A!F$1803+[12]BS17A!F$1805+[12]BS17A!F$1810+[12]BS17A!F$1811+[12]BS17A!F$1812+[12]BS17A!F$1813+[12]BS17A!F$1814+[12]BS17A!F$1816+[12]BS17A!F$1819+[12]BS17A!F$1822+[12]BS17A!F$1826+[12]BS17A!F$1828+[12]BS17A!F$1829+[12]BS17A!F$1830+[12]BS17A!F$1831+[12]BS17A!F$1832+[12]BS17A!F$1834+[12]BS17A!F$1835+[12]BS17A!F$1836+[12]BS17A!F$1838+[12]BS17A!F$1839+[12]BS17A!F$1840+[12]BS17A!F$1841+[12]BS17A!F$1842+[12]BS17A!F$1844</f>
        <v>4</v>
      </c>
      <c r="H92" s="295">
        <f>+[12]BS17A!G$1641+[12]BS17A!G$1642+[12]BS17A!G$1646+[12]BS17A!G$1647+[12]BS17A!G$1648+[12]BS17A!G$1649+[12]BS17A!G$1650+[12]BS17A!G$1651+[12]BS17A!G$1652+[12]BS17A!G$1656+[12]BS17A!G$1657+[12]BS17A!G$1658+[12]BS17A!G$1659+[12]BS17A!G$1660+[12]BS17A!G$1661+[12]BS17A!G$1662+[12]BS17A!G$1677+[12]BS17A!G$1686+[12]BS17A!G$1690+[12]BS17A!G$1695+[12]BS17A!G$1696+[12]BS17A!G$1697+[12]BS17A!G$1701+[12]BS17A!G$1706+[12]BS17A!G$1707+[12]BS17A!G$1709+[12]BS17A!G$1712+[12]BS17A!G$1713+[12]BS17A!G$1714+[12]BS17A!G$1715+[12]BS17A!G$1716+[12]BS17A!G$1717+[12]BS17A!G$1718+[12]BS17A!G$1724+[12]BS17A!G$1729+[12]BS17A!G$1731+[12]BS17A!G$1734+[12]BS17A!G$1735+[12]BS17A!G$1739+[12]BS17A!G$1749+[12]BS17A!G$1750+[12]BS17A!G$1751+[12]BS17A!G$1752+[12]BS17A!G$1756+[12]BS17A!G$1757+[12]BS17A!G$1758+[12]BS17A!G$1759+[12]BS17A!G$1760+[12]BS17A!G$1763+[12]BS17A!G$1764+[12]BS17A!G$1765+[12]BS17A!G$1777+[12]BS17A!G$1778+[12]BS17A!G$1779+[12]BS17A!G$1780+[12]BS17A!G$1781+[12]BS17A!G$1782+[12]BS17A!G$1783+[12]BS17A!G$1785+[12]BS17A!G$1786+[12]BS17A!G$1787+[12]BS17A!G$1788+[12]BS17A!G$1789+[12]BS17A!G$1790+[12]BS17A!G$1791+[12]BS17A!G$1792+[12]BS17A!G$1794+[12]BS17A!G$1795+[12]BS17A!G$1798+[12]BS17A!G$1800+[12]BS17A!G$1801+[12]BS17A!G$1802+[12]BS17A!G$1803+[12]BS17A!G$1805+[12]BS17A!G$1810+[12]BS17A!G$1811+[12]BS17A!G$1812+[12]BS17A!G$1813+[12]BS17A!G$1814+[12]BS17A!G$1816+[12]BS17A!G$1819+[12]BS17A!G$1822+[12]BS17A!G$1826+[12]BS17A!G$1828+[12]BS17A!G$1829+[12]BS17A!G$1830+[12]BS17A!G$1831+[12]BS17A!G$1832+[12]BS17A!G$1834+[12]BS17A!G$1835+[12]BS17A!G$1836+[12]BS17A!G$1838+[12]BS17A!G$1839+[12]BS17A!G$1840+[12]BS17A!G$1841+[12]BS17A!G$1842+[12]BS17A!G$1844</f>
        <v>0</v>
      </c>
      <c r="I92" s="395">
        <f>SUM(J92:L92)</f>
        <v>5</v>
      </c>
      <c r="J92" s="396">
        <f>+[12]BS17A!E$1641+[12]BS17A!E$1642+[12]BS17A!E$1646+[12]BS17A!E$1647+[12]BS17A!E$1648+[12]BS17A!E$1649+[12]BS17A!E$1650+[12]BS17A!E$1651+[12]BS17A!E$1652+[12]BS17A!E$1656+[12]BS17A!E$1657+[12]BS17A!E$1658+[12]BS17A!E$1659+[12]BS17A!E$1660+[12]BS17A!E$1661+[12]BS17A!E$1662+[12]BS17A!E$1677+[12]BS17A!E$1686+[12]BS17A!E$1690+[12]BS17A!E$1695+[12]BS17A!E$1696+[12]BS17A!E$1697+[12]BS17A!E$1701+[12]BS17A!E$1706+[12]BS17A!E$1707+[12]BS17A!E$1709+[12]BS17A!E$1712+[12]BS17A!E$1713+[12]BS17A!E$1714+[12]BS17A!E$1715+[12]BS17A!E$1716+[12]BS17A!E$1717+[12]BS17A!E$1718+[12]BS17A!E$1724+[12]BS17A!E$1729+[12]BS17A!E$1731+[12]BS17A!E$1734+[12]BS17A!E$1735+[12]BS17A!E$1739+[12]BS17A!E$1749+[12]BS17A!E$1750+[12]BS17A!E$1751+[12]BS17A!E$1752+[12]BS17A!E$1756+[12]BS17A!E$1757+[12]BS17A!E$1758+[12]BS17A!E$1759+[12]BS17A!E$1760+[12]BS17A!E$1763+[12]BS17A!E$1764+[12]BS17A!E$1765+[12]BS17A!E$1777+[12]BS17A!E$1778+[12]BS17A!E$1779+[12]BS17A!E$1780+[12]BS17A!E$1781+[12]BS17A!E$1782+[12]BS17A!E$1783+[12]BS17A!E$1785+[12]BS17A!E$1786+[12]BS17A!E$1787+[12]BS17A!E$1788+[12]BS17A!E$1789+[12]BS17A!E$1790+[12]BS17A!E$1791+[12]BS17A!E$1792+[12]BS17A!E$1794+[12]BS17A!E$1795+[12]BS17A!E$1798+[12]BS17A!E$1800+[12]BS17A!E$1801+[12]BS17A!E$1802+[12]BS17A!E$1803+[12]BS17A!E$1805+[12]BS17A!E$1810+[12]BS17A!E$1811+[12]BS17A!E$1812+[12]BS17A!E$1813+[12]BS17A!E$1814+[12]BS17A!E$1816+[12]BS17A!E$1819+[12]BS17A!E$1822+[12]BS17A!E$1826+[12]BS17A!E$1828+[12]BS17A!E$1829+[12]BS17A!E$1830+[12]BS17A!E$1831+[12]BS17A!E$1832+[12]BS17A!E$1834+[12]BS17A!E$1835+[12]BS17A!E$1836+[12]BS17A!E$1838+[12]BS17A!E$1839+[12]BS17A!E$1840+[12]BS17A!E$1841+[12]BS17A!E$1842+[12]BS17A!E$1844</f>
        <v>5</v>
      </c>
      <c r="K92" s="398">
        <f>+[12]BS17A!H$1641+[12]BS17A!H$1642+[12]BS17A!H$1646+[12]BS17A!H$1647+[12]BS17A!H$1648+[12]BS17A!H$1649+[12]BS17A!H$1650+[12]BS17A!H$1651+[12]BS17A!H$1652+[12]BS17A!H$1656+[12]BS17A!H$1657+[12]BS17A!H$1658+[12]BS17A!H$1659+[12]BS17A!H$1660+[12]BS17A!H$1661+[12]BS17A!H$1662+[12]BS17A!H$1677+[12]BS17A!H$1686+[12]BS17A!H$1690+[12]BS17A!H$1695+[12]BS17A!H$1696+[12]BS17A!H$1697+[12]BS17A!H$1701+[12]BS17A!H$1706+[12]BS17A!H$1707+[12]BS17A!H$1709+[12]BS17A!H$1712+[12]BS17A!H$1713+[12]BS17A!H$1714+[12]BS17A!H$1715+[12]BS17A!H$1716+[12]BS17A!H$1717+[12]BS17A!H$1718+[12]BS17A!H$1724+[12]BS17A!H$1729+[12]BS17A!H$1731+[12]BS17A!H$1734+[12]BS17A!H$1735+[12]BS17A!H$1739+[12]BS17A!H$1749+[12]BS17A!H$1750+[12]BS17A!H$1751+[12]BS17A!H$1752+[12]BS17A!H$1756+[12]BS17A!H$1757+[12]BS17A!H$1758+[12]BS17A!H$1759+[12]BS17A!H$1760+[12]BS17A!H$1763+[12]BS17A!H$1764+[12]BS17A!H$1765+[12]BS17A!H$1777+[12]BS17A!H$1778+[12]BS17A!H$1779+[12]BS17A!H$1780+[12]BS17A!H$1781+[12]BS17A!H$1782+[12]BS17A!H$1783+[12]BS17A!H$1785+[12]BS17A!H$1786+[12]BS17A!H$1787+[12]BS17A!H$1788+[12]BS17A!H$1789+[12]BS17A!H$1790+[12]BS17A!H$1791+[12]BS17A!H$1792+[12]BS17A!H$1794+[12]BS17A!H$1795+[12]BS17A!H$1798+[12]BS17A!H$1800+[12]BS17A!H$1801+[12]BS17A!H$1802+[12]BS17A!H$1803+[12]BS17A!H$1805+[12]BS17A!H$1810+[12]BS17A!H$1811+[12]BS17A!H$1812+[12]BS17A!H$1813+[12]BS17A!H$1814+[12]BS17A!H$1816+[12]BS17A!H$1819+[12]BS17A!H$1822+[12]BS17A!H$1826+[12]BS17A!H$1828+[12]BS17A!H$1829+[12]BS17A!H$1830+[12]BS17A!H$1831+[12]BS17A!H$1832+[12]BS17A!H$1834+[12]BS17A!H$1835+[12]BS17A!H$1836+[12]BS17A!H$1838+[12]BS17A!H$1839+[12]BS17A!H$1840+[12]BS17A!H$1841+[12]BS17A!H$1842+[12]BS17A!H$1844</f>
        <v>0</v>
      </c>
      <c r="L92" s="398">
        <f>+[12]BS17A!I$1641+[12]BS17A!I$1642+[12]BS17A!I$1646+[12]BS17A!I$1647+[12]BS17A!I$1648+[12]BS17A!I$1649+[12]BS17A!I$1650+[12]BS17A!I$1651+[12]BS17A!I$1652+[12]BS17A!I$1656+[12]BS17A!I$1657+[12]BS17A!I$1658+[12]BS17A!I$1659+[12]BS17A!I$1660+[12]BS17A!I$1661+[12]BS17A!I$1662+[12]BS17A!I$1677+[12]BS17A!I$1686+[12]BS17A!I$1690+[12]BS17A!I$1695+[12]BS17A!I$1696+[12]BS17A!I$1697+[12]BS17A!I$1701+[12]BS17A!I$1706+[12]BS17A!I$1707+[12]BS17A!I$1709+[12]BS17A!I$1712+[12]BS17A!I$1713+[12]BS17A!I$1714+[12]BS17A!I$1715+[12]BS17A!I$1716+[12]BS17A!I$1717+[12]BS17A!I$1718+[12]BS17A!I$1724+[12]BS17A!I$1729+[12]BS17A!I$1731+[12]BS17A!I$1734+[12]BS17A!I$1735+[12]BS17A!I$1739+[12]BS17A!I$1749+[12]BS17A!I$1750+[12]BS17A!I$1751+[12]BS17A!I$1752+[12]BS17A!I$1756+[12]BS17A!I$1757+[12]BS17A!I$1758+[12]BS17A!I$1759+[12]BS17A!I$1760+[12]BS17A!I$1763+[12]BS17A!I$1764+[12]BS17A!I$1765+[12]BS17A!I$1777+[12]BS17A!I$1778+[12]BS17A!I$1779+[12]BS17A!I$1780+[12]BS17A!I$1781+[12]BS17A!I$1782+[12]BS17A!I$1783+[12]BS17A!I$1785+[12]BS17A!I$1786+[12]BS17A!I$1787+[12]BS17A!I$1788+[12]BS17A!I$1789+[12]BS17A!I$1790+[12]BS17A!I$1791+[12]BS17A!I$1792+[12]BS17A!I$1794+[12]BS17A!I$1795+[12]BS17A!I$1798+[12]BS17A!I$1800+[12]BS17A!I$1801+[12]BS17A!I$1802+[12]BS17A!I$1803+[12]BS17A!I$1805+[12]BS17A!I$1810+[12]BS17A!I$1811+[12]BS17A!I$1812+[12]BS17A!I$1813+[12]BS17A!I$1814+[12]BS17A!I$1816+[12]BS17A!I$1819+[12]BS17A!I$1822+[12]BS17A!I$1826+[12]BS17A!I$1828+[12]BS17A!I$1829+[12]BS17A!I$1830+[12]BS17A!I$1831+[12]BS17A!I$1832+[12]BS17A!I$1834+[12]BS17A!I$1835+[12]BS17A!I$1836+[12]BS17A!I$1838+[12]BS17A!I$1839+[12]BS17A!I$1840+[12]BS17A!I$1841+[12]BS17A!I$1842+[12]BS17A!I$1844</f>
        <v>0</v>
      </c>
      <c r="M92" s="177">
        <f>+[12]BS17A!AB$1641+[12]BS17A!AB$1642+[12]BS17A!AB$1646+[12]BS17A!AB$1647+[12]BS17A!AB$1648+[12]BS17A!AB$1649+[12]BS17A!AB$1650+[12]BS17A!AB$1651+[12]BS17A!AB$1652+[12]BS17A!AB$1656+[12]BS17A!AB$1657+[12]BS17A!AB$1658+[12]BS17A!AB$1659+[12]BS17A!AB$1660+[12]BS17A!AB$1661+[12]BS17A!AB$1662+[12]BS17A!AB$1677+[12]BS17A!AB$1686+[12]BS17A!AB$1690+[12]BS17A!AB$1695+[12]BS17A!AB$1696+[12]BS17A!AB$1697+[12]BS17A!AB$1701+[12]BS17A!AB$1706+[12]BS17A!AB$1707+[12]BS17A!AB$1709+[12]BS17A!AB$1712+[12]BS17A!AB$1713+[12]BS17A!AB$1714+[12]BS17A!AB$1715+[12]BS17A!AB$1716+[12]BS17A!AB$1717+[12]BS17A!AB$1718+[12]BS17A!AB$1724+[12]BS17A!AB$1729+[12]BS17A!AB$1731+[12]BS17A!AB$1734+[12]BS17A!AB$1735+[12]BS17A!AB$1739+[12]BS17A!AB$1749+[12]BS17A!AB$1750+[12]BS17A!AB$1751+[12]BS17A!AB$1752+[12]BS17A!AB$1756+[12]BS17A!AB$1757+[12]BS17A!AB$1758+[12]BS17A!AB$1759+[12]BS17A!AB$1760+[12]BS17A!AB$1763+[12]BS17A!AB$1764+[12]BS17A!AB$1765+[12]BS17A!AB$1777+[12]BS17A!AB$1778+[12]BS17A!AB$1779+[12]BS17A!AB$1780+[12]BS17A!AB$1781+[12]BS17A!AB$1782+[12]BS17A!AB$1783+[12]BS17A!AB$1785+[12]BS17A!AB$1786+[12]BS17A!AB$1787+[12]BS17A!AB$1788+[12]BS17A!AB$1789+[12]BS17A!AB$1790+[12]BS17A!AB$1791+[12]BS17A!AB$1792+[12]BS17A!AB$1794+[12]BS17A!AB$1795+[12]BS17A!AB$1798+[12]BS17A!AB$1800+[12]BS17A!AB$1801+[12]BS17A!AB$1802+[12]BS17A!AB$1803+[12]BS17A!AB$1805+[12]BS17A!AB$1810+[12]BS17A!AB$1811+[12]BS17A!AB$1812+[12]BS17A!AB$1813+[12]BS17A!AB$1814+[12]BS17A!AB$1816+[12]BS17A!AB$1819+[12]BS17A!AB$1822+[12]BS17A!AB$1826+[12]BS17A!AB$1828+[12]BS17A!AB$1829+[12]BS17A!AB$1830+[12]BS17A!AB$1831+[12]BS17A!AB$1832+[12]BS17A!AB$1834+[12]BS17A!AB$1835+[12]BS17A!AB$1836+[12]BS17A!AB$1838+[12]BS17A!AB$1839+[12]BS17A!AB$1840+[12]BS17A!AB$1841+[12]BS17A!AB$1842+[12]BS17A!AB$1844</f>
        <v>2</v>
      </c>
      <c r="N92" s="177">
        <f>+[12]BS17A!Q$1641+[12]BS17A!Q$1642+[12]BS17A!Q$1646+[12]BS17A!Q$1647+[12]BS17A!Q$1648+[12]BS17A!Q$1649+[12]BS17A!Q$1650+[12]BS17A!Q$1651+[12]BS17A!Q$1652+[12]BS17A!Q$1656+[12]BS17A!Q$1657+[12]BS17A!Q$1658+[12]BS17A!Q$1659+[12]BS17A!Q$1660+[12]BS17A!Q$1661+[12]BS17A!Q$1662+[12]BS17A!Q$1677+[12]BS17A!Q$1686+[12]BS17A!Q$1690+[12]BS17A!Q$1695+[12]BS17A!Q$1696+[12]BS17A!Q$1697+[12]BS17A!Q$1701+[12]BS17A!Q$1706+[12]BS17A!Q$1707+[12]BS17A!Q$1709+[12]BS17A!Q$1712+[12]BS17A!Q$1713+[12]BS17A!Q$1714+[12]BS17A!Q$1715+[12]BS17A!Q$1716+[12]BS17A!Q$1717+[12]BS17A!Q$1718+[12]BS17A!Q$1724+[12]BS17A!Q$1729+[12]BS17A!Q$1731+[12]BS17A!Q$1734+[12]BS17A!Q$1735+[12]BS17A!Q$1739+[12]BS17A!Q$1749+[12]BS17A!Q$1750+[12]BS17A!Q$1751+[12]BS17A!Q$1752+[12]BS17A!Q$1756+[12]BS17A!Q$1757+[12]BS17A!Q$1758+[12]BS17A!Q$1759+[12]BS17A!Q$1760+[12]BS17A!Q$1763+[12]BS17A!Q$1764+[12]BS17A!Q$1765+[12]BS17A!Q$1777+[12]BS17A!Q$1778+[12]BS17A!Q$1779+[12]BS17A!Q$1780+[12]BS17A!Q$1781+[12]BS17A!Q$1782+[12]BS17A!Q$1783+[12]BS17A!Q$1785+[12]BS17A!Q$1786+[12]BS17A!Q$1787+[12]BS17A!Q$1788+[12]BS17A!Q$1789+[12]BS17A!Q$1790+[12]BS17A!Q$1791+[12]BS17A!Q$1792+[12]BS17A!Q$1794+[12]BS17A!Q$1795+[12]BS17A!Q$1798+[12]BS17A!Q$1800+[12]BS17A!Q$1801+[12]BS17A!Q$1802+[12]BS17A!Q$1803+[12]BS17A!Q$1805+[12]BS17A!Q$1810+[12]BS17A!Q$1811+[12]BS17A!Q$1812+[12]BS17A!Q$1813+[12]BS17A!Q$1814+[12]BS17A!Q$1816+[12]BS17A!Q$1819+[12]BS17A!Q$1822+[12]BS17A!Q$1826+[12]BS17A!Q$1828+[12]BS17A!Q$1829+[12]BS17A!Q$1830+[12]BS17A!Q$1831+[12]BS17A!Q$1832+[12]BS17A!Q$1834+[12]BS17A!Q$1835+[12]BS17A!Q$1836+[12]BS17A!Q$1838+[12]BS17A!Q$1839+[12]BS17A!Q$1840+[12]BS17A!Q$1841+[12]BS17A!Q$1842+[12]BS17A!Q$1844+[12]BS17A!R$1641+[12]BS17A!R$1642+[12]BS17A!R$1646+[12]BS17A!R$1647+[12]BS17A!R$1648+[12]BS17A!R$1649+[12]BS17A!R$1650+[12]BS17A!R$1651+[12]BS17A!R$1652+[12]BS17A!R$1656+[12]BS17A!R$1657+[12]BS17A!R$1658+[12]BS17A!R$1659+[12]BS17A!R$1660+[12]BS17A!R$1661+[12]BS17A!R$1662+[12]BS17A!R$1677+[12]BS17A!R$1686+[12]BS17A!R$1690+[12]BS17A!R$1695+[12]BS17A!R$1696+[12]BS17A!R$1697+[12]BS17A!R$1701+[12]BS17A!R$1706+[12]BS17A!R$1707+[12]BS17A!R$1709+[12]BS17A!R$1712+[12]BS17A!R$1713+[12]BS17A!R$1714+[12]BS17A!R$1715+[12]BS17A!R$1716+[12]BS17A!R$1717+[12]BS17A!R$1718+[12]BS17A!R$1724+[12]BS17A!R$1729+[12]BS17A!R$1731+[12]BS17A!R$1734+[12]BS17A!R$1735+[12]BS17A!R$1739+[12]BS17A!R$1749+[12]BS17A!R$1750+[12]BS17A!R$1751+[12]BS17A!R$1752+[12]BS17A!R$1756+[12]BS17A!R$1757+[12]BS17A!R$1758+[12]BS17A!R$1759+[12]BS17A!R$1760+[12]BS17A!R$1763+[12]BS17A!R$1764+[12]BS17A!R$1765+[12]BS17A!R$1777+[12]BS17A!R$1778+[12]BS17A!R$1779+[12]BS17A!R$1780+[12]BS17A!R$1781+[12]BS17A!R$1782+[12]BS17A!R$1783+[12]BS17A!R$1785+[12]BS17A!R$1786+[12]BS17A!R$1787+[12]BS17A!R$1788+[12]BS17A!R$1789+[12]BS17A!R$1790+[12]BS17A!R$1791+[12]BS17A!R$1792+[12]BS17A!R$1794+[12]BS17A!R$1795+[12]BS17A!R$1798+[12]BS17A!R$1800+[12]BS17A!R$1801+[12]BS17A!R$1802+[12]BS17A!R$1803+[12]BS17A!R$1805+[12]BS17A!R$1810+[12]BS17A!R$1811+[12]BS17A!R$1812+[12]BS17A!R$1813+[12]BS17A!R$1814+[12]BS17A!R$1816+[12]BS17A!R$1819+[12]BS17A!R$1822+[12]BS17A!R$1826+[12]BS17A!R$1828+[12]BS17A!R$1829+[12]BS17A!R$1830+[12]BS17A!R$1831+[12]BS17A!R$1832+[12]BS17A!R$1834+[12]BS17A!R$1835+[12]BS17A!R$1836+[12]BS17A!R$1838+[12]BS17A!R$1839+[12]BS17A!R$1840+[12]BS17A!R$1841+[12]BS17A!R$1842+[12]BS17A!R$1844</f>
        <v>0</v>
      </c>
      <c r="O92" s="177">
        <f>+[12]BS17D!C1640+[12]BS17D!C1644+[12]BS17D!C1645+[12]BS17D!C1646+[12]BS17D!C1647+[12]BS17D!C1648+[12]BS17D!C1649+[12]BS17D!C1650+[12]BS17D!C1654+[12]BS17D!C1655+[12]BS17D!C1656+[12]BS17D!C1657+[12]BS17D!C1658+[12]BS17D!C1659+[12]BS17D!C1660+[12]BS17D!C1675+[12]BS17D!C1684+[12]BS17D!C1688+[12]BS17D!C1693+[12]BS17D!C1694+[12]BS17D!C1695+[12]BS17D!C1699+[12]BS17D!C1704+[12]BS17D!C1705+[12]BS17D!C1707+[12]BS17D!C1710+[12]BS17D!C1711+[12]BS17D!C1712+[12]BS17D!C1713+[12]BS17D!C1714+[12]BS17D!C1715+[12]BS17D!C1716+[12]BS17D!C1722+[12]BS17D!C1727+[12]BS17D!C1729+[12]BS17D!C1732+[12]BS17D!C1733+[12]BS17D!C1737+[12]BS17D!C1747+[12]BS17D!C1748+[12]BS17D!C1749+[12]BS17D!C1750+[12]BS17D!C1754+[12]BS17D!C1755+[12]BS17D!C1756+[12]BS17D!C1757+[12]BS17D!C1758+[12]BS17D!C1761+[12]BS17D!C1762+[12]BS17D!C1763+[12]BS17D!C1775+[12]BS17D!C1776+[12]BS17D!C1777+[12]BS17D!C1778+[12]BS17D!C1779+[12]BS17D!C1780+[12]BS17D!C1781+[12]BS17D!C1783+[12]BS17D!C1784+[12]BS17D!C1785+[12]BS17D!C1786+[12]BS17D!C1787+[12]BS17D!C1788+[12]BS17D!C1789+[12]BS17D!C1790+[12]BS17D!C1792+[12]BS17D!C1793+[12]BS17D!C1796+[12]BS17D!C1798+[12]BS17D!C1799+[12]BS17D!C1800+[12]BS17D!C1801+[12]BS17D!C1803+[12]BS17D!C1808+[12]BS17D!C1809+[12]BS17D!C1810+[12]BS17D!C1811+[12]BS17D!C1812+[12]BS17D!C1814+[12]BS17D!C1817+[12]BS17D!C1820+[12]BS17D!C1824+[12]BS17D!C1826+[12]BS17D!C1827+[12]BS17D!C1828+[12]BS17D!C1829+[12]BS17D!C1830+[12]BS17D!C1832+[12]BS17D!C1833+[12]BS17D!C1834+[12]BS17D!C1836+[12]BS17D!C1837+[12]BS17D!C1838+[12]BS17D!C1839+[12]BS17D!C1840+[12]BS17D!C1842</f>
        <v>0</v>
      </c>
      <c r="P92" s="177">
        <f>+[12]BS17A!S$1641+[12]BS17A!S$1642+[12]BS17A!S$1646+[12]BS17A!S$1647+[12]BS17A!S$1648+[12]BS17A!S$1649+[12]BS17A!S$1650+[12]BS17A!S$1651+[12]BS17A!S$1652+[12]BS17A!S$1656+[12]BS17A!S$1657+[12]BS17A!S$1658+[12]BS17A!S$1659+[12]BS17A!S$1660+[12]BS17A!S$1661+[12]BS17A!S$1662+[12]BS17A!S$1677+[12]BS17A!S$1686+[12]BS17A!S$1690+[12]BS17A!S$1695+[12]BS17A!S$1696+[12]BS17A!S$1697+[12]BS17A!S$1701+[12]BS17A!S$1706+[12]BS17A!S$1707+[12]BS17A!S$1709+[12]BS17A!S$1712+[12]BS17A!S$1713+[12]BS17A!S$1714+[12]BS17A!S$1715+[12]BS17A!S$1716+[12]BS17A!S$1717+[12]BS17A!S$1718+[12]BS17A!S$1724+[12]BS17A!S$1729+[12]BS17A!S$1731+[12]BS17A!S$1734+[12]BS17A!S$1735+[12]BS17A!S$1739+[12]BS17A!S$1749+[12]BS17A!S$1750+[12]BS17A!S$1751+[12]BS17A!S$1752+[12]BS17A!S$1756+[12]BS17A!S$1757+[12]BS17A!S$1758+[12]BS17A!S$1759+[12]BS17A!S$1760+[12]BS17A!S$1763+[12]BS17A!S$1764+[12]BS17A!S$1765+[12]BS17A!S$1777+[12]BS17A!S$1778+[12]BS17A!S$1779+[12]BS17A!S$1780+[12]BS17A!S$1781+[12]BS17A!S$1782+[12]BS17A!S$1783+[12]BS17A!S$1785+[12]BS17A!S$1786+[12]BS17A!S$1787+[12]BS17A!S$1788+[12]BS17A!S$1789+[12]BS17A!S$1790+[12]BS17A!S$1791+[12]BS17A!S$1792+[12]BS17A!S$1794+[12]BS17A!S$1795+[12]BS17A!S$1798+[12]BS17A!S$1800+[12]BS17A!S$1801+[12]BS17A!S$1802+[12]BS17A!S$1803+[12]BS17A!S$1805+[12]BS17A!S$1810+[12]BS17A!S$1811+[12]BS17A!S$1812+[12]BS17A!S$1813+[12]BS17A!S$1814+[12]BS17A!S$1816+[12]BS17A!S$1819+[12]BS17A!S$1822+[12]BS17A!S$1826+[12]BS17A!S$1828+[12]BS17A!S$1829+[12]BS17A!S$1830+[12]BS17A!S$1831+[12]BS17A!S$1832+[12]BS17A!S$1834+[12]BS17A!S$1835+[12]BS17A!S$1836+[12]BS17A!S$1838+[12]BS17A!S$1839+[12]BS17A!S$1840+[12]BS17A!S$1841+[12]BS17A!S$1842+[12]BS17A!S$1844</f>
        <v>0</v>
      </c>
      <c r="Q92" s="177">
        <f>+[12]BS17A!T$1641+[12]BS17A!T$1642+[12]BS17A!T$1646+[12]BS17A!T$1647+[12]BS17A!T$1648+[12]BS17A!T$1649+[12]BS17A!T$1650+[12]BS17A!T$1651+[12]BS17A!T$1652+[12]BS17A!T$1656+[12]BS17A!T$1657+[12]BS17A!T$1658+[12]BS17A!T$1659+[12]BS17A!T$1660+[12]BS17A!T$1661+[12]BS17A!T$1662+[12]BS17A!T$1677+[12]BS17A!T$1686+[12]BS17A!T$1690+[12]BS17A!T$1695+[12]BS17A!T$1696+[12]BS17A!T$1697+[12]BS17A!T$1701+[12]BS17A!T$1706+[12]BS17A!T$1707+[12]BS17A!T$1709+[12]BS17A!T$1712+[12]BS17A!T$1713+[12]BS17A!T$1714+[12]BS17A!T$1715+[12]BS17A!T$1716+[12]BS17A!T$1717+[12]BS17A!T$1718+[12]BS17A!T$1724+[12]BS17A!T$1729+[12]BS17A!T$1731+[12]BS17A!T$1734+[12]BS17A!T$1735+[12]BS17A!T$1739+[12]BS17A!T$1749+[12]BS17A!T$1750+[12]BS17A!T$1751+[12]BS17A!T$1752+[12]BS17A!T$1756+[12]BS17A!T$1757+[12]BS17A!T$1758+[12]BS17A!T$1759+[12]BS17A!T$1760+[12]BS17A!T$1763+[12]BS17A!T$1764+[12]BS17A!T$1765+[12]BS17A!T$1777+[12]BS17A!T$1778+[12]BS17A!T$1779+[12]BS17A!T$1780+[12]BS17A!T$1781+[12]BS17A!T$1782+[12]BS17A!T$1783+[12]BS17A!T$1785+[12]BS17A!T$1786+[12]BS17A!T$1787+[12]BS17A!T$1788+[12]BS17A!T$1789+[12]BS17A!T$1790+[12]BS17A!T$1791+[12]BS17A!T$1792+[12]BS17A!T$1794+[12]BS17A!T$1795+[12]BS17A!T$1798+[12]BS17A!T$1800+[12]BS17A!T$1801+[12]BS17A!T$1802+[12]BS17A!T$1803+[12]BS17A!T$1805+[12]BS17A!T$1810+[12]BS17A!T$1811+[12]BS17A!T$1812+[12]BS17A!T$1813+[12]BS17A!T$1814+[12]BS17A!T$1816+[12]BS17A!T$1819+[12]BS17A!T$1822+[12]BS17A!T$1826+[12]BS17A!T$1828+[12]BS17A!T$1829+[12]BS17A!T$1830+[12]BS17A!T$1831+[12]BS17A!T$1832+[12]BS17A!T$1834+[12]BS17A!T$1835+[12]BS17A!T$1836+[12]BS17A!T$1838+[12]BS17A!T$1839+[12]BS17A!T$1840+[12]BS17A!T$1841+[12]BS17A!T$1842+[12]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69</v>
      </c>
      <c r="D93" s="404">
        <f t="shared" ref="D93:Q93" si="15">SUM(D91:D92)</f>
        <v>56</v>
      </c>
      <c r="E93" s="283">
        <f t="shared" si="15"/>
        <v>63</v>
      </c>
      <c r="F93" s="405">
        <f t="shared" si="15"/>
        <v>56</v>
      </c>
      <c r="G93" s="405">
        <f t="shared" si="15"/>
        <v>7</v>
      </c>
      <c r="H93" s="405">
        <f t="shared" si="15"/>
        <v>0</v>
      </c>
      <c r="I93" s="406">
        <f t="shared" si="15"/>
        <v>13</v>
      </c>
      <c r="J93" s="407">
        <f t="shared" si="15"/>
        <v>13</v>
      </c>
      <c r="K93" s="407">
        <f t="shared" si="15"/>
        <v>0</v>
      </c>
      <c r="L93" s="407">
        <f t="shared" si="15"/>
        <v>0</v>
      </c>
      <c r="M93" s="408">
        <f t="shared" si="15"/>
        <v>10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0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515" t="s">
        <v>10</v>
      </c>
      <c r="D95" s="515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349</v>
      </c>
      <c r="D96" s="410">
        <v>170</v>
      </c>
      <c r="E96" s="411">
        <v>32</v>
      </c>
      <c r="F96" s="412">
        <v>317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98</v>
      </c>
      <c r="D98" s="418">
        <v>93</v>
      </c>
      <c r="E98" s="419">
        <v>13</v>
      </c>
      <c r="F98" s="420">
        <v>85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211</v>
      </c>
      <c r="D100" s="418">
        <v>211</v>
      </c>
      <c r="E100" s="419">
        <v>24</v>
      </c>
      <c r="F100" s="420">
        <v>187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5</v>
      </c>
      <c r="D101" s="414">
        <v>5</v>
      </c>
      <c r="E101" s="415">
        <v>2</v>
      </c>
      <c r="F101" s="416">
        <v>3</v>
      </c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303</v>
      </c>
      <c r="D102" s="422">
        <v>282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515" t="s">
        <v>10</v>
      </c>
      <c r="D104" s="102" t="s">
        <v>126</v>
      </c>
      <c r="E104" s="103" t="s">
        <v>127</v>
      </c>
      <c r="F104" s="516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514" t="s">
        <v>10</v>
      </c>
      <c r="D110" s="514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9</v>
      </c>
      <c r="D111" s="431">
        <v>8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6</v>
      </c>
      <c r="D112" s="433">
        <v>6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515" t="s">
        <v>10</v>
      </c>
      <c r="D115" s="114" t="s">
        <v>148</v>
      </c>
      <c r="E115" s="115" t="s">
        <v>149</v>
      </c>
      <c r="F115" s="512" t="s">
        <v>12</v>
      </c>
      <c r="G115" s="45" t="s">
        <v>13</v>
      </c>
      <c r="H115" s="513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+[12]BS17A!C804</f>
        <v>16</v>
      </c>
      <c r="D116" s="434">
        <f>+C116-E116</f>
        <v>0</v>
      </c>
      <c r="E116" s="435">
        <f>+[12]BS17A!D804</f>
        <v>16</v>
      </c>
      <c r="F116" s="338">
        <f>+[12]BS17A!N804</f>
        <v>4</v>
      </c>
      <c r="G116" s="436">
        <f>+[12]BS17A!O804</f>
        <v>12</v>
      </c>
      <c r="H116" s="337">
        <f>+[12]BS17A!P804</f>
        <v>0</v>
      </c>
      <c r="I116" s="337">
        <f>+[12]BS17A!Q804+[12]BS17A!R804</f>
        <v>0</v>
      </c>
      <c r="J116" s="437">
        <f>+[12]BS17D!C804</f>
        <v>0</v>
      </c>
      <c r="K116" s="337">
        <f>+[12]BS17A!T804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+[12]BS17C!C44</f>
        <v>0</v>
      </c>
      <c r="D117" s="438"/>
      <c r="E117" s="439"/>
      <c r="F117" s="299">
        <f>+[12]BS17C!D44</f>
        <v>0</v>
      </c>
      <c r="G117" s="301">
        <f>+[12]BS17C!E44</f>
        <v>0</v>
      </c>
      <c r="H117" s="343">
        <f>+[12]BS17C!F44</f>
        <v>0</v>
      </c>
      <c r="I117" s="343">
        <f>+[12]BS17C!G44</f>
        <v>0</v>
      </c>
      <c r="J117" s="298">
        <f>+[12]BS17D!C1988</f>
        <v>0</v>
      </c>
      <c r="K117" s="343">
        <f>+[12]BS17C!H44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16</v>
      </c>
      <c r="D118" s="423"/>
      <c r="E118" s="424"/>
      <c r="F118" s="282">
        <f t="shared" ref="F118:K118" si="20">+F117+F116</f>
        <v>4</v>
      </c>
      <c r="G118" s="284">
        <f t="shared" si="20"/>
        <v>12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+[12]BS17C!C80</f>
        <v>936</v>
      </c>
      <c r="D119" s="423"/>
      <c r="E119" s="424"/>
      <c r="F119" s="325">
        <f>+[12]BS17C!D80</f>
        <v>0</v>
      </c>
      <c r="G119" s="327">
        <f>+[12]BS17C!E80</f>
        <v>900</v>
      </c>
      <c r="H119" s="441">
        <f>+[12]BS17C!F80</f>
        <v>36</v>
      </c>
      <c r="I119" s="441">
        <f>+[12]BS17C!G80</f>
        <v>0</v>
      </c>
      <c r="J119" s="324">
        <f>+[12]BS17D!C2023</f>
        <v>0</v>
      </c>
      <c r="K119" s="441">
        <f>+[12]BS17C!H80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+[12]BS17C!C122</f>
        <v>312</v>
      </c>
      <c r="D120" s="442"/>
      <c r="E120" s="443"/>
      <c r="F120" s="331">
        <f>+[12]BS17C!D122</f>
        <v>3</v>
      </c>
      <c r="G120" s="333">
        <f>+[12]BS17C!E122</f>
        <v>300</v>
      </c>
      <c r="H120" s="359">
        <f>+[12]BS17C!F122</f>
        <v>9</v>
      </c>
      <c r="I120" s="359">
        <f>+[12]BS17C!G122</f>
        <v>0</v>
      </c>
      <c r="J120" s="330">
        <f>+[12]BS17D!C2062</f>
        <v>0</v>
      </c>
      <c r="K120" s="359">
        <f>+[12]BS17C!H122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+[12]BS17A!C1036</f>
        <v>0</v>
      </c>
      <c r="D121" s="283">
        <f>+C121-E121</f>
        <v>0</v>
      </c>
      <c r="E121" s="285">
        <f>+[12]BS17A!D1036</f>
        <v>0</v>
      </c>
      <c r="F121" s="282">
        <f>+[12]BS17A!N1036</f>
        <v>0</v>
      </c>
      <c r="G121" s="284">
        <f>+[12]BS17A!O1036</f>
        <v>0</v>
      </c>
      <c r="H121" s="350">
        <f>+[12]BS17A!P1036</f>
        <v>0</v>
      </c>
      <c r="I121" s="350">
        <f>+[12]BS17A!Q1036+[12]BS17A!R1036</f>
        <v>0</v>
      </c>
      <c r="J121" s="281">
        <f>+[12]BS17D!C1036</f>
        <v>0</v>
      </c>
      <c r="K121" s="350">
        <f>+[12]BS17A!T1036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+[12]BS17C!C164</f>
        <v>71</v>
      </c>
      <c r="D122" s="445"/>
      <c r="E122" s="443"/>
      <c r="F122" s="288">
        <f>+[12]BS17C!D164</f>
        <v>71</v>
      </c>
      <c r="G122" s="290">
        <f>+[12]BS17C!E164</f>
        <v>0</v>
      </c>
      <c r="H122" s="446">
        <f>+[12]BS17C!F164</f>
        <v>0</v>
      </c>
      <c r="I122" s="446">
        <f>+[12]BS17C!G164</f>
        <v>0</v>
      </c>
      <c r="J122" s="287">
        <f>+[12]BS17D!B2103</f>
        <v>0</v>
      </c>
      <c r="K122" s="446">
        <f>+[12]BS17C!H164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+[12]BS17A!C1196</f>
        <v>889</v>
      </c>
      <c r="D123" s="306">
        <f>+C123-E123</f>
        <v>1</v>
      </c>
      <c r="E123" s="308">
        <f>+[12]BS17A!D1196</f>
        <v>888</v>
      </c>
      <c r="F123" s="305">
        <f>+[12]BS17A!N1196</f>
        <v>256</v>
      </c>
      <c r="G123" s="307">
        <f>+[12]BS17A!O1196</f>
        <v>415</v>
      </c>
      <c r="H123" s="341">
        <f>+[12]BS17A!P1196</f>
        <v>218</v>
      </c>
      <c r="I123" s="341">
        <f>+[12]BS17A!Q1196+[12]BS17A!R1196</f>
        <v>0</v>
      </c>
      <c r="J123" s="304">
        <f>+[12]BS17D!C1196</f>
        <v>0</v>
      </c>
      <c r="K123" s="341">
        <f>+[12]BS17A!T1196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+[12]BS17C!C181</f>
        <v>17384</v>
      </c>
      <c r="D124" s="438"/>
      <c r="E124" s="439"/>
      <c r="F124" s="299">
        <f>+[12]BS17C!D181</f>
        <v>16823</v>
      </c>
      <c r="G124" s="301">
        <f>+[12]BS17C!E181</f>
        <v>165</v>
      </c>
      <c r="H124" s="343">
        <f>+[12]BS17C!F181</f>
        <v>396</v>
      </c>
      <c r="I124" s="343">
        <f>+[12]BS17C!G181</f>
        <v>0</v>
      </c>
      <c r="J124" s="298">
        <f>+[12]BS17D!C2119</f>
        <v>0</v>
      </c>
      <c r="K124" s="343">
        <f>+[12]BS17C!H181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18273</v>
      </c>
      <c r="D125" s="423"/>
      <c r="E125" s="424"/>
      <c r="F125" s="282">
        <f t="shared" ref="F125:K125" si="21">+F124+F123</f>
        <v>17079</v>
      </c>
      <c r="G125" s="284">
        <f t="shared" si="21"/>
        <v>580</v>
      </c>
      <c r="H125" s="350">
        <f t="shared" si="21"/>
        <v>614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+[12]BS17A!C1353</f>
        <v>72</v>
      </c>
      <c r="D126" s="326">
        <f>+C126-E126</f>
        <v>6</v>
      </c>
      <c r="E126" s="328">
        <f>+[12]BS17A!D1353</f>
        <v>66</v>
      </c>
      <c r="F126" s="325">
        <f>+[12]BS17A!N1353</f>
        <v>10</v>
      </c>
      <c r="G126" s="327">
        <f>+[12]BS17A!O1353</f>
        <v>62</v>
      </c>
      <c r="H126" s="441">
        <f>+[12]BS17A!P1353</f>
        <v>0</v>
      </c>
      <c r="I126" s="441">
        <f>+[12]BS17A!Q1353+[12]BS17A!R1353</f>
        <v>0</v>
      </c>
      <c r="J126" s="287">
        <f>+[12]BS17D!C1353</f>
        <v>0</v>
      </c>
      <c r="K126" s="441">
        <f>+[12]BS17A!T1353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+[12]BS17C!C252</f>
        <v>262</v>
      </c>
      <c r="D127" s="438"/>
      <c r="E127" s="439"/>
      <c r="F127" s="299">
        <f>+[12]BS17C!D252</f>
        <v>211</v>
      </c>
      <c r="G127" s="301">
        <f>+[12]BS17C!E252</f>
        <v>42</v>
      </c>
      <c r="H127" s="343">
        <f>+[12]BS17C!F252</f>
        <v>9</v>
      </c>
      <c r="I127" s="343">
        <f>+[12]BS17C!G252</f>
        <v>0</v>
      </c>
      <c r="J127" s="298">
        <f>+[12]BS17D!C2189</f>
        <v>0</v>
      </c>
      <c r="K127" s="343">
        <f>+[12]BS17C!H252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334</v>
      </c>
      <c r="D128" s="423"/>
      <c r="E128" s="424"/>
      <c r="F128" s="282">
        <f t="shared" ref="F128:K128" si="22">+F127+F126</f>
        <v>221</v>
      </c>
      <c r="G128" s="284">
        <f t="shared" si="22"/>
        <v>104</v>
      </c>
      <c r="H128" s="350">
        <f t="shared" si="22"/>
        <v>9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+[12]BS17C!C292</f>
        <v>178</v>
      </c>
      <c r="D129" s="442"/>
      <c r="E129" s="443"/>
      <c r="F129" s="288">
        <f>+[12]BS17C!D292</f>
        <v>107</v>
      </c>
      <c r="G129" s="290">
        <f>+[12]BS17C!E292</f>
        <v>18</v>
      </c>
      <c r="H129" s="446">
        <f>+[12]BS17C!F292</f>
        <v>53</v>
      </c>
      <c r="I129" s="446">
        <f>+[12]BS17C!G292</f>
        <v>0</v>
      </c>
      <c r="J129" s="287">
        <f>+[12]BS17D!C2228</f>
        <v>0</v>
      </c>
      <c r="K129" s="446">
        <f>+[12]BS17C!H292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+[12]BS17A!C1574</f>
        <v>1303</v>
      </c>
      <c r="D130" s="283">
        <f>+C130-E130</f>
        <v>54</v>
      </c>
      <c r="E130" s="285">
        <f>+[12]BS17A!D1574</f>
        <v>1249</v>
      </c>
      <c r="F130" s="282">
        <f>+[12]BS17A!N1574</f>
        <v>1171</v>
      </c>
      <c r="G130" s="284">
        <f>+[12]BS17A!O1574</f>
        <v>132</v>
      </c>
      <c r="H130" s="350">
        <f>+[12]BS17A!P1574</f>
        <v>0</v>
      </c>
      <c r="I130" s="350">
        <f>+[12]BS17A!Q1574+[12]BS17A!R1574</f>
        <v>0</v>
      </c>
      <c r="J130" s="281">
        <f>+[12]BS17D!C1574</f>
        <v>0</v>
      </c>
      <c r="K130" s="350">
        <f>+[12]BS17A!T1574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+[12]BS17A!C1849</f>
        <v>34</v>
      </c>
      <c r="D131" s="289">
        <f>+C131-E131</f>
        <v>0</v>
      </c>
      <c r="E131" s="291">
        <f>+[12]BS17A!D1849</f>
        <v>34</v>
      </c>
      <c r="F131" s="288">
        <f>+[12]BS17A!N1849</f>
        <v>14</v>
      </c>
      <c r="G131" s="290">
        <f>+[12]BS17A!O1849</f>
        <v>0</v>
      </c>
      <c r="H131" s="446">
        <f>+[12]BS17A!P1849</f>
        <v>20</v>
      </c>
      <c r="I131" s="446">
        <f>+[12]BS17A!Q1849+[12]BS17A!R1849</f>
        <v>0</v>
      </c>
      <c r="J131" s="287">
        <f>+[12]BS17D!C1849</f>
        <v>0</v>
      </c>
      <c r="K131" s="446">
        <f>+[12]BS17A!T1849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+[12]BS17C!C315</f>
        <v>137</v>
      </c>
      <c r="D132" s="438"/>
      <c r="E132" s="439"/>
      <c r="F132" s="299">
        <f>+[12]BS17C!D315</f>
        <v>19</v>
      </c>
      <c r="G132" s="301">
        <f>+[12]BS17C!E315</f>
        <v>117</v>
      </c>
      <c r="H132" s="343">
        <f>+[12]BS17C!F315</f>
        <v>1</v>
      </c>
      <c r="I132" s="343">
        <f>+[12]BS17C!G315</f>
        <v>0</v>
      </c>
      <c r="J132" s="298">
        <f>+[12]BS17D!C2250</f>
        <v>0</v>
      </c>
      <c r="K132" s="343">
        <f>+[12]BS17C!H315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171</v>
      </c>
      <c r="D133" s="423"/>
      <c r="E133" s="424"/>
      <c r="F133" s="282">
        <f t="shared" ref="F133:K133" si="24">+F132+F131</f>
        <v>33</v>
      </c>
      <c r="G133" s="284">
        <f t="shared" si="24"/>
        <v>117</v>
      </c>
      <c r="H133" s="350">
        <f t="shared" si="24"/>
        <v>21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+[12]BS17C!C341</f>
        <v>11867</v>
      </c>
      <c r="D134" s="423"/>
      <c r="E134" s="424"/>
      <c r="F134" s="282">
        <f>+[12]BS17C!D341</f>
        <v>9392</v>
      </c>
      <c r="G134" s="284">
        <f>+[12]BS17C!E341</f>
        <v>1974</v>
      </c>
      <c r="H134" s="350">
        <f>+[12]BS17C!F341</f>
        <v>501</v>
      </c>
      <c r="I134" s="350">
        <f>+[12]BS17C!G341</f>
        <v>0</v>
      </c>
      <c r="J134" s="281">
        <f>+[12]BS17D!C2267</f>
        <v>2</v>
      </c>
      <c r="K134" s="350">
        <f>+[12]BS17C!H341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2314</v>
      </c>
      <c r="D135" s="371"/>
      <c r="E135" s="372"/>
      <c r="F135" s="306">
        <f t="shared" ref="F135:K135" si="25">+F116+F121+F123+F126+F130+F131</f>
        <v>1455</v>
      </c>
      <c r="G135" s="307">
        <f t="shared" si="25"/>
        <v>621</v>
      </c>
      <c r="H135" s="308">
        <f t="shared" si="25"/>
        <v>238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31147</v>
      </c>
      <c r="D136" s="423"/>
      <c r="E136" s="424"/>
      <c r="F136" s="293">
        <f t="shared" ref="F136:K136" si="26">+F117+F119+F120+F122+F124+F127+F129+F132+F134</f>
        <v>26626</v>
      </c>
      <c r="G136" s="295">
        <f t="shared" si="26"/>
        <v>3516</v>
      </c>
      <c r="H136" s="357">
        <f t="shared" si="26"/>
        <v>1005</v>
      </c>
      <c r="I136" s="357">
        <f t="shared" si="26"/>
        <v>0</v>
      </c>
      <c r="J136" s="177">
        <f t="shared" si="26"/>
        <v>2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33461</v>
      </c>
      <c r="D137" s="442"/>
      <c r="E137" s="443"/>
      <c r="F137" s="299">
        <f t="shared" ref="F137:K137" si="27">+F135+F136</f>
        <v>28081</v>
      </c>
      <c r="G137" s="301">
        <f t="shared" si="27"/>
        <v>4137</v>
      </c>
      <c r="H137" s="343">
        <f t="shared" si="27"/>
        <v>1243</v>
      </c>
      <c r="I137" s="343">
        <f t="shared" si="27"/>
        <v>0</v>
      </c>
      <c r="J137" s="298">
        <f t="shared" si="27"/>
        <v>2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+[12]BS17C!C532</f>
        <v>0</v>
      </c>
      <c r="D140" s="336">
        <f>+[12]BS17C!E532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+[12]BS17A!C1861</f>
        <v>38</v>
      </c>
      <c r="D141" s="177">
        <f>+[12]BS17A!D1861</f>
        <v>33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+[12]BS17A!C48</f>
        <v>583</v>
      </c>
      <c r="D142" s="177">
        <f>+[12]BS17A!D48</f>
        <v>583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+[12]BS17A!C50</f>
        <v>69</v>
      </c>
      <c r="D144" s="453">
        <f>+[12]BS17A!D50</f>
        <v>69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+[12]BS17A!C51</f>
        <v>123</v>
      </c>
      <c r="D145" s="330">
        <f>+[12]BS17A!D51</f>
        <v>118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813</v>
      </c>
      <c r="D146" s="281">
        <f>SUM(D140:D145)</f>
        <v>803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4411</v>
      </c>
      <c r="D151" s="175">
        <v>113</v>
      </c>
      <c r="E151" s="173">
        <v>11786</v>
      </c>
      <c r="F151" s="175"/>
      <c r="G151" s="175">
        <v>4411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2443</v>
      </c>
      <c r="D152" s="180">
        <v>63</v>
      </c>
      <c r="E152" s="178">
        <v>6527</v>
      </c>
      <c r="F152" s="180"/>
      <c r="G152" s="180">
        <v>2443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6854</v>
      </c>
      <c r="D153" s="285">
        <f>SUM(D151:D152)</f>
        <v>176</v>
      </c>
      <c r="E153" s="283">
        <f>SUM(E151:E152)</f>
        <v>18313</v>
      </c>
      <c r="F153" s="285">
        <f>SUM(F151:F152)</f>
        <v>0</v>
      </c>
      <c r="G153" s="285">
        <f>SUM(G151:G152)</f>
        <v>6854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11432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3260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27930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519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515" t="s">
        <v>10</v>
      </c>
      <c r="D176" s="515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207</v>
      </c>
      <c r="D177" s="197">
        <v>200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518" t="s">
        <v>195</v>
      </c>
      <c r="D181" s="518" t="s">
        <v>232</v>
      </c>
      <c r="E181" s="515" t="s">
        <v>233</v>
      </c>
      <c r="F181" s="518" t="s">
        <v>234</v>
      </c>
      <c r="G181" s="518" t="s">
        <v>235</v>
      </c>
      <c r="H181" s="518" t="s">
        <v>236</v>
      </c>
      <c r="I181" s="518" t="s">
        <v>237</v>
      </c>
      <c r="J181" s="518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510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509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510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509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510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510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509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514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153:B153"/>
    <mergeCell ref="A155:B156"/>
    <mergeCell ref="C155:C156"/>
    <mergeCell ref="A157:B157"/>
    <mergeCell ref="A88:B90"/>
    <mergeCell ref="C88:D89"/>
    <mergeCell ref="E88:L88"/>
    <mergeCell ref="A93:B93"/>
    <mergeCell ref="A46:B46"/>
    <mergeCell ref="A47:B47"/>
    <mergeCell ref="A48:B48"/>
    <mergeCell ref="A49:B49"/>
    <mergeCell ref="A51:B52"/>
    <mergeCell ref="C51:D51"/>
    <mergeCell ref="E51:G51"/>
    <mergeCell ref="H51:H52"/>
    <mergeCell ref="I51:I52"/>
    <mergeCell ref="J51:J52"/>
    <mergeCell ref="A103:D103"/>
    <mergeCell ref="A104:B104"/>
    <mergeCell ref="A105:B105"/>
    <mergeCell ref="A106:B106"/>
    <mergeCell ref="A107:A108"/>
    <mergeCell ref="F108:M108"/>
    <mergeCell ref="A29:A32"/>
    <mergeCell ref="A34:B34"/>
    <mergeCell ref="A36:B37"/>
    <mergeCell ref="C36:D36"/>
    <mergeCell ref="E36:G36"/>
    <mergeCell ref="H36:H37"/>
    <mergeCell ref="A6:J6"/>
    <mergeCell ref="A7:J7"/>
    <mergeCell ref="A10:B11"/>
    <mergeCell ref="C10:D10"/>
    <mergeCell ref="E10:G10"/>
    <mergeCell ref="H10:H11"/>
    <mergeCell ref="I10:I11"/>
    <mergeCell ref="J10:J11"/>
    <mergeCell ref="A18:A21"/>
    <mergeCell ref="I36:I37"/>
    <mergeCell ref="J36:J37"/>
    <mergeCell ref="A53:B53"/>
    <mergeCell ref="A55:B56"/>
    <mergeCell ref="C55:D55"/>
    <mergeCell ref="E55:G55"/>
    <mergeCell ref="H55:H56"/>
    <mergeCell ref="I55:I56"/>
    <mergeCell ref="M88:M90"/>
    <mergeCell ref="N88:N90"/>
    <mergeCell ref="A40:B40"/>
    <mergeCell ref="A41:B41"/>
    <mergeCell ref="A43:B43"/>
    <mergeCell ref="A45:B45"/>
    <mergeCell ref="A85:B85"/>
    <mergeCell ref="J55:J56"/>
    <mergeCell ref="A65:B67"/>
    <mergeCell ref="C65:D66"/>
    <mergeCell ref="E65:L65"/>
    <mergeCell ref="O88:O90"/>
    <mergeCell ref="P88:P90"/>
    <mergeCell ref="Q88:Q90"/>
    <mergeCell ref="E89:H89"/>
    <mergeCell ref="I89:L89"/>
    <mergeCell ref="O65:O67"/>
    <mergeCell ref="P65:P67"/>
    <mergeCell ref="Q65:Q67"/>
    <mergeCell ref="E66:H66"/>
    <mergeCell ref="I66:L66"/>
    <mergeCell ref="M65:M67"/>
    <mergeCell ref="N65:N67"/>
    <mergeCell ref="A94:D94"/>
    <mergeCell ref="A95:B95"/>
    <mergeCell ref="A96:A97"/>
    <mergeCell ref="A98:A99"/>
    <mergeCell ref="A100:A101"/>
    <mergeCell ref="A102:B102"/>
    <mergeCell ref="F114:H114"/>
    <mergeCell ref="I114:I115"/>
    <mergeCell ref="J114:J115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C148:D149"/>
    <mergeCell ref="E148:F149"/>
    <mergeCell ref="G148:G150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A166:B166"/>
    <mergeCell ref="A167:B167"/>
    <mergeCell ref="A168:B168"/>
    <mergeCell ref="A170:B171"/>
    <mergeCell ref="C170:C171"/>
    <mergeCell ref="D170:K170"/>
    <mergeCell ref="A160:A161"/>
    <mergeCell ref="A162:B162"/>
    <mergeCell ref="A164:B165"/>
    <mergeCell ref="C164:C165"/>
    <mergeCell ref="D164:I164"/>
    <mergeCell ref="J164:J165"/>
    <mergeCell ref="A181:B181"/>
    <mergeCell ref="A182:A188"/>
    <mergeCell ref="A189:A191"/>
    <mergeCell ref="A192:A194"/>
    <mergeCell ref="A195:A196"/>
    <mergeCell ref="A197:B197"/>
    <mergeCell ref="L170:L171"/>
    <mergeCell ref="A172:B172"/>
    <mergeCell ref="A173:B173"/>
    <mergeCell ref="A174:B174"/>
    <mergeCell ref="A176:B176"/>
    <mergeCell ref="A177:A179"/>
    <mergeCell ref="A214:B215"/>
    <mergeCell ref="C214:C215"/>
    <mergeCell ref="A216:B216"/>
    <mergeCell ref="A217:B217"/>
    <mergeCell ref="A199:B199"/>
    <mergeCell ref="A200:B200"/>
    <mergeCell ref="A201:B201"/>
    <mergeCell ref="A202:B202"/>
    <mergeCell ref="A204:B205"/>
    <mergeCell ref="C204:C205"/>
  </mergeCells>
  <dataValidations count="2"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6" workbookViewId="0">
      <selection activeCell="A102" sqref="A102:B102"/>
    </sheetView>
  </sheetViews>
  <sheetFormatPr baseColWidth="10" defaultRowHeight="10.5" x14ac:dyDescent="0.15"/>
  <cols>
    <col min="1" max="1" width="19.42578125" style="4" customWidth="1"/>
    <col min="2" max="2" width="43.42578125" style="4" customWidth="1"/>
    <col min="3" max="3" width="15.28515625" style="4" customWidth="1"/>
    <col min="4" max="4" width="15" style="4" customWidth="1"/>
    <col min="5" max="5" width="13" style="4" customWidth="1"/>
    <col min="6" max="6" width="12.42578125" style="4" customWidth="1"/>
    <col min="7" max="7" width="15.7109375" style="4" customWidth="1"/>
    <col min="8" max="8" width="13" style="4" customWidth="1"/>
    <col min="9" max="9" width="13.42578125" style="4" customWidth="1"/>
    <col min="10" max="10" width="13.85546875" style="4" customWidth="1"/>
    <col min="11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2" width="20.85546875" style="4" customWidth="1"/>
    <col min="23" max="24" width="20.85546875" style="4" hidden="1" customWidth="1"/>
    <col min="25" max="25" width="20.28515625" style="4" hidden="1" customWidth="1"/>
    <col min="26" max="26" width="20.28515625" style="5" hidden="1" customWidth="1"/>
    <col min="27" max="27" width="20.28515625" style="4" hidden="1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58" width="43.42578125" style="4" customWidth="1"/>
    <col min="259" max="259" width="15.28515625" style="4" customWidth="1"/>
    <col min="260" max="260" width="15" style="4" customWidth="1"/>
    <col min="261" max="261" width="13" style="4" customWidth="1"/>
    <col min="262" max="262" width="12.42578125" style="4" customWidth="1"/>
    <col min="263" max="263" width="15.7109375" style="4" customWidth="1"/>
    <col min="264" max="264" width="13" style="4" customWidth="1"/>
    <col min="265" max="265" width="13.42578125" style="4" customWidth="1"/>
    <col min="266" max="266" width="13.85546875" style="4" customWidth="1"/>
    <col min="267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78" width="20.85546875" style="4" customWidth="1"/>
    <col min="279" max="283" width="0" style="4" hidden="1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14" width="43.42578125" style="4" customWidth="1"/>
    <col min="515" max="515" width="15.28515625" style="4" customWidth="1"/>
    <col min="516" max="516" width="15" style="4" customWidth="1"/>
    <col min="517" max="517" width="13" style="4" customWidth="1"/>
    <col min="518" max="518" width="12.42578125" style="4" customWidth="1"/>
    <col min="519" max="519" width="15.7109375" style="4" customWidth="1"/>
    <col min="520" max="520" width="13" style="4" customWidth="1"/>
    <col min="521" max="521" width="13.42578125" style="4" customWidth="1"/>
    <col min="522" max="522" width="13.85546875" style="4" customWidth="1"/>
    <col min="523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4" width="20.85546875" style="4" customWidth="1"/>
    <col min="535" max="539" width="0" style="4" hidden="1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0" width="43.42578125" style="4" customWidth="1"/>
    <col min="771" max="771" width="15.28515625" style="4" customWidth="1"/>
    <col min="772" max="772" width="15" style="4" customWidth="1"/>
    <col min="773" max="773" width="13" style="4" customWidth="1"/>
    <col min="774" max="774" width="12.42578125" style="4" customWidth="1"/>
    <col min="775" max="775" width="15.7109375" style="4" customWidth="1"/>
    <col min="776" max="776" width="13" style="4" customWidth="1"/>
    <col min="777" max="777" width="13.42578125" style="4" customWidth="1"/>
    <col min="778" max="778" width="13.85546875" style="4" customWidth="1"/>
    <col min="779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0" width="20.85546875" style="4" customWidth="1"/>
    <col min="791" max="795" width="0" style="4" hidden="1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26" width="43.42578125" style="4" customWidth="1"/>
    <col min="1027" max="1027" width="15.28515625" style="4" customWidth="1"/>
    <col min="1028" max="1028" width="15" style="4" customWidth="1"/>
    <col min="1029" max="1029" width="13" style="4" customWidth="1"/>
    <col min="1030" max="1030" width="12.42578125" style="4" customWidth="1"/>
    <col min="1031" max="1031" width="15.7109375" style="4" customWidth="1"/>
    <col min="1032" max="1032" width="13" style="4" customWidth="1"/>
    <col min="1033" max="1033" width="13.42578125" style="4" customWidth="1"/>
    <col min="1034" max="1034" width="13.85546875" style="4" customWidth="1"/>
    <col min="1035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6" width="20.85546875" style="4" customWidth="1"/>
    <col min="1047" max="1051" width="0" style="4" hidden="1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2" width="43.42578125" style="4" customWidth="1"/>
    <col min="1283" max="1283" width="15.28515625" style="4" customWidth="1"/>
    <col min="1284" max="1284" width="15" style="4" customWidth="1"/>
    <col min="1285" max="1285" width="13" style="4" customWidth="1"/>
    <col min="1286" max="1286" width="12.42578125" style="4" customWidth="1"/>
    <col min="1287" max="1287" width="15.7109375" style="4" customWidth="1"/>
    <col min="1288" max="1288" width="13" style="4" customWidth="1"/>
    <col min="1289" max="1289" width="13.42578125" style="4" customWidth="1"/>
    <col min="1290" max="1290" width="13.85546875" style="4" customWidth="1"/>
    <col min="1291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2" width="20.85546875" style="4" customWidth="1"/>
    <col min="1303" max="1307" width="0" style="4" hidden="1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38" width="43.42578125" style="4" customWidth="1"/>
    <col min="1539" max="1539" width="15.28515625" style="4" customWidth="1"/>
    <col min="1540" max="1540" width="15" style="4" customWidth="1"/>
    <col min="1541" max="1541" width="13" style="4" customWidth="1"/>
    <col min="1542" max="1542" width="12.42578125" style="4" customWidth="1"/>
    <col min="1543" max="1543" width="15.7109375" style="4" customWidth="1"/>
    <col min="1544" max="1544" width="13" style="4" customWidth="1"/>
    <col min="1545" max="1545" width="13.42578125" style="4" customWidth="1"/>
    <col min="1546" max="1546" width="13.85546875" style="4" customWidth="1"/>
    <col min="1547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58" width="20.85546875" style="4" customWidth="1"/>
    <col min="1559" max="1563" width="0" style="4" hidden="1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794" width="43.42578125" style="4" customWidth="1"/>
    <col min="1795" max="1795" width="15.28515625" style="4" customWidth="1"/>
    <col min="1796" max="1796" width="15" style="4" customWidth="1"/>
    <col min="1797" max="1797" width="13" style="4" customWidth="1"/>
    <col min="1798" max="1798" width="12.42578125" style="4" customWidth="1"/>
    <col min="1799" max="1799" width="15.7109375" style="4" customWidth="1"/>
    <col min="1800" max="1800" width="13" style="4" customWidth="1"/>
    <col min="1801" max="1801" width="13.42578125" style="4" customWidth="1"/>
    <col min="1802" max="1802" width="13.85546875" style="4" customWidth="1"/>
    <col min="1803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4" width="20.85546875" style="4" customWidth="1"/>
    <col min="1815" max="1819" width="0" style="4" hidden="1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0" width="43.42578125" style="4" customWidth="1"/>
    <col min="2051" max="2051" width="15.28515625" style="4" customWidth="1"/>
    <col min="2052" max="2052" width="15" style="4" customWidth="1"/>
    <col min="2053" max="2053" width="13" style="4" customWidth="1"/>
    <col min="2054" max="2054" width="12.42578125" style="4" customWidth="1"/>
    <col min="2055" max="2055" width="15.7109375" style="4" customWidth="1"/>
    <col min="2056" max="2056" width="13" style="4" customWidth="1"/>
    <col min="2057" max="2057" width="13.42578125" style="4" customWidth="1"/>
    <col min="2058" max="2058" width="13.85546875" style="4" customWidth="1"/>
    <col min="2059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0" width="20.85546875" style="4" customWidth="1"/>
    <col min="2071" max="2075" width="0" style="4" hidden="1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06" width="43.42578125" style="4" customWidth="1"/>
    <col min="2307" max="2307" width="15.28515625" style="4" customWidth="1"/>
    <col min="2308" max="2308" width="15" style="4" customWidth="1"/>
    <col min="2309" max="2309" width="13" style="4" customWidth="1"/>
    <col min="2310" max="2310" width="12.42578125" style="4" customWidth="1"/>
    <col min="2311" max="2311" width="15.7109375" style="4" customWidth="1"/>
    <col min="2312" max="2312" width="13" style="4" customWidth="1"/>
    <col min="2313" max="2313" width="13.42578125" style="4" customWidth="1"/>
    <col min="2314" max="2314" width="13.85546875" style="4" customWidth="1"/>
    <col min="2315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6" width="20.85546875" style="4" customWidth="1"/>
    <col min="2327" max="2331" width="0" style="4" hidden="1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2" width="43.42578125" style="4" customWidth="1"/>
    <col min="2563" max="2563" width="15.28515625" style="4" customWidth="1"/>
    <col min="2564" max="2564" width="15" style="4" customWidth="1"/>
    <col min="2565" max="2565" width="13" style="4" customWidth="1"/>
    <col min="2566" max="2566" width="12.42578125" style="4" customWidth="1"/>
    <col min="2567" max="2567" width="15.7109375" style="4" customWidth="1"/>
    <col min="2568" max="2568" width="13" style="4" customWidth="1"/>
    <col min="2569" max="2569" width="13.42578125" style="4" customWidth="1"/>
    <col min="2570" max="2570" width="13.85546875" style="4" customWidth="1"/>
    <col min="2571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2" width="20.85546875" style="4" customWidth="1"/>
    <col min="2583" max="2587" width="0" style="4" hidden="1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18" width="43.42578125" style="4" customWidth="1"/>
    <col min="2819" max="2819" width="15.28515625" style="4" customWidth="1"/>
    <col min="2820" max="2820" width="15" style="4" customWidth="1"/>
    <col min="2821" max="2821" width="13" style="4" customWidth="1"/>
    <col min="2822" max="2822" width="12.42578125" style="4" customWidth="1"/>
    <col min="2823" max="2823" width="15.7109375" style="4" customWidth="1"/>
    <col min="2824" max="2824" width="13" style="4" customWidth="1"/>
    <col min="2825" max="2825" width="13.42578125" style="4" customWidth="1"/>
    <col min="2826" max="2826" width="13.85546875" style="4" customWidth="1"/>
    <col min="2827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38" width="20.85546875" style="4" customWidth="1"/>
    <col min="2839" max="2843" width="0" style="4" hidden="1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74" width="43.42578125" style="4" customWidth="1"/>
    <col min="3075" max="3075" width="15.28515625" style="4" customWidth="1"/>
    <col min="3076" max="3076" width="15" style="4" customWidth="1"/>
    <col min="3077" max="3077" width="13" style="4" customWidth="1"/>
    <col min="3078" max="3078" width="12.42578125" style="4" customWidth="1"/>
    <col min="3079" max="3079" width="15.7109375" style="4" customWidth="1"/>
    <col min="3080" max="3080" width="13" style="4" customWidth="1"/>
    <col min="3081" max="3081" width="13.42578125" style="4" customWidth="1"/>
    <col min="3082" max="3082" width="13.85546875" style="4" customWidth="1"/>
    <col min="3083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4" width="20.85546875" style="4" customWidth="1"/>
    <col min="3095" max="3099" width="0" style="4" hidden="1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0" width="43.42578125" style="4" customWidth="1"/>
    <col min="3331" max="3331" width="15.28515625" style="4" customWidth="1"/>
    <col min="3332" max="3332" width="15" style="4" customWidth="1"/>
    <col min="3333" max="3333" width="13" style="4" customWidth="1"/>
    <col min="3334" max="3334" width="12.42578125" style="4" customWidth="1"/>
    <col min="3335" max="3335" width="15.7109375" style="4" customWidth="1"/>
    <col min="3336" max="3336" width="13" style="4" customWidth="1"/>
    <col min="3337" max="3337" width="13.42578125" style="4" customWidth="1"/>
    <col min="3338" max="3338" width="13.85546875" style="4" customWidth="1"/>
    <col min="3339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0" width="20.85546875" style="4" customWidth="1"/>
    <col min="3351" max="3355" width="0" style="4" hidden="1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86" width="43.42578125" style="4" customWidth="1"/>
    <col min="3587" max="3587" width="15.28515625" style="4" customWidth="1"/>
    <col min="3588" max="3588" width="15" style="4" customWidth="1"/>
    <col min="3589" max="3589" width="13" style="4" customWidth="1"/>
    <col min="3590" max="3590" width="12.42578125" style="4" customWidth="1"/>
    <col min="3591" max="3591" width="15.7109375" style="4" customWidth="1"/>
    <col min="3592" max="3592" width="13" style="4" customWidth="1"/>
    <col min="3593" max="3593" width="13.42578125" style="4" customWidth="1"/>
    <col min="3594" max="3594" width="13.85546875" style="4" customWidth="1"/>
    <col min="3595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6" width="20.85546875" style="4" customWidth="1"/>
    <col min="3607" max="3611" width="0" style="4" hidden="1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2" width="43.42578125" style="4" customWidth="1"/>
    <col min="3843" max="3843" width="15.28515625" style="4" customWidth="1"/>
    <col min="3844" max="3844" width="15" style="4" customWidth="1"/>
    <col min="3845" max="3845" width="13" style="4" customWidth="1"/>
    <col min="3846" max="3846" width="12.42578125" style="4" customWidth="1"/>
    <col min="3847" max="3847" width="15.7109375" style="4" customWidth="1"/>
    <col min="3848" max="3848" width="13" style="4" customWidth="1"/>
    <col min="3849" max="3849" width="13.42578125" style="4" customWidth="1"/>
    <col min="3850" max="3850" width="13.85546875" style="4" customWidth="1"/>
    <col min="3851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2" width="20.85546875" style="4" customWidth="1"/>
    <col min="3863" max="3867" width="0" style="4" hidden="1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098" width="43.42578125" style="4" customWidth="1"/>
    <col min="4099" max="4099" width="15.28515625" style="4" customWidth="1"/>
    <col min="4100" max="4100" width="15" style="4" customWidth="1"/>
    <col min="4101" max="4101" width="13" style="4" customWidth="1"/>
    <col min="4102" max="4102" width="12.42578125" style="4" customWidth="1"/>
    <col min="4103" max="4103" width="15.7109375" style="4" customWidth="1"/>
    <col min="4104" max="4104" width="13" style="4" customWidth="1"/>
    <col min="4105" max="4105" width="13.42578125" style="4" customWidth="1"/>
    <col min="4106" max="4106" width="13.85546875" style="4" customWidth="1"/>
    <col min="4107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18" width="20.85546875" style="4" customWidth="1"/>
    <col min="4119" max="4123" width="0" style="4" hidden="1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54" width="43.42578125" style="4" customWidth="1"/>
    <col min="4355" max="4355" width="15.28515625" style="4" customWidth="1"/>
    <col min="4356" max="4356" width="15" style="4" customWidth="1"/>
    <col min="4357" max="4357" width="13" style="4" customWidth="1"/>
    <col min="4358" max="4358" width="12.42578125" style="4" customWidth="1"/>
    <col min="4359" max="4359" width="15.7109375" style="4" customWidth="1"/>
    <col min="4360" max="4360" width="13" style="4" customWidth="1"/>
    <col min="4361" max="4361" width="13.42578125" style="4" customWidth="1"/>
    <col min="4362" max="4362" width="13.85546875" style="4" customWidth="1"/>
    <col min="4363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4" width="20.85546875" style="4" customWidth="1"/>
    <col min="4375" max="4379" width="0" style="4" hidden="1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0" width="43.42578125" style="4" customWidth="1"/>
    <col min="4611" max="4611" width="15.28515625" style="4" customWidth="1"/>
    <col min="4612" max="4612" width="15" style="4" customWidth="1"/>
    <col min="4613" max="4613" width="13" style="4" customWidth="1"/>
    <col min="4614" max="4614" width="12.42578125" style="4" customWidth="1"/>
    <col min="4615" max="4615" width="15.7109375" style="4" customWidth="1"/>
    <col min="4616" max="4616" width="13" style="4" customWidth="1"/>
    <col min="4617" max="4617" width="13.42578125" style="4" customWidth="1"/>
    <col min="4618" max="4618" width="13.85546875" style="4" customWidth="1"/>
    <col min="4619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0" width="20.85546875" style="4" customWidth="1"/>
    <col min="4631" max="4635" width="0" style="4" hidden="1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66" width="43.42578125" style="4" customWidth="1"/>
    <col min="4867" max="4867" width="15.28515625" style="4" customWidth="1"/>
    <col min="4868" max="4868" width="15" style="4" customWidth="1"/>
    <col min="4869" max="4869" width="13" style="4" customWidth="1"/>
    <col min="4870" max="4870" width="12.42578125" style="4" customWidth="1"/>
    <col min="4871" max="4871" width="15.7109375" style="4" customWidth="1"/>
    <col min="4872" max="4872" width="13" style="4" customWidth="1"/>
    <col min="4873" max="4873" width="13.42578125" style="4" customWidth="1"/>
    <col min="4874" max="4874" width="13.85546875" style="4" customWidth="1"/>
    <col min="4875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6" width="20.85546875" style="4" customWidth="1"/>
    <col min="4887" max="4891" width="0" style="4" hidden="1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2" width="43.42578125" style="4" customWidth="1"/>
    <col min="5123" max="5123" width="15.28515625" style="4" customWidth="1"/>
    <col min="5124" max="5124" width="15" style="4" customWidth="1"/>
    <col min="5125" max="5125" width="13" style="4" customWidth="1"/>
    <col min="5126" max="5126" width="12.42578125" style="4" customWidth="1"/>
    <col min="5127" max="5127" width="15.7109375" style="4" customWidth="1"/>
    <col min="5128" max="5128" width="13" style="4" customWidth="1"/>
    <col min="5129" max="5129" width="13.42578125" style="4" customWidth="1"/>
    <col min="5130" max="5130" width="13.85546875" style="4" customWidth="1"/>
    <col min="5131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2" width="20.85546875" style="4" customWidth="1"/>
    <col min="5143" max="5147" width="0" style="4" hidden="1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78" width="43.42578125" style="4" customWidth="1"/>
    <col min="5379" max="5379" width="15.28515625" style="4" customWidth="1"/>
    <col min="5380" max="5380" width="15" style="4" customWidth="1"/>
    <col min="5381" max="5381" width="13" style="4" customWidth="1"/>
    <col min="5382" max="5382" width="12.42578125" style="4" customWidth="1"/>
    <col min="5383" max="5383" width="15.7109375" style="4" customWidth="1"/>
    <col min="5384" max="5384" width="13" style="4" customWidth="1"/>
    <col min="5385" max="5385" width="13.42578125" style="4" customWidth="1"/>
    <col min="5386" max="5386" width="13.85546875" style="4" customWidth="1"/>
    <col min="5387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398" width="20.85546875" style="4" customWidth="1"/>
    <col min="5399" max="5403" width="0" style="4" hidden="1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34" width="43.42578125" style="4" customWidth="1"/>
    <col min="5635" max="5635" width="15.28515625" style="4" customWidth="1"/>
    <col min="5636" max="5636" width="15" style="4" customWidth="1"/>
    <col min="5637" max="5637" width="13" style="4" customWidth="1"/>
    <col min="5638" max="5638" width="12.42578125" style="4" customWidth="1"/>
    <col min="5639" max="5639" width="15.7109375" style="4" customWidth="1"/>
    <col min="5640" max="5640" width="13" style="4" customWidth="1"/>
    <col min="5641" max="5641" width="13.42578125" style="4" customWidth="1"/>
    <col min="5642" max="5642" width="13.85546875" style="4" customWidth="1"/>
    <col min="5643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4" width="20.85546875" style="4" customWidth="1"/>
    <col min="5655" max="5659" width="0" style="4" hidden="1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0" width="43.42578125" style="4" customWidth="1"/>
    <col min="5891" max="5891" width="15.28515625" style="4" customWidth="1"/>
    <col min="5892" max="5892" width="15" style="4" customWidth="1"/>
    <col min="5893" max="5893" width="13" style="4" customWidth="1"/>
    <col min="5894" max="5894" width="12.42578125" style="4" customWidth="1"/>
    <col min="5895" max="5895" width="15.7109375" style="4" customWidth="1"/>
    <col min="5896" max="5896" width="13" style="4" customWidth="1"/>
    <col min="5897" max="5897" width="13.42578125" style="4" customWidth="1"/>
    <col min="5898" max="5898" width="13.85546875" style="4" customWidth="1"/>
    <col min="5899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0" width="20.85546875" style="4" customWidth="1"/>
    <col min="5911" max="5915" width="0" style="4" hidden="1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46" width="43.42578125" style="4" customWidth="1"/>
    <col min="6147" max="6147" width="15.28515625" style="4" customWidth="1"/>
    <col min="6148" max="6148" width="15" style="4" customWidth="1"/>
    <col min="6149" max="6149" width="13" style="4" customWidth="1"/>
    <col min="6150" max="6150" width="12.42578125" style="4" customWidth="1"/>
    <col min="6151" max="6151" width="15.7109375" style="4" customWidth="1"/>
    <col min="6152" max="6152" width="13" style="4" customWidth="1"/>
    <col min="6153" max="6153" width="13.42578125" style="4" customWidth="1"/>
    <col min="6154" max="6154" width="13.85546875" style="4" customWidth="1"/>
    <col min="6155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6" width="20.85546875" style="4" customWidth="1"/>
    <col min="6167" max="6171" width="0" style="4" hidden="1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2" width="43.42578125" style="4" customWidth="1"/>
    <col min="6403" max="6403" width="15.28515625" style="4" customWidth="1"/>
    <col min="6404" max="6404" width="15" style="4" customWidth="1"/>
    <col min="6405" max="6405" width="13" style="4" customWidth="1"/>
    <col min="6406" max="6406" width="12.42578125" style="4" customWidth="1"/>
    <col min="6407" max="6407" width="15.7109375" style="4" customWidth="1"/>
    <col min="6408" max="6408" width="13" style="4" customWidth="1"/>
    <col min="6409" max="6409" width="13.42578125" style="4" customWidth="1"/>
    <col min="6410" max="6410" width="13.85546875" style="4" customWidth="1"/>
    <col min="6411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2" width="20.85546875" style="4" customWidth="1"/>
    <col min="6423" max="6427" width="0" style="4" hidden="1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58" width="43.42578125" style="4" customWidth="1"/>
    <col min="6659" max="6659" width="15.28515625" style="4" customWidth="1"/>
    <col min="6660" max="6660" width="15" style="4" customWidth="1"/>
    <col min="6661" max="6661" width="13" style="4" customWidth="1"/>
    <col min="6662" max="6662" width="12.42578125" style="4" customWidth="1"/>
    <col min="6663" max="6663" width="15.7109375" style="4" customWidth="1"/>
    <col min="6664" max="6664" width="13" style="4" customWidth="1"/>
    <col min="6665" max="6665" width="13.42578125" style="4" customWidth="1"/>
    <col min="6666" max="6666" width="13.85546875" style="4" customWidth="1"/>
    <col min="6667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78" width="20.85546875" style="4" customWidth="1"/>
    <col min="6679" max="6683" width="0" style="4" hidden="1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14" width="43.42578125" style="4" customWidth="1"/>
    <col min="6915" max="6915" width="15.28515625" style="4" customWidth="1"/>
    <col min="6916" max="6916" width="15" style="4" customWidth="1"/>
    <col min="6917" max="6917" width="13" style="4" customWidth="1"/>
    <col min="6918" max="6918" width="12.42578125" style="4" customWidth="1"/>
    <col min="6919" max="6919" width="15.7109375" style="4" customWidth="1"/>
    <col min="6920" max="6920" width="13" style="4" customWidth="1"/>
    <col min="6921" max="6921" width="13.42578125" style="4" customWidth="1"/>
    <col min="6922" max="6922" width="13.85546875" style="4" customWidth="1"/>
    <col min="6923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4" width="20.85546875" style="4" customWidth="1"/>
    <col min="6935" max="6939" width="0" style="4" hidden="1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0" width="43.42578125" style="4" customWidth="1"/>
    <col min="7171" max="7171" width="15.28515625" style="4" customWidth="1"/>
    <col min="7172" max="7172" width="15" style="4" customWidth="1"/>
    <col min="7173" max="7173" width="13" style="4" customWidth="1"/>
    <col min="7174" max="7174" width="12.42578125" style="4" customWidth="1"/>
    <col min="7175" max="7175" width="15.7109375" style="4" customWidth="1"/>
    <col min="7176" max="7176" width="13" style="4" customWidth="1"/>
    <col min="7177" max="7177" width="13.42578125" style="4" customWidth="1"/>
    <col min="7178" max="7178" width="13.85546875" style="4" customWidth="1"/>
    <col min="7179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0" width="20.85546875" style="4" customWidth="1"/>
    <col min="7191" max="7195" width="0" style="4" hidden="1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26" width="43.42578125" style="4" customWidth="1"/>
    <col min="7427" max="7427" width="15.28515625" style="4" customWidth="1"/>
    <col min="7428" max="7428" width="15" style="4" customWidth="1"/>
    <col min="7429" max="7429" width="13" style="4" customWidth="1"/>
    <col min="7430" max="7430" width="12.42578125" style="4" customWidth="1"/>
    <col min="7431" max="7431" width="15.7109375" style="4" customWidth="1"/>
    <col min="7432" max="7432" width="13" style="4" customWidth="1"/>
    <col min="7433" max="7433" width="13.42578125" style="4" customWidth="1"/>
    <col min="7434" max="7434" width="13.85546875" style="4" customWidth="1"/>
    <col min="7435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6" width="20.85546875" style="4" customWidth="1"/>
    <col min="7447" max="7451" width="0" style="4" hidden="1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2" width="43.42578125" style="4" customWidth="1"/>
    <col min="7683" max="7683" width="15.28515625" style="4" customWidth="1"/>
    <col min="7684" max="7684" width="15" style="4" customWidth="1"/>
    <col min="7685" max="7685" width="13" style="4" customWidth="1"/>
    <col min="7686" max="7686" width="12.42578125" style="4" customWidth="1"/>
    <col min="7687" max="7687" width="15.7109375" style="4" customWidth="1"/>
    <col min="7688" max="7688" width="13" style="4" customWidth="1"/>
    <col min="7689" max="7689" width="13.42578125" style="4" customWidth="1"/>
    <col min="7690" max="7690" width="13.85546875" style="4" customWidth="1"/>
    <col min="7691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2" width="20.85546875" style="4" customWidth="1"/>
    <col min="7703" max="7707" width="0" style="4" hidden="1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38" width="43.42578125" style="4" customWidth="1"/>
    <col min="7939" max="7939" width="15.28515625" style="4" customWidth="1"/>
    <col min="7940" max="7940" width="15" style="4" customWidth="1"/>
    <col min="7941" max="7941" width="13" style="4" customWidth="1"/>
    <col min="7942" max="7942" width="12.42578125" style="4" customWidth="1"/>
    <col min="7943" max="7943" width="15.7109375" style="4" customWidth="1"/>
    <col min="7944" max="7944" width="13" style="4" customWidth="1"/>
    <col min="7945" max="7945" width="13.42578125" style="4" customWidth="1"/>
    <col min="7946" max="7946" width="13.85546875" style="4" customWidth="1"/>
    <col min="7947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58" width="20.85546875" style="4" customWidth="1"/>
    <col min="7959" max="7963" width="0" style="4" hidden="1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194" width="43.42578125" style="4" customWidth="1"/>
    <col min="8195" max="8195" width="15.28515625" style="4" customWidth="1"/>
    <col min="8196" max="8196" width="15" style="4" customWidth="1"/>
    <col min="8197" max="8197" width="13" style="4" customWidth="1"/>
    <col min="8198" max="8198" width="12.42578125" style="4" customWidth="1"/>
    <col min="8199" max="8199" width="15.7109375" style="4" customWidth="1"/>
    <col min="8200" max="8200" width="13" style="4" customWidth="1"/>
    <col min="8201" max="8201" width="13.42578125" style="4" customWidth="1"/>
    <col min="8202" max="8202" width="13.85546875" style="4" customWidth="1"/>
    <col min="8203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4" width="20.85546875" style="4" customWidth="1"/>
    <col min="8215" max="8219" width="0" style="4" hidden="1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0" width="43.42578125" style="4" customWidth="1"/>
    <col min="8451" max="8451" width="15.28515625" style="4" customWidth="1"/>
    <col min="8452" max="8452" width="15" style="4" customWidth="1"/>
    <col min="8453" max="8453" width="13" style="4" customWidth="1"/>
    <col min="8454" max="8454" width="12.42578125" style="4" customWidth="1"/>
    <col min="8455" max="8455" width="15.7109375" style="4" customWidth="1"/>
    <col min="8456" max="8456" width="13" style="4" customWidth="1"/>
    <col min="8457" max="8457" width="13.42578125" style="4" customWidth="1"/>
    <col min="8458" max="8458" width="13.85546875" style="4" customWidth="1"/>
    <col min="8459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0" width="20.85546875" style="4" customWidth="1"/>
    <col min="8471" max="8475" width="0" style="4" hidden="1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06" width="43.42578125" style="4" customWidth="1"/>
    <col min="8707" max="8707" width="15.28515625" style="4" customWidth="1"/>
    <col min="8708" max="8708" width="15" style="4" customWidth="1"/>
    <col min="8709" max="8709" width="13" style="4" customWidth="1"/>
    <col min="8710" max="8710" width="12.42578125" style="4" customWidth="1"/>
    <col min="8711" max="8711" width="15.7109375" style="4" customWidth="1"/>
    <col min="8712" max="8712" width="13" style="4" customWidth="1"/>
    <col min="8713" max="8713" width="13.42578125" style="4" customWidth="1"/>
    <col min="8714" max="8714" width="13.85546875" style="4" customWidth="1"/>
    <col min="8715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6" width="20.85546875" style="4" customWidth="1"/>
    <col min="8727" max="8731" width="0" style="4" hidden="1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2" width="43.42578125" style="4" customWidth="1"/>
    <col min="8963" max="8963" width="15.28515625" style="4" customWidth="1"/>
    <col min="8964" max="8964" width="15" style="4" customWidth="1"/>
    <col min="8965" max="8965" width="13" style="4" customWidth="1"/>
    <col min="8966" max="8966" width="12.42578125" style="4" customWidth="1"/>
    <col min="8967" max="8967" width="15.7109375" style="4" customWidth="1"/>
    <col min="8968" max="8968" width="13" style="4" customWidth="1"/>
    <col min="8969" max="8969" width="13.42578125" style="4" customWidth="1"/>
    <col min="8970" max="8970" width="13.85546875" style="4" customWidth="1"/>
    <col min="8971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2" width="20.85546875" style="4" customWidth="1"/>
    <col min="8983" max="8987" width="0" style="4" hidden="1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18" width="43.42578125" style="4" customWidth="1"/>
    <col min="9219" max="9219" width="15.28515625" style="4" customWidth="1"/>
    <col min="9220" max="9220" width="15" style="4" customWidth="1"/>
    <col min="9221" max="9221" width="13" style="4" customWidth="1"/>
    <col min="9222" max="9222" width="12.42578125" style="4" customWidth="1"/>
    <col min="9223" max="9223" width="15.7109375" style="4" customWidth="1"/>
    <col min="9224" max="9224" width="13" style="4" customWidth="1"/>
    <col min="9225" max="9225" width="13.42578125" style="4" customWidth="1"/>
    <col min="9226" max="9226" width="13.85546875" style="4" customWidth="1"/>
    <col min="9227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38" width="20.85546875" style="4" customWidth="1"/>
    <col min="9239" max="9243" width="0" style="4" hidden="1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74" width="43.42578125" style="4" customWidth="1"/>
    <col min="9475" max="9475" width="15.28515625" style="4" customWidth="1"/>
    <col min="9476" max="9476" width="15" style="4" customWidth="1"/>
    <col min="9477" max="9477" width="13" style="4" customWidth="1"/>
    <col min="9478" max="9478" width="12.42578125" style="4" customWidth="1"/>
    <col min="9479" max="9479" width="15.7109375" style="4" customWidth="1"/>
    <col min="9480" max="9480" width="13" style="4" customWidth="1"/>
    <col min="9481" max="9481" width="13.42578125" style="4" customWidth="1"/>
    <col min="9482" max="9482" width="13.85546875" style="4" customWidth="1"/>
    <col min="9483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4" width="20.85546875" style="4" customWidth="1"/>
    <col min="9495" max="9499" width="0" style="4" hidden="1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0" width="43.42578125" style="4" customWidth="1"/>
    <col min="9731" max="9731" width="15.28515625" style="4" customWidth="1"/>
    <col min="9732" max="9732" width="15" style="4" customWidth="1"/>
    <col min="9733" max="9733" width="13" style="4" customWidth="1"/>
    <col min="9734" max="9734" width="12.42578125" style="4" customWidth="1"/>
    <col min="9735" max="9735" width="15.7109375" style="4" customWidth="1"/>
    <col min="9736" max="9736" width="13" style="4" customWidth="1"/>
    <col min="9737" max="9737" width="13.42578125" style="4" customWidth="1"/>
    <col min="9738" max="9738" width="13.85546875" style="4" customWidth="1"/>
    <col min="9739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0" width="20.85546875" style="4" customWidth="1"/>
    <col min="9751" max="9755" width="0" style="4" hidden="1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86" width="43.42578125" style="4" customWidth="1"/>
    <col min="9987" max="9987" width="15.28515625" style="4" customWidth="1"/>
    <col min="9988" max="9988" width="15" style="4" customWidth="1"/>
    <col min="9989" max="9989" width="13" style="4" customWidth="1"/>
    <col min="9990" max="9990" width="12.42578125" style="4" customWidth="1"/>
    <col min="9991" max="9991" width="15.7109375" style="4" customWidth="1"/>
    <col min="9992" max="9992" width="13" style="4" customWidth="1"/>
    <col min="9993" max="9993" width="13.42578125" style="4" customWidth="1"/>
    <col min="9994" max="9994" width="13.85546875" style="4" customWidth="1"/>
    <col min="9995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6" width="20.85546875" style="4" customWidth="1"/>
    <col min="10007" max="10011" width="0" style="4" hidden="1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2" width="43.42578125" style="4" customWidth="1"/>
    <col min="10243" max="10243" width="15.28515625" style="4" customWidth="1"/>
    <col min="10244" max="10244" width="15" style="4" customWidth="1"/>
    <col min="10245" max="10245" width="13" style="4" customWidth="1"/>
    <col min="10246" max="10246" width="12.42578125" style="4" customWidth="1"/>
    <col min="10247" max="10247" width="15.7109375" style="4" customWidth="1"/>
    <col min="10248" max="10248" width="13" style="4" customWidth="1"/>
    <col min="10249" max="10249" width="13.42578125" style="4" customWidth="1"/>
    <col min="10250" max="10250" width="13.85546875" style="4" customWidth="1"/>
    <col min="10251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2" width="20.85546875" style="4" customWidth="1"/>
    <col min="10263" max="10267" width="0" style="4" hidden="1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498" width="43.42578125" style="4" customWidth="1"/>
    <col min="10499" max="10499" width="15.28515625" style="4" customWidth="1"/>
    <col min="10500" max="10500" width="15" style="4" customWidth="1"/>
    <col min="10501" max="10501" width="13" style="4" customWidth="1"/>
    <col min="10502" max="10502" width="12.42578125" style="4" customWidth="1"/>
    <col min="10503" max="10503" width="15.7109375" style="4" customWidth="1"/>
    <col min="10504" max="10504" width="13" style="4" customWidth="1"/>
    <col min="10505" max="10505" width="13.42578125" style="4" customWidth="1"/>
    <col min="10506" max="10506" width="13.85546875" style="4" customWidth="1"/>
    <col min="10507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18" width="20.85546875" style="4" customWidth="1"/>
    <col min="10519" max="10523" width="0" style="4" hidden="1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54" width="43.42578125" style="4" customWidth="1"/>
    <col min="10755" max="10755" width="15.28515625" style="4" customWidth="1"/>
    <col min="10756" max="10756" width="15" style="4" customWidth="1"/>
    <col min="10757" max="10757" width="13" style="4" customWidth="1"/>
    <col min="10758" max="10758" width="12.42578125" style="4" customWidth="1"/>
    <col min="10759" max="10759" width="15.7109375" style="4" customWidth="1"/>
    <col min="10760" max="10760" width="13" style="4" customWidth="1"/>
    <col min="10761" max="10761" width="13.42578125" style="4" customWidth="1"/>
    <col min="10762" max="10762" width="13.85546875" style="4" customWidth="1"/>
    <col min="10763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4" width="20.85546875" style="4" customWidth="1"/>
    <col min="10775" max="10779" width="0" style="4" hidden="1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0" width="43.42578125" style="4" customWidth="1"/>
    <col min="11011" max="11011" width="15.28515625" style="4" customWidth="1"/>
    <col min="11012" max="11012" width="15" style="4" customWidth="1"/>
    <col min="11013" max="11013" width="13" style="4" customWidth="1"/>
    <col min="11014" max="11014" width="12.42578125" style="4" customWidth="1"/>
    <col min="11015" max="11015" width="15.7109375" style="4" customWidth="1"/>
    <col min="11016" max="11016" width="13" style="4" customWidth="1"/>
    <col min="11017" max="11017" width="13.42578125" style="4" customWidth="1"/>
    <col min="11018" max="11018" width="13.85546875" style="4" customWidth="1"/>
    <col min="11019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0" width="20.85546875" style="4" customWidth="1"/>
    <col min="11031" max="11035" width="0" style="4" hidden="1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66" width="43.42578125" style="4" customWidth="1"/>
    <col min="11267" max="11267" width="15.28515625" style="4" customWidth="1"/>
    <col min="11268" max="11268" width="15" style="4" customWidth="1"/>
    <col min="11269" max="11269" width="13" style="4" customWidth="1"/>
    <col min="11270" max="11270" width="12.42578125" style="4" customWidth="1"/>
    <col min="11271" max="11271" width="15.7109375" style="4" customWidth="1"/>
    <col min="11272" max="11272" width="13" style="4" customWidth="1"/>
    <col min="11273" max="11273" width="13.42578125" style="4" customWidth="1"/>
    <col min="11274" max="11274" width="13.85546875" style="4" customWidth="1"/>
    <col min="11275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6" width="20.85546875" style="4" customWidth="1"/>
    <col min="11287" max="11291" width="0" style="4" hidden="1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2" width="43.42578125" style="4" customWidth="1"/>
    <col min="11523" max="11523" width="15.28515625" style="4" customWidth="1"/>
    <col min="11524" max="11524" width="15" style="4" customWidth="1"/>
    <col min="11525" max="11525" width="13" style="4" customWidth="1"/>
    <col min="11526" max="11526" width="12.42578125" style="4" customWidth="1"/>
    <col min="11527" max="11527" width="15.7109375" style="4" customWidth="1"/>
    <col min="11528" max="11528" width="13" style="4" customWidth="1"/>
    <col min="11529" max="11529" width="13.42578125" style="4" customWidth="1"/>
    <col min="11530" max="11530" width="13.85546875" style="4" customWidth="1"/>
    <col min="11531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2" width="20.85546875" style="4" customWidth="1"/>
    <col min="11543" max="11547" width="0" style="4" hidden="1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78" width="43.42578125" style="4" customWidth="1"/>
    <col min="11779" max="11779" width="15.28515625" style="4" customWidth="1"/>
    <col min="11780" max="11780" width="15" style="4" customWidth="1"/>
    <col min="11781" max="11781" width="13" style="4" customWidth="1"/>
    <col min="11782" max="11782" width="12.42578125" style="4" customWidth="1"/>
    <col min="11783" max="11783" width="15.7109375" style="4" customWidth="1"/>
    <col min="11784" max="11784" width="13" style="4" customWidth="1"/>
    <col min="11785" max="11785" width="13.42578125" style="4" customWidth="1"/>
    <col min="11786" max="11786" width="13.85546875" style="4" customWidth="1"/>
    <col min="11787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798" width="20.85546875" style="4" customWidth="1"/>
    <col min="11799" max="11803" width="0" style="4" hidden="1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34" width="43.42578125" style="4" customWidth="1"/>
    <col min="12035" max="12035" width="15.28515625" style="4" customWidth="1"/>
    <col min="12036" max="12036" width="15" style="4" customWidth="1"/>
    <col min="12037" max="12037" width="13" style="4" customWidth="1"/>
    <col min="12038" max="12038" width="12.42578125" style="4" customWidth="1"/>
    <col min="12039" max="12039" width="15.7109375" style="4" customWidth="1"/>
    <col min="12040" max="12040" width="13" style="4" customWidth="1"/>
    <col min="12041" max="12041" width="13.42578125" style="4" customWidth="1"/>
    <col min="12042" max="12042" width="13.85546875" style="4" customWidth="1"/>
    <col min="12043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4" width="20.85546875" style="4" customWidth="1"/>
    <col min="12055" max="12059" width="0" style="4" hidden="1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0" width="43.42578125" style="4" customWidth="1"/>
    <col min="12291" max="12291" width="15.28515625" style="4" customWidth="1"/>
    <col min="12292" max="12292" width="15" style="4" customWidth="1"/>
    <col min="12293" max="12293" width="13" style="4" customWidth="1"/>
    <col min="12294" max="12294" width="12.42578125" style="4" customWidth="1"/>
    <col min="12295" max="12295" width="15.7109375" style="4" customWidth="1"/>
    <col min="12296" max="12296" width="13" style="4" customWidth="1"/>
    <col min="12297" max="12297" width="13.42578125" style="4" customWidth="1"/>
    <col min="12298" max="12298" width="13.85546875" style="4" customWidth="1"/>
    <col min="12299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0" width="20.85546875" style="4" customWidth="1"/>
    <col min="12311" max="12315" width="0" style="4" hidden="1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46" width="43.42578125" style="4" customWidth="1"/>
    <col min="12547" max="12547" width="15.28515625" style="4" customWidth="1"/>
    <col min="12548" max="12548" width="15" style="4" customWidth="1"/>
    <col min="12549" max="12549" width="13" style="4" customWidth="1"/>
    <col min="12550" max="12550" width="12.42578125" style="4" customWidth="1"/>
    <col min="12551" max="12551" width="15.7109375" style="4" customWidth="1"/>
    <col min="12552" max="12552" width="13" style="4" customWidth="1"/>
    <col min="12553" max="12553" width="13.42578125" style="4" customWidth="1"/>
    <col min="12554" max="12554" width="13.85546875" style="4" customWidth="1"/>
    <col min="12555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6" width="20.85546875" style="4" customWidth="1"/>
    <col min="12567" max="12571" width="0" style="4" hidden="1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2" width="43.42578125" style="4" customWidth="1"/>
    <col min="12803" max="12803" width="15.28515625" style="4" customWidth="1"/>
    <col min="12804" max="12804" width="15" style="4" customWidth="1"/>
    <col min="12805" max="12805" width="13" style="4" customWidth="1"/>
    <col min="12806" max="12806" width="12.42578125" style="4" customWidth="1"/>
    <col min="12807" max="12807" width="15.7109375" style="4" customWidth="1"/>
    <col min="12808" max="12808" width="13" style="4" customWidth="1"/>
    <col min="12809" max="12809" width="13.42578125" style="4" customWidth="1"/>
    <col min="12810" max="12810" width="13.85546875" style="4" customWidth="1"/>
    <col min="12811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2" width="20.85546875" style="4" customWidth="1"/>
    <col min="12823" max="12827" width="0" style="4" hidden="1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58" width="43.42578125" style="4" customWidth="1"/>
    <col min="13059" max="13059" width="15.28515625" style="4" customWidth="1"/>
    <col min="13060" max="13060" width="15" style="4" customWidth="1"/>
    <col min="13061" max="13061" width="13" style="4" customWidth="1"/>
    <col min="13062" max="13062" width="12.42578125" style="4" customWidth="1"/>
    <col min="13063" max="13063" width="15.7109375" style="4" customWidth="1"/>
    <col min="13064" max="13064" width="13" style="4" customWidth="1"/>
    <col min="13065" max="13065" width="13.42578125" style="4" customWidth="1"/>
    <col min="13066" max="13066" width="13.85546875" style="4" customWidth="1"/>
    <col min="13067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78" width="20.85546875" style="4" customWidth="1"/>
    <col min="13079" max="13083" width="0" style="4" hidden="1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14" width="43.42578125" style="4" customWidth="1"/>
    <col min="13315" max="13315" width="15.28515625" style="4" customWidth="1"/>
    <col min="13316" max="13316" width="15" style="4" customWidth="1"/>
    <col min="13317" max="13317" width="13" style="4" customWidth="1"/>
    <col min="13318" max="13318" width="12.42578125" style="4" customWidth="1"/>
    <col min="13319" max="13319" width="15.7109375" style="4" customWidth="1"/>
    <col min="13320" max="13320" width="13" style="4" customWidth="1"/>
    <col min="13321" max="13321" width="13.42578125" style="4" customWidth="1"/>
    <col min="13322" max="13322" width="13.85546875" style="4" customWidth="1"/>
    <col min="13323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4" width="20.85546875" style="4" customWidth="1"/>
    <col min="13335" max="13339" width="0" style="4" hidden="1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0" width="43.42578125" style="4" customWidth="1"/>
    <col min="13571" max="13571" width="15.28515625" style="4" customWidth="1"/>
    <col min="13572" max="13572" width="15" style="4" customWidth="1"/>
    <col min="13573" max="13573" width="13" style="4" customWidth="1"/>
    <col min="13574" max="13574" width="12.42578125" style="4" customWidth="1"/>
    <col min="13575" max="13575" width="15.7109375" style="4" customWidth="1"/>
    <col min="13576" max="13576" width="13" style="4" customWidth="1"/>
    <col min="13577" max="13577" width="13.42578125" style="4" customWidth="1"/>
    <col min="13578" max="13578" width="13.85546875" style="4" customWidth="1"/>
    <col min="13579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0" width="20.85546875" style="4" customWidth="1"/>
    <col min="13591" max="13595" width="0" style="4" hidden="1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26" width="43.42578125" style="4" customWidth="1"/>
    <col min="13827" max="13827" width="15.28515625" style="4" customWidth="1"/>
    <col min="13828" max="13828" width="15" style="4" customWidth="1"/>
    <col min="13829" max="13829" width="13" style="4" customWidth="1"/>
    <col min="13830" max="13830" width="12.42578125" style="4" customWidth="1"/>
    <col min="13831" max="13831" width="15.7109375" style="4" customWidth="1"/>
    <col min="13832" max="13832" width="13" style="4" customWidth="1"/>
    <col min="13833" max="13833" width="13.42578125" style="4" customWidth="1"/>
    <col min="13834" max="13834" width="13.85546875" style="4" customWidth="1"/>
    <col min="13835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6" width="20.85546875" style="4" customWidth="1"/>
    <col min="13847" max="13851" width="0" style="4" hidden="1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2" width="43.42578125" style="4" customWidth="1"/>
    <col min="14083" max="14083" width="15.28515625" style="4" customWidth="1"/>
    <col min="14084" max="14084" width="15" style="4" customWidth="1"/>
    <col min="14085" max="14085" width="13" style="4" customWidth="1"/>
    <col min="14086" max="14086" width="12.42578125" style="4" customWidth="1"/>
    <col min="14087" max="14087" width="15.7109375" style="4" customWidth="1"/>
    <col min="14088" max="14088" width="13" style="4" customWidth="1"/>
    <col min="14089" max="14089" width="13.42578125" style="4" customWidth="1"/>
    <col min="14090" max="14090" width="13.85546875" style="4" customWidth="1"/>
    <col min="14091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2" width="20.85546875" style="4" customWidth="1"/>
    <col min="14103" max="14107" width="0" style="4" hidden="1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38" width="43.42578125" style="4" customWidth="1"/>
    <col min="14339" max="14339" width="15.28515625" style="4" customWidth="1"/>
    <col min="14340" max="14340" width="15" style="4" customWidth="1"/>
    <col min="14341" max="14341" width="13" style="4" customWidth="1"/>
    <col min="14342" max="14342" width="12.42578125" style="4" customWidth="1"/>
    <col min="14343" max="14343" width="15.7109375" style="4" customWidth="1"/>
    <col min="14344" max="14344" width="13" style="4" customWidth="1"/>
    <col min="14345" max="14345" width="13.42578125" style="4" customWidth="1"/>
    <col min="14346" max="14346" width="13.85546875" style="4" customWidth="1"/>
    <col min="14347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58" width="20.85546875" style="4" customWidth="1"/>
    <col min="14359" max="14363" width="0" style="4" hidden="1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594" width="43.42578125" style="4" customWidth="1"/>
    <col min="14595" max="14595" width="15.28515625" style="4" customWidth="1"/>
    <col min="14596" max="14596" width="15" style="4" customWidth="1"/>
    <col min="14597" max="14597" width="13" style="4" customWidth="1"/>
    <col min="14598" max="14598" width="12.42578125" style="4" customWidth="1"/>
    <col min="14599" max="14599" width="15.7109375" style="4" customWidth="1"/>
    <col min="14600" max="14600" width="13" style="4" customWidth="1"/>
    <col min="14601" max="14601" width="13.42578125" style="4" customWidth="1"/>
    <col min="14602" max="14602" width="13.85546875" style="4" customWidth="1"/>
    <col min="14603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4" width="20.85546875" style="4" customWidth="1"/>
    <col min="14615" max="14619" width="0" style="4" hidden="1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0" width="43.42578125" style="4" customWidth="1"/>
    <col min="14851" max="14851" width="15.28515625" style="4" customWidth="1"/>
    <col min="14852" max="14852" width="15" style="4" customWidth="1"/>
    <col min="14853" max="14853" width="13" style="4" customWidth="1"/>
    <col min="14854" max="14854" width="12.42578125" style="4" customWidth="1"/>
    <col min="14855" max="14855" width="15.7109375" style="4" customWidth="1"/>
    <col min="14856" max="14856" width="13" style="4" customWidth="1"/>
    <col min="14857" max="14857" width="13.42578125" style="4" customWidth="1"/>
    <col min="14858" max="14858" width="13.85546875" style="4" customWidth="1"/>
    <col min="14859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0" width="20.85546875" style="4" customWidth="1"/>
    <col min="14871" max="14875" width="0" style="4" hidden="1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06" width="43.42578125" style="4" customWidth="1"/>
    <col min="15107" max="15107" width="15.28515625" style="4" customWidth="1"/>
    <col min="15108" max="15108" width="15" style="4" customWidth="1"/>
    <col min="15109" max="15109" width="13" style="4" customWidth="1"/>
    <col min="15110" max="15110" width="12.42578125" style="4" customWidth="1"/>
    <col min="15111" max="15111" width="15.7109375" style="4" customWidth="1"/>
    <col min="15112" max="15112" width="13" style="4" customWidth="1"/>
    <col min="15113" max="15113" width="13.42578125" style="4" customWidth="1"/>
    <col min="15114" max="15114" width="13.85546875" style="4" customWidth="1"/>
    <col min="15115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6" width="20.85546875" style="4" customWidth="1"/>
    <col min="15127" max="15131" width="0" style="4" hidden="1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2" width="43.42578125" style="4" customWidth="1"/>
    <col min="15363" max="15363" width="15.28515625" style="4" customWidth="1"/>
    <col min="15364" max="15364" width="15" style="4" customWidth="1"/>
    <col min="15365" max="15365" width="13" style="4" customWidth="1"/>
    <col min="15366" max="15366" width="12.42578125" style="4" customWidth="1"/>
    <col min="15367" max="15367" width="15.7109375" style="4" customWidth="1"/>
    <col min="15368" max="15368" width="13" style="4" customWidth="1"/>
    <col min="15369" max="15369" width="13.42578125" style="4" customWidth="1"/>
    <col min="15370" max="15370" width="13.85546875" style="4" customWidth="1"/>
    <col min="15371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2" width="20.85546875" style="4" customWidth="1"/>
    <col min="15383" max="15387" width="0" style="4" hidden="1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18" width="43.42578125" style="4" customWidth="1"/>
    <col min="15619" max="15619" width="15.28515625" style="4" customWidth="1"/>
    <col min="15620" max="15620" width="15" style="4" customWidth="1"/>
    <col min="15621" max="15621" width="13" style="4" customWidth="1"/>
    <col min="15622" max="15622" width="12.42578125" style="4" customWidth="1"/>
    <col min="15623" max="15623" width="15.7109375" style="4" customWidth="1"/>
    <col min="15624" max="15624" width="13" style="4" customWidth="1"/>
    <col min="15625" max="15625" width="13.42578125" style="4" customWidth="1"/>
    <col min="15626" max="15626" width="13.85546875" style="4" customWidth="1"/>
    <col min="15627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38" width="20.85546875" style="4" customWidth="1"/>
    <col min="15639" max="15643" width="0" style="4" hidden="1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74" width="43.42578125" style="4" customWidth="1"/>
    <col min="15875" max="15875" width="15.28515625" style="4" customWidth="1"/>
    <col min="15876" max="15876" width="15" style="4" customWidth="1"/>
    <col min="15877" max="15877" width="13" style="4" customWidth="1"/>
    <col min="15878" max="15878" width="12.42578125" style="4" customWidth="1"/>
    <col min="15879" max="15879" width="15.7109375" style="4" customWidth="1"/>
    <col min="15880" max="15880" width="13" style="4" customWidth="1"/>
    <col min="15881" max="15881" width="13.42578125" style="4" customWidth="1"/>
    <col min="15882" max="15882" width="13.85546875" style="4" customWidth="1"/>
    <col min="15883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4" width="20.85546875" style="4" customWidth="1"/>
    <col min="15895" max="15899" width="0" style="4" hidden="1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0" width="43.42578125" style="4" customWidth="1"/>
    <col min="16131" max="16131" width="15.28515625" style="4" customWidth="1"/>
    <col min="16132" max="16132" width="15" style="4" customWidth="1"/>
    <col min="16133" max="16133" width="13" style="4" customWidth="1"/>
    <col min="16134" max="16134" width="12.42578125" style="4" customWidth="1"/>
    <col min="16135" max="16135" width="15.7109375" style="4" customWidth="1"/>
    <col min="16136" max="16136" width="13" style="4" customWidth="1"/>
    <col min="16137" max="16137" width="13.42578125" style="4" customWidth="1"/>
    <col min="16138" max="16138" width="13.85546875" style="4" customWidth="1"/>
    <col min="16139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0" width="20.85546875" style="4" customWidth="1"/>
    <col min="16151" max="16155" width="0" style="4" hidden="1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",[13]NOMBRE!B2," - ","( ",[13]NOMBRE!C2,[13]NOMBRE!D2,[13]NOMBRE!E2,[13]NOMBRE!F2,[13]NOMBRE!G2," )")</f>
        <v>COMUNA: Linares - ( 07401 )</v>
      </c>
      <c r="Z2" s="3"/>
    </row>
    <row r="3" spans="1:26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</row>
    <row r="4" spans="1:26" x14ac:dyDescent="0.15">
      <c r="A4" s="1" t="str">
        <f>CONCATENATE("MES: ",[13]NOMBRE!B6," - ","( ",[13]NOMBRE!C6,[13]NOMBRE!D6," )")</f>
        <v>MES: DICIEMBRE - ( 12 )</v>
      </c>
    </row>
    <row r="5" spans="1:26" s="2" customFormat="1" x14ac:dyDescent="0.15">
      <c r="A5" s="1" t="str">
        <f>CONCATENATE("AÑO: ",[13]NOMBRE!B7)</f>
        <v>AÑO: 2015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662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Z6" s="3"/>
    </row>
    <row r="7" spans="1:26" ht="10.5" customHeight="1" x14ac:dyDescent="0.15">
      <c r="A7" s="663" t="s">
        <v>2</v>
      </c>
      <c r="B7" s="663"/>
      <c r="C7" s="663"/>
      <c r="D7" s="663"/>
      <c r="E7" s="663"/>
      <c r="F7" s="663"/>
      <c r="G7" s="663"/>
      <c r="H7" s="663"/>
      <c r="I7" s="663"/>
      <c r="J7" s="663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567" t="s">
        <v>4</v>
      </c>
      <c r="B10" s="568"/>
      <c r="C10" s="610" t="s">
        <v>5</v>
      </c>
      <c r="D10" s="611"/>
      <c r="E10" s="572" t="s">
        <v>6</v>
      </c>
      <c r="F10" s="572"/>
      <c r="G10" s="573"/>
      <c r="H10" s="574" t="s">
        <v>7</v>
      </c>
      <c r="I10" s="574" t="s">
        <v>8</v>
      </c>
      <c r="J10" s="574" t="s">
        <v>9</v>
      </c>
    </row>
    <row r="11" spans="1:26" ht="30" customHeight="1" x14ac:dyDescent="0.15">
      <c r="A11" s="597"/>
      <c r="B11" s="598"/>
      <c r="C11" s="526" t="s">
        <v>10</v>
      </c>
      <c r="D11" s="526" t="s">
        <v>11</v>
      </c>
      <c r="E11" s="9" t="s">
        <v>12</v>
      </c>
      <c r="F11" s="10" t="s">
        <v>13</v>
      </c>
      <c r="G11" s="11" t="s">
        <v>14</v>
      </c>
      <c r="H11" s="603"/>
      <c r="I11" s="603"/>
      <c r="J11" s="603"/>
      <c r="K11" s="12"/>
    </row>
    <row r="12" spans="1:26" ht="15" customHeight="1" x14ac:dyDescent="0.15">
      <c r="A12" s="13" t="s">
        <v>15</v>
      </c>
      <c r="B12" s="14"/>
      <c r="C12" s="281">
        <f>+C13+C14+C15+C16+C17+C18+C22+C23+C24</f>
        <v>60936</v>
      </c>
      <c r="D12" s="282">
        <f t="shared" ref="D12:J12" si="0">+D13+D14+D15+D16+D17+D18+D22+D23+D24</f>
        <v>59761</v>
      </c>
      <c r="E12" s="283">
        <f t="shared" si="0"/>
        <v>23579</v>
      </c>
      <c r="F12" s="284">
        <f t="shared" si="0"/>
        <v>18385</v>
      </c>
      <c r="G12" s="285">
        <f t="shared" si="0"/>
        <v>18972</v>
      </c>
      <c r="H12" s="286">
        <f t="shared" si="0"/>
        <v>0</v>
      </c>
      <c r="I12" s="286">
        <f>+I13+I14+I15+I16+I17+I18+I22+I23+I24</f>
        <v>194</v>
      </c>
      <c r="J12" s="286">
        <f t="shared" si="0"/>
        <v>0</v>
      </c>
      <c r="K12" s="15" t="str">
        <f t="shared" ref="K12:K34" si="1">IF((D12)&gt;C12,"ERROR EN PREVISION",IF((E12+F12+G12)&lt;&gt;C12,"ERROR EN PROCEDENCIA",""))</f>
        <v/>
      </c>
      <c r="L12" s="16"/>
      <c r="M12" s="16"/>
      <c r="X12" s="17">
        <f>IF(D12&gt;C12,1,0)</f>
        <v>0</v>
      </c>
      <c r="Y12" s="18">
        <f>IF((E12+F12+G12)&lt;&gt;C12,1,0)</f>
        <v>0</v>
      </c>
    </row>
    <row r="13" spans="1:26" ht="15" customHeight="1" x14ac:dyDescent="0.15">
      <c r="A13" s="520" t="s">
        <v>16</v>
      </c>
      <c r="B13" s="20" t="s">
        <v>17</v>
      </c>
      <c r="C13" s="287">
        <f>+[13]BS17A!C83</f>
        <v>24924</v>
      </c>
      <c r="D13" s="288">
        <f>+[13]BS17A!D83</f>
        <v>24247</v>
      </c>
      <c r="E13" s="289">
        <f>+[13]BS17A!N83</f>
        <v>10366</v>
      </c>
      <c r="F13" s="290">
        <f>+[13]BS17A!O83</f>
        <v>5120</v>
      </c>
      <c r="G13" s="291">
        <f>+[13]BS17A!P83</f>
        <v>9438</v>
      </c>
      <c r="H13" s="292">
        <f>+[13]BS17A!Q83+[13]BS17A!R83</f>
        <v>0</v>
      </c>
      <c r="I13" s="292">
        <f>+[13]BS17D!C83</f>
        <v>27</v>
      </c>
      <c r="J13" s="292">
        <f>+[13]BS17A!T83</f>
        <v>0</v>
      </c>
      <c r="K13" s="15" t="str">
        <f t="shared" si="1"/>
        <v/>
      </c>
      <c r="L13" s="21"/>
      <c r="M13" s="21"/>
      <c r="X13" s="17">
        <f t="shared" ref="X13:X34" si="2">IF(D13&gt;C13,1,0)</f>
        <v>0</v>
      </c>
      <c r="Y13" s="18">
        <f t="shared" ref="Y13:Y34" si="3">IF((E13+F13+G13)&lt;&gt;C13,1,0)</f>
        <v>0</v>
      </c>
    </row>
    <row r="14" spans="1:26" ht="15" customHeight="1" x14ac:dyDescent="0.15">
      <c r="A14" s="22" t="s">
        <v>18</v>
      </c>
      <c r="B14" s="23" t="s">
        <v>19</v>
      </c>
      <c r="C14" s="177">
        <f>+[13]BS17A!C174</f>
        <v>26160</v>
      </c>
      <c r="D14" s="293">
        <f>+[13]BS17A!D174</f>
        <v>25746</v>
      </c>
      <c r="E14" s="294">
        <f>+[13]BS17A!N174</f>
        <v>10222</v>
      </c>
      <c r="F14" s="295">
        <f>+[13]BS17A!O174</f>
        <v>7313</v>
      </c>
      <c r="G14" s="296">
        <f>+[13]BS17A!P174</f>
        <v>8625</v>
      </c>
      <c r="H14" s="297">
        <f>+[13]BS17A!Q174+[13]BS17A!R174</f>
        <v>0</v>
      </c>
      <c r="I14" s="297">
        <f>+[13]BS17D!C174</f>
        <v>9</v>
      </c>
      <c r="J14" s="297">
        <f>+[13]BS17A!T174</f>
        <v>0</v>
      </c>
      <c r="K14" s="15" t="str">
        <f t="shared" si="1"/>
        <v/>
      </c>
      <c r="L14" s="21"/>
      <c r="M14" s="21"/>
      <c r="X14" s="17">
        <f t="shared" si="2"/>
        <v>0</v>
      </c>
      <c r="Y14" s="18">
        <f t="shared" si="3"/>
        <v>0</v>
      </c>
    </row>
    <row r="15" spans="1:26" ht="15" customHeight="1" x14ac:dyDescent="0.15">
      <c r="A15" s="22" t="s">
        <v>20</v>
      </c>
      <c r="B15" s="23" t="s">
        <v>21</v>
      </c>
      <c r="C15" s="177">
        <f>+[13]BS17A!C243</f>
        <v>1076</v>
      </c>
      <c r="D15" s="293">
        <f>+[13]BS17A!D243</f>
        <v>1067</v>
      </c>
      <c r="E15" s="294">
        <f>+[13]BS17A!N243</f>
        <v>74</v>
      </c>
      <c r="F15" s="295">
        <f>+[13]BS17A!O243</f>
        <v>998</v>
      </c>
      <c r="G15" s="296">
        <f>+[13]BS17A!P243</f>
        <v>4</v>
      </c>
      <c r="H15" s="297">
        <f>+[13]BS17A!Q243+[13]BS17A!R243</f>
        <v>0</v>
      </c>
      <c r="I15" s="297">
        <f>+[13]BS17D!C243</f>
        <v>48</v>
      </c>
      <c r="J15" s="297">
        <f>+[13]BS17A!T243</f>
        <v>0</v>
      </c>
      <c r="K15" s="15" t="str">
        <f t="shared" si="1"/>
        <v/>
      </c>
      <c r="L15" s="21"/>
      <c r="M15" s="21"/>
      <c r="X15" s="17">
        <f t="shared" si="2"/>
        <v>0</v>
      </c>
      <c r="Y15" s="18">
        <f t="shared" si="3"/>
        <v>0</v>
      </c>
    </row>
    <row r="16" spans="1:26" ht="15" customHeight="1" x14ac:dyDescent="0.15">
      <c r="A16" s="22" t="s">
        <v>22</v>
      </c>
      <c r="B16" s="23" t="s">
        <v>23</v>
      </c>
      <c r="C16" s="177">
        <f>+[13]BS17A!C289</f>
        <v>0</v>
      </c>
      <c r="D16" s="293">
        <f>+[13]BS17A!D289</f>
        <v>0</v>
      </c>
      <c r="E16" s="294">
        <f>+[13]BS17A!N289</f>
        <v>0</v>
      </c>
      <c r="F16" s="295">
        <f>+[13]BS17A!O289</f>
        <v>0</v>
      </c>
      <c r="G16" s="296">
        <f>+[13]BS17A!P289</f>
        <v>0</v>
      </c>
      <c r="H16" s="297">
        <f>+[13]BS17A!Q289+[13]BS17A!R289</f>
        <v>0</v>
      </c>
      <c r="I16" s="297">
        <f>+[13]BS17D!C289</f>
        <v>0</v>
      </c>
      <c r="J16" s="297">
        <f>+[13]BS17A!T289</f>
        <v>0</v>
      </c>
      <c r="K16" s="15" t="str">
        <f t="shared" si="1"/>
        <v/>
      </c>
      <c r="L16" s="21"/>
      <c r="M16" s="21"/>
      <c r="X16" s="17">
        <f t="shared" si="2"/>
        <v>0</v>
      </c>
      <c r="Y16" s="18">
        <f t="shared" si="3"/>
        <v>0</v>
      </c>
    </row>
    <row r="17" spans="1:26" ht="15" customHeight="1" x14ac:dyDescent="0.15">
      <c r="A17" s="24" t="s">
        <v>24</v>
      </c>
      <c r="B17" s="25" t="s">
        <v>25</v>
      </c>
      <c r="C17" s="298">
        <f>+[13]BS17A!C295</f>
        <v>1429</v>
      </c>
      <c r="D17" s="299">
        <f>+[13]BS17A!D295</f>
        <v>1402</v>
      </c>
      <c r="E17" s="300">
        <f>+[13]BS17A!N295</f>
        <v>1086</v>
      </c>
      <c r="F17" s="301">
        <f>+[13]BS17A!O295</f>
        <v>287</v>
      </c>
      <c r="G17" s="302">
        <f>+[13]BS17A!P295</f>
        <v>56</v>
      </c>
      <c r="H17" s="303">
        <f>+[13]BS17A!Q295+[13]BS17A!R295</f>
        <v>0</v>
      </c>
      <c r="I17" s="303">
        <f>+[13]BS17D!C295</f>
        <v>90</v>
      </c>
      <c r="J17" s="303">
        <f>+[13]BS17A!T295</f>
        <v>0</v>
      </c>
      <c r="K17" s="15" t="str">
        <f t="shared" si="1"/>
        <v/>
      </c>
      <c r="L17" s="21"/>
      <c r="M17" s="21"/>
      <c r="X17" s="17">
        <f t="shared" si="2"/>
        <v>0</v>
      </c>
      <c r="Y17" s="18">
        <f t="shared" si="3"/>
        <v>0</v>
      </c>
    </row>
    <row r="18" spans="1:26" ht="15" customHeight="1" x14ac:dyDescent="0.15">
      <c r="A18" s="658" t="s">
        <v>26</v>
      </c>
      <c r="B18" s="20" t="s">
        <v>27</v>
      </c>
      <c r="C18" s="287">
        <f>SUM(C19:C21)</f>
        <v>4389</v>
      </c>
      <c r="D18" s="288">
        <f t="shared" ref="D18:J18" si="4">SUM(D19:D21)</f>
        <v>4360</v>
      </c>
      <c r="E18" s="289">
        <f t="shared" si="4"/>
        <v>1476</v>
      </c>
      <c r="F18" s="290">
        <f t="shared" si="4"/>
        <v>2787</v>
      </c>
      <c r="G18" s="291">
        <f t="shared" si="4"/>
        <v>126</v>
      </c>
      <c r="H18" s="292">
        <f t="shared" si="4"/>
        <v>0</v>
      </c>
      <c r="I18" s="292">
        <f>SUM(I19:I21)</f>
        <v>18</v>
      </c>
      <c r="J18" s="292">
        <f t="shared" si="4"/>
        <v>0</v>
      </c>
      <c r="K18" s="15" t="str">
        <f t="shared" si="1"/>
        <v/>
      </c>
      <c r="L18" s="21"/>
      <c r="M18" s="21"/>
      <c r="X18" s="17">
        <f t="shared" si="2"/>
        <v>0</v>
      </c>
      <c r="Y18" s="18">
        <f t="shared" si="3"/>
        <v>0</v>
      </c>
    </row>
    <row r="19" spans="1:26" ht="15" customHeight="1" x14ac:dyDescent="0.15">
      <c r="A19" s="658"/>
      <c r="B19" s="26" t="s">
        <v>28</v>
      </c>
      <c r="C19" s="304">
        <f>+[13]BS17A!C362</f>
        <v>3449</v>
      </c>
      <c r="D19" s="305">
        <f>+[13]BS17A!D362</f>
        <v>3423</v>
      </c>
      <c r="E19" s="306">
        <f>+[13]BS17A!N362</f>
        <v>1086</v>
      </c>
      <c r="F19" s="307">
        <f>+[13]BS17A!O362</f>
        <v>2239</v>
      </c>
      <c r="G19" s="308">
        <f>+[13]BS17A!P362</f>
        <v>124</v>
      </c>
      <c r="H19" s="309">
        <f>+[13]BS17A!Q362+[13]BS17A!R362</f>
        <v>0</v>
      </c>
      <c r="I19" s="309">
        <f>+[13]BS17D!C362</f>
        <v>9</v>
      </c>
      <c r="J19" s="309">
        <f>+[13]BS17A!T362</f>
        <v>0</v>
      </c>
      <c r="K19" s="15" t="str">
        <f t="shared" si="1"/>
        <v/>
      </c>
      <c r="L19" s="21"/>
      <c r="M19" s="21"/>
      <c r="X19" s="17">
        <f t="shared" si="2"/>
        <v>0</v>
      </c>
      <c r="Y19" s="18">
        <f t="shared" si="3"/>
        <v>0</v>
      </c>
    </row>
    <row r="20" spans="1:26" ht="15" customHeight="1" x14ac:dyDescent="0.15">
      <c r="A20" s="658"/>
      <c r="B20" s="27" t="s">
        <v>29</v>
      </c>
      <c r="C20" s="177">
        <f>+[13]BS17A!C405</f>
        <v>41</v>
      </c>
      <c r="D20" s="293">
        <f>+[13]BS17A!D405</f>
        <v>41</v>
      </c>
      <c r="E20" s="294">
        <f>+[13]BS17A!N405</f>
        <v>3</v>
      </c>
      <c r="F20" s="295">
        <f>+[13]BS17A!O405</f>
        <v>38</v>
      </c>
      <c r="G20" s="296">
        <f>+[13]BS17A!P405</f>
        <v>0</v>
      </c>
      <c r="H20" s="297">
        <f>+[13]BS17A!Q405+[13]BS17A!R405</f>
        <v>0</v>
      </c>
      <c r="I20" s="297">
        <f>+[13]BS17D!C405</f>
        <v>0</v>
      </c>
      <c r="J20" s="297">
        <f>+[13]BS17A!T405</f>
        <v>0</v>
      </c>
      <c r="K20" s="15" t="str">
        <f t="shared" si="1"/>
        <v/>
      </c>
      <c r="L20" s="21"/>
      <c r="M20" s="21"/>
      <c r="X20" s="17">
        <f t="shared" si="2"/>
        <v>0</v>
      </c>
      <c r="Y20" s="18">
        <f t="shared" si="3"/>
        <v>0</v>
      </c>
    </row>
    <row r="21" spans="1:26" ht="15" customHeight="1" x14ac:dyDescent="0.15">
      <c r="A21" s="659"/>
      <c r="B21" s="28" t="s">
        <v>30</v>
      </c>
      <c r="C21" s="298">
        <f>+[13]BS17A!C428</f>
        <v>899</v>
      </c>
      <c r="D21" s="299">
        <f>+[13]BS17A!D428</f>
        <v>896</v>
      </c>
      <c r="E21" s="300">
        <f>+[13]BS17A!N428</f>
        <v>387</v>
      </c>
      <c r="F21" s="301">
        <f>+[13]BS17A!O428</f>
        <v>510</v>
      </c>
      <c r="G21" s="302">
        <f>+[13]BS17A!P428</f>
        <v>2</v>
      </c>
      <c r="H21" s="303">
        <f>+[13]BS17A!Q428+[13]BS17A!R428</f>
        <v>0</v>
      </c>
      <c r="I21" s="303">
        <f>+[13]BS17D!C428</f>
        <v>9</v>
      </c>
      <c r="J21" s="303">
        <f>+[13]BS17A!T428</f>
        <v>0</v>
      </c>
      <c r="K21" s="15" t="str">
        <f t="shared" si="1"/>
        <v/>
      </c>
      <c r="L21" s="21"/>
      <c r="M21" s="21"/>
      <c r="X21" s="17">
        <f t="shared" si="2"/>
        <v>0</v>
      </c>
      <c r="Y21" s="18">
        <f t="shared" si="3"/>
        <v>0</v>
      </c>
    </row>
    <row r="22" spans="1:26" ht="21" x14ac:dyDescent="0.15">
      <c r="A22" s="527" t="s">
        <v>31</v>
      </c>
      <c r="B22" s="30" t="s">
        <v>32</v>
      </c>
      <c r="C22" s="287">
        <f>+[13]BS17A!C446</f>
        <v>0</v>
      </c>
      <c r="D22" s="288">
        <f>+[13]BS17A!D446</f>
        <v>0</v>
      </c>
      <c r="E22" s="289">
        <f>+[13]BS17A!N446</f>
        <v>0</v>
      </c>
      <c r="F22" s="290">
        <f>+[13]BS17A!O446</f>
        <v>0</v>
      </c>
      <c r="G22" s="291">
        <f>+[13]BS17A!P446</f>
        <v>0</v>
      </c>
      <c r="H22" s="292">
        <f>+[13]BS17A!Q446+[13]BS17A!R446</f>
        <v>0</v>
      </c>
      <c r="I22" s="292">
        <f>+[13]BS17D!C446</f>
        <v>0</v>
      </c>
      <c r="J22" s="292">
        <f>+[13]BS17A!T446</f>
        <v>0</v>
      </c>
      <c r="K22" s="15" t="str">
        <f t="shared" si="1"/>
        <v/>
      </c>
      <c r="L22" s="21"/>
      <c r="M22" s="21"/>
      <c r="X22" s="17">
        <f t="shared" si="2"/>
        <v>0</v>
      </c>
      <c r="Y22" s="18">
        <f t="shared" si="3"/>
        <v>0</v>
      </c>
    </row>
    <row r="23" spans="1:26" s="32" customFormat="1" ht="21" x14ac:dyDescent="0.15">
      <c r="A23" s="527" t="s">
        <v>33</v>
      </c>
      <c r="B23" s="31" t="s">
        <v>34</v>
      </c>
      <c r="C23" s="310">
        <f>+[13]BS17A!C456</f>
        <v>43</v>
      </c>
      <c r="D23" s="311">
        <f>+[13]BS17A!D456</f>
        <v>43</v>
      </c>
      <c r="E23" s="312">
        <f>+[13]BS17A!N456</f>
        <v>21</v>
      </c>
      <c r="F23" s="313">
        <f>+[13]BS17A!O456</f>
        <v>22</v>
      </c>
      <c r="G23" s="314">
        <f>+[13]BS17A!P456</f>
        <v>0</v>
      </c>
      <c r="H23" s="286">
        <f>+[13]BS17A!Q456+[13]BS17A!R456</f>
        <v>0</v>
      </c>
      <c r="I23" s="286">
        <f>+[13]BS17D!C456</f>
        <v>1</v>
      </c>
      <c r="J23" s="286">
        <f>+[13]BS17A!T456</f>
        <v>0</v>
      </c>
      <c r="K23" s="15" t="str">
        <f t="shared" si="1"/>
        <v/>
      </c>
      <c r="L23" s="21"/>
      <c r="M23" s="21"/>
      <c r="X23" s="17">
        <f t="shared" si="2"/>
        <v>0</v>
      </c>
      <c r="Y23" s="18">
        <f t="shared" si="3"/>
        <v>0</v>
      </c>
      <c r="Z23" s="33"/>
    </row>
    <row r="24" spans="1:26" ht="15" customHeight="1" x14ac:dyDescent="0.15">
      <c r="A24" s="527" t="s">
        <v>35</v>
      </c>
      <c r="B24" s="34" t="s">
        <v>36</v>
      </c>
      <c r="C24" s="182">
        <f>+[13]BS17A!C500</f>
        <v>2915</v>
      </c>
      <c r="D24" s="315">
        <f>+[13]BS17A!D500</f>
        <v>2896</v>
      </c>
      <c r="E24" s="316">
        <f>+[13]BS17A!N500</f>
        <v>334</v>
      </c>
      <c r="F24" s="317">
        <f>+[13]BS17A!O500</f>
        <v>1858</v>
      </c>
      <c r="G24" s="318">
        <f>+[13]BS17A!P500</f>
        <v>723</v>
      </c>
      <c r="H24" s="319">
        <f>+[13]BS17A!Q500+[13]BS17A!R500</f>
        <v>0</v>
      </c>
      <c r="I24" s="319">
        <f>+[13]BS17D!C500</f>
        <v>1</v>
      </c>
      <c r="J24" s="319">
        <f>+[13]BS17A!T500</f>
        <v>0</v>
      </c>
      <c r="K24" s="15" t="str">
        <f t="shared" si="1"/>
        <v/>
      </c>
      <c r="L24" s="21"/>
      <c r="M24" s="21"/>
      <c r="X24" s="17">
        <f t="shared" si="2"/>
        <v>0</v>
      </c>
      <c r="Y24" s="18">
        <f t="shared" si="3"/>
        <v>0</v>
      </c>
    </row>
    <row r="25" spans="1:26" ht="15" customHeight="1" x14ac:dyDescent="0.15">
      <c r="A25" s="35" t="s">
        <v>37</v>
      </c>
      <c r="B25" s="36"/>
      <c r="C25" s="287">
        <f>+C26+C27+C28+C29+C33</f>
        <v>4219</v>
      </c>
      <c r="D25" s="288">
        <f t="shared" ref="D25:J25" si="5">+D26+D27+D28+D29+D33</f>
        <v>3761</v>
      </c>
      <c r="E25" s="289">
        <f t="shared" si="5"/>
        <v>774</v>
      </c>
      <c r="F25" s="290">
        <f t="shared" si="5"/>
        <v>1108</v>
      </c>
      <c r="G25" s="291">
        <f t="shared" si="5"/>
        <v>2337</v>
      </c>
      <c r="H25" s="292">
        <f t="shared" si="5"/>
        <v>0</v>
      </c>
      <c r="I25" s="292">
        <f>+I26+I27+I28+I29+I33</f>
        <v>0</v>
      </c>
      <c r="J25" s="292">
        <f t="shared" si="5"/>
        <v>0</v>
      </c>
      <c r="K25" s="15" t="str">
        <f t="shared" si="1"/>
        <v/>
      </c>
      <c r="L25" s="21"/>
      <c r="M25" s="21"/>
      <c r="X25" s="17">
        <f t="shared" si="2"/>
        <v>0</v>
      </c>
      <c r="Y25" s="18">
        <f t="shared" si="3"/>
        <v>0</v>
      </c>
    </row>
    <row r="26" spans="1:26" ht="15" customHeight="1" x14ac:dyDescent="0.15">
      <c r="A26" s="37" t="s">
        <v>38</v>
      </c>
      <c r="B26" s="38" t="s">
        <v>39</v>
      </c>
      <c r="C26" s="304">
        <f>+[13]BS17A!C535</f>
        <v>2680</v>
      </c>
      <c r="D26" s="305">
        <f>+[13]BS17A!D535</f>
        <v>2290</v>
      </c>
      <c r="E26" s="306">
        <f>+[13]BS17A!N535</f>
        <v>228</v>
      </c>
      <c r="F26" s="307">
        <f>+[13]BS17A!O535</f>
        <v>655</v>
      </c>
      <c r="G26" s="308">
        <f>+[13]BS17A!P535</f>
        <v>1797</v>
      </c>
      <c r="H26" s="309">
        <f>+[13]BS17A!Q535+[13]BS17A!R535</f>
        <v>0</v>
      </c>
      <c r="I26" s="309">
        <f>+[13]BS17D!C535</f>
        <v>0</v>
      </c>
      <c r="J26" s="309">
        <f>+[13]BS17A!T535</f>
        <v>0</v>
      </c>
      <c r="K26" s="15" t="str">
        <f t="shared" si="1"/>
        <v/>
      </c>
      <c r="L26" s="21"/>
      <c r="M26" s="21"/>
      <c r="X26" s="17">
        <f t="shared" si="2"/>
        <v>0</v>
      </c>
      <c r="Y26" s="18">
        <f t="shared" si="3"/>
        <v>0</v>
      </c>
    </row>
    <row r="27" spans="1:26" ht="15" customHeight="1" x14ac:dyDescent="0.15">
      <c r="A27" s="22" t="s">
        <v>40</v>
      </c>
      <c r="B27" s="39" t="s">
        <v>41</v>
      </c>
      <c r="C27" s="177">
        <f>+[13]BS17A!C590</f>
        <v>2</v>
      </c>
      <c r="D27" s="320">
        <f>+[13]BS17A!D590</f>
        <v>2</v>
      </c>
      <c r="E27" s="321">
        <f>+[13]BS17A!N590</f>
        <v>0</v>
      </c>
      <c r="F27" s="322">
        <f>+[13]BS17A!O590</f>
        <v>2</v>
      </c>
      <c r="G27" s="323">
        <f>+[13]BS17A!P590</f>
        <v>0</v>
      </c>
      <c r="H27" s="297">
        <f>+[13]BS17A!Q590+[13]BS17A!R590</f>
        <v>0</v>
      </c>
      <c r="I27" s="297">
        <f>+[13]BS17D!C590</f>
        <v>0</v>
      </c>
      <c r="J27" s="297">
        <f>+[13]BS17A!T590</f>
        <v>0</v>
      </c>
      <c r="K27" s="15" t="str">
        <f t="shared" si="1"/>
        <v/>
      </c>
      <c r="L27" s="21"/>
      <c r="M27" s="21"/>
      <c r="X27" s="17">
        <f t="shared" si="2"/>
        <v>0</v>
      </c>
      <c r="Y27" s="18">
        <f t="shared" si="3"/>
        <v>0</v>
      </c>
    </row>
    <row r="28" spans="1:26" ht="15" customHeight="1" x14ac:dyDescent="0.15">
      <c r="A28" s="22" t="s">
        <v>42</v>
      </c>
      <c r="B28" s="39" t="s">
        <v>43</v>
      </c>
      <c r="C28" s="177">
        <f>+[13]BS17A!C615</f>
        <v>844</v>
      </c>
      <c r="D28" s="320">
        <f>+[13]BS17A!D615</f>
        <v>818</v>
      </c>
      <c r="E28" s="321">
        <f>+[13]BS17A!N615</f>
        <v>183</v>
      </c>
      <c r="F28" s="322">
        <f>+[13]BS17A!O615</f>
        <v>226</v>
      </c>
      <c r="G28" s="323">
        <f>+[13]BS17A!P615</f>
        <v>435</v>
      </c>
      <c r="H28" s="297">
        <f>+[13]BS17A!Q615+[13]BS17A!R615</f>
        <v>0</v>
      </c>
      <c r="I28" s="297">
        <f>+[13]BS17D!C615</f>
        <v>0</v>
      </c>
      <c r="J28" s="297">
        <f>+[13]BS17A!T615</f>
        <v>0</v>
      </c>
      <c r="K28" s="15" t="str">
        <f t="shared" si="1"/>
        <v/>
      </c>
      <c r="L28" s="21"/>
      <c r="M28" s="21"/>
      <c r="X28" s="17">
        <f t="shared" si="2"/>
        <v>0</v>
      </c>
      <c r="Y28" s="18">
        <f t="shared" si="3"/>
        <v>0</v>
      </c>
    </row>
    <row r="29" spans="1:26" ht="15" customHeight="1" x14ac:dyDescent="0.15">
      <c r="A29" s="660" t="s">
        <v>20</v>
      </c>
      <c r="B29" s="28" t="s">
        <v>44</v>
      </c>
      <c r="C29" s="298">
        <f>+[13]BS17A!C633</f>
        <v>693</v>
      </c>
      <c r="D29" s="299">
        <f>+[13]BS17A!D633</f>
        <v>651</v>
      </c>
      <c r="E29" s="300">
        <f>+[13]BS17A!N633</f>
        <v>363</v>
      </c>
      <c r="F29" s="301">
        <f>+[13]BS17A!O633</f>
        <v>225</v>
      </c>
      <c r="G29" s="302">
        <f>+[13]BS17A!P633</f>
        <v>105</v>
      </c>
      <c r="H29" s="303">
        <f>+[13]BS17A!Q633+[13]BS17A!R633</f>
        <v>0</v>
      </c>
      <c r="I29" s="303">
        <f>+[13]BS17D!C633</f>
        <v>0</v>
      </c>
      <c r="J29" s="303">
        <f>+[13]BS17A!T633</f>
        <v>0</v>
      </c>
      <c r="K29" s="15" t="str">
        <f t="shared" si="1"/>
        <v/>
      </c>
      <c r="L29" s="21"/>
      <c r="M29" s="21"/>
      <c r="X29" s="17">
        <f t="shared" si="2"/>
        <v>0</v>
      </c>
      <c r="Y29" s="18">
        <f t="shared" si="3"/>
        <v>0</v>
      </c>
    </row>
    <row r="30" spans="1:26" ht="15" customHeight="1" x14ac:dyDescent="0.15">
      <c r="A30" s="603"/>
      <c r="B30" s="40" t="s">
        <v>45</v>
      </c>
      <c r="C30" s="324">
        <f>SUM([13]BS17A!C636:C653)</f>
        <v>398</v>
      </c>
      <c r="D30" s="325">
        <f>SUM([13]BS17A!D636:D653)</f>
        <v>356</v>
      </c>
      <c r="E30" s="326">
        <f>SUM([13]BS17A!N636:N653)</f>
        <v>247</v>
      </c>
      <c r="F30" s="327">
        <f>SUM([13]BS17A!O636:O653)</f>
        <v>109</v>
      </c>
      <c r="G30" s="328">
        <f>SUM([13]BS17A!P636:P653)</f>
        <v>42</v>
      </c>
      <c r="H30" s="329">
        <f>SUM([13]BS17A!Q636:Q653)+SUM([13]BS17A!R636:R653)</f>
        <v>0</v>
      </c>
      <c r="I30" s="329">
        <f>SUM([13]BS17D!C635:C653)</f>
        <v>0</v>
      </c>
      <c r="J30" s="329">
        <f>SUM([13]BS17A!T636:T653)</f>
        <v>0</v>
      </c>
      <c r="K30" s="15" t="str">
        <f t="shared" si="1"/>
        <v/>
      </c>
      <c r="L30" s="21"/>
      <c r="M30" s="21"/>
      <c r="X30" s="17">
        <f t="shared" si="2"/>
        <v>0</v>
      </c>
      <c r="Y30" s="18">
        <f t="shared" si="3"/>
        <v>0</v>
      </c>
    </row>
    <row r="31" spans="1:26" ht="15" customHeight="1" x14ac:dyDescent="0.15">
      <c r="A31" s="603"/>
      <c r="B31" s="41" t="s">
        <v>46</v>
      </c>
      <c r="C31" s="330">
        <f>+[13]BS17A!C634</f>
        <v>100</v>
      </c>
      <c r="D31" s="331">
        <f>+[13]BS17A!D634</f>
        <v>100</v>
      </c>
      <c r="E31" s="332">
        <f>+[13]BS17A!N634</f>
        <v>0</v>
      </c>
      <c r="F31" s="333">
        <f>+[13]BS17A!O634</f>
        <v>100</v>
      </c>
      <c r="G31" s="334">
        <f>+[13]BS17A!P634</f>
        <v>0</v>
      </c>
      <c r="H31" s="335">
        <f>+[13]BS17A!Q634+[13]BS17A!R634</f>
        <v>0</v>
      </c>
      <c r="I31" s="335">
        <f>+[13]BS17D!C634</f>
        <v>0</v>
      </c>
      <c r="J31" s="335">
        <f>+[13]BS17A!T634</f>
        <v>0</v>
      </c>
      <c r="K31" s="15" t="str">
        <f t="shared" si="1"/>
        <v/>
      </c>
      <c r="L31" s="21"/>
      <c r="M31" s="21"/>
      <c r="X31" s="17">
        <f t="shared" si="2"/>
        <v>0</v>
      </c>
      <c r="Y31" s="18">
        <f t="shared" si="3"/>
        <v>0</v>
      </c>
    </row>
    <row r="32" spans="1:26" ht="15" customHeight="1" x14ac:dyDescent="0.15">
      <c r="A32" s="661"/>
      <c r="B32" s="41" t="s">
        <v>47</v>
      </c>
      <c r="C32" s="330">
        <f>+[13]BS17A!C635</f>
        <v>195</v>
      </c>
      <c r="D32" s="331">
        <f>+[13]BS17A!D635</f>
        <v>195</v>
      </c>
      <c r="E32" s="332">
        <f>+[13]BS17A!N635</f>
        <v>116</v>
      </c>
      <c r="F32" s="333">
        <f>+[13]BS17A!O635</f>
        <v>16</v>
      </c>
      <c r="G32" s="334">
        <f>+[13]BS17A!P635</f>
        <v>63</v>
      </c>
      <c r="H32" s="335">
        <f>+[13]BS17A!Q635+[13]BS17A!R635</f>
        <v>0</v>
      </c>
      <c r="I32" s="335">
        <f>+[13]BS17D!C635</f>
        <v>0</v>
      </c>
      <c r="J32" s="335">
        <f>+[13]BS17A!T635</f>
        <v>0</v>
      </c>
      <c r="K32" s="15" t="str">
        <f>IF((D32)&gt;C32,"ERROR EN PREVISION",IF((E32+F32+G32)&lt;&gt;C32,"ERROR EN PROCEDENCIA",""))</f>
        <v/>
      </c>
      <c r="L32" s="21"/>
      <c r="M32" s="21"/>
      <c r="X32" s="17">
        <f>IF(D32&gt;C32,1,0)</f>
        <v>0</v>
      </c>
      <c r="Y32" s="18">
        <f>IF((E32+F32+G32)&lt;&gt;C32,1,0)</f>
        <v>0</v>
      </c>
    </row>
    <row r="33" spans="1:25" ht="15" customHeight="1" x14ac:dyDescent="0.15">
      <c r="A33" s="22" t="s">
        <v>22</v>
      </c>
      <c r="B33" s="39" t="s">
        <v>48</v>
      </c>
      <c r="C33" s="177">
        <f>+[13]BS17A!C654</f>
        <v>0</v>
      </c>
      <c r="D33" s="320">
        <f>+[13]BS17A!D654</f>
        <v>0</v>
      </c>
      <c r="E33" s="321">
        <f>+[13]BS17A!N654</f>
        <v>0</v>
      </c>
      <c r="F33" s="322">
        <f>+[13]BS17A!O654</f>
        <v>0</v>
      </c>
      <c r="G33" s="323">
        <f>+[13]BS17A!P654</f>
        <v>0</v>
      </c>
      <c r="H33" s="297">
        <f>+[13]BS17A!Q654+[13]BS17A!R654</f>
        <v>0</v>
      </c>
      <c r="I33" s="297">
        <f>+[13]BS17D!C654</f>
        <v>0</v>
      </c>
      <c r="J33" s="297">
        <f>+[13]BS17A!T654</f>
        <v>0</v>
      </c>
      <c r="K33" s="15" t="str">
        <f>IF((D33)&gt;C33,"ERROR EN PREVISION",IF((E33+F33+G33)&lt;&gt;C33,"ERROR EN PROCEDENCIA",""))</f>
        <v/>
      </c>
      <c r="L33" s="21"/>
      <c r="M33" s="21"/>
      <c r="X33" s="17">
        <f>IF(D33&gt;C33,1,0)</f>
        <v>0</v>
      </c>
      <c r="Y33" s="18">
        <f>IF((E33+F33+G33)&lt;&gt;C33,1,0)</f>
        <v>0</v>
      </c>
    </row>
    <row r="34" spans="1:25" ht="15" customHeight="1" x14ac:dyDescent="0.15">
      <c r="A34" s="571" t="s">
        <v>49</v>
      </c>
      <c r="B34" s="572"/>
      <c r="C34" s="310">
        <f>+[13]BS17A!C783</f>
        <v>0</v>
      </c>
      <c r="D34" s="311">
        <f>+[13]BS17A!D783</f>
        <v>0</v>
      </c>
      <c r="E34" s="312">
        <f>+[13]BS17A!N783</f>
        <v>0</v>
      </c>
      <c r="F34" s="313">
        <f>+[13]BS17A!O783</f>
        <v>0</v>
      </c>
      <c r="G34" s="314">
        <f>+[13]BS17A!P783</f>
        <v>0</v>
      </c>
      <c r="H34" s="286">
        <f>+[13]BS17A!Q783+[13]BS17A!R783</f>
        <v>0</v>
      </c>
      <c r="I34" s="286">
        <f>+[13]BS17D!C783</f>
        <v>0</v>
      </c>
      <c r="J34" s="286">
        <f>+[13]BS17A!T783</f>
        <v>0</v>
      </c>
      <c r="K34" s="15" t="str">
        <f t="shared" si="1"/>
        <v/>
      </c>
      <c r="L34" s="21"/>
      <c r="M34" s="21"/>
      <c r="X34" s="17">
        <f t="shared" si="2"/>
        <v>0</v>
      </c>
      <c r="Y34" s="18">
        <f t="shared" si="3"/>
        <v>0</v>
      </c>
    </row>
    <row r="35" spans="1:25" ht="33.75" customHeight="1" x14ac:dyDescent="0.2">
      <c r="A35" s="7" t="s">
        <v>50</v>
      </c>
      <c r="K35" s="12"/>
      <c r="L35" s="12"/>
      <c r="M35" s="12"/>
    </row>
    <row r="36" spans="1:25" ht="24.75" customHeight="1" x14ac:dyDescent="0.15">
      <c r="A36" s="567" t="s">
        <v>51</v>
      </c>
      <c r="B36" s="568"/>
      <c r="C36" s="610" t="s">
        <v>52</v>
      </c>
      <c r="D36" s="611"/>
      <c r="E36" s="572" t="s">
        <v>6</v>
      </c>
      <c r="F36" s="572"/>
      <c r="G36" s="573"/>
      <c r="H36" s="574" t="s">
        <v>7</v>
      </c>
      <c r="I36" s="574" t="s">
        <v>8</v>
      </c>
      <c r="J36" s="574" t="s">
        <v>9</v>
      </c>
      <c r="K36" s="42"/>
    </row>
    <row r="37" spans="1:25" ht="28.5" customHeight="1" x14ac:dyDescent="0.15">
      <c r="A37" s="569"/>
      <c r="B37" s="570"/>
      <c r="C37" s="523" t="s">
        <v>10</v>
      </c>
      <c r="D37" s="527" t="s">
        <v>11</v>
      </c>
      <c r="E37" s="521" t="s">
        <v>12</v>
      </c>
      <c r="F37" s="45" t="s">
        <v>13</v>
      </c>
      <c r="G37" s="523" t="s">
        <v>14</v>
      </c>
      <c r="H37" s="575"/>
      <c r="I37" s="603"/>
      <c r="J37" s="575"/>
      <c r="K37" s="42"/>
      <c r="N37" s="21"/>
      <c r="O37" s="21"/>
    </row>
    <row r="38" spans="1:25" ht="14.25" customHeight="1" x14ac:dyDescent="0.15">
      <c r="A38" s="46" t="s">
        <v>53</v>
      </c>
      <c r="B38" s="47"/>
      <c r="C38" s="48"/>
      <c r="D38" s="49"/>
      <c r="E38" s="50"/>
      <c r="F38" s="51"/>
      <c r="G38" s="49"/>
      <c r="H38" s="52"/>
      <c r="I38" s="53"/>
      <c r="J38" s="52"/>
      <c r="K38" s="54"/>
      <c r="N38" s="21"/>
      <c r="X38" s="17">
        <f>IF(D38&gt;C38,1,0)</f>
        <v>0</v>
      </c>
      <c r="Y38" s="18">
        <f t="shared" ref="Y38:Y48" si="6">IF((E38+F38+G38)&lt;&gt;C38,1,0)</f>
        <v>0</v>
      </c>
    </row>
    <row r="39" spans="1:25" ht="15" customHeight="1" x14ac:dyDescent="0.15">
      <c r="A39" s="55" t="s">
        <v>54</v>
      </c>
      <c r="B39" s="56"/>
      <c r="C39" s="336">
        <f>SUM(C40:C41)</f>
        <v>0</v>
      </c>
      <c r="D39" s="337">
        <f t="shared" ref="D39:J39" si="7">SUM(D40:D41)</f>
        <v>0</v>
      </c>
      <c r="E39" s="338">
        <f t="shared" si="7"/>
        <v>0</v>
      </c>
      <c r="F39" s="339">
        <f t="shared" si="7"/>
        <v>0</v>
      </c>
      <c r="G39" s="337">
        <f t="shared" si="7"/>
        <v>0</v>
      </c>
      <c r="H39" s="340">
        <f t="shared" si="7"/>
        <v>0</v>
      </c>
      <c r="I39" s="340">
        <f>SUM(I40:I41)</f>
        <v>0</v>
      </c>
      <c r="J39" s="340">
        <f t="shared" si="7"/>
        <v>0</v>
      </c>
      <c r="K39" s="15" t="str">
        <f>IF((D39)&gt;C39,"ERROR EN PREVISION",IF((E39+F39+G39)&lt;&gt;C39,"ERROR EN PROCEDENCIA",""))</f>
        <v/>
      </c>
      <c r="N39" s="21"/>
      <c r="X39" s="17">
        <f t="shared" ref="X39:X49" si="8">IF(D39&gt;C39,1,0)</f>
        <v>0</v>
      </c>
      <c r="Y39" s="18">
        <f>IF((E39+F39+G39)&lt;&gt;C39,1,0)</f>
        <v>0</v>
      </c>
    </row>
    <row r="40" spans="1:25" ht="15" customHeight="1" x14ac:dyDescent="0.15">
      <c r="A40" s="623" t="s">
        <v>55</v>
      </c>
      <c r="B40" s="649"/>
      <c r="C40" s="304">
        <f>+[13]BS17A!C674+[13]BS17A!C678+[13]BS17A!C681+[13]BS17A!C687+[13]BS17A!C695</f>
        <v>0</v>
      </c>
      <c r="D40" s="304">
        <f>+[13]BS17A!D674+[13]BS17A!D678+[13]BS17A!D681+[13]BS17A!D687+[13]BS17A!D695</f>
        <v>0</v>
      </c>
      <c r="E40" s="305">
        <f>+[13]BS17A!N674+[13]BS17A!N678+[13]BS17A!N681+[13]BS17A!N687+[13]BS17A!N695</f>
        <v>0</v>
      </c>
      <c r="F40" s="307">
        <f>+[13]BS17A!O674+[13]BS17A!O678+[13]BS17A!O681+[13]BS17A!O687+[13]BS17A!O695</f>
        <v>0</v>
      </c>
      <c r="G40" s="341">
        <f>+[13]BS17A!P674+[13]BS17A!P678+[13]BS17A!P681+[13]BS17A!P687+[13]BS17A!P695</f>
        <v>0</v>
      </c>
      <c r="H40" s="342">
        <f>+[13]BS17A!Q674+[13]BS17A!R674+[13]BS17A!Q678+[13]BS17A!R678+[13]BS17A!Q681+[13]BS17A!R681+[13]BS17A!Q687+[13]BS17A!R687+[13]BS17A!Q695+[13]BS17A!R695</f>
        <v>0</v>
      </c>
      <c r="I40" s="342">
        <f>+[13]BS17D!C674+[13]BS17D!C678+[13]BS17D!C681+[13]BS17D!C687+[13]BS17D!C695</f>
        <v>0</v>
      </c>
      <c r="J40" s="342">
        <f>+[13]BS17A!T674+[13]BS17A!T678+[13]BS17A!T681+[13]BS17A!T687+[13]BS17A!T695</f>
        <v>0</v>
      </c>
      <c r="K40" s="15" t="str">
        <f>IF((D40)&gt;C40,"ERROR EN PREVISION",IF((E40+F40+G40)&lt;&gt;C40,"ERROR EN PROCEDENCIA",""))</f>
        <v/>
      </c>
      <c r="N40" s="21"/>
      <c r="X40" s="17">
        <f t="shared" si="8"/>
        <v>0</v>
      </c>
      <c r="Y40" s="18">
        <f t="shared" si="6"/>
        <v>0</v>
      </c>
    </row>
    <row r="41" spans="1:25" ht="15" customHeight="1" x14ac:dyDescent="0.15">
      <c r="A41" s="654" t="s">
        <v>56</v>
      </c>
      <c r="B41" s="655"/>
      <c r="C41" s="298">
        <f>+[13]BS17A!C701+[13]BS17A!C704+[13]BS17A!C707+[13]BS17A!C710+[13]BS17A!C717</f>
        <v>0</v>
      </c>
      <c r="D41" s="343">
        <f>+[13]BS17A!D701+[13]BS17A!D704+[13]BS17A!D707+[13]BS17A!D710+[13]BS17A!D717</f>
        <v>0</v>
      </c>
      <c r="E41" s="299">
        <f>+[13]BS17A!N701+[13]BS17A!N704+[13]BS17A!N707+[13]BS17A!N710+[13]BS17A!N717</f>
        <v>0</v>
      </c>
      <c r="F41" s="301">
        <f>+[13]BS17A!O701+[13]BS17A!O704+[13]BS17A!O707+[13]BS17A!O710+[13]BS17A!O717</f>
        <v>0</v>
      </c>
      <c r="G41" s="343">
        <f>+[13]BS17A!P701+[13]BS17A!P704+[13]BS17A!P707+[13]BS17A!P710+[13]BS17A!P717</f>
        <v>0</v>
      </c>
      <c r="H41" s="344">
        <f>+[13]BS17A!Q701+[13]BS17A!R701+[13]BS17A!Q704+[13]BS17A!R704+[13]BS17A!Q707+[13]BS17A!R707+[13]BS17A!Q710+[13]BS17A!R710+[13]BS17A!Q717+[13]BS17A!R717</f>
        <v>0</v>
      </c>
      <c r="I41" s="344">
        <f>+[13]BS17D!C701+[13]BS17D!C704+[13]BS17D!C707+[13]BS17D!C710+[13]BS17D!C717</f>
        <v>0</v>
      </c>
      <c r="J41" s="344">
        <f>+[13]BS17A!T701+[13]BS17A!T704+[13]BS17A!T707+[13]BS17A!T710+[13]BS17A!T717</f>
        <v>0</v>
      </c>
      <c r="K41" s="15" t="str">
        <f>IF((D41)&gt;C41,"ERROR EN PREVISION",IF((E41+F41+G41)&lt;&gt;C41,"ERROR EN PROCEDENCIA",""))</f>
        <v/>
      </c>
      <c r="N41" s="21"/>
      <c r="X41" s="17">
        <f t="shared" si="8"/>
        <v>0</v>
      </c>
      <c r="Y41" s="18">
        <f t="shared" si="6"/>
        <v>0</v>
      </c>
    </row>
    <row r="42" spans="1:25" ht="15" customHeight="1" x14ac:dyDescent="0.15">
      <c r="A42" s="57" t="s">
        <v>57</v>
      </c>
      <c r="B42" s="58"/>
      <c r="C42" s="345"/>
      <c r="D42" s="346"/>
      <c r="E42" s="347"/>
      <c r="F42" s="348"/>
      <c r="G42" s="346"/>
      <c r="H42" s="349"/>
      <c r="I42" s="349"/>
      <c r="J42" s="349"/>
      <c r="K42" s="54"/>
      <c r="N42" s="21"/>
      <c r="X42" s="17">
        <f t="shared" si="8"/>
        <v>0</v>
      </c>
      <c r="Y42" s="18">
        <f t="shared" si="6"/>
        <v>0</v>
      </c>
    </row>
    <row r="43" spans="1:25" ht="15" customHeight="1" x14ac:dyDescent="0.15">
      <c r="A43" s="656" t="s">
        <v>58</v>
      </c>
      <c r="B43" s="657"/>
      <c r="C43" s="281">
        <f>+[13]BS17A!C720</f>
        <v>0</v>
      </c>
      <c r="D43" s="350">
        <f>+[13]BS17A!D720</f>
        <v>0</v>
      </c>
      <c r="E43" s="282">
        <f>+[13]BS17A!N720</f>
        <v>0</v>
      </c>
      <c r="F43" s="284">
        <f>+[13]BS17A!O720</f>
        <v>0</v>
      </c>
      <c r="G43" s="350">
        <f>+[13]BS17A!P720</f>
        <v>0</v>
      </c>
      <c r="H43" s="351">
        <f>+[13]BS17A!Q720+[13]BS17A!R720</f>
        <v>0</v>
      </c>
      <c r="I43" s="351">
        <f>+[13]BS17D!C720</f>
        <v>0</v>
      </c>
      <c r="J43" s="351">
        <f>+[13]BS17A!T720</f>
        <v>0</v>
      </c>
      <c r="K43" s="15" t="str">
        <f>IF((D43)&gt;C43,"ERROR EN PREVISION",IF((E43+F43+G43)&lt;&gt;C43,"ERROR EN PROCEDENCIA",""))</f>
        <v/>
      </c>
      <c r="N43" s="21"/>
      <c r="X43" s="17">
        <f t="shared" si="8"/>
        <v>0</v>
      </c>
      <c r="Y43" s="18">
        <f t="shared" si="6"/>
        <v>0</v>
      </c>
    </row>
    <row r="44" spans="1:25" ht="15" customHeight="1" x14ac:dyDescent="0.15">
      <c r="A44" s="59" t="s">
        <v>59</v>
      </c>
      <c r="B44" s="60"/>
      <c r="C44" s="352">
        <f>SUM(C45:C48)</f>
        <v>0</v>
      </c>
      <c r="D44" s="353">
        <f t="shared" ref="D44:J44" si="9">SUM(D45:D48)</f>
        <v>0</v>
      </c>
      <c r="E44" s="354">
        <f t="shared" si="9"/>
        <v>0</v>
      </c>
      <c r="F44" s="355">
        <f t="shared" si="9"/>
        <v>0</v>
      </c>
      <c r="G44" s="353">
        <f t="shared" si="9"/>
        <v>0</v>
      </c>
      <c r="H44" s="356">
        <f t="shared" si="9"/>
        <v>0</v>
      </c>
      <c r="I44" s="356">
        <f t="shared" si="9"/>
        <v>0</v>
      </c>
      <c r="J44" s="356">
        <f t="shared" si="9"/>
        <v>0</v>
      </c>
      <c r="K44" s="54"/>
      <c r="N44" s="21"/>
      <c r="X44" s="17">
        <f t="shared" si="8"/>
        <v>0</v>
      </c>
      <c r="Y44" s="18">
        <f t="shared" si="6"/>
        <v>0</v>
      </c>
    </row>
    <row r="45" spans="1:25" ht="15" customHeight="1" x14ac:dyDescent="0.15">
      <c r="A45" s="623" t="s">
        <v>60</v>
      </c>
      <c r="B45" s="649"/>
      <c r="C45" s="304">
        <f>+[13]BS17A!C727</f>
        <v>0</v>
      </c>
      <c r="D45" s="341">
        <f>+[13]BS17A!D727</f>
        <v>0</v>
      </c>
      <c r="E45" s="305">
        <f>+[13]BS17A!N727</f>
        <v>0</v>
      </c>
      <c r="F45" s="307">
        <f>+[13]BS17A!O727</f>
        <v>0</v>
      </c>
      <c r="G45" s="341">
        <f>+[13]BS17A!P727</f>
        <v>0</v>
      </c>
      <c r="H45" s="342">
        <f>+[13]BS17A!Q727+[13]BS17A!R727</f>
        <v>0</v>
      </c>
      <c r="I45" s="342">
        <f>+[13]BS17D!C727</f>
        <v>0</v>
      </c>
      <c r="J45" s="342">
        <f>+[13]BS17A!T727</f>
        <v>0</v>
      </c>
      <c r="K45" s="15" t="str">
        <f>IF((D45)&gt;C45,"ERROR EN PREVISION",IF((E45+F45+G45)&lt;&gt;C45,"ERROR EN PROCEDENCIA",""))</f>
        <v/>
      </c>
      <c r="N45" s="21"/>
      <c r="X45" s="17">
        <f t="shared" si="8"/>
        <v>0</v>
      </c>
      <c r="Y45" s="18">
        <f t="shared" si="6"/>
        <v>0</v>
      </c>
    </row>
    <row r="46" spans="1:25" ht="15" customHeight="1" x14ac:dyDescent="0.15">
      <c r="A46" s="650" t="s">
        <v>61</v>
      </c>
      <c r="B46" s="651"/>
      <c r="C46" s="177">
        <f>+[13]BS17A!C730</f>
        <v>0</v>
      </c>
      <c r="D46" s="357">
        <f>+[13]BS17A!D730</f>
        <v>0</v>
      </c>
      <c r="E46" s="293">
        <f>+[13]BS17A!N730</f>
        <v>0</v>
      </c>
      <c r="F46" s="295">
        <f>+[13]BS17A!O730</f>
        <v>0</v>
      </c>
      <c r="G46" s="357">
        <f>+[13]BS17A!P730</f>
        <v>0</v>
      </c>
      <c r="H46" s="358">
        <f>+[13]BS17A!Q730+[13]BS17A!R730</f>
        <v>0</v>
      </c>
      <c r="I46" s="358">
        <f>+[13]BS17D!C730</f>
        <v>0</v>
      </c>
      <c r="J46" s="358">
        <f>+[13]BS17A!T730</f>
        <v>0</v>
      </c>
      <c r="K46" s="15" t="str">
        <f>IF((D46)&gt;C46,"ERROR EN PREVISION",IF((E46+F46+G46)&lt;&gt;C46,"ERROR EN PROCEDENCIA",""))</f>
        <v/>
      </c>
      <c r="N46" s="21"/>
      <c r="X46" s="17">
        <f t="shared" si="8"/>
        <v>0</v>
      </c>
      <c r="Y46" s="18">
        <f t="shared" si="6"/>
        <v>0</v>
      </c>
    </row>
    <row r="47" spans="1:25" ht="15" customHeight="1" x14ac:dyDescent="0.15">
      <c r="A47" s="650" t="s">
        <v>62</v>
      </c>
      <c r="B47" s="651"/>
      <c r="C47" s="177">
        <f>+[13]BS17A!C747</f>
        <v>0</v>
      </c>
      <c r="D47" s="357">
        <f>+[13]BS17A!D747</f>
        <v>0</v>
      </c>
      <c r="E47" s="293">
        <f>+[13]BS17A!N747</f>
        <v>0</v>
      </c>
      <c r="F47" s="295">
        <f>+[13]BS17A!O747</f>
        <v>0</v>
      </c>
      <c r="G47" s="357">
        <f>+[13]BS17A!P747</f>
        <v>0</v>
      </c>
      <c r="H47" s="358">
        <f>+[13]BS17A!Q747+[13]BS17A!R747</f>
        <v>0</v>
      </c>
      <c r="I47" s="358">
        <f>+[13]BS17D!C747</f>
        <v>0</v>
      </c>
      <c r="J47" s="358">
        <f>+[13]BS17A!T747</f>
        <v>0</v>
      </c>
      <c r="K47" s="15" t="str">
        <f>IF((D47)&gt;C47,"ERROR EN PREVISION",IF((E47+F47+G47)&lt;&gt;C47,"ERROR EN PROCEDENCIA",""))</f>
        <v/>
      </c>
      <c r="N47" s="21"/>
      <c r="X47" s="17">
        <f t="shared" si="8"/>
        <v>0</v>
      </c>
      <c r="Y47" s="18">
        <f t="shared" si="6"/>
        <v>0</v>
      </c>
    </row>
    <row r="48" spans="1:25" ht="15" customHeight="1" x14ac:dyDescent="0.15">
      <c r="A48" s="650" t="s">
        <v>63</v>
      </c>
      <c r="B48" s="651"/>
      <c r="C48" s="330">
        <f>+[13]BS17A!C764</f>
        <v>0</v>
      </c>
      <c r="D48" s="359">
        <f>+[13]BS17A!D764</f>
        <v>0</v>
      </c>
      <c r="E48" s="331">
        <f>+[13]BS17A!N764</f>
        <v>0</v>
      </c>
      <c r="F48" s="333">
        <f>+[13]BS17A!O764</f>
        <v>0</v>
      </c>
      <c r="G48" s="359">
        <f>+[13]BS17A!P764</f>
        <v>0</v>
      </c>
      <c r="H48" s="360">
        <f>+[13]BS17A!Q764+[13]BS17A!R764</f>
        <v>0</v>
      </c>
      <c r="I48" s="360">
        <f>+[13]BS17D!C764</f>
        <v>0</v>
      </c>
      <c r="J48" s="360">
        <f>+[13]BS17A!T764</f>
        <v>0</v>
      </c>
      <c r="K48" s="15" t="str">
        <f>IF((D48)&gt;C48,"ERROR EN PREVISION",IF((E48+F48+G48)&lt;&gt;C48,"ERROR EN PROCEDENCIA",""))</f>
        <v/>
      </c>
      <c r="N48" s="21"/>
      <c r="X48" s="17">
        <f t="shared" si="8"/>
        <v>0</v>
      </c>
      <c r="Y48" s="18">
        <f t="shared" si="6"/>
        <v>0</v>
      </c>
    </row>
    <row r="49" spans="1:26" ht="15" customHeight="1" x14ac:dyDescent="0.15">
      <c r="A49" s="652" t="s">
        <v>64</v>
      </c>
      <c r="B49" s="653"/>
      <c r="C49" s="361">
        <f>+C39+C43+C44</f>
        <v>0</v>
      </c>
      <c r="D49" s="362">
        <f t="shared" ref="D49:J49" si="10">+D39+D43+D44</f>
        <v>0</v>
      </c>
      <c r="E49" s="363">
        <f t="shared" si="10"/>
        <v>0</v>
      </c>
      <c r="F49" s="364">
        <f t="shared" si="10"/>
        <v>0</v>
      </c>
      <c r="G49" s="362">
        <f t="shared" si="10"/>
        <v>0</v>
      </c>
      <c r="H49" s="365">
        <f t="shared" si="10"/>
        <v>0</v>
      </c>
      <c r="I49" s="365">
        <f>+I39+I43+I44</f>
        <v>0</v>
      </c>
      <c r="J49" s="365">
        <f t="shared" si="10"/>
        <v>0</v>
      </c>
      <c r="K49" s="15" t="str">
        <f>IF((D49)&gt;C49,"ERROR EN PREVISION",IF((E49+F49+G49)&lt;&gt;C49,"ERROR EN PROCEDENCIA",""))</f>
        <v/>
      </c>
      <c r="N49" s="21"/>
      <c r="X49" s="17">
        <f t="shared" si="8"/>
        <v>0</v>
      </c>
      <c r="Y49" s="18">
        <f>IF((E49+F49+G49)&lt;&gt;C49,1,0)</f>
        <v>0</v>
      </c>
    </row>
    <row r="50" spans="1:26" ht="30" customHeight="1" x14ac:dyDescent="0.2">
      <c r="A50" s="61" t="s">
        <v>65</v>
      </c>
      <c r="K50" s="42"/>
    </row>
    <row r="51" spans="1:26" ht="24.75" customHeight="1" x14ac:dyDescent="0.15">
      <c r="A51" s="567" t="s">
        <v>51</v>
      </c>
      <c r="B51" s="568"/>
      <c r="C51" s="610" t="s">
        <v>52</v>
      </c>
      <c r="D51" s="611"/>
      <c r="E51" s="572" t="s">
        <v>6</v>
      </c>
      <c r="F51" s="572"/>
      <c r="G51" s="573"/>
      <c r="H51" s="587" t="s">
        <v>7</v>
      </c>
      <c r="I51" s="574" t="s">
        <v>8</v>
      </c>
      <c r="J51" s="587" t="s">
        <v>9</v>
      </c>
      <c r="K51" s="42"/>
    </row>
    <row r="52" spans="1:26" ht="33" customHeight="1" x14ac:dyDescent="0.15">
      <c r="A52" s="569"/>
      <c r="B52" s="570"/>
      <c r="C52" s="523" t="s">
        <v>10</v>
      </c>
      <c r="D52" s="527" t="s">
        <v>11</v>
      </c>
      <c r="E52" s="521" t="s">
        <v>12</v>
      </c>
      <c r="F52" s="45" t="s">
        <v>13</v>
      </c>
      <c r="G52" s="523" t="s">
        <v>14</v>
      </c>
      <c r="H52" s="587"/>
      <c r="I52" s="603"/>
      <c r="J52" s="587"/>
      <c r="K52" s="42"/>
    </row>
    <row r="53" spans="1:26" ht="15" customHeight="1" x14ac:dyDescent="0.15">
      <c r="A53" s="569" t="s">
        <v>66</v>
      </c>
      <c r="B53" s="570"/>
      <c r="C53" s="366">
        <f>+[13]BS17A!C1849</f>
        <v>31</v>
      </c>
      <c r="D53" s="367">
        <f>+[13]BS17A!D1849</f>
        <v>31</v>
      </c>
      <c r="E53" s="368">
        <f>+[13]BS17A!N1849</f>
        <v>13</v>
      </c>
      <c r="F53" s="317">
        <f>+[13]BS17A!O1849</f>
        <v>0</v>
      </c>
      <c r="G53" s="367">
        <f>+[13]BS17A!P1849</f>
        <v>18</v>
      </c>
      <c r="H53" s="369">
        <f>+[13]BS17A!Q1849+[13]BS17A!R1849</f>
        <v>0</v>
      </c>
      <c r="I53" s="370">
        <f>+[13]BS17D!C1849</f>
        <v>0</v>
      </c>
      <c r="J53" s="369">
        <f>+[13]BS17A!T1849</f>
        <v>0</v>
      </c>
      <c r="K53" s="15" t="str">
        <f>IF((D53)&gt;C53,"ERROR EN PREVISION",IF((E53+F53+G53)&lt;&gt;C53,"ERROR EN PROCEDENCIA",""))</f>
        <v/>
      </c>
      <c r="X53" s="17">
        <f>IF(D53&gt;C53,1,0)</f>
        <v>0</v>
      </c>
      <c r="Y53" s="18">
        <f>IF((E53+F53+G53)&lt;&gt;C53,1,0)</f>
        <v>0</v>
      </c>
    </row>
    <row r="54" spans="1:26" ht="33" customHeight="1" x14ac:dyDescent="0.2">
      <c r="A54" s="7" t="s">
        <v>67</v>
      </c>
      <c r="K54" s="42"/>
    </row>
    <row r="55" spans="1:26" ht="27.75" customHeight="1" x14ac:dyDescent="0.15">
      <c r="A55" s="567" t="s">
        <v>68</v>
      </c>
      <c r="B55" s="568"/>
      <c r="C55" s="610" t="s">
        <v>52</v>
      </c>
      <c r="D55" s="611"/>
      <c r="E55" s="572" t="s">
        <v>6</v>
      </c>
      <c r="F55" s="572"/>
      <c r="G55" s="573"/>
      <c r="H55" s="574" t="s">
        <v>7</v>
      </c>
      <c r="I55" s="574" t="s">
        <v>8</v>
      </c>
      <c r="J55" s="587" t="s">
        <v>9</v>
      </c>
      <c r="K55" s="42"/>
    </row>
    <row r="56" spans="1:26" ht="30.75" customHeight="1" x14ac:dyDescent="0.15">
      <c r="A56" s="569"/>
      <c r="B56" s="570"/>
      <c r="C56" s="523" t="s">
        <v>10</v>
      </c>
      <c r="D56" s="527" t="s">
        <v>11</v>
      </c>
      <c r="E56" s="63" t="s">
        <v>12</v>
      </c>
      <c r="F56" s="10" t="s">
        <v>13</v>
      </c>
      <c r="G56" s="522" t="s">
        <v>14</v>
      </c>
      <c r="H56" s="575"/>
      <c r="I56" s="603"/>
      <c r="J56" s="587"/>
      <c r="K56" s="42"/>
    </row>
    <row r="57" spans="1:26" ht="15" customHeight="1" x14ac:dyDescent="0.15">
      <c r="A57" s="65" t="s">
        <v>69</v>
      </c>
      <c r="B57" s="66"/>
      <c r="C57" s="287">
        <f>+[13]BS17A!C1481+[13]BS17A!C1482</f>
        <v>0</v>
      </c>
      <c r="D57" s="288">
        <f>+[13]BS17A!D1481+[13]BS17A!D1482</f>
        <v>0</v>
      </c>
      <c r="E57" s="371"/>
      <c r="F57" s="348"/>
      <c r="G57" s="372"/>
      <c r="H57" s="373">
        <f>+[13]BS17A!Q1481+[13]BS17A!Q1482+[13]BS17A!R1481+[13]BS17A!R1482</f>
        <v>0</v>
      </c>
      <c r="I57" s="374">
        <f>+[13]BS17D!C1481+[13]BS17D!C1482</f>
        <v>0</v>
      </c>
      <c r="J57" s="375">
        <f>+[13]BS17A!T1481+[13]BS17A!T1482</f>
        <v>0</v>
      </c>
      <c r="K57" s="15" t="str">
        <f>IF((D57)&gt;C57,"ERROR EN PREVISION","")</f>
        <v/>
      </c>
      <c r="X57" s="17">
        <f>IF(D57&gt;C57,1,0)</f>
        <v>0</v>
      </c>
      <c r="Y57" s="18"/>
    </row>
    <row r="58" spans="1:26" ht="15" customHeight="1" x14ac:dyDescent="0.15">
      <c r="A58" s="67" t="s">
        <v>70</v>
      </c>
      <c r="B58" s="68"/>
      <c r="C58" s="177">
        <f>+[13]BS17A!C1483+[13]BS17A!C1484</f>
        <v>0</v>
      </c>
      <c r="D58" s="293">
        <f>+[13]BS17A!D1483+[13]BS17A!D1484</f>
        <v>0</v>
      </c>
      <c r="E58" s="376"/>
      <c r="F58" s="377"/>
      <c r="G58" s="378"/>
      <c r="H58" s="379">
        <f>+[13]BS17A!Q1483+[13]BS17A!Q1484+[13]BS17A!R1483+[13]BS17A!R1484</f>
        <v>0</v>
      </c>
      <c r="I58" s="380">
        <f>+[13]BS17D!C1483+[13]BS17D!C1484</f>
        <v>0</v>
      </c>
      <c r="J58" s="380">
        <f>+[13]BS17A!T1483+[13]BS17A!T1484</f>
        <v>0</v>
      </c>
      <c r="K58" s="15" t="str">
        <f>IF((D58)&gt;C58,"ERROR EN PREVISION","")</f>
        <v/>
      </c>
      <c r="X58" s="17">
        <f>IF(D58&gt;C58,1,0)</f>
        <v>0</v>
      </c>
      <c r="Y58" s="18"/>
    </row>
    <row r="59" spans="1:26" ht="15" customHeight="1" x14ac:dyDescent="0.15">
      <c r="A59" s="69" t="s">
        <v>71</v>
      </c>
      <c r="B59" s="70"/>
      <c r="C59" s="287">
        <f>+[13]BS17A!C1485</f>
        <v>0</v>
      </c>
      <c r="D59" s="288">
        <f>+[13]BS17A!D1485</f>
        <v>0</v>
      </c>
      <c r="E59" s="376"/>
      <c r="F59" s="377"/>
      <c r="G59" s="378"/>
      <c r="H59" s="381">
        <f>+[13]BS17A!Q1485+[13]BS17A!R1485</f>
        <v>0</v>
      </c>
      <c r="I59" s="382">
        <f>+[13]BS17D!C1485</f>
        <v>0</v>
      </c>
      <c r="J59" s="382">
        <f>+[13]BS17A!T1485</f>
        <v>0</v>
      </c>
      <c r="K59" s="15"/>
      <c r="X59" s="17"/>
      <c r="Y59" s="18"/>
    </row>
    <row r="60" spans="1:26" ht="15" customHeight="1" x14ac:dyDescent="0.15">
      <c r="A60" s="71" t="s">
        <v>72</v>
      </c>
      <c r="B60" s="72"/>
      <c r="C60" s="177">
        <f>+[13]BS17A!C1488</f>
        <v>0</v>
      </c>
      <c r="D60" s="357">
        <f>+[13]BS17A!D1488</f>
        <v>0</v>
      </c>
      <c r="E60" s="383"/>
      <c r="F60" s="384"/>
      <c r="G60" s="385"/>
      <c r="H60" s="381">
        <f>+[13]BS17A!Q1488+[13]BS17A!R1488</f>
        <v>0</v>
      </c>
      <c r="I60" s="382">
        <f>+[13]BS17D!C1488</f>
        <v>0</v>
      </c>
      <c r="J60" s="382">
        <f>+[13]BS17A!T1488</f>
        <v>0</v>
      </c>
      <c r="K60" s="15" t="str">
        <f>IF((D60)&gt;C60,"ERROR EN PREVISION","")</f>
        <v/>
      </c>
      <c r="X60" s="17">
        <f>IF(D60&gt;C60,1,0)</f>
        <v>0</v>
      </c>
      <c r="Y60" s="18"/>
    </row>
    <row r="61" spans="1:26" ht="15" customHeight="1" x14ac:dyDescent="0.15">
      <c r="A61" s="73" t="s">
        <v>73</v>
      </c>
      <c r="B61" s="74"/>
      <c r="C61" s="177">
        <f>+[13]BS17A!C1486</f>
        <v>0</v>
      </c>
      <c r="D61" s="293">
        <f>+[13]BS17A!D1486</f>
        <v>0</v>
      </c>
      <c r="E61" s="376"/>
      <c r="F61" s="377"/>
      <c r="G61" s="378"/>
      <c r="H61" s="379">
        <f>+[13]BS17A!Q1486+[13]BS17A!R1486</f>
        <v>0</v>
      </c>
      <c r="I61" s="380">
        <f>+[13]BS17D!C1486</f>
        <v>0</v>
      </c>
      <c r="J61" s="380">
        <f>+[13]BS17A!T1486</f>
        <v>0</v>
      </c>
      <c r="K61" s="15" t="str">
        <f>IF((D61)&gt;C61,"ERROR EN PREVISION","")</f>
        <v/>
      </c>
      <c r="X61" s="17">
        <f>IF(D61&gt;C61,1,0)</f>
        <v>0</v>
      </c>
      <c r="Y61" s="18"/>
    </row>
    <row r="62" spans="1:26" ht="15" customHeight="1" x14ac:dyDescent="0.2">
      <c r="A62" s="75" t="s">
        <v>74</v>
      </c>
      <c r="B62" s="76"/>
      <c r="C62" s="298">
        <f>+[13]BS17A!C1487</f>
        <v>0</v>
      </c>
      <c r="D62" s="299">
        <f>+[13]BS17A!D1487</f>
        <v>0</v>
      </c>
      <c r="E62" s="386"/>
      <c r="F62" s="387"/>
      <c r="G62" s="388"/>
      <c r="H62" s="389">
        <f>+[13]BS17A!Q1487+[13]BS17A!R1487</f>
        <v>0</v>
      </c>
      <c r="I62" s="390">
        <f>+[13]BS17D!C1487</f>
        <v>0</v>
      </c>
      <c r="J62" s="390">
        <f>+[13]BS17A!T1487</f>
        <v>0</v>
      </c>
      <c r="K62" s="15" t="str">
        <f>IF((D62)&gt;C62,"ERROR EN PREVISION","")</f>
        <v/>
      </c>
      <c r="L62" s="391"/>
      <c r="M62" s="391"/>
      <c r="X62" s="17">
        <f>IF(D62&gt;C62,1,0)</f>
        <v>0</v>
      </c>
      <c r="Y62" s="18"/>
    </row>
    <row r="63" spans="1:26" ht="34.5" customHeight="1" x14ac:dyDescent="0.2">
      <c r="A63" s="77" t="s">
        <v>75</v>
      </c>
      <c r="B63" s="78"/>
      <c r="C63" s="288"/>
      <c r="D63" s="288"/>
      <c r="E63" s="392"/>
      <c r="F63" s="392"/>
      <c r="G63" s="392"/>
      <c r="H63" s="393"/>
      <c r="I63" s="393"/>
      <c r="J63" s="393"/>
      <c r="K63" s="15"/>
      <c r="L63" s="391"/>
      <c r="M63" s="391"/>
      <c r="X63" s="79"/>
      <c r="Z63" s="4"/>
    </row>
    <row r="64" spans="1:26" ht="34.5" customHeight="1" x14ac:dyDescent="0.2">
      <c r="A64" s="77" t="s">
        <v>76</v>
      </c>
      <c r="B64" s="20"/>
      <c r="C64" s="20"/>
      <c r="F64" s="80"/>
    </row>
    <row r="65" spans="1:27" ht="12.75" customHeight="1" x14ac:dyDescent="0.25">
      <c r="A65" s="637" t="s">
        <v>77</v>
      </c>
      <c r="B65" s="638"/>
      <c r="C65" s="643" t="s">
        <v>78</v>
      </c>
      <c r="D65" s="644"/>
      <c r="E65" s="646" t="s">
        <v>79</v>
      </c>
      <c r="F65" s="647"/>
      <c r="G65" s="647"/>
      <c r="H65" s="647"/>
      <c r="I65" s="647"/>
      <c r="J65" s="647"/>
      <c r="K65" s="647"/>
      <c r="L65" s="648"/>
      <c r="M65" s="574" t="s">
        <v>80</v>
      </c>
      <c r="N65" s="574" t="s">
        <v>7</v>
      </c>
      <c r="O65" s="568" t="s">
        <v>8</v>
      </c>
      <c r="P65" s="587" t="s">
        <v>81</v>
      </c>
      <c r="Q65" s="587" t="s">
        <v>9</v>
      </c>
      <c r="R65"/>
      <c r="Z65" s="4"/>
      <c r="AA65" s="5"/>
    </row>
    <row r="66" spans="1:27" ht="13.5" customHeight="1" x14ac:dyDescent="0.25">
      <c r="A66" s="639"/>
      <c r="B66" s="640"/>
      <c r="C66" s="614"/>
      <c r="D66" s="645"/>
      <c r="E66" s="610" t="s">
        <v>82</v>
      </c>
      <c r="F66" s="636"/>
      <c r="G66" s="636"/>
      <c r="H66" s="611"/>
      <c r="I66" s="610" t="s">
        <v>83</v>
      </c>
      <c r="J66" s="636"/>
      <c r="K66" s="636"/>
      <c r="L66" s="611"/>
      <c r="M66" s="603"/>
      <c r="N66" s="603"/>
      <c r="O66" s="598"/>
      <c r="P66" s="587"/>
      <c r="Q66" s="587"/>
      <c r="R66"/>
      <c r="Z66" s="4"/>
      <c r="AA66" s="5"/>
    </row>
    <row r="67" spans="1:27" ht="28.5" customHeight="1" x14ac:dyDescent="0.25">
      <c r="A67" s="641"/>
      <c r="B67" s="642"/>
      <c r="C67" s="521" t="s">
        <v>10</v>
      </c>
      <c r="D67" s="81" t="s">
        <v>84</v>
      </c>
      <c r="E67" s="82" t="s">
        <v>10</v>
      </c>
      <c r="F67" s="83" t="s">
        <v>85</v>
      </c>
      <c r="G67" s="83" t="s">
        <v>86</v>
      </c>
      <c r="H67" s="84" t="s">
        <v>87</v>
      </c>
      <c r="I67" s="82" t="s">
        <v>10</v>
      </c>
      <c r="J67" s="83" t="s">
        <v>85</v>
      </c>
      <c r="K67" s="83" t="s">
        <v>86</v>
      </c>
      <c r="L67" s="84" t="s">
        <v>87</v>
      </c>
      <c r="M67" s="575"/>
      <c r="N67" s="575"/>
      <c r="O67" s="570"/>
      <c r="P67" s="587"/>
      <c r="Q67" s="587"/>
      <c r="R67"/>
      <c r="Z67" s="4"/>
      <c r="AA67" s="5"/>
    </row>
    <row r="68" spans="1:27" ht="15" customHeight="1" x14ac:dyDescent="0.2">
      <c r="A68" s="85" t="s">
        <v>88</v>
      </c>
      <c r="B68" s="86" t="s">
        <v>89</v>
      </c>
      <c r="C68" s="394">
        <f>+[13]BS17A!C$811</f>
        <v>1</v>
      </c>
      <c r="D68" s="328">
        <f>+[13]BS17A!D$811</f>
        <v>0</v>
      </c>
      <c r="E68" s="326">
        <f>SUM(F68:H68)</f>
        <v>0</v>
      </c>
      <c r="F68" s="327">
        <f>+[13]BS17A!D$811</f>
        <v>0</v>
      </c>
      <c r="G68" s="327">
        <f>+[13]BS17A!F$811</f>
        <v>0</v>
      </c>
      <c r="H68" s="327">
        <f>+[13]BS17A!G$811</f>
        <v>0</v>
      </c>
      <c r="I68" s="395">
        <f>SUM(J68:L68)</f>
        <v>1</v>
      </c>
      <c r="J68" s="396">
        <f>+[13]BS17A!E$811</f>
        <v>1</v>
      </c>
      <c r="K68" s="396">
        <f>+[13]BS17A!H$811</f>
        <v>0</v>
      </c>
      <c r="L68" s="396">
        <f>+[13]BS17A!I$811</f>
        <v>0</v>
      </c>
      <c r="M68" s="324">
        <f>+[13]BS17A!AB$811</f>
        <v>0</v>
      </c>
      <c r="N68" s="324">
        <f>+[13]BS17A!Q$811+[13]BS17A!R$811</f>
        <v>0</v>
      </c>
      <c r="O68" s="324">
        <f>+[13]BS17D!C$811</f>
        <v>0</v>
      </c>
      <c r="P68" s="324">
        <f>+[13]BS17A!S$811</f>
        <v>0</v>
      </c>
      <c r="Q68" s="324">
        <f>+[13]BS17A!T$811</f>
        <v>0</v>
      </c>
      <c r="R68" s="87"/>
      <c r="S68" s="88"/>
      <c r="Y68" s="17">
        <f>IF(D68&gt;C68,1,0)</f>
        <v>0</v>
      </c>
      <c r="Z68" s="4"/>
      <c r="AA68" s="5"/>
    </row>
    <row r="69" spans="1:27" ht="15" customHeight="1" x14ac:dyDescent="0.2">
      <c r="A69" s="89" t="s">
        <v>90</v>
      </c>
      <c r="B69" s="90" t="s">
        <v>91</v>
      </c>
      <c r="C69" s="397">
        <f>+[13]BS17A!C$882</f>
        <v>91</v>
      </c>
      <c r="D69" s="296">
        <f>+[13]BS17A!D$882</f>
        <v>87</v>
      </c>
      <c r="E69" s="294">
        <f t="shared" ref="E69:E84" si="11">SUM(F69:H69)</f>
        <v>87</v>
      </c>
      <c r="F69" s="295">
        <f>+[13]BS17A!D$882</f>
        <v>87</v>
      </c>
      <c r="G69" s="295">
        <f>+[13]BS17A!F$882</f>
        <v>0</v>
      </c>
      <c r="H69" s="295">
        <f>+[13]BS17A!G$882</f>
        <v>0</v>
      </c>
      <c r="I69" s="395">
        <f>SUM(J69:L69)</f>
        <v>4</v>
      </c>
      <c r="J69" s="396">
        <f>+[13]BS17A!E$882</f>
        <v>4</v>
      </c>
      <c r="K69" s="398">
        <f>+[13]BS17A!H$882</f>
        <v>0</v>
      </c>
      <c r="L69" s="398">
        <f>+[13]BS17A!I$882</f>
        <v>0</v>
      </c>
      <c r="M69" s="177">
        <f>+[13]BS17A!AB$882</f>
        <v>76</v>
      </c>
      <c r="N69" s="177">
        <f>+[13]BS17A!Q$882+[13]BS17A!R$882</f>
        <v>0</v>
      </c>
      <c r="O69" s="177">
        <f>+[13]BS17D!C$882</f>
        <v>0</v>
      </c>
      <c r="P69" s="177">
        <f>+[13]BS17A!S$882</f>
        <v>0</v>
      </c>
      <c r="Q69" s="177">
        <f>+[13]BS17A!T$882</f>
        <v>0</v>
      </c>
      <c r="R69" s="87"/>
      <c r="Y69" s="17">
        <f t="shared" ref="Y69:Y85" si="12">IF(D69&gt;C69,1,0)</f>
        <v>0</v>
      </c>
      <c r="Z69" s="4"/>
      <c r="AA69" s="5"/>
    </row>
    <row r="70" spans="1:27" ht="15" customHeight="1" x14ac:dyDescent="0.2">
      <c r="A70" s="89" t="s">
        <v>20</v>
      </c>
      <c r="B70" s="90" t="s">
        <v>92</v>
      </c>
      <c r="C70" s="397">
        <f>+[13]BS17A!C$961</f>
        <v>37</v>
      </c>
      <c r="D70" s="296">
        <f>+[13]BS17A!D$961</f>
        <v>30</v>
      </c>
      <c r="E70" s="294">
        <f t="shared" si="11"/>
        <v>30</v>
      </c>
      <c r="F70" s="295">
        <f>+[13]BS17A!D$961</f>
        <v>30</v>
      </c>
      <c r="G70" s="295">
        <f>+[13]BS17A!F$961</f>
        <v>0</v>
      </c>
      <c r="H70" s="295">
        <f>+[13]BS17A!G$961</f>
        <v>0</v>
      </c>
      <c r="I70" s="395">
        <f>SUM(J70:L70)</f>
        <v>8</v>
      </c>
      <c r="J70" s="396">
        <f>+[13]BS17A!E$961</f>
        <v>7</v>
      </c>
      <c r="K70" s="398">
        <f>+[13]BS17A!H$961</f>
        <v>1</v>
      </c>
      <c r="L70" s="398">
        <f>+[13]BS17A!I$961</f>
        <v>0</v>
      </c>
      <c r="M70" s="177">
        <f>+[13]BS17A!AB$961</f>
        <v>7</v>
      </c>
      <c r="N70" s="177">
        <f>+[13]BS17A!Q$961+[13]BS17A!R$961</f>
        <v>14</v>
      </c>
      <c r="O70" s="177">
        <f>+[13]BS17D!C$961</f>
        <v>0</v>
      </c>
      <c r="P70" s="177">
        <f>+[13]BS17A!S$961</f>
        <v>0</v>
      </c>
      <c r="Q70" s="177">
        <f>+[13]BS17A!T$961</f>
        <v>0</v>
      </c>
      <c r="R70" s="87"/>
      <c r="Y70" s="17">
        <f t="shared" si="12"/>
        <v>0</v>
      </c>
      <c r="Z70" s="4"/>
      <c r="AA70" s="5"/>
    </row>
    <row r="71" spans="1:27" ht="15" customHeight="1" x14ac:dyDescent="0.2">
      <c r="A71" s="89" t="s">
        <v>22</v>
      </c>
      <c r="B71" s="90" t="s">
        <v>93</v>
      </c>
      <c r="C71" s="397">
        <f>+[13]BS17A!C$1037</f>
        <v>6</v>
      </c>
      <c r="D71" s="296">
        <f>+[13]BS17A!D$1037</f>
        <v>1</v>
      </c>
      <c r="E71" s="294">
        <f t="shared" si="11"/>
        <v>1</v>
      </c>
      <c r="F71" s="295">
        <f>+[13]BS17A!D$1037</f>
        <v>1</v>
      </c>
      <c r="G71" s="295">
        <f>+[13]BS17A!F$1037</f>
        <v>0</v>
      </c>
      <c r="H71" s="295">
        <f>+[13]BS17A!G$1037</f>
        <v>0</v>
      </c>
      <c r="I71" s="399">
        <f t="shared" ref="I71:I84" si="13">SUM(J71:L71)</f>
        <v>5</v>
      </c>
      <c r="J71" s="398">
        <f>+[13]BS17A!E$1037</f>
        <v>5</v>
      </c>
      <c r="K71" s="398">
        <f>+[13]BS17A!H$1037</f>
        <v>0</v>
      </c>
      <c r="L71" s="398">
        <f>+[13]BS17A!I$1037</f>
        <v>0</v>
      </c>
      <c r="M71" s="177">
        <f>+[13]BS17A!AB$1037</f>
        <v>0</v>
      </c>
      <c r="N71" s="177">
        <f>+[13]BS17A!Q$1037+[13]BS17A!R$1037</f>
        <v>0</v>
      </c>
      <c r="O71" s="177">
        <f>+[13]BS17D!C$1037</f>
        <v>0</v>
      </c>
      <c r="P71" s="177">
        <f>+[13]BS17A!S$1037</f>
        <v>0</v>
      </c>
      <c r="Q71" s="177">
        <f>+[13]BS17A!T$1037</f>
        <v>0</v>
      </c>
      <c r="R71" s="87"/>
      <c r="Y71" s="17">
        <f t="shared" si="12"/>
        <v>0</v>
      </c>
      <c r="Z71" s="4"/>
      <c r="AA71" s="5"/>
    </row>
    <row r="72" spans="1:27" ht="15" customHeight="1" x14ac:dyDescent="0.2">
      <c r="A72" s="89" t="s">
        <v>24</v>
      </c>
      <c r="B72" s="90" t="s">
        <v>94</v>
      </c>
      <c r="C72" s="397">
        <f>+[13]BS17A!C$1098</f>
        <v>63</v>
      </c>
      <c r="D72" s="296">
        <f>+[13]BS17A!D$1098</f>
        <v>61</v>
      </c>
      <c r="E72" s="294">
        <f t="shared" si="11"/>
        <v>61</v>
      </c>
      <c r="F72" s="295">
        <f>+[13]BS17A!D$1098</f>
        <v>61</v>
      </c>
      <c r="G72" s="295">
        <f>+[13]BS17A!F$1098</f>
        <v>0</v>
      </c>
      <c r="H72" s="295">
        <f>+[13]BS17A!G$1098</f>
        <v>0</v>
      </c>
      <c r="I72" s="399">
        <f t="shared" si="13"/>
        <v>3</v>
      </c>
      <c r="J72" s="398">
        <f>+[13]BS17A!E$1098</f>
        <v>2</v>
      </c>
      <c r="K72" s="398">
        <f>+[13]BS17A!H$1098</f>
        <v>1</v>
      </c>
      <c r="L72" s="398">
        <f>+[13]BS17A!I$1098</f>
        <v>0</v>
      </c>
      <c r="M72" s="177">
        <f>+[13]BS17A!AB$1098</f>
        <v>50</v>
      </c>
      <c r="N72" s="177">
        <f>+[13]BS17A!Q$1098+[13]BS17A!R$1098</f>
        <v>0</v>
      </c>
      <c r="O72" s="177">
        <f>+[13]BS17D!C$1098</f>
        <v>0</v>
      </c>
      <c r="P72" s="177">
        <f>+[13]BS17A!S$1098</f>
        <v>0</v>
      </c>
      <c r="Q72" s="177">
        <f>+[13]BS17A!T$1098</f>
        <v>0</v>
      </c>
      <c r="R72" s="87"/>
      <c r="Y72" s="17">
        <f t="shared" si="12"/>
        <v>0</v>
      </c>
      <c r="Z72" s="4"/>
      <c r="AA72" s="5"/>
    </row>
    <row r="73" spans="1:27" ht="15" customHeight="1" x14ac:dyDescent="0.2">
      <c r="A73" s="89" t="s">
        <v>95</v>
      </c>
      <c r="B73" s="90" t="s">
        <v>96</v>
      </c>
      <c r="C73" s="397">
        <f>+[13]BS17A!C$1166</f>
        <v>78</v>
      </c>
      <c r="D73" s="296">
        <f>+[13]BS17A!D$1166</f>
        <v>71</v>
      </c>
      <c r="E73" s="294">
        <f t="shared" si="11"/>
        <v>71</v>
      </c>
      <c r="F73" s="295">
        <f>+[13]BS17A!D$1166</f>
        <v>71</v>
      </c>
      <c r="G73" s="295">
        <f>+[13]BS17A!F$1166</f>
        <v>0</v>
      </c>
      <c r="H73" s="295">
        <f>+[13]BS17A!G$1166</f>
        <v>0</v>
      </c>
      <c r="I73" s="399">
        <f t="shared" si="13"/>
        <v>7</v>
      </c>
      <c r="J73" s="398">
        <f>+[13]BS17A!E$1166</f>
        <v>7</v>
      </c>
      <c r="K73" s="398">
        <f>+[13]BS17A!H$1166</f>
        <v>0</v>
      </c>
      <c r="L73" s="398">
        <f>+[13]BS17A!I$1166</f>
        <v>0</v>
      </c>
      <c r="M73" s="177">
        <f>+[13]BS17A!AB$1166</f>
        <v>78</v>
      </c>
      <c r="N73" s="177">
        <f>+[13]BS17A!Q$1166+[13]BS17A!R$1166</f>
        <v>0</v>
      </c>
      <c r="O73" s="177">
        <f>+[13]BS17D!C$1166</f>
        <v>0</v>
      </c>
      <c r="P73" s="177">
        <f>+[13]BS17A!S$1166</f>
        <v>0</v>
      </c>
      <c r="Q73" s="177">
        <f>+[13]BS17A!T$1166</f>
        <v>0</v>
      </c>
      <c r="R73" s="87"/>
      <c r="Y73" s="17">
        <f t="shared" si="12"/>
        <v>0</v>
      </c>
      <c r="Z73" s="4"/>
      <c r="AA73" s="5"/>
    </row>
    <row r="74" spans="1:27" ht="15" customHeight="1" x14ac:dyDescent="0.2">
      <c r="A74" s="89" t="s">
        <v>31</v>
      </c>
      <c r="B74" s="90" t="s">
        <v>97</v>
      </c>
      <c r="C74" s="397">
        <f>+[13]BS17A!C$1221</f>
        <v>2</v>
      </c>
      <c r="D74" s="296">
        <f>+[13]BS17A!D$1221</f>
        <v>0</v>
      </c>
      <c r="E74" s="294">
        <f t="shared" si="11"/>
        <v>1</v>
      </c>
      <c r="F74" s="295">
        <f>+[13]BS17A!D$1221</f>
        <v>0</v>
      </c>
      <c r="G74" s="295">
        <f>+[13]BS17A!F$1221</f>
        <v>1</v>
      </c>
      <c r="H74" s="295">
        <f>+[13]BS17A!G$1221</f>
        <v>0</v>
      </c>
      <c r="I74" s="399">
        <f t="shared" si="13"/>
        <v>2</v>
      </c>
      <c r="J74" s="398">
        <f>+[13]BS17A!E$1221</f>
        <v>2</v>
      </c>
      <c r="K74" s="398">
        <f>+[13]BS17A!H$1221</f>
        <v>0</v>
      </c>
      <c r="L74" s="398">
        <f>+[13]BS17A!I$1221</f>
        <v>0</v>
      </c>
      <c r="M74" s="177">
        <f>+[13]BS17A!AB$1221</f>
        <v>0</v>
      </c>
      <c r="N74" s="177">
        <f>+[13]BS17A!Q$1221+[13]BS17A!R$1221</f>
        <v>0</v>
      </c>
      <c r="O74" s="177">
        <f>+[13]BS17D!C$1221</f>
        <v>0</v>
      </c>
      <c r="P74" s="177">
        <f>+[13]BS17A!S$1221</f>
        <v>0</v>
      </c>
      <c r="Q74" s="177">
        <f>+[13]BS17A!T$1221</f>
        <v>0</v>
      </c>
      <c r="R74" s="87"/>
      <c r="Y74" s="17">
        <f t="shared" si="12"/>
        <v>0</v>
      </c>
      <c r="Z74" s="4"/>
      <c r="AA74" s="5"/>
    </row>
    <row r="75" spans="1:27" ht="15" customHeight="1" x14ac:dyDescent="0.2">
      <c r="A75" s="89" t="s">
        <v>98</v>
      </c>
      <c r="B75" s="90" t="s">
        <v>99</v>
      </c>
      <c r="C75" s="397">
        <f>+[13]BS17A!C$1287</f>
        <v>2</v>
      </c>
      <c r="D75" s="296">
        <f>+[13]BS17A!D$1287</f>
        <v>2</v>
      </c>
      <c r="E75" s="294">
        <f t="shared" si="11"/>
        <v>2</v>
      </c>
      <c r="F75" s="295">
        <f>+[13]BS17A!D$1287</f>
        <v>2</v>
      </c>
      <c r="G75" s="295">
        <f>+[13]BS17A!F$1287</f>
        <v>0</v>
      </c>
      <c r="H75" s="295">
        <f>+[13]BS17A!G$1287</f>
        <v>0</v>
      </c>
      <c r="I75" s="399">
        <f t="shared" si="13"/>
        <v>0</v>
      </c>
      <c r="J75" s="398">
        <f>+[13]BS17A!E$1287</f>
        <v>0</v>
      </c>
      <c r="K75" s="398">
        <f>+[13]BS17A!H$1287</f>
        <v>0</v>
      </c>
      <c r="L75" s="398">
        <f>+[13]BS17A!I$1287</f>
        <v>0</v>
      </c>
      <c r="M75" s="177">
        <f>+[13]BS17A!AB$1287</f>
        <v>1</v>
      </c>
      <c r="N75" s="177">
        <f>+[13]BS17A!Q$1287+[13]BS17A!R$1287</f>
        <v>0</v>
      </c>
      <c r="O75" s="177">
        <f>+[13]BS17D!C$1287</f>
        <v>0</v>
      </c>
      <c r="P75" s="177">
        <f>+[13]BS17A!S$1287</f>
        <v>0</v>
      </c>
      <c r="Q75" s="177">
        <f>+[13]BS17A!T$1287</f>
        <v>0</v>
      </c>
      <c r="R75" s="87"/>
      <c r="Y75" s="17">
        <f t="shared" si="12"/>
        <v>0</v>
      </c>
      <c r="Z75" s="4"/>
      <c r="AA75" s="5"/>
    </row>
    <row r="76" spans="1:27" ht="15" customHeight="1" x14ac:dyDescent="0.2">
      <c r="A76" s="89" t="s">
        <v>100</v>
      </c>
      <c r="B76" s="90" t="s">
        <v>101</v>
      </c>
      <c r="C76" s="397">
        <f>+[13]BS17A!C$1357</f>
        <v>180</v>
      </c>
      <c r="D76" s="296">
        <f>+[13]BS17A!D$1357</f>
        <v>148</v>
      </c>
      <c r="E76" s="294">
        <f t="shared" si="11"/>
        <v>176</v>
      </c>
      <c r="F76" s="295">
        <f>+[13]BS17A!D$1357</f>
        <v>148</v>
      </c>
      <c r="G76" s="295">
        <f>+[13]BS17A!F$1357</f>
        <v>27</v>
      </c>
      <c r="H76" s="295">
        <f>+[13]BS17A!G$1357</f>
        <v>1</v>
      </c>
      <c r="I76" s="399">
        <f t="shared" si="13"/>
        <v>35</v>
      </c>
      <c r="J76" s="398">
        <f>+[13]BS17A!E$1357</f>
        <v>32</v>
      </c>
      <c r="K76" s="398">
        <f>+[13]BS17A!H$1357</f>
        <v>3</v>
      </c>
      <c r="L76" s="398">
        <f>+[13]BS17A!I$1357</f>
        <v>0</v>
      </c>
      <c r="M76" s="177">
        <f>+[13]BS17A!AB$1357</f>
        <v>0</v>
      </c>
      <c r="N76" s="177">
        <f>+[13]BS17A!Q$1357+[13]BS17A!R$1357</f>
        <v>40</v>
      </c>
      <c r="O76" s="177">
        <f>+[13]BS17D!C$1357</f>
        <v>0</v>
      </c>
      <c r="P76" s="177">
        <f>+[13]BS17A!S$1357</f>
        <v>0</v>
      </c>
      <c r="Q76" s="177">
        <f>+[13]BS17A!T$1357</f>
        <v>0</v>
      </c>
      <c r="R76" s="87"/>
      <c r="Y76" s="17">
        <f t="shared" si="12"/>
        <v>0</v>
      </c>
      <c r="Z76" s="4"/>
      <c r="AA76" s="5"/>
    </row>
    <row r="77" spans="1:27" ht="15" customHeight="1" x14ac:dyDescent="0.2">
      <c r="A77" s="89" t="s">
        <v>102</v>
      </c>
      <c r="B77" s="90" t="s">
        <v>103</v>
      </c>
      <c r="C77" s="397">
        <f>+[13]BS17A!C$1441</f>
        <v>6</v>
      </c>
      <c r="D77" s="296">
        <f>+[13]BS17A!D$1441</f>
        <v>3</v>
      </c>
      <c r="E77" s="294">
        <f t="shared" si="11"/>
        <v>3</v>
      </c>
      <c r="F77" s="295">
        <f>+[13]BS17A!D$1441</f>
        <v>3</v>
      </c>
      <c r="G77" s="295">
        <f>+[13]BS17A!F$1441</f>
        <v>0</v>
      </c>
      <c r="H77" s="295">
        <f>+[13]BS17A!G$1441</f>
        <v>0</v>
      </c>
      <c r="I77" s="399">
        <f t="shared" si="13"/>
        <v>4</v>
      </c>
      <c r="J77" s="398">
        <f>+[13]BS17A!E$1441</f>
        <v>3</v>
      </c>
      <c r="K77" s="398">
        <f>+[13]BS17A!H$1441</f>
        <v>1</v>
      </c>
      <c r="L77" s="398">
        <f>+[13]BS17A!I$1441</f>
        <v>0</v>
      </c>
      <c r="M77" s="177">
        <f>+[13]BS17A!AB$1441</f>
        <v>1</v>
      </c>
      <c r="N77" s="177">
        <f>+[13]BS17A!Q$1441+[13]BS17A!R$1441</f>
        <v>0</v>
      </c>
      <c r="O77" s="177">
        <f>+[13]BS17D!C$1441</f>
        <v>0</v>
      </c>
      <c r="P77" s="177">
        <f>+[13]BS17A!S$1441</f>
        <v>0</v>
      </c>
      <c r="Q77" s="177">
        <f>+[13]BS17A!T$1441</f>
        <v>0</v>
      </c>
      <c r="R77" s="87"/>
      <c r="Y77" s="17">
        <f t="shared" si="12"/>
        <v>0</v>
      </c>
      <c r="Z77" s="4"/>
      <c r="AA77" s="5"/>
    </row>
    <row r="78" spans="1:27" ht="15" customHeight="1" x14ac:dyDescent="0.2">
      <c r="A78" s="89" t="s">
        <v>104</v>
      </c>
      <c r="B78" s="90" t="s">
        <v>105</v>
      </c>
      <c r="C78" s="397">
        <f>+[13]BS17A!C$1489</f>
        <v>51</v>
      </c>
      <c r="D78" s="296">
        <f>+[13]BS17A!D$1489</f>
        <v>31</v>
      </c>
      <c r="E78" s="294">
        <f t="shared" si="11"/>
        <v>33</v>
      </c>
      <c r="F78" s="295">
        <f>+[13]BS17A!D$1489</f>
        <v>31</v>
      </c>
      <c r="G78" s="295">
        <f>+[13]BS17A!F$1489</f>
        <v>2</v>
      </c>
      <c r="H78" s="295">
        <f>+[13]BS17A!G$1489</f>
        <v>0</v>
      </c>
      <c r="I78" s="399">
        <f t="shared" si="13"/>
        <v>20</v>
      </c>
      <c r="J78" s="398">
        <f>+[13]BS17A!E$1489</f>
        <v>20</v>
      </c>
      <c r="K78" s="398">
        <f>+[13]BS17A!H$1489</f>
        <v>0</v>
      </c>
      <c r="L78" s="398">
        <f>+[13]BS17A!I$1489</f>
        <v>0</v>
      </c>
      <c r="M78" s="177">
        <f>+[13]BS17A!AB$1489</f>
        <v>0</v>
      </c>
      <c r="N78" s="177">
        <f>+[13]BS17A!Q$1489+[13]BS17A!R$1489</f>
        <v>7</v>
      </c>
      <c r="O78" s="177">
        <f>+[13]BS17D!C$1489</f>
        <v>0</v>
      </c>
      <c r="P78" s="177">
        <f>+[13]BS17A!S$1489</f>
        <v>0</v>
      </c>
      <c r="Q78" s="177">
        <f>+[13]BS17A!T$1489</f>
        <v>0</v>
      </c>
      <c r="R78" s="87"/>
      <c r="Y78" s="17">
        <f t="shared" si="12"/>
        <v>0</v>
      </c>
      <c r="Z78" s="4"/>
      <c r="AA78" s="5"/>
    </row>
    <row r="79" spans="1:27" ht="15" customHeight="1" x14ac:dyDescent="0.2">
      <c r="A79" s="89" t="s">
        <v>106</v>
      </c>
      <c r="B79" s="90" t="s">
        <v>107</v>
      </c>
      <c r="C79" s="397">
        <f>+[13]BS17A!C$1592</f>
        <v>9</v>
      </c>
      <c r="D79" s="296">
        <f>+[13]BS17A!D$1592</f>
        <v>9</v>
      </c>
      <c r="E79" s="294">
        <f t="shared" si="11"/>
        <v>9</v>
      </c>
      <c r="F79" s="295">
        <f>+[13]BS17A!D$1592</f>
        <v>9</v>
      </c>
      <c r="G79" s="295">
        <f>+[13]BS17A!F$1592</f>
        <v>0</v>
      </c>
      <c r="H79" s="295">
        <f>+[13]BS17A!G$1592</f>
        <v>0</v>
      </c>
      <c r="I79" s="399">
        <f t="shared" si="13"/>
        <v>0</v>
      </c>
      <c r="J79" s="398">
        <f>+[13]BS17A!E$1592</f>
        <v>0</v>
      </c>
      <c r="K79" s="398">
        <f>+[13]BS17A!H$1592</f>
        <v>0</v>
      </c>
      <c r="L79" s="398">
        <f>+[13]BS17A!I$1592</f>
        <v>0</v>
      </c>
      <c r="M79" s="177">
        <f>+[13]BS17A!AB$1592</f>
        <v>2</v>
      </c>
      <c r="N79" s="177">
        <f>+[13]BS17A!Q$1592+[13]BS17A!R$1592</f>
        <v>0</v>
      </c>
      <c r="O79" s="177">
        <f>+[13]BS17D!C$1592</f>
        <v>0</v>
      </c>
      <c r="P79" s="177">
        <f>+[13]BS17A!S$1592</f>
        <v>0</v>
      </c>
      <c r="Q79" s="177">
        <f>+[13]BS17A!T$1592</f>
        <v>0</v>
      </c>
      <c r="R79" s="87"/>
      <c r="Y79" s="17">
        <f t="shared" si="12"/>
        <v>0</v>
      </c>
      <c r="Z79" s="4"/>
      <c r="AA79" s="5"/>
    </row>
    <row r="80" spans="1:27" ht="15" customHeight="1" x14ac:dyDescent="0.2">
      <c r="A80" s="89" t="s">
        <v>108</v>
      </c>
      <c r="B80" s="90" t="s">
        <v>109</v>
      </c>
      <c r="C80" s="397">
        <f>+[13]BS17A!C$1597</f>
        <v>38</v>
      </c>
      <c r="D80" s="296">
        <f>+[13]BS17A!D$1597</f>
        <v>31</v>
      </c>
      <c r="E80" s="294">
        <f t="shared" si="11"/>
        <v>34</v>
      </c>
      <c r="F80" s="295">
        <f>+[13]BS17A!D$1597</f>
        <v>31</v>
      </c>
      <c r="G80" s="295">
        <f>+[13]BS17A!F$1597</f>
        <v>2</v>
      </c>
      <c r="H80" s="295">
        <f>+[13]BS17A!G$1597</f>
        <v>1</v>
      </c>
      <c r="I80" s="399">
        <f t="shared" si="13"/>
        <v>10</v>
      </c>
      <c r="J80" s="398">
        <f>+[13]BS17A!E$1597</f>
        <v>7</v>
      </c>
      <c r="K80" s="398">
        <f>+[13]BS17A!H$1597</f>
        <v>2</v>
      </c>
      <c r="L80" s="398">
        <f>+[13]BS17A!I$1597</f>
        <v>1</v>
      </c>
      <c r="M80" s="177">
        <f>+[13]BS17A!AB$1597</f>
        <v>1</v>
      </c>
      <c r="N80" s="177">
        <f>+[13]BS17A!Q$1597+[13]BS17A!R$1597</f>
        <v>3</v>
      </c>
      <c r="O80" s="177">
        <f>+[13]BS17D!C$1597</f>
        <v>0</v>
      </c>
      <c r="P80" s="177">
        <f>+[13]BS17A!S$1597</f>
        <v>0</v>
      </c>
      <c r="Q80" s="177">
        <f>+[13]BS17A!T$1597</f>
        <v>0</v>
      </c>
      <c r="R80" s="87"/>
      <c r="Y80" s="17">
        <f t="shared" si="12"/>
        <v>0</v>
      </c>
      <c r="Z80" s="4"/>
      <c r="AA80" s="5"/>
    </row>
    <row r="81" spans="1:27" ht="15" customHeight="1" x14ac:dyDescent="0.2">
      <c r="A81" s="89" t="s">
        <v>110</v>
      </c>
      <c r="B81" s="90" t="s">
        <v>111</v>
      </c>
      <c r="C81" s="397">
        <f>SUM([13]BS17A!C1632:C1635)</f>
        <v>158</v>
      </c>
      <c r="D81" s="296">
        <f>SUM([13]BS17A!D1632:D1635)</f>
        <v>63</v>
      </c>
      <c r="E81" s="294">
        <f t="shared" si="11"/>
        <v>63</v>
      </c>
      <c r="F81" s="295">
        <f>SUM([13]BS17A!D1632:D1635)</f>
        <v>63</v>
      </c>
      <c r="G81" s="295">
        <f>SUM([13]BS17A!F1632:F1635)</f>
        <v>0</v>
      </c>
      <c r="H81" s="295">
        <f>SUM([13]BS17A!G1632:G1635)</f>
        <v>0</v>
      </c>
      <c r="I81" s="399">
        <f t="shared" si="13"/>
        <v>95</v>
      </c>
      <c r="J81" s="398">
        <f>SUM([13]BS17A!E1632:E1635)</f>
        <v>95</v>
      </c>
      <c r="K81" s="398">
        <f>SUM([13]BS17A!H1632:H1635)</f>
        <v>0</v>
      </c>
      <c r="L81" s="398">
        <f>SUM([13]BS17A!I1632:I1635)</f>
        <v>0</v>
      </c>
      <c r="M81" s="177">
        <f>SUM([13]BS17A!AB1632:AB1635)</f>
        <v>0</v>
      </c>
      <c r="N81" s="177">
        <f>SUM([13]BS17A!Q1632:Q1635)+SUM([13]BS17A!R1632:R1635)</f>
        <v>0</v>
      </c>
      <c r="O81" s="177">
        <f>SUM([13]BS17D!C1632:C1635)</f>
        <v>0</v>
      </c>
      <c r="P81" s="177">
        <f>SUM([13]BS17A!S1632:S1635)</f>
        <v>0</v>
      </c>
      <c r="Q81" s="177">
        <f>SUM([13]BS17A!T1632:T1635)</f>
        <v>0</v>
      </c>
      <c r="R81" s="87"/>
      <c r="Y81" s="17">
        <f t="shared" si="12"/>
        <v>0</v>
      </c>
      <c r="Z81" s="4"/>
      <c r="AA81" s="5"/>
    </row>
    <row r="82" spans="1:27" ht="15" customHeight="1" x14ac:dyDescent="0.2">
      <c r="A82" s="91" t="s">
        <v>112</v>
      </c>
      <c r="B82" s="90" t="s">
        <v>113</v>
      </c>
      <c r="C82" s="397">
        <f>+[13]BS17A!C1639</f>
        <v>65</v>
      </c>
      <c r="D82" s="296">
        <f>+[13]BS17A!D1639</f>
        <v>56</v>
      </c>
      <c r="E82" s="294">
        <f t="shared" si="11"/>
        <v>63</v>
      </c>
      <c r="F82" s="295">
        <f>+[13]BS17A!D1639</f>
        <v>56</v>
      </c>
      <c r="G82" s="295">
        <f>+[13]BS17A!F1639</f>
        <v>6</v>
      </c>
      <c r="H82" s="295">
        <f>+[13]BS17A!G1639</f>
        <v>1</v>
      </c>
      <c r="I82" s="399">
        <f t="shared" si="13"/>
        <v>9</v>
      </c>
      <c r="J82" s="398">
        <f>+[13]BS17A!E1639</f>
        <v>9</v>
      </c>
      <c r="K82" s="398">
        <f>+[13]BS17A!H1639</f>
        <v>0</v>
      </c>
      <c r="L82" s="398">
        <f>+[13]BS17A!I1639</f>
        <v>0</v>
      </c>
      <c r="M82" s="177">
        <f>+[13]BS17A!AB$1639</f>
        <v>5</v>
      </c>
      <c r="N82" s="177">
        <f>+[13]BS17A!Q$1639+[13]BS17A!R$1639</f>
        <v>0</v>
      </c>
      <c r="O82" s="177">
        <f>+[13]BS17D!C$1639</f>
        <v>0</v>
      </c>
      <c r="P82" s="177">
        <f>+[13]BS17A!S$1639</f>
        <v>0</v>
      </c>
      <c r="Q82" s="177">
        <f>+[13]BS17A!T$1639</f>
        <v>0</v>
      </c>
      <c r="R82" s="87"/>
      <c r="Y82" s="17">
        <f t="shared" si="12"/>
        <v>0</v>
      </c>
      <c r="Z82" s="4"/>
      <c r="AA82" s="5"/>
    </row>
    <row r="83" spans="1:27" ht="15" customHeight="1" x14ac:dyDescent="0.2">
      <c r="A83" s="92" t="s">
        <v>114</v>
      </c>
      <c r="B83" s="93" t="s">
        <v>115</v>
      </c>
      <c r="C83" s="400">
        <f>+[13]BS17A!C$1914+[13]BS17A!C$1890-[13]BS17A!C$1935-[13]BS17A!C$1936</f>
        <v>39</v>
      </c>
      <c r="D83" s="334">
        <f>+[13]BS17A!D$1914+[13]BS17A!D$1890-[13]BS17A!D$1935-[13]BS17A!D$1936</f>
        <v>39</v>
      </c>
      <c r="E83" s="332">
        <f t="shared" si="11"/>
        <v>39</v>
      </c>
      <c r="F83" s="333">
        <f>+[13]BS17A!D$1914+[13]BS17A!D$1890-[13]BS17A!D$1935-[13]BS17A!D$1936</f>
        <v>39</v>
      </c>
      <c r="G83" s="333">
        <f>+[13]BS17A!F$1914+[13]BS17A!F$1890-[13]BS17A!F$1935-[13]BS17A!F$1936</f>
        <v>0</v>
      </c>
      <c r="H83" s="333">
        <f>+[13]BS17A!G$1914+[13]BS17A!G$1890-[13]BS17A!G$1935-[13]BS17A!G$1936</f>
        <v>0</v>
      </c>
      <c r="I83" s="401">
        <f t="shared" si="13"/>
        <v>0</v>
      </c>
      <c r="J83" s="402">
        <f>+[13]BS17A!E$1914+[13]BS17A!E$1890-[13]BS17A!E$1935-[13]BS17A!E$1936</f>
        <v>0</v>
      </c>
      <c r="K83" s="402">
        <f>+[13]BS17A!H$1914+[13]BS17A!H$1890-[13]BS17A!H$1935-[13]BS17A!H$1936</f>
        <v>0</v>
      </c>
      <c r="L83" s="402">
        <f>+[13]BS17A!I$1914+[13]BS17A!I$1890-[13]BS17A!I$1935-[13]BS17A!I$1936</f>
        <v>0</v>
      </c>
      <c r="M83" s="330">
        <f>+[13]BS17A!AB$1914+[13]BS17A!AB$1890-[13]BS17A!AB$1935-[13]BS17A!AB$1936</f>
        <v>37</v>
      </c>
      <c r="N83" s="330">
        <f>+[13]BS17A!Q$1914+[13]BS17A!Q$1890-[13]BS17A!Q$1935-[13]BS17A!Q$1936+[13]BS17A!R$1914+[13]BS17A!R$1890-[13]BS17A!R$1935-[13]BS17A!R$1936</f>
        <v>0</v>
      </c>
      <c r="O83" s="330">
        <f>+[13]BS17D!C$1914+[13]BS17D!C$1890-[13]BS17D!C$1937</f>
        <v>0</v>
      </c>
      <c r="P83" s="330">
        <f>+[13]BS17A!S$1914+[13]BS17A!S$1890-[13]BS17A!S$1935-[13]BS17A!S$1936</f>
        <v>0</v>
      </c>
      <c r="Q83" s="330">
        <f>+[13]BS17A!T$1914+[13]BS17A!T$1890-[13]BS17A!T$1935-[13]BS17A!T$1936</f>
        <v>0</v>
      </c>
      <c r="R83" s="87"/>
      <c r="Y83" s="17">
        <f t="shared" si="12"/>
        <v>0</v>
      </c>
      <c r="Z83" s="4"/>
      <c r="AA83" s="5"/>
    </row>
    <row r="84" spans="1:27" ht="15" customHeight="1" x14ac:dyDescent="0.2">
      <c r="A84" s="92" t="s">
        <v>114</v>
      </c>
      <c r="B84" s="93" t="s">
        <v>116</v>
      </c>
      <c r="C84" s="400">
        <f>+[13]BS17A!C1845</f>
        <v>14</v>
      </c>
      <c r="D84" s="334">
        <f>+[13]BS17A!D$1845</f>
        <v>14</v>
      </c>
      <c r="E84" s="332">
        <f t="shared" si="11"/>
        <v>15</v>
      </c>
      <c r="F84" s="333">
        <f>+[13]BS17A!D$1845</f>
        <v>14</v>
      </c>
      <c r="G84" s="333">
        <f>+[13]BS17A!F$1845</f>
        <v>1</v>
      </c>
      <c r="H84" s="333">
        <f>+[13]BS17A!G$1845</f>
        <v>0</v>
      </c>
      <c r="I84" s="401">
        <f t="shared" si="13"/>
        <v>0</v>
      </c>
      <c r="J84" s="402">
        <f>+[13]BS17A!E$1845</f>
        <v>0</v>
      </c>
      <c r="K84" s="402">
        <f>+[13]BS17A!H$1845</f>
        <v>0</v>
      </c>
      <c r="L84" s="402">
        <f>+[13]BS17A!I$1845</f>
        <v>0</v>
      </c>
      <c r="M84" s="330">
        <f>+[13]BS17A!AB$1845</f>
        <v>0</v>
      </c>
      <c r="N84" s="330">
        <f>+[13]BS17A!Q$1845+[13]BS17A!R$1845</f>
        <v>0</v>
      </c>
      <c r="O84" s="330">
        <f>+[13]BS17D!C1845</f>
        <v>0</v>
      </c>
      <c r="P84" s="330">
        <f>+[13]BS17A!S$1845</f>
        <v>0</v>
      </c>
      <c r="Q84" s="330">
        <f>+[13]BS17A!T$1845</f>
        <v>0</v>
      </c>
      <c r="R84" s="87"/>
      <c r="Y84" s="17">
        <f t="shared" si="12"/>
        <v>0</v>
      </c>
      <c r="Z84" s="4"/>
      <c r="AA84" s="5"/>
    </row>
    <row r="85" spans="1:27" s="2" customFormat="1" ht="15" customHeight="1" x14ac:dyDescent="0.2">
      <c r="A85" s="571" t="s">
        <v>117</v>
      </c>
      <c r="B85" s="573"/>
      <c r="C85" s="403">
        <f>SUM(C68:C84)</f>
        <v>840</v>
      </c>
      <c r="D85" s="404">
        <f>SUM(D68:D84)</f>
        <v>646</v>
      </c>
      <c r="E85" s="283">
        <f>SUM(E68:E84)</f>
        <v>688</v>
      </c>
      <c r="F85" s="405">
        <f>SUM(D68:D84)</f>
        <v>646</v>
      </c>
      <c r="G85" s="405">
        <f t="shared" ref="G85:Q85" si="14">SUM(G68:G84)</f>
        <v>39</v>
      </c>
      <c r="H85" s="405">
        <f t="shared" si="14"/>
        <v>3</v>
      </c>
      <c r="I85" s="406">
        <f t="shared" si="14"/>
        <v>203</v>
      </c>
      <c r="J85" s="407">
        <f t="shared" si="14"/>
        <v>194</v>
      </c>
      <c r="K85" s="407">
        <f t="shared" si="14"/>
        <v>8</v>
      </c>
      <c r="L85" s="407">
        <f t="shared" si="14"/>
        <v>1</v>
      </c>
      <c r="M85" s="408">
        <f t="shared" si="14"/>
        <v>258</v>
      </c>
      <c r="N85" s="408">
        <f t="shared" si="14"/>
        <v>64</v>
      </c>
      <c r="O85" s="408">
        <f t="shared" si="14"/>
        <v>0</v>
      </c>
      <c r="P85" s="408">
        <f t="shared" si="14"/>
        <v>0</v>
      </c>
      <c r="Q85" s="408">
        <f t="shared" si="14"/>
        <v>0</v>
      </c>
      <c r="R85" s="87"/>
      <c r="Y85" s="17">
        <f t="shared" si="12"/>
        <v>0</v>
      </c>
      <c r="AA85" s="3"/>
    </row>
    <row r="86" spans="1:27" s="96" customFormat="1" ht="31.5" customHeight="1" x14ac:dyDescent="0.2">
      <c r="A86" s="77" t="s">
        <v>118</v>
      </c>
      <c r="B86" s="94"/>
      <c r="C86" s="288"/>
      <c r="D86" s="392"/>
      <c r="E86" s="288"/>
      <c r="F86" s="392"/>
      <c r="G86" s="392"/>
      <c r="H86" s="392"/>
      <c r="I86" s="288"/>
      <c r="J86" s="392"/>
      <c r="K86" s="392"/>
      <c r="L86" s="392"/>
      <c r="M86" s="392"/>
      <c r="N86" s="392"/>
      <c r="O86" s="392"/>
      <c r="P86" s="392"/>
      <c r="Q86" s="392"/>
      <c r="R86" s="95"/>
      <c r="Y86" s="97"/>
    </row>
    <row r="87" spans="1:27" s="96" customFormat="1" ht="15" customHeight="1" x14ac:dyDescent="0.2">
      <c r="A87" s="98" t="s">
        <v>113</v>
      </c>
      <c r="B87" s="94"/>
      <c r="C87" s="288"/>
      <c r="D87" s="392"/>
      <c r="E87" s="288"/>
      <c r="F87" s="392"/>
      <c r="G87" s="392"/>
      <c r="H87" s="392"/>
      <c r="I87" s="288"/>
      <c r="J87" s="392"/>
      <c r="K87" s="392"/>
      <c r="L87" s="392"/>
      <c r="M87" s="392"/>
      <c r="N87" s="392"/>
      <c r="O87" s="392"/>
      <c r="P87" s="392"/>
      <c r="Q87" s="392"/>
      <c r="R87" s="95"/>
      <c r="Y87" s="97"/>
    </row>
    <row r="88" spans="1:27" ht="12.75" customHeight="1" x14ac:dyDescent="0.25">
      <c r="A88" s="637" t="s">
        <v>77</v>
      </c>
      <c r="B88" s="638"/>
      <c r="C88" s="643" t="s">
        <v>78</v>
      </c>
      <c r="D88" s="644"/>
      <c r="E88" s="646" t="s">
        <v>79</v>
      </c>
      <c r="F88" s="647"/>
      <c r="G88" s="647"/>
      <c r="H88" s="647"/>
      <c r="I88" s="647"/>
      <c r="J88" s="647"/>
      <c r="K88" s="647"/>
      <c r="L88" s="648"/>
      <c r="M88" s="574" t="s">
        <v>80</v>
      </c>
      <c r="N88" s="574" t="s">
        <v>7</v>
      </c>
      <c r="O88" s="568" t="s">
        <v>8</v>
      </c>
      <c r="P88" s="587" t="s">
        <v>81</v>
      </c>
      <c r="Q88" s="587" t="s">
        <v>9</v>
      </c>
      <c r="R88"/>
      <c r="Z88" s="4"/>
      <c r="AA88" s="5"/>
    </row>
    <row r="89" spans="1:27" ht="13.5" customHeight="1" x14ac:dyDescent="0.25">
      <c r="A89" s="639"/>
      <c r="B89" s="640"/>
      <c r="C89" s="614"/>
      <c r="D89" s="645"/>
      <c r="E89" s="610" t="s">
        <v>82</v>
      </c>
      <c r="F89" s="636"/>
      <c r="G89" s="636"/>
      <c r="H89" s="611"/>
      <c r="I89" s="610" t="s">
        <v>83</v>
      </c>
      <c r="J89" s="636"/>
      <c r="K89" s="636"/>
      <c r="L89" s="611"/>
      <c r="M89" s="603"/>
      <c r="N89" s="603"/>
      <c r="O89" s="598"/>
      <c r="P89" s="587"/>
      <c r="Q89" s="587"/>
      <c r="R89"/>
      <c r="Z89" s="4"/>
      <c r="AA89" s="5"/>
    </row>
    <row r="90" spans="1:27" ht="28.5" customHeight="1" x14ac:dyDescent="0.25">
      <c r="A90" s="641"/>
      <c r="B90" s="642"/>
      <c r="C90" s="521" t="s">
        <v>10</v>
      </c>
      <c r="D90" s="81" t="s">
        <v>84</v>
      </c>
      <c r="E90" s="82" t="s">
        <v>10</v>
      </c>
      <c r="F90" s="83" t="s">
        <v>85</v>
      </c>
      <c r="G90" s="83" t="s">
        <v>86</v>
      </c>
      <c r="H90" s="84" t="s">
        <v>87</v>
      </c>
      <c r="I90" s="82" t="s">
        <v>10</v>
      </c>
      <c r="J90" s="83" t="s">
        <v>85</v>
      </c>
      <c r="K90" s="83" t="s">
        <v>86</v>
      </c>
      <c r="L90" s="84" t="s">
        <v>87</v>
      </c>
      <c r="M90" s="575"/>
      <c r="N90" s="575"/>
      <c r="O90" s="570"/>
      <c r="P90" s="587"/>
      <c r="Q90" s="587"/>
      <c r="R90"/>
      <c r="Z90" s="4"/>
      <c r="AA90" s="5"/>
    </row>
    <row r="91" spans="1:27" ht="15" customHeight="1" x14ac:dyDescent="0.2">
      <c r="A91" s="85" t="s">
        <v>119</v>
      </c>
      <c r="B91" s="86" t="s">
        <v>120</v>
      </c>
      <c r="C91" s="394">
        <f>+[13]BS17A!C1640+[13]BS17A!C1643+[13]BS17A!C1644+[13]BS17A!C1645+[13]BS17A!C1653+[13]BS17A!C1654+[13]BS17A!C1655+[13]BS17A!C1663+[13]BS17A!C1664+[13]BS17A!C1665+[13]BS17A!C1666+[13]BS17A!C1667+[13]BS17A!C1668+[13]BS17A!C1669+[13]BS17A!C1670+[13]BS17A!C1671+[13]BS17A!C1672+[13]BS17A!C1673+[13]BS17A!C1674+[13]BS17A!C1675+[13]BS17A!C1676+[13]BS17A!C1678+[13]BS17A!C1679+[13]BS17A!C1680+[13]BS17A!C1681+[13]BS17A!C1682+[13]BS17A!C1683+[13]BS17A!C1684+[13]BS17A!C1685+[13]BS17A!C1687+[13]BS17A!C1688+[13]BS17A!C1689+[13]BS17A!C1691+[13]BS17A!C1692+[13]BS17A!C1693+[13]BS17A!C1694+[13]BS17A!C1698+[13]BS17A!C1699+[13]BS17A!C1700+[13]BS17A!C1702+[13]BS17A!C1703+[13]BS17A!C1704+[13]BS17A!C1705+[13]BS17A!C1708+[13]BS17A!C1710+[13]BS17A!C1711+[13]BS17A!C1719+[13]BS17A!C1720+[13]BS17A!C1721+[13]BS17A!C1722+[13]BS17A!C1723+[13]BS17A!C1725+[13]BS17A!C1726+[13]BS17A!C1727+[13]BS17A!C1728+[13]BS17A!C1730+[13]BS17A!C1732+[13]BS17A!C1733+[13]BS17A!C1736+[13]BS17A!C1737+[13]BS17A!C1738+[13]BS17A!C1740+[13]BS17A!C1741+[13]BS17A!C1742+[13]BS17A!C1743+[13]BS17A!C1744+[13]BS17A!C1745+[13]BS17A!C1746+[13]BS17A!C1747+[13]BS17A!C1748+[13]BS17A!C1753+[13]BS17A!C1754+[13]BS17A!C1755+[13]BS17A!C1761+[13]BS17A!C1762+[13]BS17A!C1766+[13]BS17A!C1767+[13]BS17A!C1768+[13]BS17A!C1769+[13]BS17A!C1770+[13]BS17A!C1771+[13]BS17A!C1772+[13]BS17A!C1773+[13]BS17A!C1774+[13]BS17A!C1775+[13]BS17A!C1776+[13]BS17A!C1784+[13]BS17A!C1793+[13]BS17A!C1796+[13]BS17A!C1797+[13]BS17A!C1799+[13]BS17A!C1804+[13]BS17A!C1806+[13]BS17A!C1807+[13]BS17A!C1808+[13]BS17A!C1809+[13]BS17A!C1815+[13]BS17A!C1817+[13]BS17A!C1818+[13]BS17A!C1820+[13]BS17A!C1821+[13]BS17A!C1823+[13]BS17A!C1824+[13]BS17A!C1825+[13]BS17A!C1827+[13]BS17A!C1833+[13]BS17A!C1837+[13]BS17A!C1843</f>
        <v>40</v>
      </c>
      <c r="D91" s="328">
        <f>+[13]BS17A!D1640+[13]BS17A!D1643+[13]BS17A!D1644+[13]BS17A!D1645+[13]BS17A!D1653+[13]BS17A!D1654+[13]BS17A!D1655+[13]BS17A!D1663+[13]BS17A!D1664+[13]BS17A!D1665+[13]BS17A!D1666+[13]BS17A!D1667+[13]BS17A!D1668+[13]BS17A!D1669+[13]BS17A!D1670+[13]BS17A!D1671+[13]BS17A!D1672+[13]BS17A!D1673+[13]BS17A!D1674+[13]BS17A!D1675+[13]BS17A!D1676+[13]BS17A!D1678+[13]BS17A!D1679+[13]BS17A!D1680+[13]BS17A!D1681+[13]BS17A!D1682+[13]BS17A!D1683+[13]BS17A!D1684+[13]BS17A!D1685+[13]BS17A!D1687+[13]BS17A!D1688+[13]BS17A!D1689+[13]BS17A!D1691+[13]BS17A!D1692+[13]BS17A!D1693+[13]BS17A!D1694+[13]BS17A!D1698+[13]BS17A!D1699+[13]BS17A!D1700+[13]BS17A!D1702+[13]BS17A!D1703+[13]BS17A!D1704+[13]BS17A!D1705+[13]BS17A!D1708+[13]BS17A!D1710+[13]BS17A!D1711+[13]BS17A!D1719+[13]BS17A!D1720+[13]BS17A!D1721+[13]BS17A!D1722+[13]BS17A!D1723+[13]BS17A!D1725+[13]BS17A!D1726+[13]BS17A!D1727+[13]BS17A!D1728+[13]BS17A!D1730+[13]BS17A!D1732+[13]BS17A!D1733+[13]BS17A!D1736+[13]BS17A!D1737+[13]BS17A!D1738+[13]BS17A!D1740+[13]BS17A!D1741+[13]BS17A!D1742+[13]BS17A!D1743+[13]BS17A!D1744+[13]BS17A!D1745+[13]BS17A!D1746+[13]BS17A!D1747+[13]BS17A!D1748+[13]BS17A!D1753+[13]BS17A!D1754+[13]BS17A!D1755+[13]BS17A!D1761+[13]BS17A!D1762+[13]BS17A!D1766+[13]BS17A!D1767+[13]BS17A!D1768+[13]BS17A!D1769+[13]BS17A!D1770+[13]BS17A!D1771+[13]BS17A!D1772+[13]BS17A!D1773+[13]BS17A!D1774+[13]BS17A!D1775+[13]BS17A!D1776+[13]BS17A!D1784+[13]BS17A!D1793+[13]BS17A!D1796+[13]BS17A!D1797+[13]BS17A!D1799+[13]BS17A!D1804+[13]BS17A!D1806+[13]BS17A!D1807+[13]BS17A!D1808+[13]BS17A!D1809+[13]BS17A!D1815+[13]BS17A!D1817+[13]BS17A!D1818+[13]BS17A!D1820+[13]BS17A!D1821+[13]BS17A!D1823+[13]BS17A!D1824+[13]BS17A!D1825+[13]BS17A!D1827+[13]BS17A!D1833+[13]BS17A!D1837+[13]BS17A!D1843</f>
        <v>36</v>
      </c>
      <c r="E91" s="326">
        <f>SUM(F91:H91)</f>
        <v>38</v>
      </c>
      <c r="F91" s="327">
        <f>+[13]BS17A!D1640+[13]BS17A!D1643+[13]BS17A!D1644+[13]BS17A!D1645+[13]BS17A!D1653+[13]BS17A!D1654+[13]BS17A!D1655+[13]BS17A!D1663+[13]BS17A!D1664+[13]BS17A!D1665+[13]BS17A!D1666+[13]BS17A!D1667+[13]BS17A!D1668+[13]BS17A!D1669+[13]BS17A!D1670+[13]BS17A!D1671+[13]BS17A!D1672+[13]BS17A!D1673+[13]BS17A!D1674+[13]BS17A!D1675+[13]BS17A!D1676+[13]BS17A!D1678+[13]BS17A!D1679+[13]BS17A!D1680+[13]BS17A!D1681+[13]BS17A!D1682+[13]BS17A!D1683+[13]BS17A!D1684+[13]BS17A!D1685+[13]BS17A!D1687+[13]BS17A!D1688+[13]BS17A!D1689+[13]BS17A!D1691+[13]BS17A!D1692+[13]BS17A!D1693+[13]BS17A!D1694+[13]BS17A!D1698+[13]BS17A!D1699+[13]BS17A!D1700+[13]BS17A!D1702+[13]BS17A!D1703+[13]BS17A!D1704+[13]BS17A!D1705+[13]BS17A!D1708+[13]BS17A!D1710+[13]BS17A!D1711+[13]BS17A!D1719+[13]BS17A!D1720+[13]BS17A!D1721+[13]BS17A!D1722+[13]BS17A!D1723+[13]BS17A!D1725+[13]BS17A!D1726+[13]BS17A!D1727+[13]BS17A!D1728+[13]BS17A!D1730+[13]BS17A!D1732+[13]BS17A!D1733+[13]BS17A!D1736+[13]BS17A!D1737+[13]BS17A!D1738+[13]BS17A!D1740+[13]BS17A!D1741+[13]BS17A!D1742+[13]BS17A!D1743+[13]BS17A!D1744+[13]BS17A!D1745+[13]BS17A!D1746+[13]BS17A!D1747+[13]BS17A!D1748+[13]BS17A!D1753+[13]BS17A!D1754+[13]BS17A!D1755+[13]BS17A!D1761+[13]BS17A!D1762+[13]BS17A!D1766+[13]BS17A!D1767+[13]BS17A!D1768+[13]BS17A!D1769+[13]BS17A!D1770+[13]BS17A!D1771+[13]BS17A!D1772+[13]BS17A!D1773+[13]BS17A!D1774+[13]BS17A!D1775+[13]BS17A!D1776+[13]BS17A!D1784+[13]BS17A!D1793+[13]BS17A!D1796+[13]BS17A!D1797+[13]BS17A!D1799+[13]BS17A!D1804+[13]BS17A!D1806+[13]BS17A!D1807+[13]BS17A!D1808+[13]BS17A!D1809+[13]BS17A!D1815+[13]BS17A!D1817+[13]BS17A!D1818+[13]BS17A!D1820+[13]BS17A!D1821+[13]BS17A!D1823+[13]BS17A!D1824+[13]BS17A!D1825+[13]BS17A!D1827+[13]BS17A!D1833+[13]BS17A!D1837+[13]BS17A!D1843</f>
        <v>36</v>
      </c>
      <c r="G91" s="327">
        <f>+[13]BS17A!F1640+[13]BS17A!F1643+[13]BS17A!F1644+[13]BS17A!F1645+[13]BS17A!F1653+[13]BS17A!F1654+[13]BS17A!F1655+[13]BS17A!F1663+[13]BS17A!F1664+[13]BS17A!F1665+[13]BS17A!F1666+[13]BS17A!F1667+[13]BS17A!F1668+[13]BS17A!F1669+[13]BS17A!F1670+[13]BS17A!F1671+[13]BS17A!F1672+[13]BS17A!F1673+[13]BS17A!F1674+[13]BS17A!F1675+[13]BS17A!F1676+[13]BS17A!F1678+[13]BS17A!F1679+[13]BS17A!F1680+[13]BS17A!F1681+[13]BS17A!F1682+[13]BS17A!F1683+[13]BS17A!F1684+[13]BS17A!F1685+[13]BS17A!F1687+[13]BS17A!F1688+[13]BS17A!F1689+[13]BS17A!F1691+[13]BS17A!F1692+[13]BS17A!F1693+[13]BS17A!F1694+[13]BS17A!F1698+[13]BS17A!F1699+[13]BS17A!F1700+[13]BS17A!F1702+[13]BS17A!F1703+[13]BS17A!F1704+[13]BS17A!F1705+[13]BS17A!F1708+[13]BS17A!F1710+[13]BS17A!F1711+[13]BS17A!F1719+[13]BS17A!F1720+[13]BS17A!F1721+[13]BS17A!F1722+[13]BS17A!F1723+[13]BS17A!F1725+[13]BS17A!F1726+[13]BS17A!F1727+[13]BS17A!F1728+[13]BS17A!F1730+[13]BS17A!F1732+[13]BS17A!F1733+[13]BS17A!F1736+[13]BS17A!F1737+[13]BS17A!F1738+[13]BS17A!F1740+[13]BS17A!F1741+[13]BS17A!F1742+[13]BS17A!F1743+[13]BS17A!F1744+[13]BS17A!F1745+[13]BS17A!F1746+[13]BS17A!F1747+[13]BS17A!F1748+[13]BS17A!F1753+[13]BS17A!F1754+[13]BS17A!F1755+[13]BS17A!F1761+[13]BS17A!F1762+[13]BS17A!F1766+[13]BS17A!F1767+[13]BS17A!F1768+[13]BS17A!F1769+[13]BS17A!F1770+[13]BS17A!F1771+[13]BS17A!F1772+[13]BS17A!F1773+[13]BS17A!F1774+[13]BS17A!F1775+[13]BS17A!F1776+[13]BS17A!F1784+[13]BS17A!F1793+[13]BS17A!F1796+[13]BS17A!F1797+[13]BS17A!F1799+[13]BS17A!F1804+[13]BS17A!F1806+[13]BS17A!F1807+[13]BS17A!F1808+[13]BS17A!F1809+[13]BS17A!F1815+[13]BS17A!F1817+[13]BS17A!F1818+[13]BS17A!F1820+[13]BS17A!F1821+[13]BS17A!F1823+[13]BS17A!F1824+[13]BS17A!F1825+[13]BS17A!F1827+[13]BS17A!F1833+[13]BS17A!F1837+[13]BS17A!F1843</f>
        <v>2</v>
      </c>
      <c r="H91" s="327">
        <f>+[13]BS17A!G1640+[13]BS17A!G1643+[13]BS17A!G1644+[13]BS17A!G1645+[13]BS17A!G1653+[13]BS17A!G1654+[13]BS17A!G1655+[13]BS17A!G1663+[13]BS17A!G1664+[13]BS17A!G1665+[13]BS17A!G1666+[13]BS17A!G1667+[13]BS17A!G1668+[13]BS17A!G1669+[13]BS17A!G1670+[13]BS17A!G1671+[13]BS17A!G1672+[13]BS17A!G1673+[13]BS17A!G1674+[13]BS17A!G1675+[13]BS17A!G1676+[13]BS17A!G1678+[13]BS17A!G1679+[13]BS17A!G1680+[13]BS17A!G1681+[13]BS17A!G1682+[13]BS17A!G1683+[13]BS17A!G1684+[13]BS17A!G1685+[13]BS17A!G1687+[13]BS17A!G1688+[13]BS17A!G1689+[13]BS17A!G1691+[13]BS17A!G1692+[13]BS17A!G1693+[13]BS17A!G1694+[13]BS17A!G1698+[13]BS17A!G1699+[13]BS17A!G1700+[13]BS17A!G1702+[13]BS17A!G1703+[13]BS17A!G1704+[13]BS17A!G1705+[13]BS17A!G1708+[13]BS17A!G1710+[13]BS17A!G1711+[13]BS17A!G1719+[13]BS17A!G1720+[13]BS17A!G1721+[13]BS17A!G1722+[13]BS17A!G1723+[13]BS17A!G1725+[13]BS17A!G1726+[13]BS17A!G1727+[13]BS17A!G1728+[13]BS17A!G1730+[13]BS17A!G1732+[13]BS17A!G1733+[13]BS17A!G1736+[13]BS17A!G1737+[13]BS17A!G1738+[13]BS17A!G1740+[13]BS17A!G1741+[13]BS17A!G1742+[13]BS17A!G1743+[13]BS17A!G1744+[13]BS17A!G1745+[13]BS17A!G1746+[13]BS17A!G1747+[13]BS17A!G1748+[13]BS17A!G1753+[13]BS17A!G1754+[13]BS17A!G1755+[13]BS17A!G1761+[13]BS17A!G1762+[13]BS17A!G1766+[13]BS17A!G1767+[13]BS17A!G1768+[13]BS17A!G1769+[13]BS17A!G1770+[13]BS17A!G1771+[13]BS17A!G1772+[13]BS17A!G1773+[13]BS17A!G1774+[13]BS17A!G1775+[13]BS17A!G1776+[13]BS17A!G1784+[13]BS17A!G1793+[13]BS17A!G1796+[13]BS17A!G1797+[13]BS17A!G1799+[13]BS17A!G1804+[13]BS17A!G1806+[13]BS17A!G1807+[13]BS17A!G1808+[13]BS17A!G1809+[13]BS17A!G1815+[13]BS17A!G1817+[13]BS17A!G1818+[13]BS17A!G1820+[13]BS17A!G1821+[13]BS17A!G1823+[13]BS17A!G1824+[13]BS17A!G1825+[13]BS17A!G1827+[13]BS17A!G1833+[13]BS17A!G1837+[13]BS17A!G1843</f>
        <v>0</v>
      </c>
      <c r="I91" s="395">
        <f>SUM(J91:L91)</f>
        <v>4</v>
      </c>
      <c r="J91" s="396">
        <f>+[13]BS17A!E1640+[13]BS17A!E1643+[13]BS17A!E1644+[13]BS17A!E1645+[13]BS17A!E1653+[13]BS17A!E1654+[13]BS17A!E1655+[13]BS17A!E1663+[13]BS17A!E1664+[13]BS17A!E1665+[13]BS17A!E1666+[13]BS17A!E1667+[13]BS17A!E1668+[13]BS17A!E1669+[13]BS17A!E1670+[13]BS17A!E1671+[13]BS17A!E1672+[13]BS17A!E1673+[13]BS17A!E1674+[13]BS17A!E1675+[13]BS17A!E1676+[13]BS17A!E1678+[13]BS17A!E1679+[13]BS17A!E1680+[13]BS17A!E1681+[13]BS17A!E1682+[13]BS17A!E1683+[13]BS17A!E1684+[13]BS17A!E1685+[13]BS17A!E1687+[13]BS17A!E1688+[13]BS17A!E1689+[13]BS17A!E1691+[13]BS17A!E1692+[13]BS17A!E1693+[13]BS17A!E1694+[13]BS17A!E1698+[13]BS17A!E1699+[13]BS17A!E1700+[13]BS17A!E1702+[13]BS17A!E1703+[13]BS17A!E1704+[13]BS17A!E1705+[13]BS17A!E1708+[13]BS17A!E1710+[13]BS17A!E1711+[13]BS17A!E1719+[13]BS17A!E1720+[13]BS17A!E1721+[13]BS17A!E1722+[13]BS17A!E1723+[13]BS17A!E1725+[13]BS17A!E1726+[13]BS17A!E1727+[13]BS17A!E1728+[13]BS17A!E1730+[13]BS17A!E1732+[13]BS17A!E1733+[13]BS17A!E1736+[13]BS17A!E1737+[13]BS17A!E1738+[13]BS17A!E1740+[13]BS17A!E1741+[13]BS17A!E1742+[13]BS17A!E1743+[13]BS17A!E1744+[13]BS17A!E1745+[13]BS17A!E1746+[13]BS17A!E1747+[13]BS17A!E1748+[13]BS17A!E1753+[13]BS17A!E1754+[13]BS17A!E1755+[13]BS17A!E1761+[13]BS17A!E1762+[13]BS17A!E1766+[13]BS17A!E1767+[13]BS17A!E1768+[13]BS17A!E1769+[13]BS17A!E1770+[13]BS17A!E1771+[13]BS17A!E1772+[13]BS17A!E1773+[13]BS17A!E1774+[13]BS17A!E1775+[13]BS17A!E1776+[13]BS17A!E1784+[13]BS17A!E1793+[13]BS17A!E1796+[13]BS17A!E1797+[13]BS17A!E1799+[13]BS17A!E1804+[13]BS17A!E1806+[13]BS17A!E1807+[13]BS17A!E1808+[13]BS17A!E1809+[13]BS17A!E1815+[13]BS17A!E1817+[13]BS17A!E1818+[13]BS17A!E1820+[13]BS17A!E1821+[13]BS17A!E1823+[13]BS17A!E1824+[13]BS17A!E1825+[13]BS17A!E1827+[13]BS17A!E1833+[13]BS17A!E1837+[13]BS17A!E1843</f>
        <v>4</v>
      </c>
      <c r="K91" s="396">
        <f>+[13]BS17A!H1640+[13]BS17A!H1643+[13]BS17A!H1644+[13]BS17A!H1645+[13]BS17A!H1653+[13]BS17A!H1654+[13]BS17A!H1655+[13]BS17A!H1663+[13]BS17A!H1664+[13]BS17A!H1665+[13]BS17A!H1666+[13]BS17A!H1667+[13]BS17A!H1668+[13]BS17A!H1669+[13]BS17A!H1670+[13]BS17A!H1671+[13]BS17A!H1672+[13]BS17A!H1673+[13]BS17A!H1674+[13]BS17A!H1675+[13]BS17A!H1676+[13]BS17A!H1678+[13]BS17A!H1679+[13]BS17A!H1680+[13]BS17A!H1681+[13]BS17A!H1682+[13]BS17A!H1683+[13]BS17A!H1684+[13]BS17A!H1685+[13]BS17A!H1687+[13]BS17A!H1688+[13]BS17A!H1689+[13]BS17A!H1691+[13]BS17A!H1692+[13]BS17A!H1693+[13]BS17A!H1694+[13]BS17A!H1698+[13]BS17A!H1699+[13]BS17A!H1700+[13]BS17A!H1702+[13]BS17A!H1703+[13]BS17A!H1704+[13]BS17A!H1705+[13]BS17A!H1708+[13]BS17A!H1710+[13]BS17A!H1711+[13]BS17A!H1719+[13]BS17A!H1720+[13]BS17A!H1721+[13]BS17A!H1722+[13]BS17A!H1723+[13]BS17A!H1725+[13]BS17A!H1726+[13]BS17A!H1727+[13]BS17A!H1728+[13]BS17A!H1730+[13]BS17A!H1732+[13]BS17A!H1733+[13]BS17A!H1736+[13]BS17A!H1737+[13]BS17A!H1738+[13]BS17A!H1740+[13]BS17A!H1741+[13]BS17A!H1742+[13]BS17A!H1743+[13]BS17A!H1744+[13]BS17A!H1745+[13]BS17A!H1746+[13]BS17A!H1747+[13]BS17A!H1748+[13]BS17A!H1753+[13]BS17A!H1754+[13]BS17A!H1755+[13]BS17A!H1761+[13]BS17A!H1762+[13]BS17A!H1766+[13]BS17A!H1767+[13]BS17A!H1768+[13]BS17A!H1769+[13]BS17A!H1770+[13]BS17A!H1771+[13]BS17A!H1772+[13]BS17A!H1773+[13]BS17A!H1774+[13]BS17A!H1775+[13]BS17A!H1776+[13]BS17A!H1784+[13]BS17A!H1793+[13]BS17A!H1796+[13]BS17A!H1797+[13]BS17A!H1799+[13]BS17A!H1804+[13]BS17A!H1806+[13]BS17A!H1807+[13]BS17A!H1808+[13]BS17A!H1809+[13]BS17A!H1815+[13]BS17A!H1817+[13]BS17A!H1818+[13]BS17A!H1820+[13]BS17A!H1821+[13]BS17A!H1823+[13]BS17A!H1824+[13]BS17A!H1825+[13]BS17A!H1827+[13]BS17A!H1833+[13]BS17A!H1837+[13]BS17A!H1843</f>
        <v>0</v>
      </c>
      <c r="L91" s="396">
        <f>+[13]BS17A!I1640+[13]BS17A!I1643+[13]BS17A!I1644+[13]BS17A!I1645+[13]BS17A!I1653+[13]BS17A!I1654+[13]BS17A!I1655+[13]BS17A!I1663+[13]BS17A!I1664+[13]BS17A!I1665+[13]BS17A!I1666+[13]BS17A!I1667+[13]BS17A!I1668+[13]BS17A!I1669+[13]BS17A!I1670+[13]BS17A!I1671+[13]BS17A!I1672+[13]BS17A!I1673+[13]BS17A!I1674+[13]BS17A!I1675+[13]BS17A!I1676+[13]BS17A!I1678+[13]BS17A!I1679+[13]BS17A!I1680+[13]BS17A!I1681+[13]BS17A!I1682+[13]BS17A!I1683+[13]BS17A!I1684+[13]BS17A!I1685+[13]BS17A!I1687+[13]BS17A!I1688+[13]BS17A!I1689+[13]BS17A!I1691+[13]BS17A!I1692+[13]BS17A!I1693+[13]BS17A!I1694+[13]BS17A!I1698+[13]BS17A!I1699+[13]BS17A!I1700+[13]BS17A!I1702+[13]BS17A!I1703+[13]BS17A!I1704+[13]BS17A!I1705+[13]BS17A!I1708+[13]BS17A!I1710+[13]BS17A!I1711+[13]BS17A!I1719+[13]BS17A!I1720+[13]BS17A!I1721+[13]BS17A!I1722+[13]BS17A!I1723+[13]BS17A!I1725+[13]BS17A!I1726+[13]BS17A!I1727+[13]BS17A!I1728+[13]BS17A!I1730+[13]BS17A!I1732+[13]BS17A!I1733+[13]BS17A!I1736+[13]BS17A!I1737+[13]BS17A!I1738+[13]BS17A!I1740+[13]BS17A!I1741+[13]BS17A!I1742+[13]BS17A!I1743+[13]BS17A!I1744+[13]BS17A!I1745+[13]BS17A!I1746+[13]BS17A!I1747+[13]BS17A!I1748+[13]BS17A!I1753+[13]BS17A!I1754+[13]BS17A!I1755+[13]BS17A!I1761+[13]BS17A!I1762+[13]BS17A!I1766+[13]BS17A!I1767+[13]BS17A!I1768+[13]BS17A!I1769+[13]BS17A!I1770+[13]BS17A!I1771+[13]BS17A!I1772+[13]BS17A!I1773+[13]BS17A!I1774+[13]BS17A!I1775+[13]BS17A!I1776+[13]BS17A!I1784+[13]BS17A!I1793+[13]BS17A!I1796+[13]BS17A!I1797+[13]BS17A!I1799+[13]BS17A!I1804+[13]BS17A!I1806+[13]BS17A!I1807+[13]BS17A!I1808+[13]BS17A!I1809+[13]BS17A!I1815+[13]BS17A!I1817+[13]BS17A!I1818+[13]BS17A!I1820+[13]BS17A!I1821+[13]BS17A!I1823+[13]BS17A!I1824+[13]BS17A!I1825+[13]BS17A!I1827+[13]BS17A!I1833+[13]BS17A!I1837+[13]BS17A!I1843</f>
        <v>0</v>
      </c>
      <c r="M91" s="324">
        <f>+[13]BS17A!AB1640+[13]BS17A!AB1643+[13]BS17A!AB1644+[13]BS17A!AB1645+[13]BS17A!AB1653+[13]BS17A!AB1654+[13]BS17A!AB1655+[13]BS17A!AB1663+[13]BS17A!AB1664+[13]BS17A!AB1665+[13]BS17A!AB1666+[13]BS17A!AB1667+[13]BS17A!AB1668+[13]BS17A!AB1669+[13]BS17A!AB1670+[13]BS17A!AB1671+[13]BS17A!AB1672+[13]BS17A!AB1673+[13]BS17A!AB1674+[13]BS17A!AB1675+[13]BS17A!AB1676+[13]BS17A!AB1678+[13]BS17A!AB1679+[13]BS17A!AB1680+[13]BS17A!AB1681+[13]BS17A!AB1682+[13]BS17A!AB1683+[13]BS17A!AB1684+[13]BS17A!AB1685+[13]BS17A!AB1687+[13]BS17A!AB1688+[13]BS17A!AB1689+[13]BS17A!AB1691+[13]BS17A!AB1692+[13]BS17A!AB1693+[13]BS17A!AB1694+[13]BS17A!AB1698+[13]BS17A!AB1699+[13]BS17A!AB1700+[13]BS17A!AB1702+[13]BS17A!AB1703+[13]BS17A!AB1704+[13]BS17A!AB1705+[13]BS17A!AB1708+[13]BS17A!AB1710+[13]BS17A!AB1711+[13]BS17A!AB1719+[13]BS17A!AB1720+[13]BS17A!AB1721+[13]BS17A!AB1722+[13]BS17A!AB1723+[13]BS17A!AB1725+[13]BS17A!AB1726+[13]BS17A!AB1727+[13]BS17A!AB1728+[13]BS17A!AB1730+[13]BS17A!AB1732+[13]BS17A!AB1733+[13]BS17A!AB1736+[13]BS17A!AB1737+[13]BS17A!AB1738+[13]BS17A!AB1740+[13]BS17A!AB1741+[13]BS17A!AB1742+[13]BS17A!AB1743+[13]BS17A!AB1744+[13]BS17A!AB1745+[13]BS17A!AB1746+[13]BS17A!AB1747+[13]BS17A!AB1748+[13]BS17A!AB1753+[13]BS17A!AB1754+[13]BS17A!AB1755+[13]BS17A!AB1761+[13]BS17A!AB1762+[13]BS17A!AB1766+[13]BS17A!AB1767+[13]BS17A!AB1768+[13]BS17A!AB1769+[13]BS17A!AB1770+[13]BS17A!AB1771+[13]BS17A!AB1772+[13]BS17A!AB1773+[13]BS17A!AB1774+[13]BS17A!AB1775+[13]BS17A!AB1776+[13]BS17A!AB1784+[13]BS17A!AB1793+[13]BS17A!AB1796+[13]BS17A!AB1797+[13]BS17A!AB1799+[13]BS17A!AB1804+[13]BS17A!AB1806+[13]BS17A!AB1807+[13]BS17A!AB1808+[13]BS17A!AB1809+[13]BS17A!AB1815+[13]BS17A!AB1817+[13]BS17A!AB1818+[13]BS17A!AB1820+[13]BS17A!AB1821+[13]BS17A!AB1823+[13]BS17A!AB1824+[13]BS17A!AB1825+[13]BS17A!AB1827+[13]BS17A!AB1833+[13]BS17A!AB1837+[13]BS17A!AB1843</f>
        <v>5</v>
      </c>
      <c r="N91" s="324">
        <f>+[13]BS17A!Q1640+[13]BS17A!Q1643+[13]BS17A!Q1644+[13]BS17A!Q1645+[13]BS17A!Q1653+[13]BS17A!Q1654+[13]BS17A!Q1655+[13]BS17A!Q1663+[13]BS17A!Q1664+[13]BS17A!Q1665+[13]BS17A!Q1666+[13]BS17A!Q1667+[13]BS17A!Q1668+[13]BS17A!Q1669+[13]BS17A!Q1670+[13]BS17A!Q1671+[13]BS17A!Q1672+[13]BS17A!Q1673+[13]BS17A!Q1674+[13]BS17A!Q1675+[13]BS17A!Q1676+[13]BS17A!Q1678+[13]BS17A!Q1679+[13]BS17A!Q1680+[13]BS17A!Q1681+[13]BS17A!Q1682+[13]BS17A!Q1683+[13]BS17A!Q1684+[13]BS17A!Q1685+[13]BS17A!Q1687+[13]BS17A!Q1688+[13]BS17A!Q1689+[13]BS17A!Q1691+[13]BS17A!Q1692+[13]BS17A!Q1693+[13]BS17A!Q1694+[13]BS17A!Q1698+[13]BS17A!Q1699+[13]BS17A!Q1700+[13]BS17A!Q1702+[13]BS17A!Q1703+[13]BS17A!Q1704+[13]BS17A!Q1705+[13]BS17A!Q1708+[13]BS17A!Q1710+[13]BS17A!Q1711+[13]BS17A!Q1719+[13]BS17A!Q1720+[13]BS17A!Q1721+[13]BS17A!Q1722+[13]BS17A!Q1723+[13]BS17A!Q1725+[13]BS17A!Q1726+[13]BS17A!Q1727+[13]BS17A!Q1728+[13]BS17A!Q1730+[13]BS17A!Q1732+[13]BS17A!Q1733+[13]BS17A!Q1736+[13]BS17A!Q1737+[13]BS17A!Q1738+[13]BS17A!Q1740+[13]BS17A!Q1741+[13]BS17A!Q1742+[13]BS17A!Q1743+[13]BS17A!Q1744+[13]BS17A!Q1745+[13]BS17A!Q1746+[13]BS17A!Q1747+[13]BS17A!Q1748+[13]BS17A!Q1753+[13]BS17A!Q1754+[13]BS17A!Q1755+[13]BS17A!Q1761+[13]BS17A!Q1762+[13]BS17A!Q1766+[13]BS17A!Q1767+[13]BS17A!Q1768+[13]BS17A!Q1769+[13]BS17A!Q1770+[13]BS17A!Q1771+[13]BS17A!Q1772+[13]BS17A!Q1773+[13]BS17A!Q1774+[13]BS17A!Q1775+[13]BS17A!Q1776+[13]BS17A!Q1784+[13]BS17A!Q1793+[13]BS17A!Q1796+[13]BS17A!Q1797+[13]BS17A!Q1799+[13]BS17A!Q1804+[13]BS17A!Q1806+[13]BS17A!Q1807+[13]BS17A!Q1808+[13]BS17A!Q1809+[13]BS17A!Q1815+[13]BS17A!Q1817+[13]BS17A!Q1818+[13]BS17A!Q1820+[13]BS17A!Q1821+[13]BS17A!Q1823+[13]BS17A!Q1824+[13]BS17A!Q1825+[13]BS17A!Q1827+[13]BS17A!Q1833+[13]BS17A!Q1837+[13]BS17A!Q1843+[13]BS17A!R1640+[13]BS17A!R1643+[13]BS17A!R1644+[13]BS17A!R1645+[13]BS17A!R1653+[13]BS17A!R1654+[13]BS17A!R1655+[13]BS17A!R1663+[13]BS17A!R1664+[13]BS17A!R1665+[13]BS17A!R1666+[13]BS17A!R1667+[13]BS17A!R1668+[13]BS17A!R1669+[13]BS17A!R1670+[13]BS17A!R1671+[13]BS17A!R1672+[13]BS17A!R1673+[13]BS17A!R1674+[13]BS17A!R1675+[13]BS17A!R1676+[13]BS17A!R1678+[13]BS17A!R1679+[13]BS17A!R1680+[13]BS17A!R1681+[13]BS17A!R1682+[13]BS17A!R1683+[13]BS17A!R1684+[13]BS17A!R1685+[13]BS17A!R1687+[13]BS17A!R1688+[13]BS17A!R1689+[13]BS17A!R1691+[13]BS17A!R1692+[13]BS17A!R1693+[13]BS17A!R1694+[13]BS17A!R1698+[13]BS17A!R1699+[13]BS17A!R1700+[13]BS17A!R1702+[13]BS17A!R1703+[13]BS17A!R1704+[13]BS17A!R1705+[13]BS17A!R1708+[13]BS17A!R1710+[13]BS17A!R1711+[13]BS17A!R1719+[13]BS17A!R1720+[13]BS17A!R1721+[13]BS17A!R1722+[13]BS17A!R1723+[13]BS17A!R1725+[13]BS17A!R1726+[13]BS17A!R1727+[13]BS17A!R1728+[13]BS17A!R1730+[13]BS17A!R1732+[13]BS17A!R1733+[13]BS17A!R1736+[13]BS17A!R1737+[13]BS17A!R1738+[13]BS17A!R1740+[13]BS17A!R1741+[13]BS17A!R1742+[13]BS17A!R1743+[13]BS17A!R1744+[13]BS17A!R1745+[13]BS17A!R1746+[13]BS17A!R1747+[13]BS17A!R1748+[13]BS17A!R1753+[13]BS17A!R1754+[13]BS17A!R1755+[13]BS17A!R1761+[13]BS17A!R1762+[13]BS17A!R1766+[13]BS17A!R1767+[13]BS17A!R1768+[13]BS17A!R1769+[13]BS17A!R1770+[13]BS17A!R1771+[13]BS17A!R1772+[13]BS17A!R1773+[13]BS17A!R1774+[13]BS17A!R1775+[13]BS17A!R1776+[13]BS17A!R1784+[13]BS17A!R1793+[13]BS17A!R1796+[13]BS17A!R1797+[13]BS17A!R1799+[13]BS17A!R1804+[13]BS17A!R1806+[13]BS17A!R1807+[13]BS17A!R1808+[13]BS17A!R1809+[13]BS17A!R1815+[13]BS17A!R1817+[13]BS17A!R1818+[13]BS17A!R1820+[13]BS17A!R1821+[13]BS17A!R1823+[13]BS17A!R1824+[13]BS17A!R1825+[13]BS17A!R1827+[13]BS17A!R1833+[13]BS17A!R1837+[13]BS17A!R1843</f>
        <v>0</v>
      </c>
      <c r="O91" s="324">
        <f>+[13]BS17D!C1638+[13]BS17D!C1641+[13]BS17D!C1642+[13]BS17D!C1643+[13]BS17D!C1651+[13]BS17D!C1652+[13]BS17D!C1653+[13]BS17D!C1661+[13]BS17D!C1662+[13]BS17D!C1663+[13]BS17D!C1664+[13]BS17D!C1665+[13]BS17D!C1666+[13]BS17D!C1667+[13]BS17D!C1668+[13]BS17D!C1669+[13]BS17D!C1670+[13]BS17D!C1671+[13]BS17D!C1672+[13]BS17D!C1673+[13]BS17D!C1674+[13]BS17D!C1676+[13]BS17D!C1677+[13]BS17D!C1678+[13]BS17D!C1679+[13]BS17D!C1680+[13]BS17D!C1681+[13]BS17D!C1682+[13]BS17D!C1683+[13]BS17D!C1685+[13]BS17D!C1686+[13]BS17D!C1687+[13]BS17D!C1689+[13]BS17D!C1690+[13]BS17D!C1691+[13]BS17D!C1692+[13]BS17D!C1696+[13]BS17D!C1697+[13]BS17D!C1698+[13]BS17D!C1700+[13]BS17D!C1701+[13]BS17D!C1702+[13]BS17D!C1703+[13]BS17D!C1706+[13]BS17D!C1708+[13]BS17D!C1709+[13]BS17D!C1717+[13]BS17D!C1718+[13]BS17D!C1719+[13]BS17D!C1720+[13]BS17D!C1721+[13]BS17D!C1723+[13]BS17D!C1724+[13]BS17D!C1725+[13]BS17D!C1726+[13]BS17D!C1728+[13]BS17D!C1730+[13]BS17D!C1731+[13]BS17D!C1734+[13]BS17D!C1735+[13]BS17D!C1736+[13]BS17D!C1738+[13]BS17D!C1739+[13]BS17D!C1740+[13]BS17D!C1741+[13]BS17D!C1742+[13]BS17D!C1743+[13]BS17D!C1744+[13]BS17D!C1745+[13]BS17D!C1746+[13]BS17D!C1751+[13]BS17D!C1752+[13]BS17D!C1753+[13]BS17D!C1759+[13]BS17D!C1760+[13]BS17D!C1764+[13]BS17D!C1765+[13]BS17D!C1766+[13]BS17D!C1767+[13]BS17D!C1768+[13]BS17D!C1769+[13]BS17D!C1770+[13]BS17D!C1771+[13]BS17D!C1772+[13]BS17D!C1773+[13]BS17D!C1774+[13]BS17D!C1782+[13]BS17D!C1791+[13]BS17D!C1794+[13]BS17D!C1795+[13]BS17D!C1797+[13]BS17D!C1802+[13]BS17D!C1804+[13]BS17D!C1805+[13]BS17D!C1806+[13]BS17D!C1807+[13]BS17D!C1813+[13]BS17D!C1815+[13]BS17D!C1816+[13]BS17D!C1818+[13]BS17D!C1819+[13]BS17D!C1821+[13]BS17D!C1822+[13]BS17D!C1823+[13]BS17D!C1825+[13]BS17D!C1831+[13]BS17D!C1835+[13]BS17D!C1841</f>
        <v>0</v>
      </c>
      <c r="P91" s="324">
        <f>+[13]BS17A!S1640+[13]BS17A!S1643+[13]BS17A!S1644+[13]BS17A!S1645+[13]BS17A!S1653+[13]BS17A!S1654+[13]BS17A!S1655+[13]BS17A!S1663+[13]BS17A!S1664+[13]BS17A!S1665+[13]BS17A!S1666+[13]BS17A!S1667+[13]BS17A!S1668+[13]BS17A!S1669+[13]BS17A!S1670+[13]BS17A!S1671+[13]BS17A!S1672+[13]BS17A!S1673+[13]BS17A!S1674+[13]BS17A!S1675+[13]BS17A!S1676+[13]BS17A!S1678+[13]BS17A!S1679+[13]BS17A!S1680+[13]BS17A!S1681+[13]BS17A!S1682+[13]BS17A!S1683+[13]BS17A!S1684+[13]BS17A!S1685+[13]BS17A!S1687+[13]BS17A!S1688+[13]BS17A!S1689+[13]BS17A!S1691+[13]BS17A!S1692+[13]BS17A!S1693+[13]BS17A!S1694+[13]BS17A!S1698+[13]BS17A!S1699+[13]BS17A!S1700+[13]BS17A!S1702+[13]BS17A!S1703+[13]BS17A!S1704+[13]BS17A!S1705+[13]BS17A!S1708+[13]BS17A!S1710+[13]BS17A!S1711+[13]BS17A!S1719+[13]BS17A!S1720+[13]BS17A!S1721+[13]BS17A!S1722+[13]BS17A!S1723+[13]BS17A!S1725+[13]BS17A!S1726+[13]BS17A!S1727+[13]BS17A!S1728+[13]BS17A!S1730+[13]BS17A!S1732+[13]BS17A!S1733+[13]BS17A!S1736+[13]BS17A!S1737+[13]BS17A!S1738+[13]BS17A!S1740+[13]BS17A!S1741+[13]BS17A!S1742+[13]BS17A!S1743+[13]BS17A!S1744+[13]BS17A!S1745+[13]BS17A!S1746+[13]BS17A!S1747+[13]BS17A!S1748+[13]BS17A!S1753+[13]BS17A!S1754+[13]BS17A!S1755+[13]BS17A!S1761+[13]BS17A!S1762+[13]BS17A!S1766+[13]BS17A!S1767+[13]BS17A!S1768+[13]BS17A!S1769+[13]BS17A!S1770+[13]BS17A!S1771+[13]BS17A!S1772+[13]BS17A!S1773+[13]BS17A!S1774+[13]BS17A!S1775+[13]BS17A!S1776+[13]BS17A!S1784+[13]BS17A!S1793+[13]BS17A!S1796+[13]BS17A!S1797+[13]BS17A!S1799+[13]BS17A!S1804+[13]BS17A!S1806+[13]BS17A!S1807+[13]BS17A!S1808+[13]BS17A!S1809+[13]BS17A!S1815+[13]BS17A!S1817+[13]BS17A!S1818+[13]BS17A!S1820+[13]BS17A!S1821+[13]BS17A!S1823+[13]BS17A!S1824+[13]BS17A!S1825+[13]BS17A!S1827+[13]BS17A!S1833+[13]BS17A!S1837+[13]BS17A!S1843</f>
        <v>0</v>
      </c>
      <c r="Q91" s="324">
        <f>+[13]BS17A!T1640+[13]BS17A!T1643+[13]BS17A!T1644+[13]BS17A!T1645+[13]BS17A!T1653+[13]BS17A!T1654+[13]BS17A!T1655+[13]BS17A!T1663+[13]BS17A!T1664+[13]BS17A!T1665+[13]BS17A!T1666+[13]BS17A!T1667+[13]BS17A!T1668+[13]BS17A!T1669+[13]BS17A!T1670+[13]BS17A!T1671+[13]BS17A!T1672+[13]BS17A!T1673+[13]BS17A!T1674+[13]BS17A!T1675+[13]BS17A!T1676+[13]BS17A!T1678+[13]BS17A!T1679+[13]BS17A!T1680+[13]BS17A!T1681+[13]BS17A!T1682+[13]BS17A!T1683+[13]BS17A!T1684+[13]BS17A!T1685+[13]BS17A!T1687+[13]BS17A!T1688+[13]BS17A!T1689+[13]BS17A!T1691+[13]BS17A!T1692+[13]BS17A!T1693+[13]BS17A!T1694+[13]BS17A!T1698+[13]BS17A!T1699+[13]BS17A!T1700+[13]BS17A!T1702+[13]BS17A!T1703+[13]BS17A!T1704+[13]BS17A!T1705+[13]BS17A!T1708+[13]BS17A!T1710+[13]BS17A!T1711+[13]BS17A!T1719+[13]BS17A!T1720+[13]BS17A!T1721+[13]BS17A!T1722+[13]BS17A!T1723+[13]BS17A!T1725+[13]BS17A!T1726+[13]BS17A!T1727+[13]BS17A!T1728+[13]BS17A!T1730+[13]BS17A!T1732+[13]BS17A!T1733+[13]BS17A!T1736+[13]BS17A!T1737+[13]BS17A!T1738+[13]BS17A!T1740+[13]BS17A!T1741+[13]BS17A!T1742+[13]BS17A!T1743+[13]BS17A!T1744+[13]BS17A!T1745+[13]BS17A!T1746+[13]BS17A!T1747+[13]BS17A!T1748+[13]BS17A!T1753+[13]BS17A!T1754+[13]BS17A!T1755+[13]BS17A!T1761+[13]BS17A!T1762+[13]BS17A!T1766+[13]BS17A!T1767+[13]BS17A!T1768+[13]BS17A!T1769+[13]BS17A!T1770+[13]BS17A!T1771+[13]BS17A!T1772+[13]BS17A!T1773+[13]BS17A!T1774+[13]BS17A!T1775+[13]BS17A!T1776+[13]BS17A!T1784+[13]BS17A!T1793+[13]BS17A!T1796+[13]BS17A!T1797+[13]BS17A!T1799+[13]BS17A!T1804+[13]BS17A!T1806+[13]BS17A!T1807+[13]BS17A!T1808+[13]BS17A!T1809+[13]BS17A!T1815+[13]BS17A!T1817+[13]BS17A!T1818+[13]BS17A!T1820+[13]BS17A!T1821+[13]BS17A!T1823+[13]BS17A!T1824+[13]BS17A!T1825+[13]BS17A!T1827+[13]BS17A!T1833+[13]BS17A!T1837+[13]BS17A!T1843</f>
        <v>0</v>
      </c>
      <c r="R91" s="87"/>
      <c r="S91" s="88"/>
      <c r="Y91" s="17">
        <f>IF(D91&gt;C91,1,0)</f>
        <v>0</v>
      </c>
      <c r="Z91" s="4"/>
      <c r="AA91" s="5"/>
    </row>
    <row r="92" spans="1:27" ht="15" customHeight="1" x14ac:dyDescent="0.2">
      <c r="A92" s="89" t="s">
        <v>121</v>
      </c>
      <c r="B92" s="90" t="s">
        <v>122</v>
      </c>
      <c r="C92" s="397">
        <f>+[13]BS17A!C$1641+[13]BS17A!C$1642+[13]BS17A!C$1646+[13]BS17A!C$1647+[13]BS17A!C$1648+[13]BS17A!C$1649+[13]BS17A!C$1650+[13]BS17A!C$1651+[13]BS17A!C$1652+[13]BS17A!C$1656+[13]BS17A!C$1657+[13]BS17A!C$1658+[13]BS17A!C$1659+[13]BS17A!C$1660+[13]BS17A!C$1661+[13]BS17A!C$1662+[13]BS17A!C$1677+[13]BS17A!C$1686+[13]BS17A!C$1690+[13]BS17A!C$1695+[13]BS17A!C$1696+[13]BS17A!C$1697+[13]BS17A!C$1701+[13]BS17A!C$1706+[13]BS17A!C$1707+[13]BS17A!C$1709+[13]BS17A!C$1712+[13]BS17A!C$1713+[13]BS17A!C$1714+[13]BS17A!C$1715+[13]BS17A!C$1716+[13]BS17A!C$1717+[13]BS17A!C$1718+[13]BS17A!C$1724+[13]BS17A!C$1729+[13]BS17A!C$1731+[13]BS17A!C$1734+[13]BS17A!C$1735+[13]BS17A!C$1739+[13]BS17A!C$1749+[13]BS17A!C$1750+[13]BS17A!C$1751+[13]BS17A!C$1752+[13]BS17A!C$1756+[13]BS17A!C$1757+[13]BS17A!C$1758+[13]BS17A!C$1759+[13]BS17A!C$1760+[13]BS17A!C$1763+[13]BS17A!C$1764+[13]BS17A!C$1765+[13]BS17A!C$1777+[13]BS17A!C$1778+[13]BS17A!C$1779+[13]BS17A!C$1780+[13]BS17A!C$1781+[13]BS17A!C$1782+[13]BS17A!C$1783+[13]BS17A!C$1785+[13]BS17A!C$1786+[13]BS17A!C$1787+[13]BS17A!C$1788+[13]BS17A!C$1789+[13]BS17A!C$1790+[13]BS17A!C$1791+[13]BS17A!C$1792+[13]BS17A!C$1794+[13]BS17A!C$1795+[13]BS17A!C$1798+[13]BS17A!C$1800+[13]BS17A!C$1801+[13]BS17A!C$1802+[13]BS17A!C$1803+[13]BS17A!C$1805+[13]BS17A!C$1810+[13]BS17A!C$1811+[13]BS17A!C$1812+[13]BS17A!C$1813+[13]BS17A!C$1814+[13]BS17A!C$1816+[13]BS17A!C$1819+[13]BS17A!C$1822+[13]BS17A!C$1826+[13]BS17A!C$1828+[13]BS17A!C$1829+[13]BS17A!C$1830+[13]BS17A!C$1831+[13]BS17A!C$1832+[13]BS17A!C$1834+[13]BS17A!C$1835+[13]BS17A!C$1836+[13]BS17A!C$1838+[13]BS17A!C$1839+[13]BS17A!C$1840+[13]BS17A!C$1841+[13]BS17A!C$1842+[13]BS17A!C$1844</f>
        <v>25</v>
      </c>
      <c r="D92" s="296">
        <f>+[13]BS17A!D$1641+[13]BS17A!D$1642+[13]BS17A!D$1646+[13]BS17A!D$1647+[13]BS17A!D$1648+[13]BS17A!D$1649+[13]BS17A!D$1650+[13]BS17A!D$1651+[13]BS17A!D$1652+[13]BS17A!D$1656+[13]BS17A!D$1657+[13]BS17A!D$1658+[13]BS17A!D$1659+[13]BS17A!D$1660+[13]BS17A!D$1661+[13]BS17A!D$1662+[13]BS17A!D$1677+[13]BS17A!D$1686+[13]BS17A!D$1690+[13]BS17A!D$1695+[13]BS17A!D$1696+[13]BS17A!D$1697+[13]BS17A!D$1701+[13]BS17A!D$1706+[13]BS17A!D$1707+[13]BS17A!D$1709+[13]BS17A!D$1712+[13]BS17A!D$1713+[13]BS17A!D$1714+[13]BS17A!D$1715+[13]BS17A!D$1716+[13]BS17A!D$1717+[13]BS17A!D$1718+[13]BS17A!D$1724+[13]BS17A!D$1729+[13]BS17A!D$1731+[13]BS17A!D$1734+[13]BS17A!D$1735+[13]BS17A!D$1739+[13]BS17A!D$1749+[13]BS17A!D$1750+[13]BS17A!D$1751+[13]BS17A!D$1752+[13]BS17A!D$1756+[13]BS17A!D$1757+[13]BS17A!D$1758+[13]BS17A!D$1759+[13]BS17A!D$1760+[13]BS17A!D$1763+[13]BS17A!D$1764+[13]BS17A!D$1765+[13]BS17A!D$1777+[13]BS17A!D$1778+[13]BS17A!D$1779+[13]BS17A!D$1780+[13]BS17A!D$1781+[13]BS17A!D$1782+[13]BS17A!D$1783+[13]BS17A!D$1785+[13]BS17A!D$1786+[13]BS17A!D$1787+[13]BS17A!D$1788+[13]BS17A!D$1789+[13]BS17A!D$1790+[13]BS17A!D$1791+[13]BS17A!D$1792+[13]BS17A!D$1794+[13]BS17A!D$1795+[13]BS17A!D$1798+[13]BS17A!D$1800+[13]BS17A!D$1801+[13]BS17A!D$1802+[13]BS17A!D$1803+[13]BS17A!D$1805+[13]BS17A!D$1810+[13]BS17A!D$1811+[13]BS17A!D$1812+[13]BS17A!D$1813+[13]BS17A!D$1814+[13]BS17A!D$1816+[13]BS17A!D$1819+[13]BS17A!D$1822+[13]BS17A!D$1826+[13]BS17A!D$1828+[13]BS17A!D$1829+[13]BS17A!D$1830+[13]BS17A!D$1831+[13]BS17A!D$1832+[13]BS17A!D$1834+[13]BS17A!D$1835+[13]BS17A!D$1836+[13]BS17A!D$1838+[13]BS17A!D$1839+[13]BS17A!D$1840+[13]BS17A!D$1841+[13]BS17A!D$1842+[13]BS17A!D$1844</f>
        <v>20</v>
      </c>
      <c r="E92" s="294">
        <f>SUM(F92:H92)</f>
        <v>25</v>
      </c>
      <c r="F92" s="295">
        <f>+[13]BS17A!D$1641+[13]BS17A!D$1642+[13]BS17A!D$1646+[13]BS17A!D$1647+[13]BS17A!D$1648+[13]BS17A!D$1649+[13]BS17A!D$1650+[13]BS17A!D$1651+[13]BS17A!D$1652+[13]BS17A!D$1656+[13]BS17A!D$1657+[13]BS17A!D$1658+[13]BS17A!D$1659+[13]BS17A!D$1660+[13]BS17A!D$1661+[13]BS17A!D$1662+[13]BS17A!D$1677+[13]BS17A!D$1686+[13]BS17A!D$1690+[13]BS17A!D$1695+[13]BS17A!D$1696+[13]BS17A!D$1697+[13]BS17A!D$1701+[13]BS17A!D$1706+[13]BS17A!D$1707+[13]BS17A!D$1709+[13]BS17A!D$1712+[13]BS17A!D$1713+[13]BS17A!D$1714+[13]BS17A!D$1715+[13]BS17A!D$1716+[13]BS17A!D$1717+[13]BS17A!D$1718+[13]BS17A!D$1724+[13]BS17A!D$1729+[13]BS17A!D$1731+[13]BS17A!D$1734+[13]BS17A!D$1735+[13]BS17A!D$1739+[13]BS17A!D$1749+[13]BS17A!D$1750+[13]BS17A!D$1751+[13]BS17A!D$1752+[13]BS17A!D$1756+[13]BS17A!D$1757+[13]BS17A!D$1758+[13]BS17A!D$1759+[13]BS17A!D$1760+[13]BS17A!D$1763+[13]BS17A!D$1764+[13]BS17A!D$1765+[13]BS17A!D$1777+[13]BS17A!D$1778+[13]BS17A!D$1779+[13]BS17A!D$1780+[13]BS17A!D$1781+[13]BS17A!D$1782+[13]BS17A!D$1783+[13]BS17A!D$1785+[13]BS17A!D$1786+[13]BS17A!D$1787+[13]BS17A!D$1788+[13]BS17A!D$1789+[13]BS17A!D$1790+[13]BS17A!D$1791+[13]BS17A!D$1792+[13]BS17A!D$1794+[13]BS17A!D$1795+[13]BS17A!D$1798+[13]BS17A!D$1800+[13]BS17A!D$1801+[13]BS17A!D$1802+[13]BS17A!D$1803+[13]BS17A!D$1805+[13]BS17A!D$1810+[13]BS17A!D$1811+[13]BS17A!D$1812+[13]BS17A!D$1813+[13]BS17A!D$1814+[13]BS17A!D$1816+[13]BS17A!D$1819+[13]BS17A!D$1822+[13]BS17A!D$1826+[13]BS17A!D$1828+[13]BS17A!D$1829+[13]BS17A!D$1830+[13]BS17A!D$1831+[13]BS17A!D$1832+[13]BS17A!D$1834+[13]BS17A!D$1835+[13]BS17A!D$1836+[13]BS17A!D$1838+[13]BS17A!D$1839+[13]BS17A!D$1840+[13]BS17A!D$1841+[13]BS17A!D$1842+[13]BS17A!D$1844</f>
        <v>20</v>
      </c>
      <c r="G92" s="295">
        <f>+[13]BS17A!F$1641+[13]BS17A!F$1642+[13]BS17A!F$1646+[13]BS17A!F$1647+[13]BS17A!F$1648+[13]BS17A!F$1649+[13]BS17A!F$1650+[13]BS17A!F$1651+[13]BS17A!F$1652+[13]BS17A!F$1656+[13]BS17A!F$1657+[13]BS17A!F$1658+[13]BS17A!F$1659+[13]BS17A!F$1660+[13]BS17A!F$1661+[13]BS17A!F$1662+[13]BS17A!F$1677+[13]BS17A!F$1686+[13]BS17A!F$1690+[13]BS17A!F$1695+[13]BS17A!F$1696+[13]BS17A!F$1697+[13]BS17A!F$1701+[13]BS17A!F$1706+[13]BS17A!F$1707+[13]BS17A!F$1709+[13]BS17A!F$1712+[13]BS17A!F$1713+[13]BS17A!F$1714+[13]BS17A!F$1715+[13]BS17A!F$1716+[13]BS17A!F$1717+[13]BS17A!F$1718+[13]BS17A!F$1724+[13]BS17A!F$1729+[13]BS17A!F$1731+[13]BS17A!F$1734+[13]BS17A!F$1735+[13]BS17A!F$1739+[13]BS17A!F$1749+[13]BS17A!F$1750+[13]BS17A!F$1751+[13]BS17A!F$1752+[13]BS17A!F$1756+[13]BS17A!F$1757+[13]BS17A!F$1758+[13]BS17A!F$1759+[13]BS17A!F$1760+[13]BS17A!F$1763+[13]BS17A!F$1764+[13]BS17A!F$1765+[13]BS17A!F$1777+[13]BS17A!F$1778+[13]BS17A!F$1779+[13]BS17A!F$1780+[13]BS17A!F$1781+[13]BS17A!F$1782+[13]BS17A!F$1783+[13]BS17A!F$1785+[13]BS17A!F$1786+[13]BS17A!F$1787+[13]BS17A!F$1788+[13]BS17A!F$1789+[13]BS17A!F$1790+[13]BS17A!F$1791+[13]BS17A!F$1792+[13]BS17A!F$1794+[13]BS17A!F$1795+[13]BS17A!F$1798+[13]BS17A!F$1800+[13]BS17A!F$1801+[13]BS17A!F$1802+[13]BS17A!F$1803+[13]BS17A!F$1805+[13]BS17A!F$1810+[13]BS17A!F$1811+[13]BS17A!F$1812+[13]BS17A!F$1813+[13]BS17A!F$1814+[13]BS17A!F$1816+[13]BS17A!F$1819+[13]BS17A!F$1822+[13]BS17A!F$1826+[13]BS17A!F$1828+[13]BS17A!F$1829+[13]BS17A!F$1830+[13]BS17A!F$1831+[13]BS17A!F$1832+[13]BS17A!F$1834+[13]BS17A!F$1835+[13]BS17A!F$1836+[13]BS17A!F$1838+[13]BS17A!F$1839+[13]BS17A!F$1840+[13]BS17A!F$1841+[13]BS17A!F$1842+[13]BS17A!F$1844</f>
        <v>4</v>
      </c>
      <c r="H92" s="295">
        <f>+[13]BS17A!G$1641+[13]BS17A!G$1642+[13]BS17A!G$1646+[13]BS17A!G$1647+[13]BS17A!G$1648+[13]BS17A!G$1649+[13]BS17A!G$1650+[13]BS17A!G$1651+[13]BS17A!G$1652+[13]BS17A!G$1656+[13]BS17A!G$1657+[13]BS17A!G$1658+[13]BS17A!G$1659+[13]BS17A!G$1660+[13]BS17A!G$1661+[13]BS17A!G$1662+[13]BS17A!G$1677+[13]BS17A!G$1686+[13]BS17A!G$1690+[13]BS17A!G$1695+[13]BS17A!G$1696+[13]BS17A!G$1697+[13]BS17A!G$1701+[13]BS17A!G$1706+[13]BS17A!G$1707+[13]BS17A!G$1709+[13]BS17A!G$1712+[13]BS17A!G$1713+[13]BS17A!G$1714+[13]BS17A!G$1715+[13]BS17A!G$1716+[13]BS17A!G$1717+[13]BS17A!G$1718+[13]BS17A!G$1724+[13]BS17A!G$1729+[13]BS17A!G$1731+[13]BS17A!G$1734+[13]BS17A!G$1735+[13]BS17A!G$1739+[13]BS17A!G$1749+[13]BS17A!G$1750+[13]BS17A!G$1751+[13]BS17A!G$1752+[13]BS17A!G$1756+[13]BS17A!G$1757+[13]BS17A!G$1758+[13]BS17A!G$1759+[13]BS17A!G$1760+[13]BS17A!G$1763+[13]BS17A!G$1764+[13]BS17A!G$1765+[13]BS17A!G$1777+[13]BS17A!G$1778+[13]BS17A!G$1779+[13]BS17A!G$1780+[13]BS17A!G$1781+[13]BS17A!G$1782+[13]BS17A!G$1783+[13]BS17A!G$1785+[13]BS17A!G$1786+[13]BS17A!G$1787+[13]BS17A!G$1788+[13]BS17A!G$1789+[13]BS17A!G$1790+[13]BS17A!G$1791+[13]BS17A!G$1792+[13]BS17A!G$1794+[13]BS17A!G$1795+[13]BS17A!G$1798+[13]BS17A!G$1800+[13]BS17A!G$1801+[13]BS17A!G$1802+[13]BS17A!G$1803+[13]BS17A!G$1805+[13]BS17A!G$1810+[13]BS17A!G$1811+[13]BS17A!G$1812+[13]BS17A!G$1813+[13]BS17A!G$1814+[13]BS17A!G$1816+[13]BS17A!G$1819+[13]BS17A!G$1822+[13]BS17A!G$1826+[13]BS17A!G$1828+[13]BS17A!G$1829+[13]BS17A!G$1830+[13]BS17A!G$1831+[13]BS17A!G$1832+[13]BS17A!G$1834+[13]BS17A!G$1835+[13]BS17A!G$1836+[13]BS17A!G$1838+[13]BS17A!G$1839+[13]BS17A!G$1840+[13]BS17A!G$1841+[13]BS17A!G$1842+[13]BS17A!G$1844</f>
        <v>1</v>
      </c>
      <c r="I92" s="395">
        <f>SUM(J92:L92)</f>
        <v>5</v>
      </c>
      <c r="J92" s="396">
        <f>+[13]BS17A!E$1641+[13]BS17A!E$1642+[13]BS17A!E$1646+[13]BS17A!E$1647+[13]BS17A!E$1648+[13]BS17A!E$1649+[13]BS17A!E$1650+[13]BS17A!E$1651+[13]BS17A!E$1652+[13]BS17A!E$1656+[13]BS17A!E$1657+[13]BS17A!E$1658+[13]BS17A!E$1659+[13]BS17A!E$1660+[13]BS17A!E$1661+[13]BS17A!E$1662+[13]BS17A!E$1677+[13]BS17A!E$1686+[13]BS17A!E$1690+[13]BS17A!E$1695+[13]BS17A!E$1696+[13]BS17A!E$1697+[13]BS17A!E$1701+[13]BS17A!E$1706+[13]BS17A!E$1707+[13]BS17A!E$1709+[13]BS17A!E$1712+[13]BS17A!E$1713+[13]BS17A!E$1714+[13]BS17A!E$1715+[13]BS17A!E$1716+[13]BS17A!E$1717+[13]BS17A!E$1718+[13]BS17A!E$1724+[13]BS17A!E$1729+[13]BS17A!E$1731+[13]BS17A!E$1734+[13]BS17A!E$1735+[13]BS17A!E$1739+[13]BS17A!E$1749+[13]BS17A!E$1750+[13]BS17A!E$1751+[13]BS17A!E$1752+[13]BS17A!E$1756+[13]BS17A!E$1757+[13]BS17A!E$1758+[13]BS17A!E$1759+[13]BS17A!E$1760+[13]BS17A!E$1763+[13]BS17A!E$1764+[13]BS17A!E$1765+[13]BS17A!E$1777+[13]BS17A!E$1778+[13]BS17A!E$1779+[13]BS17A!E$1780+[13]BS17A!E$1781+[13]BS17A!E$1782+[13]BS17A!E$1783+[13]BS17A!E$1785+[13]BS17A!E$1786+[13]BS17A!E$1787+[13]BS17A!E$1788+[13]BS17A!E$1789+[13]BS17A!E$1790+[13]BS17A!E$1791+[13]BS17A!E$1792+[13]BS17A!E$1794+[13]BS17A!E$1795+[13]BS17A!E$1798+[13]BS17A!E$1800+[13]BS17A!E$1801+[13]BS17A!E$1802+[13]BS17A!E$1803+[13]BS17A!E$1805+[13]BS17A!E$1810+[13]BS17A!E$1811+[13]BS17A!E$1812+[13]BS17A!E$1813+[13]BS17A!E$1814+[13]BS17A!E$1816+[13]BS17A!E$1819+[13]BS17A!E$1822+[13]BS17A!E$1826+[13]BS17A!E$1828+[13]BS17A!E$1829+[13]BS17A!E$1830+[13]BS17A!E$1831+[13]BS17A!E$1832+[13]BS17A!E$1834+[13]BS17A!E$1835+[13]BS17A!E$1836+[13]BS17A!E$1838+[13]BS17A!E$1839+[13]BS17A!E$1840+[13]BS17A!E$1841+[13]BS17A!E$1842+[13]BS17A!E$1844</f>
        <v>5</v>
      </c>
      <c r="K92" s="398">
        <f>+[13]BS17A!H$1641+[13]BS17A!H$1642+[13]BS17A!H$1646+[13]BS17A!H$1647+[13]BS17A!H$1648+[13]BS17A!H$1649+[13]BS17A!H$1650+[13]BS17A!H$1651+[13]BS17A!H$1652+[13]BS17A!H$1656+[13]BS17A!H$1657+[13]BS17A!H$1658+[13]BS17A!H$1659+[13]BS17A!H$1660+[13]BS17A!H$1661+[13]BS17A!H$1662+[13]BS17A!H$1677+[13]BS17A!H$1686+[13]BS17A!H$1690+[13]BS17A!H$1695+[13]BS17A!H$1696+[13]BS17A!H$1697+[13]BS17A!H$1701+[13]BS17A!H$1706+[13]BS17A!H$1707+[13]BS17A!H$1709+[13]BS17A!H$1712+[13]BS17A!H$1713+[13]BS17A!H$1714+[13]BS17A!H$1715+[13]BS17A!H$1716+[13]BS17A!H$1717+[13]BS17A!H$1718+[13]BS17A!H$1724+[13]BS17A!H$1729+[13]BS17A!H$1731+[13]BS17A!H$1734+[13]BS17A!H$1735+[13]BS17A!H$1739+[13]BS17A!H$1749+[13]BS17A!H$1750+[13]BS17A!H$1751+[13]BS17A!H$1752+[13]BS17A!H$1756+[13]BS17A!H$1757+[13]BS17A!H$1758+[13]BS17A!H$1759+[13]BS17A!H$1760+[13]BS17A!H$1763+[13]BS17A!H$1764+[13]BS17A!H$1765+[13]BS17A!H$1777+[13]BS17A!H$1778+[13]BS17A!H$1779+[13]BS17A!H$1780+[13]BS17A!H$1781+[13]BS17A!H$1782+[13]BS17A!H$1783+[13]BS17A!H$1785+[13]BS17A!H$1786+[13]BS17A!H$1787+[13]BS17A!H$1788+[13]BS17A!H$1789+[13]BS17A!H$1790+[13]BS17A!H$1791+[13]BS17A!H$1792+[13]BS17A!H$1794+[13]BS17A!H$1795+[13]BS17A!H$1798+[13]BS17A!H$1800+[13]BS17A!H$1801+[13]BS17A!H$1802+[13]BS17A!H$1803+[13]BS17A!H$1805+[13]BS17A!H$1810+[13]BS17A!H$1811+[13]BS17A!H$1812+[13]BS17A!H$1813+[13]BS17A!H$1814+[13]BS17A!H$1816+[13]BS17A!H$1819+[13]BS17A!H$1822+[13]BS17A!H$1826+[13]BS17A!H$1828+[13]BS17A!H$1829+[13]BS17A!H$1830+[13]BS17A!H$1831+[13]BS17A!H$1832+[13]BS17A!H$1834+[13]BS17A!H$1835+[13]BS17A!H$1836+[13]BS17A!H$1838+[13]BS17A!H$1839+[13]BS17A!H$1840+[13]BS17A!H$1841+[13]BS17A!H$1842+[13]BS17A!H$1844</f>
        <v>0</v>
      </c>
      <c r="L92" s="398">
        <f>+[13]BS17A!I$1641+[13]BS17A!I$1642+[13]BS17A!I$1646+[13]BS17A!I$1647+[13]BS17A!I$1648+[13]BS17A!I$1649+[13]BS17A!I$1650+[13]BS17A!I$1651+[13]BS17A!I$1652+[13]BS17A!I$1656+[13]BS17A!I$1657+[13]BS17A!I$1658+[13]BS17A!I$1659+[13]BS17A!I$1660+[13]BS17A!I$1661+[13]BS17A!I$1662+[13]BS17A!I$1677+[13]BS17A!I$1686+[13]BS17A!I$1690+[13]BS17A!I$1695+[13]BS17A!I$1696+[13]BS17A!I$1697+[13]BS17A!I$1701+[13]BS17A!I$1706+[13]BS17A!I$1707+[13]BS17A!I$1709+[13]BS17A!I$1712+[13]BS17A!I$1713+[13]BS17A!I$1714+[13]BS17A!I$1715+[13]BS17A!I$1716+[13]BS17A!I$1717+[13]BS17A!I$1718+[13]BS17A!I$1724+[13]BS17A!I$1729+[13]BS17A!I$1731+[13]BS17A!I$1734+[13]BS17A!I$1735+[13]BS17A!I$1739+[13]BS17A!I$1749+[13]BS17A!I$1750+[13]BS17A!I$1751+[13]BS17A!I$1752+[13]BS17A!I$1756+[13]BS17A!I$1757+[13]BS17A!I$1758+[13]BS17A!I$1759+[13]BS17A!I$1760+[13]BS17A!I$1763+[13]BS17A!I$1764+[13]BS17A!I$1765+[13]BS17A!I$1777+[13]BS17A!I$1778+[13]BS17A!I$1779+[13]BS17A!I$1780+[13]BS17A!I$1781+[13]BS17A!I$1782+[13]BS17A!I$1783+[13]BS17A!I$1785+[13]BS17A!I$1786+[13]BS17A!I$1787+[13]BS17A!I$1788+[13]BS17A!I$1789+[13]BS17A!I$1790+[13]BS17A!I$1791+[13]BS17A!I$1792+[13]BS17A!I$1794+[13]BS17A!I$1795+[13]BS17A!I$1798+[13]BS17A!I$1800+[13]BS17A!I$1801+[13]BS17A!I$1802+[13]BS17A!I$1803+[13]BS17A!I$1805+[13]BS17A!I$1810+[13]BS17A!I$1811+[13]BS17A!I$1812+[13]BS17A!I$1813+[13]BS17A!I$1814+[13]BS17A!I$1816+[13]BS17A!I$1819+[13]BS17A!I$1822+[13]BS17A!I$1826+[13]BS17A!I$1828+[13]BS17A!I$1829+[13]BS17A!I$1830+[13]BS17A!I$1831+[13]BS17A!I$1832+[13]BS17A!I$1834+[13]BS17A!I$1835+[13]BS17A!I$1836+[13]BS17A!I$1838+[13]BS17A!I$1839+[13]BS17A!I$1840+[13]BS17A!I$1841+[13]BS17A!I$1842+[13]BS17A!I$1844</f>
        <v>0</v>
      </c>
      <c r="M92" s="177">
        <f>+[13]BS17A!AB$1641+[13]BS17A!AB$1642+[13]BS17A!AB$1646+[13]BS17A!AB$1647+[13]BS17A!AB$1648+[13]BS17A!AB$1649+[13]BS17A!AB$1650+[13]BS17A!AB$1651+[13]BS17A!AB$1652+[13]BS17A!AB$1656+[13]BS17A!AB$1657+[13]BS17A!AB$1658+[13]BS17A!AB$1659+[13]BS17A!AB$1660+[13]BS17A!AB$1661+[13]BS17A!AB$1662+[13]BS17A!AB$1677+[13]BS17A!AB$1686+[13]BS17A!AB$1690+[13]BS17A!AB$1695+[13]BS17A!AB$1696+[13]BS17A!AB$1697+[13]BS17A!AB$1701+[13]BS17A!AB$1706+[13]BS17A!AB$1707+[13]BS17A!AB$1709+[13]BS17A!AB$1712+[13]BS17A!AB$1713+[13]BS17A!AB$1714+[13]BS17A!AB$1715+[13]BS17A!AB$1716+[13]BS17A!AB$1717+[13]BS17A!AB$1718+[13]BS17A!AB$1724+[13]BS17A!AB$1729+[13]BS17A!AB$1731+[13]BS17A!AB$1734+[13]BS17A!AB$1735+[13]BS17A!AB$1739+[13]BS17A!AB$1749+[13]BS17A!AB$1750+[13]BS17A!AB$1751+[13]BS17A!AB$1752+[13]BS17A!AB$1756+[13]BS17A!AB$1757+[13]BS17A!AB$1758+[13]BS17A!AB$1759+[13]BS17A!AB$1760+[13]BS17A!AB$1763+[13]BS17A!AB$1764+[13]BS17A!AB$1765+[13]BS17A!AB$1777+[13]BS17A!AB$1778+[13]BS17A!AB$1779+[13]BS17A!AB$1780+[13]BS17A!AB$1781+[13]BS17A!AB$1782+[13]BS17A!AB$1783+[13]BS17A!AB$1785+[13]BS17A!AB$1786+[13]BS17A!AB$1787+[13]BS17A!AB$1788+[13]BS17A!AB$1789+[13]BS17A!AB$1790+[13]BS17A!AB$1791+[13]BS17A!AB$1792+[13]BS17A!AB$1794+[13]BS17A!AB$1795+[13]BS17A!AB$1798+[13]BS17A!AB$1800+[13]BS17A!AB$1801+[13]BS17A!AB$1802+[13]BS17A!AB$1803+[13]BS17A!AB$1805+[13]BS17A!AB$1810+[13]BS17A!AB$1811+[13]BS17A!AB$1812+[13]BS17A!AB$1813+[13]BS17A!AB$1814+[13]BS17A!AB$1816+[13]BS17A!AB$1819+[13]BS17A!AB$1822+[13]BS17A!AB$1826+[13]BS17A!AB$1828+[13]BS17A!AB$1829+[13]BS17A!AB$1830+[13]BS17A!AB$1831+[13]BS17A!AB$1832+[13]BS17A!AB$1834+[13]BS17A!AB$1835+[13]BS17A!AB$1836+[13]BS17A!AB$1838+[13]BS17A!AB$1839+[13]BS17A!AB$1840+[13]BS17A!AB$1841+[13]BS17A!AB$1842+[13]BS17A!AB$1844</f>
        <v>0</v>
      </c>
      <c r="N92" s="177">
        <f>+[13]BS17A!Q$1641+[13]BS17A!Q$1642+[13]BS17A!Q$1646+[13]BS17A!Q$1647+[13]BS17A!Q$1648+[13]BS17A!Q$1649+[13]BS17A!Q$1650+[13]BS17A!Q$1651+[13]BS17A!Q$1652+[13]BS17A!Q$1656+[13]BS17A!Q$1657+[13]BS17A!Q$1658+[13]BS17A!Q$1659+[13]BS17A!Q$1660+[13]BS17A!Q$1661+[13]BS17A!Q$1662+[13]BS17A!Q$1677+[13]BS17A!Q$1686+[13]BS17A!Q$1690+[13]BS17A!Q$1695+[13]BS17A!Q$1696+[13]BS17A!Q$1697+[13]BS17A!Q$1701+[13]BS17A!Q$1706+[13]BS17A!Q$1707+[13]BS17A!Q$1709+[13]BS17A!Q$1712+[13]BS17A!Q$1713+[13]BS17A!Q$1714+[13]BS17A!Q$1715+[13]BS17A!Q$1716+[13]BS17A!Q$1717+[13]BS17A!Q$1718+[13]BS17A!Q$1724+[13]BS17A!Q$1729+[13]BS17A!Q$1731+[13]BS17A!Q$1734+[13]BS17A!Q$1735+[13]BS17A!Q$1739+[13]BS17A!Q$1749+[13]BS17A!Q$1750+[13]BS17A!Q$1751+[13]BS17A!Q$1752+[13]BS17A!Q$1756+[13]BS17A!Q$1757+[13]BS17A!Q$1758+[13]BS17A!Q$1759+[13]BS17A!Q$1760+[13]BS17A!Q$1763+[13]BS17A!Q$1764+[13]BS17A!Q$1765+[13]BS17A!Q$1777+[13]BS17A!Q$1778+[13]BS17A!Q$1779+[13]BS17A!Q$1780+[13]BS17A!Q$1781+[13]BS17A!Q$1782+[13]BS17A!Q$1783+[13]BS17A!Q$1785+[13]BS17A!Q$1786+[13]BS17A!Q$1787+[13]BS17A!Q$1788+[13]BS17A!Q$1789+[13]BS17A!Q$1790+[13]BS17A!Q$1791+[13]BS17A!Q$1792+[13]BS17A!Q$1794+[13]BS17A!Q$1795+[13]BS17A!Q$1798+[13]BS17A!Q$1800+[13]BS17A!Q$1801+[13]BS17A!Q$1802+[13]BS17A!Q$1803+[13]BS17A!Q$1805+[13]BS17A!Q$1810+[13]BS17A!Q$1811+[13]BS17A!Q$1812+[13]BS17A!Q$1813+[13]BS17A!Q$1814+[13]BS17A!Q$1816+[13]BS17A!Q$1819+[13]BS17A!Q$1822+[13]BS17A!Q$1826+[13]BS17A!Q$1828+[13]BS17A!Q$1829+[13]BS17A!Q$1830+[13]BS17A!Q$1831+[13]BS17A!Q$1832+[13]BS17A!Q$1834+[13]BS17A!Q$1835+[13]BS17A!Q$1836+[13]BS17A!Q$1838+[13]BS17A!Q$1839+[13]BS17A!Q$1840+[13]BS17A!Q$1841+[13]BS17A!Q$1842+[13]BS17A!Q$1844+[13]BS17A!R$1641+[13]BS17A!R$1642+[13]BS17A!R$1646+[13]BS17A!R$1647+[13]BS17A!R$1648+[13]BS17A!R$1649+[13]BS17A!R$1650+[13]BS17A!R$1651+[13]BS17A!R$1652+[13]BS17A!R$1656+[13]BS17A!R$1657+[13]BS17A!R$1658+[13]BS17A!R$1659+[13]BS17A!R$1660+[13]BS17A!R$1661+[13]BS17A!R$1662+[13]BS17A!R$1677+[13]BS17A!R$1686+[13]BS17A!R$1690+[13]BS17A!R$1695+[13]BS17A!R$1696+[13]BS17A!R$1697+[13]BS17A!R$1701+[13]BS17A!R$1706+[13]BS17A!R$1707+[13]BS17A!R$1709+[13]BS17A!R$1712+[13]BS17A!R$1713+[13]BS17A!R$1714+[13]BS17A!R$1715+[13]BS17A!R$1716+[13]BS17A!R$1717+[13]BS17A!R$1718+[13]BS17A!R$1724+[13]BS17A!R$1729+[13]BS17A!R$1731+[13]BS17A!R$1734+[13]BS17A!R$1735+[13]BS17A!R$1739+[13]BS17A!R$1749+[13]BS17A!R$1750+[13]BS17A!R$1751+[13]BS17A!R$1752+[13]BS17A!R$1756+[13]BS17A!R$1757+[13]BS17A!R$1758+[13]BS17A!R$1759+[13]BS17A!R$1760+[13]BS17A!R$1763+[13]BS17A!R$1764+[13]BS17A!R$1765+[13]BS17A!R$1777+[13]BS17A!R$1778+[13]BS17A!R$1779+[13]BS17A!R$1780+[13]BS17A!R$1781+[13]BS17A!R$1782+[13]BS17A!R$1783+[13]BS17A!R$1785+[13]BS17A!R$1786+[13]BS17A!R$1787+[13]BS17A!R$1788+[13]BS17A!R$1789+[13]BS17A!R$1790+[13]BS17A!R$1791+[13]BS17A!R$1792+[13]BS17A!R$1794+[13]BS17A!R$1795+[13]BS17A!R$1798+[13]BS17A!R$1800+[13]BS17A!R$1801+[13]BS17A!R$1802+[13]BS17A!R$1803+[13]BS17A!R$1805+[13]BS17A!R$1810+[13]BS17A!R$1811+[13]BS17A!R$1812+[13]BS17A!R$1813+[13]BS17A!R$1814+[13]BS17A!R$1816+[13]BS17A!R$1819+[13]BS17A!R$1822+[13]BS17A!R$1826+[13]BS17A!R$1828+[13]BS17A!R$1829+[13]BS17A!R$1830+[13]BS17A!R$1831+[13]BS17A!R$1832+[13]BS17A!R$1834+[13]BS17A!R$1835+[13]BS17A!R$1836+[13]BS17A!R$1838+[13]BS17A!R$1839+[13]BS17A!R$1840+[13]BS17A!R$1841+[13]BS17A!R$1842+[13]BS17A!R$1844</f>
        <v>0</v>
      </c>
      <c r="O92" s="177">
        <f>+[13]BS17D!C1640+[13]BS17D!C1644+[13]BS17D!C1645+[13]BS17D!C1646+[13]BS17D!C1647+[13]BS17D!C1648+[13]BS17D!C1649+[13]BS17D!C1650+[13]BS17D!C1654+[13]BS17D!C1655+[13]BS17D!C1656+[13]BS17D!C1657+[13]BS17D!C1658+[13]BS17D!C1659+[13]BS17D!C1660+[13]BS17D!C1675+[13]BS17D!C1684+[13]BS17D!C1688+[13]BS17D!C1693+[13]BS17D!C1694+[13]BS17D!C1695+[13]BS17D!C1699+[13]BS17D!C1704+[13]BS17D!C1705+[13]BS17D!C1707+[13]BS17D!C1710+[13]BS17D!C1711+[13]BS17D!C1712+[13]BS17D!C1713+[13]BS17D!C1714+[13]BS17D!C1715+[13]BS17D!C1716+[13]BS17D!C1722+[13]BS17D!C1727+[13]BS17D!C1729+[13]BS17D!C1732+[13]BS17D!C1733+[13]BS17D!C1737+[13]BS17D!C1747+[13]BS17D!C1748+[13]BS17D!C1749+[13]BS17D!C1750+[13]BS17D!C1754+[13]BS17D!C1755+[13]BS17D!C1756+[13]BS17D!C1757+[13]BS17D!C1758+[13]BS17D!C1761+[13]BS17D!C1762+[13]BS17D!C1763+[13]BS17D!C1775+[13]BS17D!C1776+[13]BS17D!C1777+[13]BS17D!C1778+[13]BS17D!C1779+[13]BS17D!C1780+[13]BS17D!C1781+[13]BS17D!C1783+[13]BS17D!C1784+[13]BS17D!C1785+[13]BS17D!C1786+[13]BS17D!C1787+[13]BS17D!C1788+[13]BS17D!C1789+[13]BS17D!C1790+[13]BS17D!C1792+[13]BS17D!C1793+[13]BS17D!C1796+[13]BS17D!C1798+[13]BS17D!C1799+[13]BS17D!C1800+[13]BS17D!C1801+[13]BS17D!C1803+[13]BS17D!C1808+[13]BS17D!C1809+[13]BS17D!C1810+[13]BS17D!C1811+[13]BS17D!C1812+[13]BS17D!C1814+[13]BS17D!C1817+[13]BS17D!C1820+[13]BS17D!C1824+[13]BS17D!C1826+[13]BS17D!C1827+[13]BS17D!C1828+[13]BS17D!C1829+[13]BS17D!C1830+[13]BS17D!C1832+[13]BS17D!C1833+[13]BS17D!C1834+[13]BS17D!C1836+[13]BS17D!C1837+[13]BS17D!C1838+[13]BS17D!C1839+[13]BS17D!C1840+[13]BS17D!C1842</f>
        <v>0</v>
      </c>
      <c r="P92" s="177">
        <f>+[13]BS17A!S$1641+[13]BS17A!S$1642+[13]BS17A!S$1646+[13]BS17A!S$1647+[13]BS17A!S$1648+[13]BS17A!S$1649+[13]BS17A!S$1650+[13]BS17A!S$1651+[13]BS17A!S$1652+[13]BS17A!S$1656+[13]BS17A!S$1657+[13]BS17A!S$1658+[13]BS17A!S$1659+[13]BS17A!S$1660+[13]BS17A!S$1661+[13]BS17A!S$1662+[13]BS17A!S$1677+[13]BS17A!S$1686+[13]BS17A!S$1690+[13]BS17A!S$1695+[13]BS17A!S$1696+[13]BS17A!S$1697+[13]BS17A!S$1701+[13]BS17A!S$1706+[13]BS17A!S$1707+[13]BS17A!S$1709+[13]BS17A!S$1712+[13]BS17A!S$1713+[13]BS17A!S$1714+[13]BS17A!S$1715+[13]BS17A!S$1716+[13]BS17A!S$1717+[13]BS17A!S$1718+[13]BS17A!S$1724+[13]BS17A!S$1729+[13]BS17A!S$1731+[13]BS17A!S$1734+[13]BS17A!S$1735+[13]BS17A!S$1739+[13]BS17A!S$1749+[13]BS17A!S$1750+[13]BS17A!S$1751+[13]BS17A!S$1752+[13]BS17A!S$1756+[13]BS17A!S$1757+[13]BS17A!S$1758+[13]BS17A!S$1759+[13]BS17A!S$1760+[13]BS17A!S$1763+[13]BS17A!S$1764+[13]BS17A!S$1765+[13]BS17A!S$1777+[13]BS17A!S$1778+[13]BS17A!S$1779+[13]BS17A!S$1780+[13]BS17A!S$1781+[13]BS17A!S$1782+[13]BS17A!S$1783+[13]BS17A!S$1785+[13]BS17A!S$1786+[13]BS17A!S$1787+[13]BS17A!S$1788+[13]BS17A!S$1789+[13]BS17A!S$1790+[13]BS17A!S$1791+[13]BS17A!S$1792+[13]BS17A!S$1794+[13]BS17A!S$1795+[13]BS17A!S$1798+[13]BS17A!S$1800+[13]BS17A!S$1801+[13]BS17A!S$1802+[13]BS17A!S$1803+[13]BS17A!S$1805+[13]BS17A!S$1810+[13]BS17A!S$1811+[13]BS17A!S$1812+[13]BS17A!S$1813+[13]BS17A!S$1814+[13]BS17A!S$1816+[13]BS17A!S$1819+[13]BS17A!S$1822+[13]BS17A!S$1826+[13]BS17A!S$1828+[13]BS17A!S$1829+[13]BS17A!S$1830+[13]BS17A!S$1831+[13]BS17A!S$1832+[13]BS17A!S$1834+[13]BS17A!S$1835+[13]BS17A!S$1836+[13]BS17A!S$1838+[13]BS17A!S$1839+[13]BS17A!S$1840+[13]BS17A!S$1841+[13]BS17A!S$1842+[13]BS17A!S$1844</f>
        <v>0</v>
      </c>
      <c r="Q92" s="177">
        <f>+[13]BS17A!T$1641+[13]BS17A!T$1642+[13]BS17A!T$1646+[13]BS17A!T$1647+[13]BS17A!T$1648+[13]BS17A!T$1649+[13]BS17A!T$1650+[13]BS17A!T$1651+[13]BS17A!T$1652+[13]BS17A!T$1656+[13]BS17A!T$1657+[13]BS17A!T$1658+[13]BS17A!T$1659+[13]BS17A!T$1660+[13]BS17A!T$1661+[13]BS17A!T$1662+[13]BS17A!T$1677+[13]BS17A!T$1686+[13]BS17A!T$1690+[13]BS17A!T$1695+[13]BS17A!T$1696+[13]BS17A!T$1697+[13]BS17A!T$1701+[13]BS17A!T$1706+[13]BS17A!T$1707+[13]BS17A!T$1709+[13]BS17A!T$1712+[13]BS17A!T$1713+[13]BS17A!T$1714+[13]BS17A!T$1715+[13]BS17A!T$1716+[13]BS17A!T$1717+[13]BS17A!T$1718+[13]BS17A!T$1724+[13]BS17A!T$1729+[13]BS17A!T$1731+[13]BS17A!T$1734+[13]BS17A!T$1735+[13]BS17A!T$1739+[13]BS17A!T$1749+[13]BS17A!T$1750+[13]BS17A!T$1751+[13]BS17A!T$1752+[13]BS17A!T$1756+[13]BS17A!T$1757+[13]BS17A!T$1758+[13]BS17A!T$1759+[13]BS17A!T$1760+[13]BS17A!T$1763+[13]BS17A!T$1764+[13]BS17A!T$1765+[13]BS17A!T$1777+[13]BS17A!T$1778+[13]BS17A!T$1779+[13]BS17A!T$1780+[13]BS17A!T$1781+[13]BS17A!T$1782+[13]BS17A!T$1783+[13]BS17A!T$1785+[13]BS17A!T$1786+[13]BS17A!T$1787+[13]BS17A!T$1788+[13]BS17A!T$1789+[13]BS17A!T$1790+[13]BS17A!T$1791+[13]BS17A!T$1792+[13]BS17A!T$1794+[13]BS17A!T$1795+[13]BS17A!T$1798+[13]BS17A!T$1800+[13]BS17A!T$1801+[13]BS17A!T$1802+[13]BS17A!T$1803+[13]BS17A!T$1805+[13]BS17A!T$1810+[13]BS17A!T$1811+[13]BS17A!T$1812+[13]BS17A!T$1813+[13]BS17A!T$1814+[13]BS17A!T$1816+[13]BS17A!T$1819+[13]BS17A!T$1822+[13]BS17A!T$1826+[13]BS17A!T$1828+[13]BS17A!T$1829+[13]BS17A!T$1830+[13]BS17A!T$1831+[13]BS17A!T$1832+[13]BS17A!T$1834+[13]BS17A!T$1835+[13]BS17A!T$1836+[13]BS17A!T$1838+[13]BS17A!T$1839+[13]BS17A!T$1840+[13]BS17A!T$1841+[13]BS17A!T$1842+[13]BS17A!T$1844</f>
        <v>0</v>
      </c>
      <c r="R92" s="87"/>
      <c r="Y92" s="17">
        <f>IF(D92&gt;C92,1,0)</f>
        <v>0</v>
      </c>
      <c r="Z92" s="4"/>
      <c r="AA92" s="5"/>
    </row>
    <row r="93" spans="1:27" s="2" customFormat="1" ht="15" customHeight="1" x14ac:dyDescent="0.2">
      <c r="A93" s="571" t="s">
        <v>117</v>
      </c>
      <c r="B93" s="573"/>
      <c r="C93" s="403">
        <f>SUM(C91:C92)</f>
        <v>65</v>
      </c>
      <c r="D93" s="404">
        <f t="shared" ref="D93:Q93" si="15">SUM(D91:D92)</f>
        <v>56</v>
      </c>
      <c r="E93" s="283">
        <f t="shared" si="15"/>
        <v>63</v>
      </c>
      <c r="F93" s="405">
        <f t="shared" si="15"/>
        <v>56</v>
      </c>
      <c r="G93" s="405">
        <f t="shared" si="15"/>
        <v>6</v>
      </c>
      <c r="H93" s="405">
        <f t="shared" si="15"/>
        <v>1</v>
      </c>
      <c r="I93" s="406">
        <f t="shared" si="15"/>
        <v>9</v>
      </c>
      <c r="J93" s="407">
        <f t="shared" si="15"/>
        <v>9</v>
      </c>
      <c r="K93" s="407">
        <f t="shared" si="15"/>
        <v>0</v>
      </c>
      <c r="L93" s="407">
        <f t="shared" si="15"/>
        <v>0</v>
      </c>
      <c r="M93" s="408">
        <f t="shared" si="15"/>
        <v>5</v>
      </c>
      <c r="N93" s="408">
        <f>SUM(N91:N92)</f>
        <v>0</v>
      </c>
      <c r="O93" s="408">
        <f t="shared" si="15"/>
        <v>0</v>
      </c>
      <c r="P93" s="408">
        <f t="shared" si="15"/>
        <v>0</v>
      </c>
      <c r="Q93" s="408">
        <f t="shared" si="15"/>
        <v>0</v>
      </c>
      <c r="R93" s="87"/>
      <c r="Y93" s="17">
        <f>IF(D93&gt;C93,1,0)</f>
        <v>0</v>
      </c>
      <c r="AA93" s="3"/>
    </row>
    <row r="94" spans="1:27" ht="33" customHeight="1" x14ac:dyDescent="0.2">
      <c r="A94" s="631" t="s">
        <v>123</v>
      </c>
      <c r="B94" s="631"/>
      <c r="C94" s="631"/>
      <c r="D94" s="631"/>
      <c r="E94" s="99"/>
      <c r="I94" s="99" t="str">
        <f>IF(SUM(C96:C102)=(+I85+E85),"","Verificar diferencia IQ totales Sección E.1 y F1")</f>
        <v/>
      </c>
      <c r="X94" s="100">
        <f>IF(SUM(D96:D102)=E85,0,1)</f>
        <v>0</v>
      </c>
      <c r="Y94" s="101">
        <f>IF(SUM(C96:C102)=(+I85+E85),0,1)</f>
        <v>0</v>
      </c>
    </row>
    <row r="95" spans="1:27" ht="38.25" customHeight="1" x14ac:dyDescent="0.2">
      <c r="A95" s="571" t="s">
        <v>124</v>
      </c>
      <c r="B95" s="573"/>
      <c r="C95" s="527" t="s">
        <v>10</v>
      </c>
      <c r="D95" s="527" t="s">
        <v>125</v>
      </c>
      <c r="E95" s="102" t="s">
        <v>126</v>
      </c>
      <c r="F95" s="103" t="s">
        <v>127</v>
      </c>
      <c r="I95" s="104"/>
      <c r="W95" s="2"/>
      <c r="X95" s="105"/>
      <c r="Y95" s="106"/>
      <c r="Z95" s="3"/>
      <c r="AA95" s="2"/>
    </row>
    <row r="96" spans="1:27" ht="15" customHeight="1" x14ac:dyDescent="0.2">
      <c r="A96" s="632" t="s">
        <v>128</v>
      </c>
      <c r="B96" s="107" t="s">
        <v>129</v>
      </c>
      <c r="C96" s="409">
        <f t="shared" ref="C96:C101" si="16">SUM(E96:F96)</f>
        <v>341</v>
      </c>
      <c r="D96" s="410">
        <v>163</v>
      </c>
      <c r="E96" s="411">
        <v>34</v>
      </c>
      <c r="F96" s="412">
        <v>307</v>
      </c>
      <c r="G96" s="15" t="str">
        <f t="shared" ref="G96:G101" si="17">IF(D96&gt;C96,"Error: Las actividades totales son menores que las realizadas en beneficiarios","")</f>
        <v/>
      </c>
      <c r="I96" s="104"/>
      <c r="X96" s="101">
        <f>IF(D96&gt;C96,1,0)</f>
        <v>0</v>
      </c>
      <c r="Y96" s="101"/>
    </row>
    <row r="97" spans="1:26" ht="15" customHeight="1" x14ac:dyDescent="0.2">
      <c r="A97" s="633"/>
      <c r="B97" s="75" t="s">
        <v>130</v>
      </c>
      <c r="C97" s="413">
        <f>SUM(E97:F97)</f>
        <v>0</v>
      </c>
      <c r="D97" s="414"/>
      <c r="E97" s="415"/>
      <c r="F97" s="416"/>
      <c r="G97" s="15" t="str">
        <f t="shared" si="17"/>
        <v/>
      </c>
      <c r="I97" s="104"/>
      <c r="X97" s="101">
        <f t="shared" ref="X97:X102" si="18">IF(D97&gt;C97,1,0)</f>
        <v>0</v>
      </c>
      <c r="Y97" s="101"/>
    </row>
    <row r="98" spans="1:26" ht="15" customHeight="1" x14ac:dyDescent="0.2">
      <c r="A98" s="632" t="s">
        <v>131</v>
      </c>
      <c r="B98" s="65" t="s">
        <v>129</v>
      </c>
      <c r="C98" s="417">
        <f t="shared" si="16"/>
        <v>100</v>
      </c>
      <c r="D98" s="418">
        <v>91</v>
      </c>
      <c r="E98" s="419">
        <v>20</v>
      </c>
      <c r="F98" s="420">
        <v>80</v>
      </c>
      <c r="G98" s="15" t="str">
        <f t="shared" si="17"/>
        <v/>
      </c>
      <c r="I98" s="104"/>
      <c r="X98" s="101">
        <f t="shared" si="18"/>
        <v>0</v>
      </c>
      <c r="Y98" s="100"/>
    </row>
    <row r="99" spans="1:26" ht="15" customHeight="1" x14ac:dyDescent="0.2">
      <c r="A99" s="633"/>
      <c r="B99" s="75" t="s">
        <v>130</v>
      </c>
      <c r="C99" s="413">
        <f t="shared" si="16"/>
        <v>0</v>
      </c>
      <c r="D99" s="414"/>
      <c r="E99" s="415"/>
      <c r="F99" s="416"/>
      <c r="G99" s="15" t="str">
        <f t="shared" si="17"/>
        <v/>
      </c>
      <c r="I99" s="104"/>
      <c r="X99" s="101">
        <f t="shared" si="18"/>
        <v>0</v>
      </c>
      <c r="Y99" s="100"/>
    </row>
    <row r="100" spans="1:26" ht="15" customHeight="1" x14ac:dyDescent="0.2">
      <c r="A100" s="627" t="s">
        <v>132</v>
      </c>
      <c r="B100" s="65" t="s">
        <v>133</v>
      </c>
      <c r="C100" s="417">
        <f t="shared" si="16"/>
        <v>189</v>
      </c>
      <c r="D100" s="418">
        <v>189</v>
      </c>
      <c r="E100" s="419">
        <v>23</v>
      </c>
      <c r="F100" s="420">
        <v>166</v>
      </c>
      <c r="G100" s="15" t="str">
        <f t="shared" si="17"/>
        <v/>
      </c>
      <c r="I100" s="104"/>
      <c r="X100" s="101">
        <f t="shared" si="18"/>
        <v>0</v>
      </c>
      <c r="Y100" s="100"/>
    </row>
    <row r="101" spans="1:26" ht="15" customHeight="1" x14ac:dyDescent="0.2">
      <c r="A101" s="628"/>
      <c r="B101" s="75" t="s">
        <v>134</v>
      </c>
      <c r="C101" s="413">
        <f t="shared" si="16"/>
        <v>0</v>
      </c>
      <c r="D101" s="414"/>
      <c r="E101" s="415"/>
      <c r="F101" s="416"/>
      <c r="G101" s="15" t="str">
        <f t="shared" si="17"/>
        <v/>
      </c>
      <c r="I101" s="104"/>
      <c r="X101" s="101">
        <f t="shared" si="18"/>
        <v>0</v>
      </c>
      <c r="Y101" s="100"/>
    </row>
    <row r="102" spans="1:26" ht="15" customHeight="1" x14ac:dyDescent="0.2">
      <c r="A102" s="634" t="s">
        <v>135</v>
      </c>
      <c r="B102" s="635"/>
      <c r="C102" s="421">
        <v>261</v>
      </c>
      <c r="D102" s="422">
        <v>245</v>
      </c>
      <c r="E102" s="423"/>
      <c r="F102" s="424"/>
      <c r="G102" s="15" t="str">
        <f>IF(D102&gt;C102,"Error: Las actividades totales son menores que las realizadas en beneficiarios","")</f>
        <v/>
      </c>
      <c r="I102" s="104"/>
      <c r="X102" s="101">
        <f t="shared" si="18"/>
        <v>0</v>
      </c>
      <c r="Y102" s="100"/>
    </row>
    <row r="103" spans="1:26" ht="39" customHeight="1" x14ac:dyDescent="0.2">
      <c r="A103" s="617" t="s">
        <v>136</v>
      </c>
      <c r="B103" s="617"/>
      <c r="C103" s="617"/>
      <c r="D103" s="617"/>
      <c r="G103" s="20"/>
      <c r="X103" s="108"/>
      <c r="Y103" s="105"/>
    </row>
    <row r="104" spans="1:26" ht="32.25" customHeight="1" x14ac:dyDescent="0.2">
      <c r="A104" s="571" t="s">
        <v>124</v>
      </c>
      <c r="B104" s="573"/>
      <c r="C104" s="527" t="s">
        <v>10</v>
      </c>
      <c r="D104" s="102" t="s">
        <v>126</v>
      </c>
      <c r="E104" s="103" t="s">
        <v>127</v>
      </c>
      <c r="F104" s="525"/>
      <c r="G104" s="94"/>
      <c r="I104" s="104"/>
      <c r="X104" s="108"/>
      <c r="Y104" s="105"/>
    </row>
    <row r="105" spans="1:26" ht="15" customHeight="1" x14ac:dyDescent="0.2">
      <c r="A105" s="623" t="s">
        <v>137</v>
      </c>
      <c r="B105" s="624"/>
      <c r="C105" s="409">
        <f>SUM(D105:E105)</f>
        <v>0</v>
      </c>
      <c r="D105" s="411"/>
      <c r="E105" s="412"/>
      <c r="F105" s="425"/>
      <c r="G105" s="426"/>
      <c r="H105" s="4" t="s">
        <v>138</v>
      </c>
      <c r="I105" s="104"/>
      <c r="X105" s="108"/>
      <c r="Y105" s="105"/>
    </row>
    <row r="106" spans="1:26" ht="15" customHeight="1" x14ac:dyDescent="0.2">
      <c r="A106" s="625" t="s">
        <v>139</v>
      </c>
      <c r="B106" s="626"/>
      <c r="C106" s="427">
        <f>SUM(D106:E106)</f>
        <v>0</v>
      </c>
      <c r="D106" s="428"/>
      <c r="E106" s="429"/>
      <c r="F106" s="425"/>
      <c r="G106" s="426"/>
      <c r="H106" s="4" t="s">
        <v>138</v>
      </c>
      <c r="I106" s="104"/>
      <c r="X106" s="108"/>
      <c r="Y106" s="105"/>
    </row>
    <row r="107" spans="1:26" ht="15" customHeight="1" x14ac:dyDescent="0.2">
      <c r="A107" s="627" t="s">
        <v>140</v>
      </c>
      <c r="B107" s="107" t="s">
        <v>141</v>
      </c>
      <c r="C107" s="409">
        <f>SUM(D107:E107)</f>
        <v>0</v>
      </c>
      <c r="D107" s="411"/>
      <c r="E107" s="412"/>
      <c r="F107" s="425"/>
      <c r="G107" s="426"/>
      <c r="H107" s="4" t="s">
        <v>138</v>
      </c>
      <c r="I107" s="104"/>
      <c r="X107" s="108"/>
      <c r="Y107" s="105"/>
      <c r="Z107" s="110"/>
    </row>
    <row r="108" spans="1:26" ht="15" customHeight="1" x14ac:dyDescent="0.2">
      <c r="A108" s="628"/>
      <c r="B108" s="75" t="s">
        <v>134</v>
      </c>
      <c r="C108" s="413">
        <f>SUM(D108:E108)</f>
        <v>0</v>
      </c>
      <c r="D108" s="415"/>
      <c r="E108" s="416"/>
      <c r="F108" s="629" t="str">
        <f>IF(SUM(C105:C108)&lt;=+O85,"","Verificar diferencia IQ totales Compradas al Extra-Sistema Sección E.1 y F.2")</f>
        <v/>
      </c>
      <c r="G108" s="630"/>
      <c r="H108" s="630"/>
      <c r="I108" s="630"/>
      <c r="J108" s="630"/>
      <c r="K108" s="630"/>
      <c r="L108" s="630"/>
      <c r="M108" s="630"/>
      <c r="X108" s="108"/>
      <c r="Y108" s="108"/>
      <c r="Z108" s="110"/>
    </row>
    <row r="109" spans="1:26" ht="33" customHeight="1" x14ac:dyDescent="0.2">
      <c r="A109" s="617" t="s">
        <v>142</v>
      </c>
      <c r="B109" s="617"/>
      <c r="C109" s="617"/>
      <c r="D109" s="617"/>
      <c r="K109" s="111"/>
      <c r="X109" s="108"/>
      <c r="Y109" s="108"/>
    </row>
    <row r="110" spans="1:26" ht="30.75" customHeight="1" x14ac:dyDescent="0.15">
      <c r="A110" s="618" t="s">
        <v>143</v>
      </c>
      <c r="B110" s="618"/>
      <c r="C110" s="526" t="s">
        <v>10</v>
      </c>
      <c r="D110" s="526" t="s">
        <v>125</v>
      </c>
      <c r="E110" s="111"/>
      <c r="X110" s="108"/>
      <c r="Y110" s="108"/>
    </row>
    <row r="111" spans="1:26" ht="15" customHeight="1" x14ac:dyDescent="0.15">
      <c r="A111" s="619" t="s">
        <v>144</v>
      </c>
      <c r="B111" s="620"/>
      <c r="C111" s="430">
        <v>3</v>
      </c>
      <c r="D111" s="431">
        <v>3</v>
      </c>
      <c r="E111" s="15" t="str">
        <f>IF(D111&gt;C111,"Error: Las actividades totales son menores que las realizadas en beneficiarios","")</f>
        <v/>
      </c>
      <c r="R111" s="112">
        <v>0</v>
      </c>
      <c r="X111" s="101">
        <f>IF(D111&gt;C111,1,0)</f>
        <v>0</v>
      </c>
      <c r="Y111" s="101"/>
    </row>
    <row r="112" spans="1:26" ht="15" customHeight="1" x14ac:dyDescent="0.15">
      <c r="A112" s="621" t="s">
        <v>145</v>
      </c>
      <c r="B112" s="622"/>
      <c r="C112" s="432">
        <v>3</v>
      </c>
      <c r="D112" s="433">
        <v>3</v>
      </c>
      <c r="E112" s="15" t="str">
        <f>IF(D112&gt;C112,"Error: Las actividades totales son menores que las realizadas en beneficiarios","")</f>
        <v/>
      </c>
      <c r="R112" s="112">
        <v>0</v>
      </c>
      <c r="X112" s="101">
        <f>IF(D112&gt;C112,1,0)</f>
        <v>0</v>
      </c>
      <c r="Y112" s="100"/>
    </row>
    <row r="113" spans="1:25" ht="37.5" customHeight="1" x14ac:dyDescent="0.2">
      <c r="A113" s="113" t="s">
        <v>146</v>
      </c>
      <c r="B113" s="20"/>
      <c r="C113" s="20"/>
      <c r="D113" s="20"/>
      <c r="F113" s="20"/>
    </row>
    <row r="114" spans="1:25" ht="27" customHeight="1" x14ac:dyDescent="0.15">
      <c r="A114" s="567" t="s">
        <v>51</v>
      </c>
      <c r="B114" s="568"/>
      <c r="C114" s="572" t="s">
        <v>147</v>
      </c>
      <c r="D114" s="572"/>
      <c r="E114" s="573"/>
      <c r="F114" s="572" t="s">
        <v>6</v>
      </c>
      <c r="G114" s="572"/>
      <c r="H114" s="573"/>
      <c r="I114" s="574" t="s">
        <v>7</v>
      </c>
      <c r="J114" s="574" t="s">
        <v>8</v>
      </c>
      <c r="K114" s="587" t="s">
        <v>9</v>
      </c>
    </row>
    <row r="115" spans="1:25" ht="30" customHeight="1" x14ac:dyDescent="0.15">
      <c r="A115" s="569"/>
      <c r="B115" s="570"/>
      <c r="C115" s="527" t="s">
        <v>10</v>
      </c>
      <c r="D115" s="114" t="s">
        <v>148</v>
      </c>
      <c r="E115" s="115" t="s">
        <v>149</v>
      </c>
      <c r="F115" s="521" t="s">
        <v>12</v>
      </c>
      <c r="G115" s="45" t="s">
        <v>13</v>
      </c>
      <c r="H115" s="523" t="s">
        <v>14</v>
      </c>
      <c r="I115" s="575"/>
      <c r="J115" s="603"/>
      <c r="K115" s="587"/>
    </row>
    <row r="116" spans="1:25" ht="15" customHeight="1" x14ac:dyDescent="0.15">
      <c r="A116" s="597" t="s">
        <v>150</v>
      </c>
      <c r="B116" s="116" t="s">
        <v>151</v>
      </c>
      <c r="C116" s="336">
        <f>+[13]BS17A!C804</f>
        <v>14</v>
      </c>
      <c r="D116" s="434">
        <f>+C116-E116</f>
        <v>0</v>
      </c>
      <c r="E116" s="435">
        <f>+[13]BS17A!D804</f>
        <v>14</v>
      </c>
      <c r="F116" s="338">
        <f>+[13]BS17A!N804</f>
        <v>0</v>
      </c>
      <c r="G116" s="436">
        <f>+[13]BS17A!O804</f>
        <v>14</v>
      </c>
      <c r="H116" s="337">
        <f>+[13]BS17A!P804</f>
        <v>0</v>
      </c>
      <c r="I116" s="337">
        <f>+[13]BS17A!Q804+[13]BS17A!R804</f>
        <v>0</v>
      </c>
      <c r="J116" s="437">
        <f>+[13]BS17D!C804</f>
        <v>0</v>
      </c>
      <c r="K116" s="337">
        <f>+[13]BS17A!T804</f>
        <v>0</v>
      </c>
      <c r="L116" s="15" t="str">
        <f>IF((E116)&gt;C116,"ERROR POR PREVISION",IF((F116+G116+H116)&lt;&gt;C116,"ERROR PROCEDENCIA",""))</f>
        <v/>
      </c>
      <c r="M116" s="88"/>
      <c r="X116" s="117">
        <f>IF(E116&gt;C116,1,0)</f>
        <v>0</v>
      </c>
      <c r="Y116" s="118">
        <f t="shared" ref="Y116:Y133" si="19">IF((F116+G116+H116)&lt;&gt;C116,1,0)</f>
        <v>0</v>
      </c>
    </row>
    <row r="117" spans="1:25" ht="15" customHeight="1" x14ac:dyDescent="0.15">
      <c r="A117" s="613"/>
      <c r="B117" s="119" t="s">
        <v>152</v>
      </c>
      <c r="C117" s="298">
        <f>+[13]BS17C!C44</f>
        <v>0</v>
      </c>
      <c r="D117" s="438"/>
      <c r="E117" s="439"/>
      <c r="F117" s="299">
        <f>+[13]BS17C!D44</f>
        <v>0</v>
      </c>
      <c r="G117" s="301">
        <f>+[13]BS17C!E44</f>
        <v>0</v>
      </c>
      <c r="H117" s="343">
        <f>+[13]BS17C!F44</f>
        <v>0</v>
      </c>
      <c r="I117" s="343">
        <f>+[13]BS17C!G44</f>
        <v>0</v>
      </c>
      <c r="J117" s="298">
        <f>+[13]BS17D!C1988</f>
        <v>0</v>
      </c>
      <c r="K117" s="343">
        <f>+[13]BS17C!H44</f>
        <v>0</v>
      </c>
      <c r="L117" s="15" t="str">
        <f>IF((F117+G117+H117)&lt;&gt;C117,"ERROR PROCEDENCIA","")</f>
        <v/>
      </c>
      <c r="M117" s="88"/>
      <c r="X117" s="117"/>
      <c r="Y117" s="118">
        <f t="shared" si="19"/>
        <v>0</v>
      </c>
    </row>
    <row r="118" spans="1:25" ht="15" customHeight="1" x14ac:dyDescent="0.15">
      <c r="A118" s="614"/>
      <c r="B118" s="120" t="s">
        <v>10</v>
      </c>
      <c r="C118" s="281">
        <f>+C117+C116</f>
        <v>14</v>
      </c>
      <c r="D118" s="423"/>
      <c r="E118" s="424"/>
      <c r="F118" s="282">
        <f t="shared" ref="F118:K118" si="20">+F117+F116</f>
        <v>0</v>
      </c>
      <c r="G118" s="284">
        <f t="shared" si="20"/>
        <v>14</v>
      </c>
      <c r="H118" s="350">
        <f t="shared" si="20"/>
        <v>0</v>
      </c>
      <c r="I118" s="350">
        <f t="shared" si="20"/>
        <v>0</v>
      </c>
      <c r="J118" s="281">
        <f>+J117+J116</f>
        <v>0</v>
      </c>
      <c r="K118" s="350">
        <f t="shared" si="20"/>
        <v>0</v>
      </c>
      <c r="L118" s="15" t="str">
        <f>IF((F118+G118+H118)&lt;&gt;C118,"ERROR PROCEDENCIA","")</f>
        <v/>
      </c>
      <c r="M118" s="88"/>
      <c r="X118" s="117"/>
      <c r="Y118" s="118">
        <f t="shared" si="19"/>
        <v>0</v>
      </c>
    </row>
    <row r="119" spans="1:25" ht="15" customHeight="1" x14ac:dyDescent="0.15">
      <c r="A119" s="121" t="s">
        <v>153</v>
      </c>
      <c r="B119" s="122"/>
      <c r="C119" s="440">
        <f>+[13]BS17C!C80</f>
        <v>834</v>
      </c>
      <c r="D119" s="423"/>
      <c r="E119" s="424"/>
      <c r="F119" s="325">
        <f>+[13]BS17C!D80</f>
        <v>2</v>
      </c>
      <c r="G119" s="327">
        <f>+[13]BS17C!E80</f>
        <v>801</v>
      </c>
      <c r="H119" s="441">
        <f>+[13]BS17C!F80</f>
        <v>31</v>
      </c>
      <c r="I119" s="441">
        <f>+[13]BS17C!G80</f>
        <v>0</v>
      </c>
      <c r="J119" s="324">
        <f>+[13]BS17D!C2023</f>
        <v>0</v>
      </c>
      <c r="K119" s="441">
        <f>+[13]BS17C!H80</f>
        <v>0</v>
      </c>
      <c r="L119" s="15" t="str">
        <f>IF((F119+G119+H119)&lt;&gt;C119,"ERROR PROCEDENCIA","")</f>
        <v/>
      </c>
      <c r="M119" s="88"/>
      <c r="X119" s="117"/>
      <c r="Y119" s="118">
        <f t="shared" si="19"/>
        <v>0</v>
      </c>
    </row>
    <row r="120" spans="1:25" ht="15" customHeight="1" x14ac:dyDescent="0.15">
      <c r="A120" s="123" t="s">
        <v>154</v>
      </c>
      <c r="B120" s="124"/>
      <c r="C120" s="172">
        <f>+[13]BS17C!C122</f>
        <v>297</v>
      </c>
      <c r="D120" s="442"/>
      <c r="E120" s="443"/>
      <c r="F120" s="331">
        <f>+[13]BS17C!D122</f>
        <v>2</v>
      </c>
      <c r="G120" s="333">
        <f>+[13]BS17C!E122</f>
        <v>285</v>
      </c>
      <c r="H120" s="359">
        <f>+[13]BS17C!F122</f>
        <v>10</v>
      </c>
      <c r="I120" s="359">
        <f>+[13]BS17C!G122</f>
        <v>0</v>
      </c>
      <c r="J120" s="330">
        <f>+[13]BS17D!C2062</f>
        <v>0</v>
      </c>
      <c r="K120" s="359">
        <f>+[13]BS17C!H122</f>
        <v>0</v>
      </c>
      <c r="L120" s="15" t="str">
        <f>IF((F120+G120+H120)&lt;&gt;C120,"ERROR PROCEDENCIA","")</f>
        <v/>
      </c>
      <c r="M120" s="88"/>
      <c r="X120" s="117"/>
      <c r="Y120" s="118">
        <f t="shared" si="19"/>
        <v>0</v>
      </c>
    </row>
    <row r="121" spans="1:25" ht="15" customHeight="1" x14ac:dyDescent="0.15">
      <c r="A121" s="615" t="s">
        <v>155</v>
      </c>
      <c r="B121" s="616"/>
      <c r="C121" s="403">
        <f>+[13]BS17A!C1036</f>
        <v>1</v>
      </c>
      <c r="D121" s="283">
        <f>+C121-E121</f>
        <v>0</v>
      </c>
      <c r="E121" s="285">
        <f>+[13]BS17A!D1036</f>
        <v>1</v>
      </c>
      <c r="F121" s="282">
        <f>+[13]BS17A!N1036</f>
        <v>0</v>
      </c>
      <c r="G121" s="284">
        <f>+[13]BS17A!O1036</f>
        <v>1</v>
      </c>
      <c r="H121" s="350">
        <f>+[13]BS17A!P1036</f>
        <v>0</v>
      </c>
      <c r="I121" s="350">
        <f>+[13]BS17A!Q1036+[13]BS17A!R1036</f>
        <v>0</v>
      </c>
      <c r="J121" s="281">
        <f>+[13]BS17D!C1036</f>
        <v>0</v>
      </c>
      <c r="K121" s="350">
        <f>+[13]BS17A!T1036</f>
        <v>0</v>
      </c>
      <c r="L121" s="15" t="str">
        <f>IF((E121)&gt;C121,"ERROR POR PREVISION",IF((F121+G121+H121)&lt;&gt;C121,"ERROR PROCEDENCIA",""))</f>
        <v/>
      </c>
      <c r="M121" s="88"/>
      <c r="X121" s="117">
        <f>IF(E121&gt;C121,1,0)</f>
        <v>0</v>
      </c>
      <c r="Y121" s="118">
        <f t="shared" si="19"/>
        <v>0</v>
      </c>
    </row>
    <row r="122" spans="1:25" ht="15" customHeight="1" x14ac:dyDescent="0.15">
      <c r="A122" s="125" t="s">
        <v>156</v>
      </c>
      <c r="B122" s="126"/>
      <c r="C122" s="444">
        <f>+[13]BS17C!C164</f>
        <v>78</v>
      </c>
      <c r="D122" s="445"/>
      <c r="E122" s="443"/>
      <c r="F122" s="288">
        <f>+[13]BS17C!D164</f>
        <v>78</v>
      </c>
      <c r="G122" s="290">
        <f>+[13]BS17C!E164</f>
        <v>0</v>
      </c>
      <c r="H122" s="446">
        <f>+[13]BS17C!F164</f>
        <v>0</v>
      </c>
      <c r="I122" s="446">
        <f>+[13]BS17C!G164</f>
        <v>0</v>
      </c>
      <c r="J122" s="287">
        <f>+[13]BS17D!B2103</f>
        <v>0</v>
      </c>
      <c r="K122" s="446">
        <f>+[13]BS17C!H164</f>
        <v>0</v>
      </c>
      <c r="L122" s="15" t="str">
        <f>IF((F122+G122+H122)&lt;&gt;C122,"ERROR PROCEDENCIA","")</f>
        <v/>
      </c>
      <c r="M122" s="88"/>
      <c r="X122" s="117"/>
      <c r="Y122" s="118">
        <f t="shared" si="19"/>
        <v>0</v>
      </c>
    </row>
    <row r="123" spans="1:25" ht="15" customHeight="1" x14ac:dyDescent="0.15">
      <c r="A123" s="574" t="s">
        <v>157</v>
      </c>
      <c r="B123" s="127" t="s">
        <v>151</v>
      </c>
      <c r="C123" s="172">
        <f>+[13]BS17A!C1196</f>
        <v>775</v>
      </c>
      <c r="D123" s="306">
        <f>+C123-E123</f>
        <v>0</v>
      </c>
      <c r="E123" s="308">
        <f>+[13]BS17A!D1196</f>
        <v>775</v>
      </c>
      <c r="F123" s="305">
        <f>+[13]BS17A!N1196</f>
        <v>209</v>
      </c>
      <c r="G123" s="307">
        <f>+[13]BS17A!O1196</f>
        <v>348</v>
      </c>
      <c r="H123" s="341">
        <f>+[13]BS17A!P1196</f>
        <v>218</v>
      </c>
      <c r="I123" s="341">
        <f>+[13]BS17A!Q1196+[13]BS17A!R1196</f>
        <v>0</v>
      </c>
      <c r="J123" s="304">
        <f>+[13]BS17D!C1196</f>
        <v>0</v>
      </c>
      <c r="K123" s="341">
        <f>+[13]BS17A!T1196</f>
        <v>0</v>
      </c>
      <c r="L123" s="15" t="str">
        <f>IF((E123)&gt;C123,"ERROR POR PREVISION",IF((F123+G123+H123)&lt;&gt;C123,"ERROR PROCEDENCIA",""))</f>
        <v/>
      </c>
      <c r="M123" s="88"/>
      <c r="X123" s="117">
        <f>IF(E123&gt;C123,1,0)</f>
        <v>0</v>
      </c>
      <c r="Y123" s="118">
        <f t="shared" si="19"/>
        <v>0</v>
      </c>
    </row>
    <row r="124" spans="1:25" ht="15" customHeight="1" x14ac:dyDescent="0.15">
      <c r="A124" s="603"/>
      <c r="B124" s="119" t="s">
        <v>152</v>
      </c>
      <c r="C124" s="447">
        <f>+[13]BS17C!C181</f>
        <v>16144</v>
      </c>
      <c r="D124" s="438"/>
      <c r="E124" s="439"/>
      <c r="F124" s="299">
        <f>+[13]BS17C!D181</f>
        <v>15538</v>
      </c>
      <c r="G124" s="301">
        <f>+[13]BS17C!E181</f>
        <v>324</v>
      </c>
      <c r="H124" s="343">
        <f>+[13]BS17C!F181</f>
        <v>282</v>
      </c>
      <c r="I124" s="343">
        <f>+[13]BS17C!G181</f>
        <v>0</v>
      </c>
      <c r="J124" s="298">
        <f>+[13]BS17D!C2119</f>
        <v>0</v>
      </c>
      <c r="K124" s="343">
        <f>+[13]BS17C!H181</f>
        <v>0</v>
      </c>
      <c r="L124" s="15" t="str">
        <f>IF((F124+G124+H124)&lt;&gt;C124,"ERROR PROCEDENCIA","")</f>
        <v/>
      </c>
      <c r="M124" s="88"/>
      <c r="X124" s="117"/>
      <c r="Y124" s="118">
        <f t="shared" si="19"/>
        <v>0</v>
      </c>
    </row>
    <row r="125" spans="1:25" ht="15" customHeight="1" x14ac:dyDescent="0.15">
      <c r="A125" s="575"/>
      <c r="B125" s="120" t="s">
        <v>10</v>
      </c>
      <c r="C125" s="403">
        <f>+C124+C123</f>
        <v>16919</v>
      </c>
      <c r="D125" s="423"/>
      <c r="E125" s="424"/>
      <c r="F125" s="282">
        <f t="shared" ref="F125:K125" si="21">+F124+F123</f>
        <v>15747</v>
      </c>
      <c r="G125" s="284">
        <f t="shared" si="21"/>
        <v>672</v>
      </c>
      <c r="H125" s="350">
        <f t="shared" si="21"/>
        <v>500</v>
      </c>
      <c r="I125" s="350">
        <f t="shared" si="21"/>
        <v>0</v>
      </c>
      <c r="J125" s="281">
        <f t="shared" si="21"/>
        <v>0</v>
      </c>
      <c r="K125" s="350">
        <f t="shared" si="21"/>
        <v>0</v>
      </c>
      <c r="L125" s="15" t="str">
        <f>IF((F125+G125+H125)&lt;&gt;C125,"ERROR PROCEDENCIA","")</f>
        <v/>
      </c>
      <c r="M125" s="88"/>
      <c r="X125" s="117"/>
      <c r="Y125" s="118">
        <f t="shared" si="19"/>
        <v>0</v>
      </c>
    </row>
    <row r="126" spans="1:25" ht="15" customHeight="1" x14ac:dyDescent="0.15">
      <c r="A126" s="603" t="s">
        <v>158</v>
      </c>
      <c r="B126" s="128" t="s">
        <v>151</v>
      </c>
      <c r="C126" s="444">
        <f>+[13]BS17A!C1353</f>
        <v>24</v>
      </c>
      <c r="D126" s="326">
        <f>+C126-E126</f>
        <v>2</v>
      </c>
      <c r="E126" s="328">
        <f>+[13]BS17A!D1353</f>
        <v>22</v>
      </c>
      <c r="F126" s="325">
        <f>+[13]BS17A!N1353</f>
        <v>1</v>
      </c>
      <c r="G126" s="327">
        <f>+[13]BS17A!O1353</f>
        <v>23</v>
      </c>
      <c r="H126" s="441">
        <f>+[13]BS17A!P1353</f>
        <v>0</v>
      </c>
      <c r="I126" s="441">
        <f>+[13]BS17A!Q1353+[13]BS17A!R1353</f>
        <v>0</v>
      </c>
      <c r="J126" s="287">
        <f>+[13]BS17D!C1353</f>
        <v>0</v>
      </c>
      <c r="K126" s="441">
        <f>+[13]BS17A!T1353</f>
        <v>0</v>
      </c>
      <c r="L126" s="15" t="str">
        <f>IF((E126)&gt;C126,"ERROR POR PREVISION",IF((F126+G126+H126)&lt;&gt;C126,"ERROR PROCEDENCIA",""))</f>
        <v/>
      </c>
      <c r="M126" s="88"/>
      <c r="X126" s="117">
        <f>IF(E126&gt;C126,1,0)</f>
        <v>0</v>
      </c>
      <c r="Y126" s="118">
        <f t="shared" si="19"/>
        <v>0</v>
      </c>
    </row>
    <row r="127" spans="1:25" ht="15" customHeight="1" x14ac:dyDescent="0.15">
      <c r="A127" s="603"/>
      <c r="B127" s="119" t="s">
        <v>152</v>
      </c>
      <c r="C127" s="447">
        <f>+[13]BS17C!C252</f>
        <v>276</v>
      </c>
      <c r="D127" s="438"/>
      <c r="E127" s="439"/>
      <c r="F127" s="299">
        <f>+[13]BS17C!D252</f>
        <v>243</v>
      </c>
      <c r="G127" s="301">
        <f>+[13]BS17C!E252</f>
        <v>23</v>
      </c>
      <c r="H127" s="343">
        <f>+[13]BS17C!F252</f>
        <v>10</v>
      </c>
      <c r="I127" s="343">
        <f>+[13]BS17C!G252</f>
        <v>0</v>
      </c>
      <c r="J127" s="298">
        <f>+[13]BS17D!C2189</f>
        <v>0</v>
      </c>
      <c r="K127" s="343">
        <f>+[13]BS17C!H252</f>
        <v>0</v>
      </c>
      <c r="L127" s="15" t="str">
        <f>IF((F127+G127+H127)&lt;&gt;C127,"ERROR PROCEDENCIA","")</f>
        <v/>
      </c>
      <c r="M127" s="88"/>
      <c r="X127" s="117"/>
      <c r="Y127" s="118">
        <f t="shared" si="19"/>
        <v>0</v>
      </c>
    </row>
    <row r="128" spans="1:25" ht="15" customHeight="1" x14ac:dyDescent="0.15">
      <c r="A128" s="603"/>
      <c r="B128" s="120" t="s">
        <v>10</v>
      </c>
      <c r="C128" s="403">
        <f>+C127+C126</f>
        <v>300</v>
      </c>
      <c r="D128" s="423"/>
      <c r="E128" s="424"/>
      <c r="F128" s="282">
        <f t="shared" ref="F128:K128" si="22">+F127+F126</f>
        <v>244</v>
      </c>
      <c r="G128" s="284">
        <f t="shared" si="22"/>
        <v>46</v>
      </c>
      <c r="H128" s="350">
        <f t="shared" si="22"/>
        <v>10</v>
      </c>
      <c r="I128" s="350">
        <f t="shared" si="22"/>
        <v>0</v>
      </c>
      <c r="J128" s="281">
        <f t="shared" si="22"/>
        <v>0</v>
      </c>
      <c r="K128" s="350">
        <f t="shared" si="22"/>
        <v>0</v>
      </c>
      <c r="L128" s="15" t="str">
        <f>IF((F128+G128+H128)&lt;&gt;C128,"ERROR PROCEDENCIA","")</f>
        <v/>
      </c>
      <c r="M128" s="88"/>
      <c r="X128" s="117"/>
      <c r="Y128" s="118">
        <f t="shared" si="19"/>
        <v>0</v>
      </c>
    </row>
    <row r="129" spans="1:26" ht="15" customHeight="1" x14ac:dyDescent="0.15">
      <c r="A129" s="123" t="s">
        <v>159</v>
      </c>
      <c r="B129" s="126"/>
      <c r="C129" s="444">
        <f>+[13]BS17C!C292</f>
        <v>160</v>
      </c>
      <c r="D129" s="442"/>
      <c r="E129" s="443"/>
      <c r="F129" s="288">
        <f>+[13]BS17C!D292</f>
        <v>114</v>
      </c>
      <c r="G129" s="290">
        <f>+[13]BS17C!E292</f>
        <v>13</v>
      </c>
      <c r="H129" s="446">
        <f>+[13]BS17C!F292</f>
        <v>33</v>
      </c>
      <c r="I129" s="446">
        <f>+[13]BS17C!G292</f>
        <v>0</v>
      </c>
      <c r="J129" s="287">
        <f>+[13]BS17D!C2228</f>
        <v>0</v>
      </c>
      <c r="K129" s="446">
        <f>+[13]BS17C!H292</f>
        <v>0</v>
      </c>
      <c r="L129" s="15" t="str">
        <f>IF((F129+G129+H129)&lt;&gt;C129,"ERROR PROCEDENCIA","")</f>
        <v/>
      </c>
      <c r="M129" s="88"/>
      <c r="X129" s="117"/>
      <c r="Y129" s="118">
        <f t="shared" si="19"/>
        <v>0</v>
      </c>
    </row>
    <row r="130" spans="1:26" ht="15" customHeight="1" x14ac:dyDescent="0.15">
      <c r="A130" s="121" t="s">
        <v>160</v>
      </c>
      <c r="B130" s="129"/>
      <c r="C130" s="403">
        <f>+[13]BS17A!C1574</f>
        <v>1417</v>
      </c>
      <c r="D130" s="283">
        <f>+C130-E130</f>
        <v>67</v>
      </c>
      <c r="E130" s="285">
        <f>+[13]BS17A!D1574</f>
        <v>1350</v>
      </c>
      <c r="F130" s="282">
        <f>+[13]BS17A!N1574</f>
        <v>1290</v>
      </c>
      <c r="G130" s="284">
        <f>+[13]BS17A!O1574</f>
        <v>127</v>
      </c>
      <c r="H130" s="350">
        <f>+[13]BS17A!P1574</f>
        <v>0</v>
      </c>
      <c r="I130" s="350">
        <f>+[13]BS17A!Q1574+[13]BS17A!R1574</f>
        <v>0</v>
      </c>
      <c r="J130" s="281">
        <f>+[13]BS17D!C1574</f>
        <v>0</v>
      </c>
      <c r="K130" s="350">
        <f>+[13]BS17A!T1574</f>
        <v>0</v>
      </c>
      <c r="L130" s="15" t="str">
        <f>IF((E130)&gt;C130,"ERROR POR PREVISION",IF((F130+G130+H130)&lt;&gt;C130,"ERROR PROCEDENCIA",""))</f>
        <v/>
      </c>
      <c r="M130" s="88"/>
      <c r="X130" s="117">
        <f>IF(E130&gt;C130,1,0)</f>
        <v>0</v>
      </c>
      <c r="Y130" s="118">
        <f t="shared" si="19"/>
        <v>0</v>
      </c>
    </row>
    <row r="131" spans="1:26" ht="15" customHeight="1" x14ac:dyDescent="0.15">
      <c r="A131" s="604" t="s">
        <v>161</v>
      </c>
      <c r="B131" s="127" t="s">
        <v>151</v>
      </c>
      <c r="C131" s="444">
        <f>+[13]BS17A!C1849</f>
        <v>31</v>
      </c>
      <c r="D131" s="289">
        <f>+C131-E131</f>
        <v>0</v>
      </c>
      <c r="E131" s="291">
        <f>+[13]BS17A!D1849</f>
        <v>31</v>
      </c>
      <c r="F131" s="288">
        <f>+[13]BS17A!N1849</f>
        <v>13</v>
      </c>
      <c r="G131" s="290">
        <f>+[13]BS17A!O1849</f>
        <v>0</v>
      </c>
      <c r="H131" s="446">
        <f>+[13]BS17A!P1849</f>
        <v>18</v>
      </c>
      <c r="I131" s="446">
        <f>+[13]BS17A!Q1849+[13]BS17A!R1849</f>
        <v>0</v>
      </c>
      <c r="J131" s="287">
        <f>+[13]BS17D!C1849</f>
        <v>0</v>
      </c>
      <c r="K131" s="446">
        <f>+[13]BS17A!T1849</f>
        <v>0</v>
      </c>
      <c r="L131" s="15" t="str">
        <f>IF((E131)&gt;C131,"ERROR POR PREVISION",IF((F131+G131+H131)&lt;&gt;C131,"ERROR PROCEDENCIA",""))</f>
        <v/>
      </c>
      <c r="M131" s="88"/>
      <c r="X131" s="117">
        <f>IF(E131&gt;C131,1,0)</f>
        <v>0</v>
      </c>
      <c r="Y131" s="118">
        <f t="shared" si="19"/>
        <v>0</v>
      </c>
    </row>
    <row r="132" spans="1:26" ht="15" customHeight="1" x14ac:dyDescent="0.15">
      <c r="A132" s="605"/>
      <c r="B132" s="119" t="s">
        <v>152</v>
      </c>
      <c r="C132" s="447">
        <f>+[13]BS17C!C315</f>
        <v>87</v>
      </c>
      <c r="D132" s="438"/>
      <c r="E132" s="439"/>
      <c r="F132" s="299">
        <f>+[13]BS17C!D315</f>
        <v>3</v>
      </c>
      <c r="G132" s="301">
        <f>+[13]BS17C!E315</f>
        <v>84</v>
      </c>
      <c r="H132" s="343">
        <f>+[13]BS17C!F315</f>
        <v>0</v>
      </c>
      <c r="I132" s="343">
        <f>+[13]BS17C!G315</f>
        <v>0</v>
      </c>
      <c r="J132" s="298">
        <f>+[13]BS17D!C2250</f>
        <v>0</v>
      </c>
      <c r="K132" s="343">
        <f>+[13]BS17C!H315</f>
        <v>0</v>
      </c>
      <c r="L132" s="15" t="str">
        <f t="shared" ref="L132:L137" si="23">IF((F132+G132+H132)&lt;&gt;C132,"ERROR PROCEDENCIA","")</f>
        <v/>
      </c>
      <c r="M132" s="88"/>
      <c r="X132" s="117"/>
      <c r="Y132" s="118">
        <f t="shared" si="19"/>
        <v>0</v>
      </c>
    </row>
    <row r="133" spans="1:26" ht="15" customHeight="1" x14ac:dyDescent="0.15">
      <c r="A133" s="606"/>
      <c r="B133" s="120" t="s">
        <v>10</v>
      </c>
      <c r="C133" s="403">
        <f>+C132+C131</f>
        <v>118</v>
      </c>
      <c r="D133" s="423"/>
      <c r="E133" s="424"/>
      <c r="F133" s="282">
        <f t="shared" ref="F133:K133" si="24">+F132+F131</f>
        <v>16</v>
      </c>
      <c r="G133" s="284">
        <f t="shared" si="24"/>
        <v>84</v>
      </c>
      <c r="H133" s="350">
        <f t="shared" si="24"/>
        <v>18</v>
      </c>
      <c r="I133" s="350">
        <f t="shared" si="24"/>
        <v>0</v>
      </c>
      <c r="J133" s="281">
        <f t="shared" si="24"/>
        <v>0</v>
      </c>
      <c r="K133" s="350">
        <f t="shared" si="24"/>
        <v>0</v>
      </c>
      <c r="L133" s="15" t="str">
        <f t="shared" si="23"/>
        <v/>
      </c>
      <c r="M133" s="88"/>
      <c r="X133" s="117"/>
      <c r="Y133" s="118">
        <f t="shared" si="19"/>
        <v>0</v>
      </c>
    </row>
    <row r="134" spans="1:26" ht="15" customHeight="1" x14ac:dyDescent="0.15">
      <c r="A134" s="121" t="s">
        <v>162</v>
      </c>
      <c r="B134" s="129"/>
      <c r="C134" s="403">
        <f>+[13]BS17C!C341</f>
        <v>11680</v>
      </c>
      <c r="D134" s="423"/>
      <c r="E134" s="424"/>
      <c r="F134" s="282">
        <f>+[13]BS17C!D341</f>
        <v>9175</v>
      </c>
      <c r="G134" s="284">
        <f>+[13]BS17C!E341</f>
        <v>1958</v>
      </c>
      <c r="H134" s="350">
        <f>+[13]BS17C!F341</f>
        <v>547</v>
      </c>
      <c r="I134" s="350">
        <f>+[13]BS17C!G341</f>
        <v>0</v>
      </c>
      <c r="J134" s="281">
        <f>+[13]BS17D!C2267</f>
        <v>0</v>
      </c>
      <c r="K134" s="350">
        <f>+[13]BS17C!H341</f>
        <v>0</v>
      </c>
      <c r="L134" s="15" t="str">
        <f t="shared" si="23"/>
        <v/>
      </c>
      <c r="M134" s="88"/>
      <c r="X134" s="117"/>
      <c r="Y134" s="118"/>
    </row>
    <row r="135" spans="1:26" ht="15" customHeight="1" x14ac:dyDescent="0.15">
      <c r="A135" s="607" t="s">
        <v>163</v>
      </c>
      <c r="B135" s="130" t="s">
        <v>151</v>
      </c>
      <c r="C135" s="448">
        <f>+C116+C121+C123+C126+C130+C131</f>
        <v>2262</v>
      </c>
      <c r="D135" s="371"/>
      <c r="E135" s="372"/>
      <c r="F135" s="306">
        <f t="shared" ref="F135:K135" si="25">+F116+F121+F123+F126+F130+F131</f>
        <v>1513</v>
      </c>
      <c r="G135" s="307">
        <f t="shared" si="25"/>
        <v>513</v>
      </c>
      <c r="H135" s="308">
        <f t="shared" si="25"/>
        <v>236</v>
      </c>
      <c r="I135" s="448">
        <f t="shared" si="25"/>
        <v>0</v>
      </c>
      <c r="J135" s="304">
        <f>+J116+J121+J123+J126+J130+J131</f>
        <v>0</v>
      </c>
      <c r="K135" s="341">
        <f t="shared" si="25"/>
        <v>0</v>
      </c>
      <c r="L135" s="15" t="str">
        <f t="shared" si="23"/>
        <v/>
      </c>
      <c r="M135" s="88"/>
      <c r="X135" s="117"/>
      <c r="Y135" s="118">
        <f>IF((F135+G135+H135)&lt;&gt;C135,1,0)</f>
        <v>0</v>
      </c>
    </row>
    <row r="136" spans="1:26" ht="15" customHeight="1" x14ac:dyDescent="0.15">
      <c r="A136" s="608"/>
      <c r="B136" s="131" t="s">
        <v>152</v>
      </c>
      <c r="C136" s="397">
        <f>+C117+C119+C120+C122+C124+C127+C129+C132+C134</f>
        <v>29556</v>
      </c>
      <c r="D136" s="423"/>
      <c r="E136" s="424"/>
      <c r="F136" s="293">
        <f t="shared" ref="F136:K136" si="26">+F117+F119+F120+F122+F124+F127+F129+F132+F134</f>
        <v>25155</v>
      </c>
      <c r="G136" s="295">
        <f t="shared" si="26"/>
        <v>3488</v>
      </c>
      <c r="H136" s="357">
        <f t="shared" si="26"/>
        <v>913</v>
      </c>
      <c r="I136" s="357">
        <f t="shared" si="26"/>
        <v>0</v>
      </c>
      <c r="J136" s="177">
        <f t="shared" si="26"/>
        <v>0</v>
      </c>
      <c r="K136" s="357">
        <f t="shared" si="26"/>
        <v>0</v>
      </c>
      <c r="L136" s="15" t="str">
        <f t="shared" si="23"/>
        <v/>
      </c>
      <c r="M136" s="88"/>
      <c r="X136" s="117"/>
      <c r="Y136" s="118">
        <f>IF((F136+G136+H136)&lt;&gt;C136,1,0)</f>
        <v>0</v>
      </c>
    </row>
    <row r="137" spans="1:26" ht="15" customHeight="1" x14ac:dyDescent="0.15">
      <c r="A137" s="609"/>
      <c r="B137" s="132" t="s">
        <v>10</v>
      </c>
      <c r="C137" s="447">
        <f>+C135+C136</f>
        <v>31818</v>
      </c>
      <c r="D137" s="442"/>
      <c r="E137" s="443"/>
      <c r="F137" s="299">
        <f t="shared" ref="F137:K137" si="27">+F135+F136</f>
        <v>26668</v>
      </c>
      <c r="G137" s="301">
        <f t="shared" si="27"/>
        <v>4001</v>
      </c>
      <c r="H137" s="343">
        <f t="shared" si="27"/>
        <v>1149</v>
      </c>
      <c r="I137" s="343">
        <f t="shared" si="27"/>
        <v>0</v>
      </c>
      <c r="J137" s="298">
        <f t="shared" si="27"/>
        <v>0</v>
      </c>
      <c r="K137" s="343">
        <f t="shared" si="27"/>
        <v>0</v>
      </c>
      <c r="L137" s="15" t="str">
        <f t="shared" si="23"/>
        <v/>
      </c>
      <c r="M137" s="88"/>
      <c r="X137" s="117"/>
      <c r="Y137" s="118">
        <f>IF((F137+G137+H137)&lt;&gt;C137,1,0)</f>
        <v>0</v>
      </c>
    </row>
    <row r="138" spans="1:26" ht="27.75" customHeight="1" x14ac:dyDescent="0.2">
      <c r="A138" s="113" t="s">
        <v>164</v>
      </c>
      <c r="B138" s="20"/>
      <c r="C138" s="133"/>
      <c r="D138" s="133"/>
      <c r="E138" s="134"/>
      <c r="F138" s="133"/>
      <c r="G138" s="104"/>
      <c r="H138" s="104"/>
      <c r="I138" s="104"/>
      <c r="J138" s="104"/>
      <c r="K138" s="104"/>
      <c r="L138" s="104"/>
      <c r="M138" s="104"/>
    </row>
    <row r="139" spans="1:26" ht="27" customHeight="1" x14ac:dyDescent="0.2">
      <c r="A139" s="610" t="s">
        <v>165</v>
      </c>
      <c r="B139" s="611"/>
      <c r="C139" s="135" t="s">
        <v>10</v>
      </c>
      <c r="D139" s="136" t="s">
        <v>166</v>
      </c>
      <c r="E139" s="137"/>
      <c r="F139" s="104"/>
      <c r="G139" s="104"/>
      <c r="H139" s="104"/>
      <c r="I139" s="104"/>
      <c r="J139" s="104"/>
      <c r="K139" s="104"/>
      <c r="Z139" s="4"/>
    </row>
    <row r="140" spans="1:26" ht="15" customHeight="1" x14ac:dyDescent="0.2">
      <c r="A140" s="138" t="s">
        <v>167</v>
      </c>
      <c r="B140" s="139"/>
      <c r="C140" s="449">
        <f>+[13]BS17C!C532</f>
        <v>0</v>
      </c>
      <c r="D140" s="336">
        <f>+[13]BS17C!E532</f>
        <v>0</v>
      </c>
      <c r="E140" s="15" t="str">
        <f t="shared" ref="E140:E146" si="28">IF(D140&gt;C140,"Error: Las actividades totales son menores que las realizadas en beneficiarios","")</f>
        <v/>
      </c>
      <c r="F140" s="104"/>
      <c r="G140" s="104"/>
      <c r="H140" s="104"/>
      <c r="I140" s="104"/>
      <c r="J140" s="104"/>
      <c r="K140" s="104"/>
      <c r="L140" s="450"/>
      <c r="M140" s="450"/>
      <c r="N140" s="450"/>
      <c r="X140" s="117">
        <f>IF(D140&gt;C140,1,0)</f>
        <v>0</v>
      </c>
      <c r="Z140" s="4"/>
    </row>
    <row r="141" spans="1:26" ht="15" customHeight="1" x14ac:dyDescent="0.2">
      <c r="A141" s="73" t="s">
        <v>168</v>
      </c>
      <c r="B141" s="140"/>
      <c r="C141" s="397">
        <f>+[13]BS17A!C1861</f>
        <v>74</v>
      </c>
      <c r="D141" s="177">
        <f>+[13]BS17A!D1861</f>
        <v>64</v>
      </c>
      <c r="E141" s="15" t="str">
        <f t="shared" si="28"/>
        <v/>
      </c>
      <c r="F141" s="104"/>
      <c r="G141" s="104"/>
      <c r="H141" s="104"/>
      <c r="I141" s="104"/>
      <c r="J141" s="104"/>
      <c r="K141" s="104"/>
      <c r="L141" s="450"/>
      <c r="M141" s="450"/>
      <c r="N141" s="450"/>
      <c r="X141" s="117">
        <f t="shared" ref="X141:X146" si="29">IF(D141&gt;C141,1,0)</f>
        <v>0</v>
      </c>
      <c r="Z141" s="4"/>
    </row>
    <row r="142" spans="1:26" ht="15" customHeight="1" x14ac:dyDescent="0.2">
      <c r="A142" s="73" t="s">
        <v>169</v>
      </c>
      <c r="B142" s="140"/>
      <c r="C142" s="397">
        <f>+[13]BS17A!C48</f>
        <v>586</v>
      </c>
      <c r="D142" s="177">
        <f>+[13]BS17A!D48</f>
        <v>586</v>
      </c>
      <c r="E142" s="15" t="str">
        <f t="shared" si="28"/>
        <v/>
      </c>
      <c r="F142" s="104"/>
      <c r="G142" s="104"/>
      <c r="H142" s="104"/>
      <c r="I142" s="104"/>
      <c r="J142" s="104"/>
      <c r="K142" s="104"/>
      <c r="L142" s="450"/>
      <c r="M142" s="450"/>
      <c r="N142" s="450"/>
      <c r="X142" s="117">
        <f t="shared" si="29"/>
        <v>0</v>
      </c>
      <c r="Z142" s="4"/>
    </row>
    <row r="143" spans="1:26" ht="15" customHeight="1" x14ac:dyDescent="0.2">
      <c r="A143" s="73" t="s">
        <v>170</v>
      </c>
      <c r="B143" s="140"/>
      <c r="C143" s="451"/>
      <c r="D143" s="452"/>
      <c r="E143" s="15" t="str">
        <f t="shared" si="28"/>
        <v/>
      </c>
      <c r="F143" s="104"/>
      <c r="G143" s="104"/>
      <c r="H143" s="104"/>
      <c r="I143" s="104"/>
      <c r="J143" s="104"/>
      <c r="K143" s="104"/>
      <c r="L143" s="450"/>
      <c r="M143" s="450"/>
      <c r="N143" s="450"/>
      <c r="X143" s="117">
        <f t="shared" si="29"/>
        <v>0</v>
      </c>
      <c r="Z143" s="4"/>
    </row>
    <row r="144" spans="1:26" ht="15" customHeight="1" x14ac:dyDescent="0.2">
      <c r="A144" s="73" t="s">
        <v>171</v>
      </c>
      <c r="B144" s="140"/>
      <c r="C144" s="397">
        <f>+[13]BS17A!C50</f>
        <v>69</v>
      </c>
      <c r="D144" s="453">
        <f>+[13]BS17A!D50</f>
        <v>69</v>
      </c>
      <c r="E144" s="15" t="str">
        <f t="shared" si="28"/>
        <v/>
      </c>
      <c r="F144" s="104"/>
      <c r="G144" s="104"/>
      <c r="H144" s="104"/>
      <c r="I144" s="104"/>
      <c r="J144" s="104"/>
      <c r="K144" s="104"/>
      <c r="L144" s="450"/>
      <c r="M144" s="450"/>
      <c r="N144" s="450"/>
      <c r="X144" s="117">
        <f t="shared" si="29"/>
        <v>0</v>
      </c>
      <c r="Z144" s="4"/>
    </row>
    <row r="145" spans="1:28" ht="15" customHeight="1" x14ac:dyDescent="0.2">
      <c r="A145" s="141" t="s">
        <v>172</v>
      </c>
      <c r="B145" s="142"/>
      <c r="C145" s="400">
        <f>+[13]BS17A!C51</f>
        <v>126</v>
      </c>
      <c r="D145" s="330">
        <f>+[13]BS17A!D51</f>
        <v>122</v>
      </c>
      <c r="E145" s="15" t="str">
        <f t="shared" si="28"/>
        <v/>
      </c>
      <c r="F145" s="104"/>
      <c r="G145" s="104"/>
      <c r="H145" s="104"/>
      <c r="I145" s="104"/>
      <c r="J145" s="104"/>
      <c r="K145" s="104"/>
      <c r="L145" s="450"/>
      <c r="M145" s="450"/>
      <c r="N145" s="450"/>
      <c r="X145" s="117">
        <f t="shared" si="29"/>
        <v>0</v>
      </c>
      <c r="Z145" s="4"/>
    </row>
    <row r="146" spans="1:28" ht="15" customHeight="1" x14ac:dyDescent="0.2">
      <c r="A146" s="143" t="s">
        <v>173</v>
      </c>
      <c r="B146" s="144"/>
      <c r="C146" s="403">
        <f>SUM(C140:C145)</f>
        <v>855</v>
      </c>
      <c r="D146" s="281">
        <f>SUM(D140:D145)</f>
        <v>841</v>
      </c>
      <c r="E146" s="15" t="str">
        <f t="shared" si="28"/>
        <v/>
      </c>
      <c r="F146" s="104"/>
      <c r="G146" s="104"/>
      <c r="H146" s="104"/>
      <c r="I146" s="104"/>
      <c r="J146" s="104"/>
      <c r="K146" s="104"/>
      <c r="L146" s="450"/>
      <c r="M146" s="450"/>
      <c r="N146" s="450"/>
      <c r="X146" s="117">
        <f t="shared" si="29"/>
        <v>0</v>
      </c>
      <c r="Z146" s="4"/>
    </row>
    <row r="147" spans="1:28" s="145" customFormat="1" ht="33" customHeight="1" x14ac:dyDescent="0.2">
      <c r="A147" s="612" t="s">
        <v>174</v>
      </c>
      <c r="B147" s="612"/>
      <c r="C147" s="612"/>
      <c r="D147" s="612"/>
      <c r="E147" s="612"/>
      <c r="F147" s="612"/>
      <c r="W147" s="4"/>
      <c r="X147" s="108"/>
      <c r="Y147" s="108"/>
      <c r="Z147" s="4"/>
      <c r="AA147" s="4"/>
    </row>
    <row r="148" spans="1:28" s="145" customFormat="1" ht="13.9" customHeight="1" x14ac:dyDescent="0.2">
      <c r="A148" s="146"/>
      <c r="B148" s="147"/>
      <c r="C148" s="590" t="s">
        <v>175</v>
      </c>
      <c r="D148" s="591"/>
      <c r="E148" s="590" t="s">
        <v>176</v>
      </c>
      <c r="F148" s="591"/>
      <c r="G148" s="594" t="s">
        <v>177</v>
      </c>
      <c r="H148" s="104"/>
      <c r="I148" s="104"/>
      <c r="J148" s="104"/>
      <c r="K148" s="104"/>
      <c r="L148" s="104"/>
      <c r="M148" s="104"/>
      <c r="N148" s="104"/>
      <c r="O148" s="148"/>
      <c r="W148" s="4"/>
      <c r="X148" s="108"/>
      <c r="Y148" s="108"/>
      <c r="Z148" s="4"/>
      <c r="AA148" s="4"/>
    </row>
    <row r="149" spans="1:28" ht="11.25" customHeight="1" x14ac:dyDescent="0.2">
      <c r="A149" s="597" t="s">
        <v>178</v>
      </c>
      <c r="B149" s="598"/>
      <c r="C149" s="592"/>
      <c r="D149" s="593"/>
      <c r="E149" s="592"/>
      <c r="F149" s="593"/>
      <c r="G149" s="595"/>
      <c r="H149" s="104"/>
      <c r="I149" s="104"/>
      <c r="J149" s="104"/>
      <c r="K149" s="104"/>
      <c r="L149" s="104"/>
      <c r="M149" s="104"/>
      <c r="N149" s="104"/>
      <c r="O149" s="148"/>
      <c r="X149" s="108"/>
      <c r="Z149" s="4"/>
    </row>
    <row r="150" spans="1:28" ht="44.25" customHeight="1" x14ac:dyDescent="0.2">
      <c r="A150" s="149"/>
      <c r="B150" s="150"/>
      <c r="C150" s="454" t="s">
        <v>179</v>
      </c>
      <c r="D150" s="455" t="s">
        <v>180</v>
      </c>
      <c r="E150" s="456" t="s">
        <v>181</v>
      </c>
      <c r="F150" s="455" t="s">
        <v>182</v>
      </c>
      <c r="G150" s="596"/>
      <c r="H150" s="104"/>
      <c r="I150" s="104"/>
      <c r="J150" s="104"/>
      <c r="K150" s="104"/>
      <c r="L150" s="104"/>
      <c r="N150" s="104"/>
      <c r="O150" s="148"/>
      <c r="W150" s="151" t="str">
        <f>IF($G151&gt;$C151,"Recetas Despachadas con Oportunidad no debe ser mayor al Despacho Total","")</f>
        <v/>
      </c>
      <c r="X150" s="151" t="str">
        <f>IF($G152&gt;$C152,"Recetas Despachadas con Oportunidad no debe ser mayor al Despacho Total","")</f>
        <v/>
      </c>
      <c r="Y150" s="152"/>
      <c r="Z150" s="152">
        <f>IF(G151&gt;C151,1,0)</f>
        <v>0</v>
      </c>
    </row>
    <row r="151" spans="1:28" ht="15.75" customHeight="1" x14ac:dyDescent="0.2">
      <c r="A151" s="599" t="s">
        <v>183</v>
      </c>
      <c r="B151" s="600"/>
      <c r="C151" s="173">
        <v>4707</v>
      </c>
      <c r="D151" s="175">
        <v>90</v>
      </c>
      <c r="E151" s="173">
        <v>12511</v>
      </c>
      <c r="F151" s="175"/>
      <c r="G151" s="175">
        <v>4707</v>
      </c>
      <c r="H151" s="153" t="s">
        <v>138</v>
      </c>
      <c r="I151" s="153"/>
      <c r="J151" s="153"/>
      <c r="K151" s="153"/>
      <c r="N151" s="104"/>
      <c r="O151" s="148"/>
      <c r="W151" s="151"/>
      <c r="X151" s="151" t="str">
        <f>IF(F151&gt;E151,"Prescrita solicitadas menor rechazadas        ","")</f>
        <v/>
      </c>
      <c r="Y151" s="152">
        <f>IF(F151&gt;E151,1,0)</f>
        <v>0</v>
      </c>
      <c r="Z151" s="152">
        <f>IF(G152&gt;C152,1,0)</f>
        <v>0</v>
      </c>
    </row>
    <row r="152" spans="1:28" ht="15" customHeight="1" x14ac:dyDescent="0.2">
      <c r="A152" s="601" t="s">
        <v>184</v>
      </c>
      <c r="B152" s="602"/>
      <c r="C152" s="178">
        <v>2114</v>
      </c>
      <c r="D152" s="180">
        <v>41</v>
      </c>
      <c r="E152" s="178">
        <v>5619</v>
      </c>
      <c r="F152" s="180"/>
      <c r="G152" s="180">
        <v>2114</v>
      </c>
      <c r="H152" s="153" t="s">
        <v>138</v>
      </c>
      <c r="I152" s="12"/>
      <c r="N152" s="104"/>
      <c r="O152" s="148"/>
      <c r="W152" s="151"/>
      <c r="X152" s="151" t="str">
        <f>IF(F152&gt;E152,"Prescrita solicitadas menor rechazadas       ","")</f>
        <v/>
      </c>
      <c r="Y152" s="152"/>
      <c r="Z152" s="4"/>
    </row>
    <row r="153" spans="1:28" ht="15" customHeight="1" x14ac:dyDescent="0.2">
      <c r="A153" s="571" t="s">
        <v>10</v>
      </c>
      <c r="B153" s="573"/>
      <c r="C153" s="283">
        <f>SUM(C151:C152)</f>
        <v>6821</v>
      </c>
      <c r="D153" s="285">
        <f>SUM(D151:D152)</f>
        <v>131</v>
      </c>
      <c r="E153" s="283">
        <f>SUM(E151:E152)</f>
        <v>18130</v>
      </c>
      <c r="F153" s="285">
        <f>SUM(F151:F152)</f>
        <v>0</v>
      </c>
      <c r="G153" s="285">
        <f>SUM(G151:G152)</f>
        <v>6821</v>
      </c>
      <c r="H153" s="104"/>
      <c r="I153" s="104"/>
      <c r="J153" s="104"/>
      <c r="K153" s="104"/>
      <c r="L153" s="104"/>
      <c r="N153" s="154"/>
      <c r="O153" s="154"/>
      <c r="P153" s="155"/>
      <c r="Q153" s="155"/>
      <c r="R153" s="155"/>
      <c r="S153" s="155"/>
      <c r="T153" s="155"/>
      <c r="U153" s="155"/>
      <c r="V153" s="155"/>
      <c r="W153" s="155"/>
      <c r="X153" s="156"/>
      <c r="Y153" s="157">
        <f>IF(F152&gt;E152,1,0)</f>
        <v>0</v>
      </c>
      <c r="Z153" s="155"/>
      <c r="AA153" s="155"/>
      <c r="AB153" s="155"/>
    </row>
    <row r="154" spans="1:28" s="145" customFormat="1" ht="33" customHeight="1" x14ac:dyDescent="0.2">
      <c r="A154" s="113" t="s">
        <v>185</v>
      </c>
      <c r="N154" s="157"/>
      <c r="O154" s="157"/>
      <c r="P154" s="157"/>
      <c r="Q154" s="157"/>
      <c r="R154" s="157"/>
      <c r="S154" s="157"/>
      <c r="T154" s="155"/>
      <c r="U154" s="157"/>
      <c r="V154" s="157"/>
      <c r="W154" s="157"/>
      <c r="X154" s="157"/>
      <c r="Y154" s="157"/>
      <c r="Z154" s="157"/>
      <c r="AA154" s="157"/>
      <c r="AB154" s="157"/>
    </row>
    <row r="155" spans="1:28" ht="11.25" customHeight="1" x14ac:dyDescent="0.15">
      <c r="A155" s="567" t="s">
        <v>186</v>
      </c>
      <c r="B155" s="568"/>
      <c r="C155" s="574" t="s">
        <v>10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21.95" customHeight="1" x14ac:dyDescent="0.15">
      <c r="A156" s="569"/>
      <c r="B156" s="570"/>
      <c r="C156" s="575"/>
      <c r="N156" s="155"/>
      <c r="O156" s="155"/>
      <c r="P156" s="157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4.1" customHeight="1" x14ac:dyDescent="0.15">
      <c r="A157" s="585" t="s">
        <v>187</v>
      </c>
      <c r="B157" s="586"/>
      <c r="C157" s="158">
        <v>10932</v>
      </c>
      <c r="D157" s="159"/>
      <c r="E157" s="160"/>
      <c r="F157" s="161"/>
      <c r="H157" s="162"/>
      <c r="I157" s="162"/>
      <c r="J157" s="162"/>
      <c r="K157" s="162"/>
      <c r="L157" s="162"/>
      <c r="M157" s="162"/>
      <c r="N157" s="163"/>
      <c r="O157" s="163"/>
      <c r="P157" s="15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33" customHeight="1" x14ac:dyDescent="0.2">
      <c r="A158" s="164" t="s">
        <v>188</v>
      </c>
      <c r="B158" s="165"/>
      <c r="C158" s="165"/>
      <c r="D158" s="457"/>
      <c r="E158" s="457"/>
      <c r="F158" s="457"/>
      <c r="G158" s="104"/>
      <c r="H158" s="104"/>
      <c r="I158" s="104"/>
      <c r="J158" s="104"/>
      <c r="K158" s="104"/>
      <c r="L158" s="104"/>
      <c r="M158" s="104"/>
      <c r="N158" s="154"/>
      <c r="O158" s="154"/>
      <c r="P158" s="155"/>
      <c r="Q158" s="155"/>
      <c r="R158" s="155"/>
      <c r="S158" s="155"/>
      <c r="T158" s="155"/>
      <c r="U158" s="155"/>
      <c r="V158" s="155"/>
      <c r="W158" s="155"/>
      <c r="X158" s="156"/>
      <c r="Y158" s="156"/>
      <c r="Z158" s="155"/>
      <c r="AA158" s="155"/>
      <c r="AB158" s="155"/>
    </row>
    <row r="159" spans="1:28" ht="21.75" customHeight="1" x14ac:dyDescent="0.2">
      <c r="A159" s="146"/>
      <c r="B159" s="147"/>
      <c r="C159" s="458" t="s">
        <v>10</v>
      </c>
      <c r="D159" s="457"/>
      <c r="E159" s="457"/>
      <c r="F159" s="457"/>
      <c r="G159" s="104"/>
      <c r="H159" s="104"/>
      <c r="I159" s="104"/>
      <c r="J159" s="104"/>
      <c r="K159" s="104"/>
      <c r="L159" s="104"/>
      <c r="M159" s="104"/>
      <c r="N159" s="104"/>
      <c r="O159" s="148"/>
      <c r="X159" s="108"/>
      <c r="Y159" s="108"/>
      <c r="Z159" s="4"/>
    </row>
    <row r="160" spans="1:28" ht="15" customHeight="1" x14ac:dyDescent="0.2">
      <c r="A160" s="587" t="s">
        <v>189</v>
      </c>
      <c r="B160" s="166" t="s">
        <v>190</v>
      </c>
      <c r="C160" s="459"/>
      <c r="D160" s="460"/>
      <c r="E160" s="457"/>
      <c r="F160" s="457"/>
      <c r="G160" s="104"/>
      <c r="H160" s="104"/>
      <c r="I160" s="104"/>
      <c r="J160" s="104"/>
      <c r="K160" s="104"/>
      <c r="L160" s="104"/>
      <c r="M160" s="104"/>
      <c r="N160" s="104"/>
      <c r="O160" s="148"/>
      <c r="X160" s="108"/>
      <c r="Y160" s="108"/>
      <c r="Z160" s="4"/>
    </row>
    <row r="161" spans="1:26" ht="15" customHeight="1" x14ac:dyDescent="0.2">
      <c r="A161" s="587"/>
      <c r="B161" s="167" t="s">
        <v>191</v>
      </c>
      <c r="C161" s="461">
        <v>2594</v>
      </c>
      <c r="D161" s="460"/>
      <c r="E161" s="457"/>
      <c r="F161" s="457"/>
      <c r="G161" s="104"/>
      <c r="H161" s="104"/>
      <c r="I161" s="104"/>
      <c r="J161" s="104"/>
      <c r="K161" s="104"/>
      <c r="L161" s="104"/>
      <c r="M161" s="104"/>
      <c r="N161" s="104"/>
      <c r="O161" s="148"/>
      <c r="X161" s="108"/>
      <c r="Y161" s="108"/>
      <c r="Z161" s="4"/>
    </row>
    <row r="162" spans="1:26" ht="15" customHeight="1" x14ac:dyDescent="0.2">
      <c r="A162" s="588" t="s">
        <v>192</v>
      </c>
      <c r="B162" s="589"/>
      <c r="C162" s="462">
        <v>16194</v>
      </c>
      <c r="D162" s="460"/>
      <c r="E162" s="457"/>
      <c r="F162" s="457"/>
      <c r="G162" s="104"/>
      <c r="H162" s="104"/>
      <c r="I162" s="104"/>
      <c r="J162" s="104"/>
      <c r="K162" s="104"/>
      <c r="L162" s="104"/>
      <c r="M162" s="104"/>
      <c r="N162" s="104"/>
      <c r="O162" s="148"/>
      <c r="X162" s="108"/>
      <c r="Y162" s="108"/>
      <c r="Z162" s="4"/>
    </row>
    <row r="163" spans="1:26" ht="33" customHeight="1" x14ac:dyDescent="0.2">
      <c r="A163" s="98" t="s">
        <v>193</v>
      </c>
      <c r="B163" s="20"/>
      <c r="C163" s="20"/>
      <c r="D163" s="20"/>
      <c r="X163" s="108"/>
      <c r="Y163" s="105"/>
      <c r="Z163" s="4"/>
    </row>
    <row r="164" spans="1:26" ht="12.75" customHeight="1" x14ac:dyDescent="0.15">
      <c r="A164" s="567" t="s">
        <v>194</v>
      </c>
      <c r="B164" s="568"/>
      <c r="C164" s="574" t="s">
        <v>195</v>
      </c>
      <c r="D164" s="578" t="s">
        <v>196</v>
      </c>
      <c r="E164" s="579"/>
      <c r="F164" s="579"/>
      <c r="G164" s="579"/>
      <c r="H164" s="579"/>
      <c r="I164" s="580"/>
      <c r="J164" s="574" t="s">
        <v>197</v>
      </c>
      <c r="X164" s="108"/>
      <c r="Y164" s="105"/>
      <c r="Z164" s="4"/>
    </row>
    <row r="165" spans="1:26" ht="22.5" customHeight="1" x14ac:dyDescent="0.15">
      <c r="A165" s="569"/>
      <c r="B165" s="570"/>
      <c r="C165" s="575"/>
      <c r="D165" s="168" t="s">
        <v>198</v>
      </c>
      <c r="E165" s="169" t="s">
        <v>199</v>
      </c>
      <c r="F165" s="170" t="s">
        <v>200</v>
      </c>
      <c r="G165" s="170" t="s">
        <v>201</v>
      </c>
      <c r="H165" s="170" t="s">
        <v>202</v>
      </c>
      <c r="I165" s="171" t="s">
        <v>203</v>
      </c>
      <c r="J165" s="575"/>
      <c r="X165" s="108"/>
      <c r="Y165" s="105"/>
      <c r="Z165" s="4"/>
    </row>
    <row r="166" spans="1:26" ht="15" customHeight="1" x14ac:dyDescent="0.2">
      <c r="A166" s="581" t="s">
        <v>204</v>
      </c>
      <c r="B166" s="582"/>
      <c r="C166" s="172">
        <f>SUM(D166:I166)</f>
        <v>0</v>
      </c>
      <c r="D166" s="173"/>
      <c r="E166" s="174"/>
      <c r="F166" s="174"/>
      <c r="G166" s="174"/>
      <c r="H166" s="174"/>
      <c r="I166" s="175"/>
      <c r="J166" s="176"/>
      <c r="K166" s="15" t="str">
        <f>IF(J166&gt;C166,"Error: Las actividades totales son menores que las realizadas en beneficiarios","")</f>
        <v/>
      </c>
      <c r="L166" s="104"/>
      <c r="M166" s="104"/>
      <c r="N166" s="104"/>
      <c r="O166" s="104"/>
      <c r="P166" s="450"/>
      <c r="Q166" s="450"/>
      <c r="R166" s="450"/>
      <c r="X166" s="101">
        <f>IF(J166&gt;C166,1,0)</f>
        <v>0</v>
      </c>
      <c r="Z166" s="4"/>
    </row>
    <row r="167" spans="1:26" ht="15" customHeight="1" x14ac:dyDescent="0.15">
      <c r="A167" s="583" t="s">
        <v>205</v>
      </c>
      <c r="B167" s="584"/>
      <c r="C167" s="177">
        <f>SUM(D167:I167)</f>
        <v>0</v>
      </c>
      <c r="D167" s="178"/>
      <c r="E167" s="179"/>
      <c r="F167" s="179"/>
      <c r="G167" s="179"/>
      <c r="H167" s="179"/>
      <c r="I167" s="180"/>
      <c r="J167" s="181"/>
      <c r="K167" s="15" t="str">
        <f>IF(J167&gt;C167,"Error: Las actividades totales son menores que las realizadas en beneficiarios","")</f>
        <v/>
      </c>
      <c r="X167" s="101">
        <f>IF(J167&gt;C167,1,0)</f>
        <v>0</v>
      </c>
      <c r="Y167" s="108"/>
      <c r="Z167" s="4"/>
    </row>
    <row r="168" spans="1:26" ht="15" customHeight="1" x14ac:dyDescent="0.15">
      <c r="A168" s="565" t="s">
        <v>206</v>
      </c>
      <c r="B168" s="566"/>
      <c r="C168" s="182">
        <f>SUM(D168:E168)</f>
        <v>0</v>
      </c>
      <c r="D168" s="183"/>
      <c r="E168" s="184"/>
      <c r="F168" s="185"/>
      <c r="G168" s="185"/>
      <c r="H168" s="185"/>
      <c r="I168" s="186"/>
      <c r="J168" s="187"/>
      <c r="K168" s="15" t="str">
        <f>IF(J168&gt;C168,"Error: Las actividades totales son menores que las realizadas en beneficiarios","")</f>
        <v/>
      </c>
      <c r="X168" s="101">
        <f>IF(J168&gt;C168,1,0)</f>
        <v>0</v>
      </c>
      <c r="Y168" s="108"/>
      <c r="Z168" s="4"/>
    </row>
    <row r="169" spans="1:26" ht="33" customHeight="1" x14ac:dyDescent="0.2">
      <c r="A169" s="98" t="s">
        <v>207</v>
      </c>
      <c r="B169" s="96"/>
      <c r="C169" s="20"/>
      <c r="D169" s="20"/>
      <c r="E169" s="20"/>
      <c r="F169" s="20"/>
      <c r="G169" s="20"/>
      <c r="H169" s="20"/>
      <c r="I169" s="20"/>
      <c r="X169" s="108"/>
      <c r="Y169" s="108"/>
      <c r="Z169" s="4"/>
    </row>
    <row r="170" spans="1:26" ht="21" customHeight="1" x14ac:dyDescent="0.15">
      <c r="A170" s="567" t="s">
        <v>208</v>
      </c>
      <c r="B170" s="568"/>
      <c r="C170" s="568" t="s">
        <v>209</v>
      </c>
      <c r="D170" s="571" t="s">
        <v>210</v>
      </c>
      <c r="E170" s="572"/>
      <c r="F170" s="572"/>
      <c r="G170" s="572"/>
      <c r="H170" s="572"/>
      <c r="I170" s="572"/>
      <c r="J170" s="572"/>
      <c r="K170" s="573"/>
      <c r="L170" s="574" t="s">
        <v>211</v>
      </c>
      <c r="M170" s="111"/>
      <c r="N170" s="111"/>
      <c r="Y170" s="108"/>
      <c r="Z170" s="108"/>
    </row>
    <row r="171" spans="1:26" ht="20.25" customHeight="1" x14ac:dyDescent="0.15">
      <c r="A171" s="569"/>
      <c r="B171" s="570"/>
      <c r="C171" s="570"/>
      <c r="D171" s="188" t="s">
        <v>212</v>
      </c>
      <c r="E171" s="189" t="s">
        <v>213</v>
      </c>
      <c r="F171" s="189" t="s">
        <v>214</v>
      </c>
      <c r="G171" s="189" t="s">
        <v>215</v>
      </c>
      <c r="H171" s="189" t="s">
        <v>216</v>
      </c>
      <c r="I171" s="189" t="s">
        <v>217</v>
      </c>
      <c r="J171" s="190" t="s">
        <v>218</v>
      </c>
      <c r="K171" s="189" t="s">
        <v>219</v>
      </c>
      <c r="L171" s="575"/>
      <c r="M171" s="111"/>
      <c r="N171" s="111"/>
      <c r="Y171" s="108"/>
      <c r="Z171" s="108"/>
    </row>
    <row r="172" spans="1:26" ht="15" customHeight="1" x14ac:dyDescent="0.2">
      <c r="A172" s="576" t="s">
        <v>220</v>
      </c>
      <c r="B172" s="577"/>
      <c r="C172" s="463"/>
      <c r="D172" s="464"/>
      <c r="E172" s="465"/>
      <c r="F172" s="465"/>
      <c r="G172" s="465"/>
      <c r="H172" s="465"/>
      <c r="I172" s="465"/>
      <c r="J172" s="466"/>
      <c r="K172" s="465"/>
      <c r="L172" s="467"/>
      <c r="M172" s="191" t="str">
        <f>IF(AND(C172&gt;0,SUM(D172:K172)=0),"Falta registro profesionales participantes",IF(AND(SUM(D172:K172)&gt;0,C172=0),"Falta número de rondas",""))</f>
        <v/>
      </c>
      <c r="N172" s="192"/>
      <c r="Y172" s="101">
        <f>IF(AND(C172&gt;0,SUM(D172:K172)=0),1,IF(AND(SUM(D172:K172)&gt;0,C172=0),1,0))</f>
        <v>0</v>
      </c>
      <c r="Z172" s="108"/>
    </row>
    <row r="173" spans="1:26" ht="15" customHeight="1" x14ac:dyDescent="0.2">
      <c r="A173" s="554" t="s">
        <v>221</v>
      </c>
      <c r="B173" s="555"/>
      <c r="C173" s="468"/>
      <c r="D173" s="469"/>
      <c r="E173" s="470"/>
      <c r="F173" s="470"/>
      <c r="G173" s="470"/>
      <c r="H173" s="470"/>
      <c r="I173" s="470"/>
      <c r="J173" s="181"/>
      <c r="K173" s="470"/>
      <c r="L173" s="471"/>
      <c r="M173" s="191" t="str">
        <f>IF(AND(C173&gt;0,SUM(D173:K173)=0),"Falta registro profesionales participantes",IF(AND(SUM(D173:K173)&gt;0,C173=0),"Falta número de rondas",""))</f>
        <v/>
      </c>
      <c r="N173" s="192"/>
      <c r="Y173" s="101">
        <f>IF(AND(C173&gt;0,SUM(D173:K173)=0),1,IF(AND(SUM(D173:K173)&gt;0,C173=0),1,0))</f>
        <v>0</v>
      </c>
      <c r="Z173" s="105"/>
    </row>
    <row r="174" spans="1:26" ht="15" customHeight="1" x14ac:dyDescent="0.2">
      <c r="A174" s="556" t="s">
        <v>222</v>
      </c>
      <c r="B174" s="557"/>
      <c r="C174" s="472"/>
      <c r="D174" s="473"/>
      <c r="E174" s="474"/>
      <c r="F174" s="474"/>
      <c r="G174" s="474"/>
      <c r="H174" s="474"/>
      <c r="I174" s="474"/>
      <c r="J174" s="187"/>
      <c r="K174" s="474"/>
      <c r="L174" s="461"/>
      <c r="M174" s="191" t="str">
        <f>IF(AND(C174&gt;0,SUM(D174:K174)=0),"Falta registro profesionales participantes",IF(AND(SUM(D174:K174)&gt;0,C174=0),"Falta número de rondas",""))</f>
        <v/>
      </c>
      <c r="N174" s="192"/>
      <c r="Y174" s="101">
        <f>IF(AND(C174&gt;0,SUM(D174:K174)=0),1,IF(AND(SUM(D174:K174)&gt;0,C174=0),1,0))</f>
        <v>0</v>
      </c>
      <c r="Z174" s="105"/>
    </row>
    <row r="175" spans="1:26" ht="33" customHeight="1" x14ac:dyDescent="0.2">
      <c r="A175" s="98" t="s">
        <v>223</v>
      </c>
      <c r="B175" s="524"/>
      <c r="C175" s="475"/>
      <c r="D175" s="475"/>
      <c r="E175" s="475"/>
      <c r="F175" s="475"/>
      <c r="G175" s="475"/>
      <c r="H175" s="475"/>
      <c r="I175" s="475"/>
      <c r="J175" s="475"/>
      <c r="K175" s="475"/>
      <c r="X175" s="108"/>
      <c r="Y175" s="105"/>
      <c r="Z175" s="4"/>
    </row>
    <row r="176" spans="1:26" ht="39.950000000000003" customHeight="1" x14ac:dyDescent="0.15">
      <c r="A176" s="558" t="s">
        <v>224</v>
      </c>
      <c r="B176" s="559"/>
      <c r="C176" s="527" t="s">
        <v>10</v>
      </c>
      <c r="D176" s="527" t="s">
        <v>125</v>
      </c>
      <c r="E176" s="136" t="s">
        <v>225</v>
      </c>
      <c r="F176" s="194"/>
      <c r="G176" s="20"/>
      <c r="H176" s="20"/>
      <c r="L176" s="4" t="s">
        <v>226</v>
      </c>
      <c r="X176" s="108"/>
      <c r="Y176" s="108"/>
      <c r="Z176" s="4"/>
    </row>
    <row r="177" spans="1:28" ht="15" customHeight="1" x14ac:dyDescent="0.15">
      <c r="A177" s="560" t="s">
        <v>227</v>
      </c>
      <c r="B177" s="195" t="s">
        <v>228</v>
      </c>
      <c r="C177" s="196">
        <v>171</v>
      </c>
      <c r="D177" s="197">
        <v>163</v>
      </c>
      <c r="E177" s="197"/>
      <c r="F177" s="54" t="str">
        <f>IF(D177&gt;C177,"Error: Las actividades totales son menores que las realizadas en beneficiarios","")</f>
        <v/>
      </c>
      <c r="G177" s="20"/>
      <c r="H177" s="20"/>
      <c r="X177" s="101">
        <f>IF(D177&gt;C177,1,0)</f>
        <v>0</v>
      </c>
      <c r="Y177" s="108"/>
      <c r="Z177" s="4"/>
    </row>
    <row r="178" spans="1:28" ht="15" customHeight="1" x14ac:dyDescent="0.15">
      <c r="A178" s="561"/>
      <c r="B178" s="198" t="s">
        <v>229</v>
      </c>
      <c r="C178" s="199"/>
      <c r="D178" s="200"/>
      <c r="E178" s="200"/>
      <c r="F178" s="54" t="str">
        <f>IF(D178&gt;C178,"Error: Las actividades totales son menores que las realizadas en beneficiarios","")</f>
        <v/>
      </c>
      <c r="G178" s="20"/>
      <c r="H178" s="20"/>
      <c r="X178" s="101">
        <f>IF(D178&gt;C178,1,0)</f>
        <v>0</v>
      </c>
      <c r="Y178" s="105"/>
      <c r="Z178" s="4"/>
    </row>
    <row r="179" spans="1:28" ht="15" customHeight="1" x14ac:dyDescent="0.15">
      <c r="A179" s="562"/>
      <c r="B179" s="201" t="s">
        <v>230</v>
      </c>
      <c r="C179" s="202"/>
      <c r="D179" s="203"/>
      <c r="E179" s="203"/>
      <c r="F179" s="54" t="str">
        <f>IF(D179&gt;C179,"Error: Las actividades totales son menores que las realizadas en beneficiarios","")</f>
        <v/>
      </c>
      <c r="G179" s="20"/>
      <c r="H179" s="20"/>
      <c r="X179" s="101">
        <f>IF(D179&gt;C179,1,0)</f>
        <v>0</v>
      </c>
      <c r="Y179" s="108"/>
      <c r="Z179" s="4"/>
    </row>
    <row r="180" spans="1:28" ht="33" customHeight="1" x14ac:dyDescent="0.2">
      <c r="A180" s="204" t="s">
        <v>231</v>
      </c>
      <c r="C180" s="205"/>
      <c r="D180" s="205"/>
      <c r="E180" s="450"/>
      <c r="F180" s="206"/>
      <c r="G180" s="206"/>
      <c r="H180" s="20"/>
      <c r="X180" s="108"/>
      <c r="Y180" s="105"/>
      <c r="Z180" s="4"/>
    </row>
    <row r="181" spans="1:28" s="145" customFormat="1" ht="27.75" customHeight="1" x14ac:dyDescent="0.15">
      <c r="A181" s="563" t="s">
        <v>4</v>
      </c>
      <c r="B181" s="564"/>
      <c r="C181" s="528" t="s">
        <v>195</v>
      </c>
      <c r="D181" s="528" t="s">
        <v>232</v>
      </c>
      <c r="E181" s="527" t="s">
        <v>233</v>
      </c>
      <c r="F181" s="528" t="s">
        <v>234</v>
      </c>
      <c r="G181" s="528" t="s">
        <v>235</v>
      </c>
      <c r="H181" s="528" t="s">
        <v>236</v>
      </c>
      <c r="I181" s="528" t="s">
        <v>237</v>
      </c>
      <c r="J181" s="528" t="s">
        <v>238</v>
      </c>
      <c r="X181" s="4"/>
      <c r="Y181" s="108"/>
      <c r="Z181" s="105"/>
      <c r="AA181" s="4"/>
      <c r="AB181" s="4"/>
    </row>
    <row r="182" spans="1:28" ht="15" customHeight="1" x14ac:dyDescent="0.15">
      <c r="A182" s="546" t="s">
        <v>239</v>
      </c>
      <c r="B182" s="530" t="s">
        <v>240</v>
      </c>
      <c r="C182" s="209">
        <f t="shared" ref="C182:C194" si="30">SUM(D182:J182)</f>
        <v>0</v>
      </c>
      <c r="D182" s="210"/>
      <c r="E182" s="210"/>
      <c r="F182" s="210"/>
      <c r="G182" s="210"/>
      <c r="H182" s="210"/>
      <c r="I182" s="210"/>
      <c r="J182" s="210"/>
      <c r="Y182" s="108"/>
      <c r="Z182" s="105"/>
    </row>
    <row r="183" spans="1:28" ht="15" customHeight="1" x14ac:dyDescent="0.15">
      <c r="A183" s="545"/>
      <c r="B183" s="529" t="s">
        <v>241</v>
      </c>
      <c r="C183" s="212">
        <f t="shared" si="30"/>
        <v>0</v>
      </c>
      <c r="D183" s="212">
        <f t="shared" ref="D183:J183" si="31">SUM(D184:D188)</f>
        <v>0</v>
      </c>
      <c r="E183" s="212">
        <f t="shared" si="31"/>
        <v>0</v>
      </c>
      <c r="F183" s="212">
        <f t="shared" si="31"/>
        <v>0</v>
      </c>
      <c r="G183" s="213">
        <f t="shared" si="31"/>
        <v>0</v>
      </c>
      <c r="H183" s="212">
        <f t="shared" si="31"/>
        <v>0</v>
      </c>
      <c r="I183" s="212">
        <f t="shared" si="31"/>
        <v>0</v>
      </c>
      <c r="J183" s="212">
        <f t="shared" si="31"/>
        <v>0</v>
      </c>
      <c r="Y183" s="108"/>
      <c r="Z183" s="105"/>
    </row>
    <row r="184" spans="1:28" ht="15" customHeight="1" x14ac:dyDescent="0.15">
      <c r="A184" s="545"/>
      <c r="B184" s="214" t="s">
        <v>242</v>
      </c>
      <c r="C184" s="215">
        <f t="shared" si="30"/>
        <v>0</v>
      </c>
      <c r="D184" s="216"/>
      <c r="E184" s="216"/>
      <c r="F184" s="216"/>
      <c r="G184" s="216"/>
      <c r="H184" s="216"/>
      <c r="I184" s="216"/>
      <c r="J184" s="216"/>
      <c r="Y184" s="108"/>
      <c r="Z184" s="105"/>
    </row>
    <row r="185" spans="1:28" ht="15" customHeight="1" x14ac:dyDescent="0.15">
      <c r="A185" s="545"/>
      <c r="B185" s="214" t="s">
        <v>243</v>
      </c>
      <c r="C185" s="215">
        <f t="shared" si="30"/>
        <v>0</v>
      </c>
      <c r="D185" s="216"/>
      <c r="E185" s="216"/>
      <c r="F185" s="216"/>
      <c r="G185" s="216"/>
      <c r="H185" s="216"/>
      <c r="I185" s="216"/>
      <c r="J185" s="216"/>
      <c r="Y185" s="108"/>
      <c r="Z185" s="105"/>
    </row>
    <row r="186" spans="1:28" ht="15" customHeight="1" x14ac:dyDescent="0.15">
      <c r="A186" s="545"/>
      <c r="B186" s="217" t="s">
        <v>244</v>
      </c>
      <c r="C186" s="218">
        <f t="shared" si="30"/>
        <v>0</v>
      </c>
      <c r="D186" s="200"/>
      <c r="E186" s="200"/>
      <c r="F186" s="200"/>
      <c r="G186" s="200"/>
      <c r="H186" s="200"/>
      <c r="I186" s="200"/>
      <c r="J186" s="200"/>
      <c r="Y186" s="108"/>
      <c r="Z186" s="105"/>
    </row>
    <row r="187" spans="1:28" ht="15" customHeight="1" x14ac:dyDescent="0.15">
      <c r="A187" s="545"/>
      <c r="B187" s="217" t="s">
        <v>245</v>
      </c>
      <c r="C187" s="218">
        <f t="shared" si="30"/>
        <v>0</v>
      </c>
      <c r="D187" s="200"/>
      <c r="E187" s="200"/>
      <c r="F187" s="200"/>
      <c r="G187" s="200"/>
      <c r="H187" s="200"/>
      <c r="I187" s="200"/>
      <c r="J187" s="200"/>
      <c r="Y187" s="108"/>
      <c r="Z187" s="105"/>
    </row>
    <row r="188" spans="1:28" ht="15" customHeight="1" x14ac:dyDescent="0.15">
      <c r="A188" s="547"/>
      <c r="B188" s="219" t="s">
        <v>246</v>
      </c>
      <c r="C188" s="212">
        <f t="shared" si="30"/>
        <v>0</v>
      </c>
      <c r="D188" s="203"/>
      <c r="E188" s="203"/>
      <c r="F188" s="203"/>
      <c r="G188" s="203"/>
      <c r="H188" s="203"/>
      <c r="I188" s="203"/>
      <c r="J188" s="203"/>
      <c r="Y188" s="108"/>
      <c r="Z188" s="108"/>
    </row>
    <row r="189" spans="1:28" ht="15" customHeight="1" x14ac:dyDescent="0.15">
      <c r="A189" s="545" t="s">
        <v>247</v>
      </c>
      <c r="B189" s="220" t="s">
        <v>240</v>
      </c>
      <c r="C189" s="221">
        <f t="shared" si="30"/>
        <v>0</v>
      </c>
      <c r="D189" s="222"/>
      <c r="E189" s="222"/>
      <c r="F189" s="222"/>
      <c r="G189" s="223"/>
      <c r="H189" s="223"/>
      <c r="I189" s="222"/>
      <c r="J189" s="222"/>
      <c r="Y189" s="108"/>
      <c r="Z189" s="108"/>
    </row>
    <row r="190" spans="1:28" ht="15" customHeight="1" x14ac:dyDescent="0.15">
      <c r="A190" s="545"/>
      <c r="B190" s="530" t="s">
        <v>241</v>
      </c>
      <c r="C190" s="209">
        <f t="shared" si="30"/>
        <v>0</v>
      </c>
      <c r="D190" s="224"/>
      <c r="E190" s="224"/>
      <c r="F190" s="224"/>
      <c r="G190" s="210"/>
      <c r="H190" s="210"/>
      <c r="I190" s="224"/>
      <c r="J190" s="224"/>
      <c r="Y190" s="108"/>
      <c r="Z190" s="108"/>
    </row>
    <row r="191" spans="1:28" ht="15" customHeight="1" x14ac:dyDescent="0.15">
      <c r="A191" s="545"/>
      <c r="B191" s="529" t="s">
        <v>248</v>
      </c>
      <c r="C191" s="212">
        <f t="shared" si="30"/>
        <v>0</v>
      </c>
      <c r="D191" s="202"/>
      <c r="E191" s="202"/>
      <c r="F191" s="202"/>
      <c r="G191" s="203"/>
      <c r="H191" s="203"/>
      <c r="I191" s="202"/>
      <c r="J191" s="202"/>
      <c r="Y191" s="108"/>
      <c r="Z191" s="108"/>
    </row>
    <row r="192" spans="1:28" ht="15" customHeight="1" x14ac:dyDescent="0.15">
      <c r="A192" s="546" t="s">
        <v>249</v>
      </c>
      <c r="B192" s="530" t="s">
        <v>240</v>
      </c>
      <c r="C192" s="209">
        <f t="shared" si="30"/>
        <v>0</v>
      </c>
      <c r="D192" s="224"/>
      <c r="E192" s="224"/>
      <c r="F192" s="224"/>
      <c r="G192" s="210"/>
      <c r="H192" s="210"/>
      <c r="I192" s="224"/>
      <c r="J192" s="224"/>
      <c r="Y192" s="108"/>
      <c r="Z192" s="108"/>
    </row>
    <row r="193" spans="1:55" ht="15" customHeight="1" x14ac:dyDescent="0.15">
      <c r="A193" s="545"/>
      <c r="B193" s="225" t="s">
        <v>241</v>
      </c>
      <c r="C193" s="226">
        <f t="shared" si="30"/>
        <v>0</v>
      </c>
      <c r="D193" s="227"/>
      <c r="E193" s="227"/>
      <c r="F193" s="227"/>
      <c r="G193" s="228"/>
      <c r="H193" s="228"/>
      <c r="I193" s="227"/>
      <c r="J193" s="227"/>
      <c r="Y193" s="108"/>
      <c r="Z193" s="108"/>
    </row>
    <row r="194" spans="1:55" ht="15" customHeight="1" x14ac:dyDescent="0.15">
      <c r="A194" s="547"/>
      <c r="B194" s="229" t="s">
        <v>250</v>
      </c>
      <c r="C194" s="230">
        <f t="shared" si="30"/>
        <v>0</v>
      </c>
      <c r="D194" s="231"/>
      <c r="E194" s="231"/>
      <c r="F194" s="231"/>
      <c r="G194" s="232"/>
      <c r="H194" s="232"/>
      <c r="I194" s="231"/>
      <c r="J194" s="231"/>
      <c r="X194" s="145"/>
      <c r="Y194" s="108"/>
      <c r="Z194" s="233"/>
      <c r="AA194" s="145"/>
      <c r="AB194" s="145"/>
    </row>
    <row r="195" spans="1:55" ht="15" customHeight="1" x14ac:dyDescent="0.2">
      <c r="A195" s="547" t="s">
        <v>251</v>
      </c>
      <c r="B195" s="530" t="s">
        <v>240</v>
      </c>
      <c r="C195" s="224"/>
      <c r="D195" s="234"/>
      <c r="E195" s="235"/>
      <c r="F195" s="235"/>
      <c r="G195" s="235"/>
      <c r="H195" s="235"/>
      <c r="I195" s="235"/>
      <c r="J195" s="236"/>
      <c r="X195" s="237"/>
      <c r="Y195" s="238"/>
      <c r="Z195" s="238"/>
      <c r="AA195" s="239"/>
      <c r="AB195" s="240"/>
    </row>
    <row r="196" spans="1:55" ht="15" customHeight="1" x14ac:dyDescent="0.2">
      <c r="A196" s="548"/>
      <c r="B196" s="529" t="s">
        <v>252</v>
      </c>
      <c r="C196" s="202"/>
      <c r="D196" s="241"/>
      <c r="E196" s="242"/>
      <c r="F196" s="242"/>
      <c r="G196" s="242"/>
      <c r="H196" s="242"/>
      <c r="I196" s="242"/>
      <c r="J196" s="243"/>
      <c r="K196" s="244" t="s">
        <v>138</v>
      </c>
      <c r="X196" s="245"/>
      <c r="Y196" s="246"/>
      <c r="Z196" s="247"/>
      <c r="AA196" s="5"/>
      <c r="AB196" s="248"/>
    </row>
    <row r="197" spans="1:55" ht="15" customHeight="1" x14ac:dyDescent="0.2">
      <c r="A197" s="548" t="s">
        <v>253</v>
      </c>
      <c r="B197" s="549"/>
      <c r="C197" s="249"/>
      <c r="D197" s="250"/>
      <c r="E197" s="251"/>
      <c r="F197" s="251"/>
      <c r="G197" s="251"/>
      <c r="H197" s="251"/>
      <c r="I197" s="251"/>
      <c r="J197" s="252"/>
      <c r="X197" s="245"/>
      <c r="Y197" s="253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247"/>
      <c r="AA197" s="5">
        <f>+IF($C197&lt;=$C196,0,1)</f>
        <v>0</v>
      </c>
      <c r="AB197" s="248"/>
    </row>
    <row r="198" spans="1:55" s="240" customFormat="1" ht="33" customHeight="1" x14ac:dyDescent="0.2">
      <c r="A198" s="254" t="s">
        <v>254</v>
      </c>
      <c r="B198" s="4"/>
      <c r="C198" s="4"/>
      <c r="D198" s="4"/>
      <c r="E198" s="104"/>
      <c r="F198" s="104"/>
      <c r="G198" s="104"/>
      <c r="H198" s="4"/>
      <c r="I198" s="237"/>
      <c r="J198" s="237"/>
      <c r="K198" s="237"/>
      <c r="L198" s="237"/>
      <c r="M198" s="237"/>
      <c r="N198" s="237"/>
      <c r="O198" s="255"/>
      <c r="P198" s="255"/>
      <c r="Q198" s="255"/>
      <c r="R198" s="255"/>
      <c r="S198" s="255"/>
      <c r="T198" s="255"/>
      <c r="U198" s="255"/>
      <c r="V198" s="256"/>
      <c r="W198" s="245"/>
      <c r="X198" s="247"/>
      <c r="Y198" s="247"/>
      <c r="Z198" s="257"/>
      <c r="AA198" s="248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BB198" s="258"/>
      <c r="BC198" s="258"/>
    </row>
    <row r="199" spans="1:55" s="263" customFormat="1" ht="27" customHeight="1" x14ac:dyDescent="0.2">
      <c r="A199" s="550" t="s">
        <v>255</v>
      </c>
      <c r="B199" s="551"/>
      <c r="C199" s="526" t="s">
        <v>256</v>
      </c>
      <c r="D199" s="104"/>
      <c r="E199" s="104"/>
      <c r="F199" s="104"/>
      <c r="G199" s="4"/>
      <c r="H199" s="4"/>
      <c r="I199" s="259"/>
      <c r="J199" s="259"/>
      <c r="K199" s="259"/>
      <c r="L199" s="259"/>
      <c r="M199" s="259"/>
      <c r="N199" s="260"/>
      <c r="O199" s="261"/>
      <c r="P199" s="261"/>
      <c r="Q199" s="261"/>
      <c r="R199" s="261"/>
      <c r="S199" s="261"/>
      <c r="T199" s="261"/>
      <c r="U199" s="261"/>
      <c r="V199" s="262"/>
      <c r="W199" s="245"/>
      <c r="X199" s="247"/>
      <c r="Y199" s="247"/>
      <c r="Z199" s="257"/>
      <c r="AA199" s="248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BB199" s="264"/>
      <c r="BC199" s="264"/>
    </row>
    <row r="200" spans="1:55" s="263" customFormat="1" ht="15" customHeight="1" x14ac:dyDescent="0.2">
      <c r="A200" s="552" t="s">
        <v>257</v>
      </c>
      <c r="B200" s="553"/>
      <c r="C200" s="266"/>
      <c r="D200" s="267"/>
      <c r="E200" s="104"/>
      <c r="F200" s="104"/>
      <c r="G200" s="4"/>
      <c r="H200" s="4"/>
      <c r="I200" s="259"/>
      <c r="J200" s="259"/>
      <c r="K200" s="259"/>
      <c r="L200" s="259"/>
      <c r="M200" s="259"/>
      <c r="N200" s="260"/>
      <c r="O200" s="261"/>
      <c r="P200" s="261"/>
      <c r="Q200" s="261"/>
      <c r="R200" s="261"/>
      <c r="S200" s="261"/>
      <c r="T200" s="261"/>
      <c r="U200" s="261"/>
      <c r="V200" s="262"/>
      <c r="W200" s="245"/>
      <c r="X200" s="247"/>
      <c r="Y200" s="247"/>
      <c r="Z200" s="257"/>
      <c r="AA200" s="248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BB200" s="264"/>
      <c r="BC200" s="264"/>
    </row>
    <row r="201" spans="1:55" s="263" customFormat="1" ht="15" customHeight="1" x14ac:dyDescent="0.2">
      <c r="A201" s="535" t="s">
        <v>258</v>
      </c>
      <c r="B201" s="536"/>
      <c r="C201" s="268"/>
      <c r="D201" s="267"/>
      <c r="E201" s="104"/>
      <c r="F201" s="104"/>
      <c r="G201" s="4"/>
      <c r="H201" s="4"/>
      <c r="I201" s="259"/>
      <c r="J201" s="259"/>
      <c r="K201" s="259"/>
      <c r="L201" s="259"/>
      <c r="M201" s="259"/>
      <c r="N201" s="260"/>
      <c r="O201" s="261"/>
      <c r="P201" s="261"/>
      <c r="Q201" s="261"/>
      <c r="R201" s="261"/>
      <c r="S201" s="261"/>
      <c r="T201" s="261"/>
      <c r="U201" s="261"/>
      <c r="V201" s="262"/>
      <c r="W201" s="245"/>
      <c r="X201" s="247"/>
      <c r="Y201" s="247"/>
      <c r="Z201" s="257"/>
      <c r="AA201" s="248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BB201" s="264"/>
      <c r="BC201" s="264"/>
    </row>
    <row r="202" spans="1:55" s="263" customFormat="1" ht="15" customHeight="1" x14ac:dyDescent="0.2">
      <c r="A202" s="537" t="s">
        <v>259</v>
      </c>
      <c r="B202" s="538"/>
      <c r="C202" s="270"/>
      <c r="D202" s="267"/>
      <c r="E202" s="104"/>
      <c r="F202" s="104"/>
      <c r="G202" s="4"/>
      <c r="H202" s="4"/>
      <c r="I202" s="259"/>
      <c r="J202" s="259"/>
      <c r="K202" s="259"/>
      <c r="L202" s="259"/>
      <c r="M202" s="259"/>
      <c r="N202" s="260"/>
      <c r="O202" s="261"/>
      <c r="P202" s="261"/>
      <c r="Q202" s="261"/>
      <c r="R202" s="261"/>
      <c r="S202" s="261"/>
      <c r="T202" s="261"/>
      <c r="U202" s="261"/>
      <c r="V202" s="262"/>
      <c r="W202" s="245"/>
      <c r="X202" s="247"/>
      <c r="Y202" s="247"/>
      <c r="Z202" s="257"/>
      <c r="AA202" s="248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BB202" s="264"/>
      <c r="BC202" s="264"/>
    </row>
    <row r="203" spans="1:55" ht="33.75" customHeight="1" x14ac:dyDescent="0.2">
      <c r="A203" s="271" t="s">
        <v>260</v>
      </c>
      <c r="B203" s="272"/>
      <c r="C203" s="272"/>
      <c r="D203" s="272"/>
      <c r="E203" s="237"/>
      <c r="F203" s="255"/>
      <c r="G203" s="255"/>
      <c r="H203" s="255"/>
      <c r="X203" s="108"/>
      <c r="Y203" s="105"/>
    </row>
    <row r="204" spans="1:55" ht="12.75" x14ac:dyDescent="0.2">
      <c r="A204" s="539" t="s">
        <v>261</v>
      </c>
      <c r="B204" s="540"/>
      <c r="C204" s="543" t="s">
        <v>256</v>
      </c>
      <c r="D204" s="272"/>
      <c r="E204" s="237"/>
      <c r="F204" s="259"/>
      <c r="G204" s="259"/>
      <c r="H204" s="259"/>
      <c r="X204" s="101">
        <f>IF(C204&lt;D204,1,0)</f>
        <v>0</v>
      </c>
      <c r="Y204" s="108"/>
    </row>
    <row r="205" spans="1:55" ht="12.75" x14ac:dyDescent="0.2">
      <c r="A205" s="541"/>
      <c r="B205" s="542"/>
      <c r="C205" s="544"/>
      <c r="D205" s="272"/>
      <c r="E205" s="237"/>
      <c r="F205" s="259"/>
      <c r="G205" s="259"/>
      <c r="H205" s="259"/>
      <c r="X205" s="101">
        <f>IF(C205&lt;D205,1,0)</f>
        <v>0</v>
      </c>
      <c r="Y205" s="108"/>
    </row>
    <row r="206" spans="1:55" ht="15" customHeight="1" x14ac:dyDescent="0.2">
      <c r="A206" s="273"/>
      <c r="B206" s="274" t="s">
        <v>262</v>
      </c>
      <c r="C206" s="459"/>
      <c r="D206" s="275"/>
      <c r="E206" s="237"/>
      <c r="F206" s="259"/>
      <c r="G206" s="259"/>
      <c r="H206" s="259"/>
      <c r="X206" s="101">
        <f>IF(C206&lt;D206,1,0)</f>
        <v>0</v>
      </c>
      <c r="Y206" s="108"/>
    </row>
    <row r="207" spans="1:55" ht="15" customHeight="1" x14ac:dyDescent="0.2">
      <c r="A207" s="276"/>
      <c r="B207" s="277" t="s">
        <v>263</v>
      </c>
      <c r="C207" s="471"/>
      <c r="D207" s="275"/>
      <c r="E207" s="237"/>
      <c r="F207" s="259"/>
      <c r="G207" s="259"/>
      <c r="H207" s="259"/>
      <c r="X207" s="108"/>
      <c r="Y207" s="108"/>
    </row>
    <row r="208" spans="1:55" ht="15" customHeight="1" x14ac:dyDescent="0.2">
      <c r="A208" s="276"/>
      <c r="B208" s="277" t="s">
        <v>264</v>
      </c>
      <c r="C208" s="471"/>
      <c r="D208" s="275"/>
      <c r="E208" s="237"/>
      <c r="F208" s="259"/>
      <c r="G208" s="259"/>
      <c r="H208" s="259"/>
      <c r="X208" s="108"/>
      <c r="Y208" s="108"/>
    </row>
    <row r="209" spans="1:25" ht="15" customHeight="1" x14ac:dyDescent="0.2">
      <c r="A209" s="276"/>
      <c r="B209" s="277" t="s">
        <v>265</v>
      </c>
      <c r="C209" s="471"/>
      <c r="D209" s="275"/>
      <c r="E209" s="237"/>
      <c r="F209" s="259"/>
      <c r="G209" s="259"/>
      <c r="H209" s="259"/>
      <c r="X209" s="108"/>
      <c r="Y209" s="108"/>
    </row>
    <row r="210" spans="1:25" ht="15" customHeight="1" x14ac:dyDescent="0.2">
      <c r="A210" s="276"/>
      <c r="B210" s="277" t="s">
        <v>266</v>
      </c>
      <c r="C210" s="471"/>
      <c r="D210" s="275"/>
      <c r="E210" s="237"/>
      <c r="F210" s="259"/>
      <c r="G210" s="259"/>
      <c r="H210" s="259"/>
      <c r="X210" s="108"/>
      <c r="Y210" s="108"/>
    </row>
    <row r="211" spans="1:25" ht="15" customHeight="1" x14ac:dyDescent="0.2">
      <c r="A211" s="276"/>
      <c r="B211" s="277" t="s">
        <v>267</v>
      </c>
      <c r="C211" s="471"/>
      <c r="D211" s="275"/>
      <c r="E211" s="237"/>
      <c r="F211" s="259"/>
      <c r="G211" s="259"/>
      <c r="H211" s="259"/>
      <c r="X211" s="108"/>
      <c r="Y211" s="108"/>
    </row>
    <row r="212" spans="1:25" ht="15" customHeight="1" x14ac:dyDescent="0.2">
      <c r="A212" s="278"/>
      <c r="B212" s="279" t="s">
        <v>268</v>
      </c>
      <c r="C212" s="461"/>
      <c r="D212" s="275"/>
      <c r="E212" s="237"/>
      <c r="F212" s="259"/>
      <c r="G212" s="259"/>
      <c r="H212" s="259"/>
      <c r="X212" s="108"/>
      <c r="Y212" s="108"/>
    </row>
    <row r="213" spans="1:25" ht="18.75" customHeight="1" x14ac:dyDescent="0.2">
      <c r="A213" s="271" t="s">
        <v>269</v>
      </c>
      <c r="B213" s="272"/>
      <c r="C213" s="272"/>
      <c r="D213" s="280"/>
      <c r="E213" s="280"/>
      <c r="X213" s="108"/>
      <c r="Y213" s="108"/>
    </row>
    <row r="214" spans="1:25" x14ac:dyDescent="0.15">
      <c r="A214" s="539" t="s">
        <v>270</v>
      </c>
      <c r="B214" s="540"/>
      <c r="C214" s="543" t="s">
        <v>195</v>
      </c>
      <c r="X214" s="108"/>
      <c r="Y214" s="108"/>
    </row>
    <row r="215" spans="1:25" x14ac:dyDescent="0.15">
      <c r="A215" s="541"/>
      <c r="B215" s="542"/>
      <c r="C215" s="544"/>
      <c r="X215" s="108"/>
      <c r="Y215" s="108"/>
    </row>
    <row r="216" spans="1:25" ht="17.25" customHeight="1" x14ac:dyDescent="0.15">
      <c r="A216" s="531" t="s">
        <v>271</v>
      </c>
      <c r="B216" s="532"/>
      <c r="C216" s="459"/>
      <c r="X216" s="108"/>
      <c r="Y216" s="108"/>
    </row>
    <row r="217" spans="1:25" ht="19.5" customHeight="1" x14ac:dyDescent="0.15">
      <c r="A217" s="533" t="s">
        <v>272</v>
      </c>
      <c r="B217" s="534"/>
      <c r="C217" s="461"/>
      <c r="X217" s="108"/>
      <c r="Y217" s="108"/>
    </row>
    <row r="218" spans="1:25" x14ac:dyDescent="0.15">
      <c r="X218" s="108"/>
      <c r="Y218" s="108"/>
    </row>
    <row r="219" spans="1:25" x14ac:dyDescent="0.15">
      <c r="X219" s="108"/>
      <c r="Y219" s="108"/>
    </row>
    <row r="220" spans="1:25" x14ac:dyDescent="0.15">
      <c r="X220" s="108"/>
      <c r="Y220" s="108"/>
    </row>
    <row r="221" spans="1:25" x14ac:dyDescent="0.15">
      <c r="X221" s="108"/>
      <c r="Y221" s="108"/>
    </row>
    <row r="222" spans="1:25" x14ac:dyDescent="0.15">
      <c r="X222" s="108"/>
      <c r="Y222" s="108"/>
    </row>
    <row r="223" spans="1:25" x14ac:dyDescent="0.15">
      <c r="X223" s="108"/>
      <c r="Y223" s="108"/>
    </row>
    <row r="224" spans="1:25" x14ac:dyDescent="0.15">
      <c r="X224" s="108"/>
      <c r="Y224" s="108"/>
    </row>
    <row r="225" spans="24:25" x14ac:dyDescent="0.15">
      <c r="X225" s="108"/>
      <c r="Y225" s="108"/>
    </row>
    <row r="226" spans="24:25" x14ac:dyDescent="0.15">
      <c r="X226" s="108"/>
      <c r="Y226" s="108"/>
    </row>
    <row r="227" spans="24:25" x14ac:dyDescent="0.15">
      <c r="X227" s="108"/>
      <c r="Y227" s="108"/>
    </row>
    <row r="228" spans="24:25" x14ac:dyDescent="0.15">
      <c r="X228" s="108"/>
      <c r="Y228" s="108"/>
    </row>
    <row r="229" spans="24:25" x14ac:dyDescent="0.15">
      <c r="X229" s="108"/>
      <c r="Y229" s="108"/>
    </row>
    <row r="230" spans="24:25" x14ac:dyDescent="0.15">
      <c r="X230" s="108"/>
      <c r="Y230" s="108"/>
    </row>
    <row r="231" spans="24:25" x14ac:dyDescent="0.15">
      <c r="X231" s="108"/>
      <c r="Y231" s="108"/>
    </row>
    <row r="232" spans="24:25" x14ac:dyDescent="0.15">
      <c r="X232" s="108"/>
      <c r="Y232" s="108"/>
    </row>
    <row r="233" spans="24:25" x14ac:dyDescent="0.15">
      <c r="X233" s="108"/>
      <c r="Y233" s="108"/>
    </row>
    <row r="234" spans="24:25" x14ac:dyDescent="0.15">
      <c r="X234" s="108"/>
      <c r="Y234" s="108"/>
    </row>
    <row r="235" spans="24:25" x14ac:dyDescent="0.15">
      <c r="X235" s="108"/>
      <c r="Y235" s="108"/>
    </row>
    <row r="236" spans="24:25" x14ac:dyDescent="0.15">
      <c r="X236" s="108"/>
      <c r="Y236" s="108"/>
    </row>
    <row r="237" spans="24:25" x14ac:dyDescent="0.15">
      <c r="X237" s="108"/>
      <c r="Y237" s="108"/>
    </row>
    <row r="238" spans="24:25" x14ac:dyDescent="0.15">
      <c r="X238" s="108"/>
      <c r="Y238" s="108"/>
    </row>
    <row r="239" spans="24:25" x14ac:dyDescent="0.15">
      <c r="X239" s="108"/>
      <c r="Y239" s="108"/>
    </row>
    <row r="240" spans="24:25" x14ac:dyDescent="0.15">
      <c r="X240" s="108"/>
      <c r="Y240" s="108"/>
    </row>
    <row r="241" spans="24:25" x14ac:dyDescent="0.15">
      <c r="X241" s="108"/>
      <c r="Y241" s="108"/>
    </row>
    <row r="242" spans="24:25" x14ac:dyDescent="0.15">
      <c r="X242" s="108"/>
      <c r="Y242" s="108"/>
    </row>
    <row r="243" spans="24:25" x14ac:dyDescent="0.15">
      <c r="X243" s="108"/>
      <c r="Y243" s="108"/>
    </row>
    <row r="244" spans="24:25" x14ac:dyDescent="0.15">
      <c r="X244" s="108"/>
      <c r="Y244" s="108"/>
    </row>
    <row r="245" spans="24:25" x14ac:dyDescent="0.15">
      <c r="X245" s="108"/>
      <c r="Y245" s="108"/>
    </row>
    <row r="246" spans="24:25" x14ac:dyDescent="0.15">
      <c r="X246" s="108"/>
      <c r="Y246" s="108"/>
    </row>
    <row r="247" spans="24:25" x14ac:dyDescent="0.15">
      <c r="X247" s="108"/>
      <c r="Y247" s="108"/>
    </row>
    <row r="248" spans="24:25" x14ac:dyDescent="0.15">
      <c r="X248" s="108"/>
      <c r="Y248" s="108"/>
    </row>
    <row r="249" spans="24:25" x14ac:dyDescent="0.15">
      <c r="X249" s="108"/>
      <c r="Y249" s="108"/>
    </row>
    <row r="250" spans="24:25" x14ac:dyDescent="0.15">
      <c r="X250" s="108"/>
      <c r="Y250" s="108"/>
    </row>
    <row r="251" spans="24:25" x14ac:dyDescent="0.15">
      <c r="X251" s="108"/>
      <c r="Y251" s="108"/>
    </row>
    <row r="252" spans="24:25" x14ac:dyDescent="0.15">
      <c r="X252" s="108"/>
      <c r="Y252" s="108"/>
    </row>
    <row r="253" spans="24:25" x14ac:dyDescent="0.15">
      <c r="X253" s="108"/>
      <c r="Y253" s="108"/>
    </row>
    <row r="254" spans="24:25" x14ac:dyDescent="0.15">
      <c r="X254" s="108"/>
      <c r="Y254" s="108"/>
    </row>
    <row r="255" spans="24:25" x14ac:dyDescent="0.15">
      <c r="X255" s="108"/>
      <c r="Y255" s="108"/>
    </row>
    <row r="256" spans="24:25" x14ac:dyDescent="0.15">
      <c r="X256" s="108"/>
      <c r="Y256" s="108"/>
    </row>
    <row r="257" spans="24:25" x14ac:dyDescent="0.15">
      <c r="X257" s="108"/>
      <c r="Y257" s="108"/>
    </row>
    <row r="258" spans="24:25" x14ac:dyDescent="0.15">
      <c r="X258" s="108"/>
      <c r="Y258" s="108"/>
    </row>
    <row r="259" spans="24:25" x14ac:dyDescent="0.15">
      <c r="X259" s="108"/>
      <c r="Y259" s="108"/>
    </row>
    <row r="260" spans="24:25" x14ac:dyDescent="0.15">
      <c r="X260" s="108"/>
      <c r="Y260" s="108"/>
    </row>
    <row r="261" spans="24:25" x14ac:dyDescent="0.15">
      <c r="X261" s="108"/>
      <c r="Y261" s="108"/>
    </row>
    <row r="262" spans="24:25" x14ac:dyDescent="0.15">
      <c r="X262" s="108"/>
      <c r="Y262" s="108"/>
    </row>
    <row r="263" spans="24:25" x14ac:dyDescent="0.15">
      <c r="X263" s="108"/>
      <c r="Y263" s="108"/>
    </row>
    <row r="264" spans="24:25" x14ac:dyDescent="0.15">
      <c r="X264" s="108"/>
      <c r="Y264" s="108"/>
    </row>
    <row r="265" spans="24:25" x14ac:dyDescent="0.15">
      <c r="X265" s="108"/>
      <c r="Y265" s="108"/>
    </row>
    <row r="266" spans="24:25" x14ac:dyDescent="0.15">
      <c r="X266" s="108"/>
      <c r="Y266" s="108"/>
    </row>
    <row r="267" spans="24:25" x14ac:dyDescent="0.15">
      <c r="X267" s="108"/>
      <c r="Y267" s="108"/>
    </row>
    <row r="268" spans="24:25" x14ac:dyDescent="0.15">
      <c r="X268" s="108"/>
      <c r="Y268" s="108"/>
    </row>
    <row r="269" spans="24:25" x14ac:dyDescent="0.15">
      <c r="X269" s="108"/>
      <c r="Y269" s="108"/>
    </row>
    <row r="270" spans="24:25" x14ac:dyDescent="0.15">
      <c r="X270" s="108"/>
      <c r="Y270" s="108"/>
    </row>
    <row r="271" spans="24:25" x14ac:dyDescent="0.15">
      <c r="X271" s="108"/>
      <c r="Y271" s="108"/>
    </row>
    <row r="272" spans="24:25" x14ac:dyDescent="0.15">
      <c r="X272" s="108"/>
      <c r="Y272" s="108"/>
    </row>
    <row r="273" spans="24:25" x14ac:dyDescent="0.15">
      <c r="X273" s="108"/>
      <c r="Y273" s="108"/>
    </row>
    <row r="274" spans="24:25" x14ac:dyDescent="0.15">
      <c r="X274" s="108"/>
      <c r="Y274" s="108"/>
    </row>
    <row r="275" spans="24:25" x14ac:dyDescent="0.15">
      <c r="X275" s="108"/>
      <c r="Y275" s="108"/>
    </row>
    <row r="276" spans="24:25" x14ac:dyDescent="0.15">
      <c r="X276" s="108"/>
      <c r="Y276" s="108"/>
    </row>
    <row r="277" spans="24:25" x14ac:dyDescent="0.15">
      <c r="X277" s="108"/>
      <c r="Y277" s="108"/>
    </row>
    <row r="278" spans="24:25" x14ac:dyDescent="0.15">
      <c r="X278" s="108"/>
      <c r="Y278" s="108"/>
    </row>
    <row r="279" spans="24:25" x14ac:dyDescent="0.15">
      <c r="X279" s="108"/>
      <c r="Y279" s="108"/>
    </row>
    <row r="280" spans="24:25" x14ac:dyDescent="0.15">
      <c r="X280" s="108"/>
      <c r="Y280" s="108"/>
    </row>
    <row r="281" spans="24:25" x14ac:dyDescent="0.15">
      <c r="X281" s="108"/>
      <c r="Y281" s="108"/>
    </row>
    <row r="282" spans="24:25" x14ac:dyDescent="0.15">
      <c r="X282" s="108"/>
      <c r="Y282" s="108"/>
    </row>
    <row r="283" spans="24:25" x14ac:dyDescent="0.15">
      <c r="X283" s="108"/>
      <c r="Y283" s="108"/>
    </row>
    <row r="284" spans="24:25" x14ac:dyDescent="0.15">
      <c r="X284" s="108"/>
      <c r="Y284" s="108"/>
    </row>
    <row r="285" spans="24:25" x14ac:dyDescent="0.15">
      <c r="X285" s="108"/>
      <c r="Y285" s="108"/>
    </row>
    <row r="286" spans="24:25" x14ac:dyDescent="0.15">
      <c r="X286" s="108"/>
      <c r="Y286" s="108"/>
    </row>
    <row r="287" spans="24:25" x14ac:dyDescent="0.15">
      <c r="X287" s="108"/>
      <c r="Y287" s="108"/>
    </row>
    <row r="288" spans="24:25" x14ac:dyDescent="0.15">
      <c r="X288" s="108"/>
      <c r="Y288" s="108"/>
    </row>
    <row r="289" spans="24:25" x14ac:dyDescent="0.15">
      <c r="X289" s="108"/>
      <c r="Y289" s="108"/>
    </row>
    <row r="290" spans="24:25" x14ac:dyDescent="0.15">
      <c r="X290" s="108"/>
      <c r="Y290" s="108"/>
    </row>
    <row r="291" spans="24:25" x14ac:dyDescent="0.15">
      <c r="X291" s="108"/>
      <c r="Y291" s="108"/>
    </row>
    <row r="292" spans="24:25" x14ac:dyDescent="0.15">
      <c r="X292" s="108"/>
      <c r="Y292" s="108"/>
    </row>
    <row r="293" spans="24:25" x14ac:dyDescent="0.15">
      <c r="X293" s="108"/>
      <c r="Y293" s="108"/>
    </row>
    <row r="294" spans="24:25" x14ac:dyDescent="0.15">
      <c r="X294" s="108"/>
      <c r="Y294" s="108"/>
    </row>
    <row r="295" spans="24:25" x14ac:dyDescent="0.15">
      <c r="X295" s="108"/>
      <c r="Y295" s="108"/>
    </row>
    <row r="296" spans="24:25" x14ac:dyDescent="0.15">
      <c r="X296" s="108"/>
      <c r="Y296" s="108"/>
    </row>
    <row r="297" spans="24:25" x14ac:dyDescent="0.15">
      <c r="X297" s="108"/>
      <c r="Y297" s="108"/>
    </row>
    <row r="298" spans="24:25" x14ac:dyDescent="0.15">
      <c r="X298" s="108"/>
      <c r="Y298" s="108"/>
    </row>
    <row r="299" spans="24:25" x14ac:dyDescent="0.15">
      <c r="X299" s="108"/>
      <c r="Y299" s="108"/>
    </row>
    <row r="300" spans="24:25" x14ac:dyDescent="0.15">
      <c r="X300" s="108"/>
      <c r="Y300" s="108"/>
    </row>
    <row r="301" spans="24:25" x14ac:dyDescent="0.15">
      <c r="X301" s="108"/>
      <c r="Y301" s="108"/>
    </row>
    <row r="302" spans="24:25" x14ac:dyDescent="0.15">
      <c r="X302" s="108"/>
      <c r="Y302" s="108"/>
    </row>
    <row r="303" spans="24:25" x14ac:dyDescent="0.15">
      <c r="X303" s="108"/>
      <c r="Y303" s="108"/>
    </row>
    <row r="304" spans="24:25" x14ac:dyDescent="0.15">
      <c r="X304" s="108"/>
      <c r="Y304" s="108"/>
    </row>
    <row r="305" spans="24:25" x14ac:dyDescent="0.15">
      <c r="X305" s="108"/>
      <c r="Y305" s="108"/>
    </row>
    <row r="306" spans="24:25" x14ac:dyDescent="0.15">
      <c r="X306" s="108"/>
      <c r="Y306" s="108"/>
    </row>
    <row r="307" spans="24:25" x14ac:dyDescent="0.15">
      <c r="X307" s="108"/>
      <c r="Y307" s="108"/>
    </row>
    <row r="308" spans="24:25" x14ac:dyDescent="0.15">
      <c r="X308" s="108"/>
      <c r="Y308" s="108"/>
    </row>
    <row r="309" spans="24:25" x14ac:dyDescent="0.15">
      <c r="X309" s="108"/>
      <c r="Y309" s="108"/>
    </row>
    <row r="310" spans="24:25" x14ac:dyDescent="0.15">
      <c r="X310" s="108"/>
      <c r="Y310" s="108"/>
    </row>
    <row r="311" spans="24:25" x14ac:dyDescent="0.15">
      <c r="X311" s="108"/>
      <c r="Y311" s="108"/>
    </row>
    <row r="312" spans="24:25" x14ac:dyDescent="0.15">
      <c r="X312" s="108"/>
      <c r="Y312" s="108"/>
    </row>
    <row r="313" spans="24:25" x14ac:dyDescent="0.15">
      <c r="X313" s="108"/>
      <c r="Y313" s="108"/>
    </row>
    <row r="314" spans="24:25" x14ac:dyDescent="0.15">
      <c r="X314" s="108"/>
      <c r="Y314" s="108"/>
    </row>
    <row r="315" spans="24:25" x14ac:dyDescent="0.15">
      <c r="X315" s="108"/>
      <c r="Y315" s="108"/>
    </row>
    <row r="316" spans="24:25" x14ac:dyDescent="0.15">
      <c r="X316" s="108"/>
      <c r="Y316" s="108"/>
    </row>
    <row r="317" spans="24:25" x14ac:dyDescent="0.15">
      <c r="X317" s="108"/>
      <c r="Y317" s="108"/>
    </row>
    <row r="318" spans="24:25" x14ac:dyDescent="0.15">
      <c r="X318" s="108"/>
      <c r="Y318" s="108"/>
    </row>
    <row r="319" spans="24:25" x14ac:dyDescent="0.15">
      <c r="X319" s="108"/>
      <c r="Y319" s="108"/>
    </row>
    <row r="320" spans="24:25" x14ac:dyDescent="0.15">
      <c r="X320" s="108"/>
      <c r="Y320" s="108"/>
    </row>
    <row r="321" spans="24:25" x14ac:dyDescent="0.15">
      <c r="X321" s="108"/>
      <c r="Y321" s="108"/>
    </row>
    <row r="322" spans="24:25" x14ac:dyDescent="0.15">
      <c r="X322" s="108"/>
      <c r="Y322" s="108"/>
    </row>
    <row r="323" spans="24:25" x14ac:dyDescent="0.15">
      <c r="X323" s="108"/>
      <c r="Y323" s="108"/>
    </row>
    <row r="324" spans="24:25" x14ac:dyDescent="0.15">
      <c r="X324" s="108"/>
      <c r="Y324" s="108"/>
    </row>
    <row r="325" spans="24:25" x14ac:dyDescent="0.15">
      <c r="X325" s="108"/>
      <c r="Y325" s="108"/>
    </row>
    <row r="326" spans="24:25" x14ac:dyDescent="0.15">
      <c r="X326" s="108"/>
      <c r="Y326" s="108"/>
    </row>
    <row r="327" spans="24:25" x14ac:dyDescent="0.15">
      <c r="X327" s="108"/>
      <c r="Y327" s="108"/>
    </row>
    <row r="328" spans="24:25" x14ac:dyDescent="0.15">
      <c r="X328" s="108"/>
      <c r="Y328" s="108"/>
    </row>
    <row r="329" spans="24:25" x14ac:dyDescent="0.15">
      <c r="X329" s="108"/>
      <c r="Y329" s="108"/>
    </row>
    <row r="330" spans="24:25" x14ac:dyDescent="0.15">
      <c r="X330" s="108"/>
      <c r="Y330" s="108"/>
    </row>
    <row r="331" spans="24:25" x14ac:dyDescent="0.15">
      <c r="X331" s="108"/>
      <c r="Y331" s="108"/>
    </row>
    <row r="332" spans="24:25" x14ac:dyDescent="0.15">
      <c r="X332" s="108"/>
      <c r="Y332" s="108"/>
    </row>
    <row r="333" spans="24:25" x14ac:dyDescent="0.15">
      <c r="X333" s="108"/>
      <c r="Y333" s="108"/>
    </row>
    <row r="334" spans="24:25" x14ac:dyDescent="0.15">
      <c r="X334" s="108"/>
      <c r="Y334" s="108"/>
    </row>
    <row r="335" spans="24:25" x14ac:dyDescent="0.15">
      <c r="X335" s="108"/>
      <c r="Y335" s="108"/>
    </row>
    <row r="336" spans="24:25" x14ac:dyDescent="0.15">
      <c r="X336" s="108"/>
      <c r="Y336" s="108"/>
    </row>
    <row r="337" spans="24:25" x14ac:dyDescent="0.15">
      <c r="X337" s="108"/>
      <c r="Y337" s="108"/>
    </row>
    <row r="338" spans="24:25" x14ac:dyDescent="0.15">
      <c r="X338" s="108"/>
      <c r="Y338" s="108"/>
    </row>
    <row r="339" spans="24:25" x14ac:dyDescent="0.15">
      <c r="X339" s="108"/>
      <c r="Y339" s="108"/>
    </row>
    <row r="340" spans="24:25" x14ac:dyDescent="0.15">
      <c r="X340" s="108"/>
      <c r="Y340" s="108"/>
    </row>
    <row r="341" spans="24:25" x14ac:dyDescent="0.15">
      <c r="X341" s="108"/>
      <c r="Y341" s="108"/>
    </row>
    <row r="342" spans="24:25" x14ac:dyDescent="0.15">
      <c r="X342" s="108"/>
      <c r="Y342" s="108"/>
    </row>
    <row r="343" spans="24:25" x14ac:dyDescent="0.15">
      <c r="X343" s="108"/>
      <c r="Y343" s="108"/>
    </row>
    <row r="344" spans="24:25" x14ac:dyDescent="0.15">
      <c r="X344" s="108"/>
      <c r="Y344" s="108"/>
    </row>
    <row r="345" spans="24:25" x14ac:dyDescent="0.15">
      <c r="X345" s="108"/>
      <c r="Y345" s="108"/>
    </row>
    <row r="346" spans="24:25" x14ac:dyDescent="0.15">
      <c r="X346" s="108"/>
      <c r="Y346" s="108"/>
    </row>
    <row r="347" spans="24:25" x14ac:dyDescent="0.15">
      <c r="X347" s="108"/>
      <c r="Y347" s="108"/>
    </row>
    <row r="348" spans="24:25" x14ac:dyDescent="0.15">
      <c r="X348" s="108"/>
      <c r="Y348" s="108"/>
    </row>
    <row r="349" spans="24:25" x14ac:dyDescent="0.15">
      <c r="X349" s="108"/>
      <c r="Y349" s="108"/>
    </row>
    <row r="350" spans="24:25" x14ac:dyDescent="0.15">
      <c r="X350" s="108"/>
      <c r="Y350" s="108"/>
    </row>
    <row r="351" spans="24:25" x14ac:dyDescent="0.15">
      <c r="X351" s="108"/>
      <c r="Y351" s="108"/>
    </row>
    <row r="352" spans="24:25" x14ac:dyDescent="0.15">
      <c r="X352" s="108"/>
      <c r="Y352" s="108"/>
    </row>
    <row r="353" spans="24:25" x14ac:dyDescent="0.15">
      <c r="X353" s="108"/>
      <c r="Y353" s="108"/>
    </row>
    <row r="354" spans="24:25" x14ac:dyDescent="0.15">
      <c r="X354" s="108"/>
      <c r="Y354" s="108"/>
    </row>
    <row r="355" spans="24:25" x14ac:dyDescent="0.15">
      <c r="X355" s="108"/>
      <c r="Y355" s="108"/>
    </row>
    <row r="356" spans="24:25" x14ac:dyDescent="0.15">
      <c r="X356" s="108"/>
      <c r="Y356" s="108"/>
    </row>
    <row r="357" spans="24:25" x14ac:dyDescent="0.15">
      <c r="X357" s="108"/>
      <c r="Y357" s="108"/>
    </row>
    <row r="358" spans="24:25" x14ac:dyDescent="0.15">
      <c r="X358" s="108"/>
      <c r="Y358" s="108"/>
    </row>
    <row r="359" spans="24:25" x14ac:dyDescent="0.15">
      <c r="X359" s="108"/>
      <c r="Y359" s="108"/>
    </row>
    <row r="360" spans="24:25" x14ac:dyDescent="0.15">
      <c r="X360" s="108"/>
      <c r="Y360" s="108"/>
    </row>
    <row r="361" spans="24:25" x14ac:dyDescent="0.15">
      <c r="X361" s="108"/>
      <c r="Y361" s="108"/>
    </row>
    <row r="362" spans="24:25" x14ac:dyDescent="0.15">
      <c r="X362" s="108"/>
      <c r="Y362" s="108"/>
    </row>
    <row r="363" spans="24:25" x14ac:dyDescent="0.15">
      <c r="X363" s="108"/>
      <c r="Y363" s="108"/>
    </row>
    <row r="364" spans="24:25" x14ac:dyDescent="0.15">
      <c r="X364" s="108"/>
      <c r="Y364" s="108"/>
    </row>
    <row r="365" spans="24:25" x14ac:dyDescent="0.15">
      <c r="X365" s="108"/>
      <c r="Y365" s="108"/>
    </row>
    <row r="366" spans="24:25" x14ac:dyDescent="0.15">
      <c r="X366" s="108"/>
      <c r="Y366" s="108"/>
    </row>
    <row r="367" spans="24:25" x14ac:dyDescent="0.15">
      <c r="X367" s="108"/>
      <c r="Y367" s="108"/>
    </row>
    <row r="368" spans="24:25" x14ac:dyDescent="0.15">
      <c r="X368" s="108"/>
      <c r="Y368" s="108"/>
    </row>
    <row r="369" spans="24:25" x14ac:dyDescent="0.15">
      <c r="X369" s="108"/>
      <c r="Y369" s="108"/>
    </row>
    <row r="370" spans="24:25" x14ac:dyDescent="0.15">
      <c r="X370" s="108"/>
      <c r="Y370" s="108"/>
    </row>
    <row r="371" spans="24:25" x14ac:dyDescent="0.15">
      <c r="X371" s="108"/>
      <c r="Y371" s="108"/>
    </row>
    <row r="372" spans="24:25" x14ac:dyDescent="0.15">
      <c r="X372" s="108"/>
      <c r="Y372" s="108"/>
    </row>
    <row r="373" spans="24:25" x14ac:dyDescent="0.15">
      <c r="X373" s="108"/>
      <c r="Y373" s="108"/>
    </row>
    <row r="374" spans="24:25" x14ac:dyDescent="0.15">
      <c r="X374" s="108"/>
      <c r="Y374" s="108"/>
    </row>
    <row r="375" spans="24:25" x14ac:dyDescent="0.15">
      <c r="X375" s="108"/>
      <c r="Y375" s="108"/>
    </row>
    <row r="376" spans="24:25" x14ac:dyDescent="0.15">
      <c r="X376" s="108"/>
      <c r="Y376" s="108"/>
    </row>
    <row r="377" spans="24:25" x14ac:dyDescent="0.15">
      <c r="X377" s="108"/>
      <c r="Y377" s="108"/>
    </row>
    <row r="378" spans="24:25" x14ac:dyDescent="0.15">
      <c r="X378" s="108"/>
      <c r="Y378" s="108"/>
    </row>
    <row r="379" spans="24:25" x14ac:dyDescent="0.15">
      <c r="X379" s="108"/>
      <c r="Y379" s="108"/>
    </row>
    <row r="380" spans="24:25" x14ac:dyDescent="0.15">
      <c r="X380" s="108"/>
      <c r="Y380" s="108"/>
    </row>
    <row r="381" spans="24:25" x14ac:dyDescent="0.15">
      <c r="X381" s="108"/>
      <c r="Y381" s="108"/>
    </row>
    <row r="382" spans="24:25" x14ac:dyDescent="0.15">
      <c r="X382" s="108"/>
      <c r="Y382" s="108"/>
    </row>
    <row r="383" spans="24:25" x14ac:dyDescent="0.15">
      <c r="X383" s="108"/>
      <c r="Y383" s="108"/>
    </row>
    <row r="384" spans="24:25" x14ac:dyDescent="0.15">
      <c r="X384" s="108"/>
      <c r="Y384" s="108"/>
    </row>
    <row r="385" spans="24:25" x14ac:dyDescent="0.15">
      <c r="X385" s="108"/>
      <c r="Y385" s="108"/>
    </row>
    <row r="386" spans="24:25" x14ac:dyDescent="0.15">
      <c r="X386" s="108"/>
      <c r="Y386" s="108"/>
    </row>
    <row r="387" spans="24:25" x14ac:dyDescent="0.15">
      <c r="X387" s="108"/>
      <c r="Y387" s="108"/>
    </row>
    <row r="388" spans="24:25" x14ac:dyDescent="0.15">
      <c r="X388" s="108"/>
      <c r="Y388" s="108"/>
    </row>
    <row r="389" spans="24:25" x14ac:dyDescent="0.15">
      <c r="X389" s="108"/>
      <c r="Y389" s="108"/>
    </row>
    <row r="390" spans="24:25" x14ac:dyDescent="0.15">
      <c r="X390" s="108"/>
      <c r="Y390" s="108"/>
    </row>
    <row r="391" spans="24:25" x14ac:dyDescent="0.15">
      <c r="X391" s="108"/>
      <c r="Y391" s="108"/>
    </row>
    <row r="392" spans="24:25" x14ac:dyDescent="0.15">
      <c r="X392" s="108"/>
      <c r="Y392" s="108"/>
    </row>
    <row r="393" spans="24:25" x14ac:dyDescent="0.15">
      <c r="X393" s="108"/>
      <c r="Y393" s="108"/>
    </row>
    <row r="394" spans="24:25" x14ac:dyDescent="0.15">
      <c r="X394" s="108"/>
      <c r="Y394" s="108"/>
    </row>
    <row r="395" spans="24:25" x14ac:dyDescent="0.15">
      <c r="X395" s="108"/>
      <c r="Y395" s="108"/>
    </row>
    <row r="396" spans="24:25" x14ac:dyDescent="0.15">
      <c r="X396" s="108"/>
      <c r="Y396" s="108"/>
    </row>
    <row r="397" spans="24:25" x14ac:dyDescent="0.15">
      <c r="X397" s="108"/>
      <c r="Y397" s="108"/>
    </row>
    <row r="398" spans="24:25" x14ac:dyDescent="0.15">
      <c r="X398" s="108"/>
      <c r="Y398" s="108"/>
    </row>
    <row r="399" spans="24:25" x14ac:dyDescent="0.15">
      <c r="X399" s="108"/>
      <c r="Y399" s="108"/>
    </row>
    <row r="400" spans="24:25" x14ac:dyDescent="0.15">
      <c r="X400" s="108"/>
      <c r="Y400" s="108"/>
    </row>
    <row r="401" spans="24:25" x14ac:dyDescent="0.15">
      <c r="X401" s="108"/>
      <c r="Y401" s="108"/>
    </row>
    <row r="402" spans="24:25" x14ac:dyDescent="0.15">
      <c r="X402" s="108"/>
      <c r="Y402" s="108"/>
    </row>
    <row r="403" spans="24:25" x14ac:dyDescent="0.15">
      <c r="X403" s="108"/>
      <c r="Y403" s="108"/>
    </row>
    <row r="404" spans="24:25" x14ac:dyDescent="0.15">
      <c r="X404" s="108"/>
      <c r="Y404" s="108"/>
    </row>
    <row r="405" spans="24:25" x14ac:dyDescent="0.15">
      <c r="X405" s="108"/>
      <c r="Y405" s="108"/>
    </row>
    <row r="406" spans="24:25" x14ac:dyDescent="0.15">
      <c r="X406" s="108"/>
      <c r="Y406" s="108"/>
    </row>
    <row r="407" spans="24:25" x14ac:dyDescent="0.15">
      <c r="X407" s="108"/>
      <c r="Y407" s="108"/>
    </row>
    <row r="408" spans="24:25" x14ac:dyDescent="0.15">
      <c r="X408" s="108"/>
      <c r="Y408" s="108"/>
    </row>
    <row r="409" spans="24:25" x14ac:dyDescent="0.15">
      <c r="X409" s="108"/>
      <c r="Y409" s="108"/>
    </row>
    <row r="410" spans="24:25" x14ac:dyDescent="0.15">
      <c r="X410" s="108"/>
      <c r="Y410" s="108"/>
    </row>
    <row r="411" spans="24:25" x14ac:dyDescent="0.15">
      <c r="X411" s="108"/>
      <c r="Y411" s="108"/>
    </row>
    <row r="412" spans="24:25" x14ac:dyDescent="0.15">
      <c r="X412" s="108"/>
      <c r="Y412" s="108"/>
    </row>
    <row r="413" spans="24:25" x14ac:dyDescent="0.15">
      <c r="X413" s="108"/>
      <c r="Y413" s="108"/>
    </row>
    <row r="414" spans="24:25" x14ac:dyDescent="0.15">
      <c r="X414" s="108"/>
      <c r="Y414" s="108"/>
    </row>
    <row r="415" spans="24:25" x14ac:dyDescent="0.15">
      <c r="X415" s="108"/>
      <c r="Y415" s="108"/>
    </row>
    <row r="416" spans="24:25" x14ac:dyDescent="0.15">
      <c r="X416" s="108"/>
      <c r="Y416" s="108"/>
    </row>
    <row r="417" spans="24:25" x14ac:dyDescent="0.15">
      <c r="X417" s="108"/>
      <c r="Y417" s="108"/>
    </row>
    <row r="418" spans="24:25" x14ac:dyDescent="0.15">
      <c r="X418" s="108"/>
      <c r="Y418" s="108"/>
    </row>
    <row r="419" spans="24:25" x14ac:dyDescent="0.15">
      <c r="X419" s="108"/>
      <c r="Y419" s="108"/>
    </row>
    <row r="420" spans="24:25" x14ac:dyDescent="0.15">
      <c r="X420" s="108"/>
      <c r="Y420" s="108"/>
    </row>
    <row r="421" spans="24:25" x14ac:dyDescent="0.15">
      <c r="X421" s="108"/>
      <c r="Y421" s="108"/>
    </row>
    <row r="422" spans="24:25" x14ac:dyDescent="0.15">
      <c r="X422" s="108"/>
      <c r="Y422" s="108"/>
    </row>
    <row r="423" spans="24:25" x14ac:dyDescent="0.15">
      <c r="X423" s="108"/>
      <c r="Y423" s="108"/>
    </row>
    <row r="424" spans="24:25" x14ac:dyDescent="0.15">
      <c r="X424" s="108"/>
      <c r="Y424" s="108"/>
    </row>
    <row r="425" spans="24:25" x14ac:dyDescent="0.15">
      <c r="X425" s="108"/>
      <c r="Y425" s="108"/>
    </row>
    <row r="426" spans="24:25" x14ac:dyDescent="0.15">
      <c r="X426" s="108"/>
      <c r="Y426" s="108"/>
    </row>
    <row r="427" spans="24:25" x14ac:dyDescent="0.15">
      <c r="X427" s="108"/>
      <c r="Y427" s="108"/>
    </row>
    <row r="428" spans="24:25" x14ac:dyDescent="0.15">
      <c r="X428" s="108"/>
      <c r="Y428" s="108"/>
    </row>
    <row r="429" spans="24:25" x14ac:dyDescent="0.15">
      <c r="X429" s="108"/>
      <c r="Y429" s="108"/>
    </row>
    <row r="430" spans="24:25" x14ac:dyDescent="0.15">
      <c r="X430" s="108"/>
      <c r="Y430" s="108"/>
    </row>
    <row r="431" spans="24:25" x14ac:dyDescent="0.15">
      <c r="X431" s="108"/>
      <c r="Y431" s="108"/>
    </row>
    <row r="432" spans="24:25" x14ac:dyDescent="0.15">
      <c r="X432" s="108"/>
      <c r="Y432" s="108"/>
    </row>
    <row r="433" spans="24:25" x14ac:dyDescent="0.15">
      <c r="X433" s="108"/>
      <c r="Y433" s="108"/>
    </row>
    <row r="434" spans="24:25" x14ac:dyDescent="0.15">
      <c r="X434" s="108"/>
      <c r="Y434" s="108"/>
    </row>
    <row r="435" spans="24:25" x14ac:dyDescent="0.15">
      <c r="X435" s="108"/>
      <c r="Y435" s="108"/>
    </row>
    <row r="436" spans="24:25" x14ac:dyDescent="0.15">
      <c r="X436" s="108"/>
      <c r="Y436" s="108"/>
    </row>
    <row r="437" spans="24:25" x14ac:dyDescent="0.15">
      <c r="X437" s="108"/>
      <c r="Y437" s="108"/>
    </row>
    <row r="438" spans="24:25" x14ac:dyDescent="0.15">
      <c r="X438" s="108"/>
      <c r="Y438" s="108"/>
    </row>
    <row r="439" spans="24:25" x14ac:dyDescent="0.15">
      <c r="X439" s="108"/>
      <c r="Y439" s="108"/>
    </row>
    <row r="440" spans="24:25" x14ac:dyDescent="0.15">
      <c r="X440" s="108"/>
      <c r="Y440" s="108"/>
    </row>
    <row r="441" spans="24:25" x14ac:dyDescent="0.15">
      <c r="X441" s="108"/>
      <c r="Y441" s="108"/>
    </row>
    <row r="442" spans="24:25" x14ac:dyDescent="0.15">
      <c r="X442" s="108"/>
      <c r="Y442" s="108"/>
    </row>
    <row r="443" spans="24:25" x14ac:dyDescent="0.15">
      <c r="X443" s="108"/>
      <c r="Y443" s="108"/>
    </row>
    <row r="444" spans="24:25" x14ac:dyDescent="0.15">
      <c r="X444" s="108"/>
      <c r="Y444" s="108"/>
    </row>
    <row r="445" spans="24:25" x14ac:dyDescent="0.15">
      <c r="X445" s="108"/>
      <c r="Y445" s="108"/>
    </row>
    <row r="446" spans="24:25" x14ac:dyDescent="0.15">
      <c r="X446" s="108"/>
      <c r="Y446" s="108"/>
    </row>
    <row r="447" spans="24:25" x14ac:dyDescent="0.15">
      <c r="X447" s="108"/>
      <c r="Y447" s="108"/>
    </row>
    <row r="448" spans="24:25" x14ac:dyDescent="0.15">
      <c r="X448" s="108"/>
      <c r="Y448" s="108"/>
    </row>
    <row r="449" spans="24:25" x14ac:dyDescent="0.15">
      <c r="X449" s="108"/>
      <c r="Y449" s="108"/>
    </row>
    <row r="450" spans="24:25" x14ac:dyDescent="0.15">
      <c r="X450" s="108"/>
      <c r="Y450" s="108"/>
    </row>
    <row r="451" spans="24:25" x14ac:dyDescent="0.15">
      <c r="X451" s="108"/>
      <c r="Y451" s="108"/>
    </row>
    <row r="452" spans="24:25" x14ac:dyDescent="0.15">
      <c r="X452" s="108"/>
      <c r="Y452" s="108"/>
    </row>
    <row r="453" spans="24:25" x14ac:dyDescent="0.15">
      <c r="X453" s="108"/>
      <c r="Y453" s="108"/>
    </row>
    <row r="454" spans="24:25" x14ac:dyDescent="0.15">
      <c r="X454" s="108"/>
      <c r="Y454" s="108"/>
    </row>
    <row r="455" spans="24:25" x14ac:dyDescent="0.15">
      <c r="X455" s="108"/>
      <c r="Y455" s="108"/>
    </row>
    <row r="456" spans="24:25" x14ac:dyDescent="0.15">
      <c r="X456" s="108"/>
      <c r="Y456" s="108"/>
    </row>
    <row r="457" spans="24:25" x14ac:dyDescent="0.15">
      <c r="X457" s="108"/>
      <c r="Y457" s="108"/>
    </row>
    <row r="458" spans="24:25" x14ac:dyDescent="0.15">
      <c r="X458" s="108"/>
      <c r="Y458" s="108"/>
    </row>
    <row r="459" spans="24:25" x14ac:dyDescent="0.15">
      <c r="X459" s="108"/>
      <c r="Y459" s="108"/>
    </row>
    <row r="460" spans="24:25" x14ac:dyDescent="0.15">
      <c r="X460" s="108"/>
      <c r="Y460" s="108"/>
    </row>
    <row r="461" spans="24:25" x14ac:dyDescent="0.15">
      <c r="X461" s="108"/>
      <c r="Y461" s="108"/>
    </row>
    <row r="462" spans="24:25" x14ac:dyDescent="0.15">
      <c r="X462" s="108"/>
      <c r="Y462" s="108"/>
    </row>
    <row r="463" spans="24:25" x14ac:dyDescent="0.15">
      <c r="X463" s="108"/>
      <c r="Y463" s="108"/>
    </row>
    <row r="464" spans="24:25" x14ac:dyDescent="0.15">
      <c r="X464" s="108"/>
      <c r="Y464" s="108"/>
    </row>
    <row r="465" spans="24:25" x14ac:dyDescent="0.15">
      <c r="X465" s="108"/>
      <c r="Y465" s="108"/>
    </row>
    <row r="466" spans="24:25" x14ac:dyDescent="0.15">
      <c r="X466" s="108"/>
      <c r="Y466" s="108"/>
    </row>
    <row r="467" spans="24:25" x14ac:dyDescent="0.15">
      <c r="X467" s="108"/>
      <c r="Y467" s="108"/>
    </row>
    <row r="468" spans="24:25" x14ac:dyDescent="0.15">
      <c r="X468" s="108"/>
      <c r="Y468" s="108"/>
    </row>
    <row r="469" spans="24:25" x14ac:dyDescent="0.15">
      <c r="X469" s="108"/>
      <c r="Y469" s="108"/>
    </row>
    <row r="470" spans="24:25" x14ac:dyDescent="0.15">
      <c r="X470" s="108"/>
      <c r="Y470" s="108"/>
    </row>
    <row r="471" spans="24:25" x14ac:dyDescent="0.15">
      <c r="X471" s="108"/>
      <c r="Y471" s="108"/>
    </row>
    <row r="472" spans="24:25" x14ac:dyDescent="0.15">
      <c r="X472" s="108"/>
      <c r="Y472" s="108"/>
    </row>
    <row r="473" spans="24:25" x14ac:dyDescent="0.15">
      <c r="X473" s="108"/>
      <c r="Y473" s="108"/>
    </row>
    <row r="474" spans="24:25" x14ac:dyDescent="0.15">
      <c r="X474" s="108"/>
      <c r="Y474" s="108"/>
    </row>
    <row r="475" spans="24:25" x14ac:dyDescent="0.15">
      <c r="X475" s="108"/>
      <c r="Y475" s="108"/>
    </row>
    <row r="476" spans="24:25" x14ac:dyDescent="0.15">
      <c r="X476" s="108"/>
      <c r="Y476" s="108"/>
    </row>
    <row r="477" spans="24:25" x14ac:dyDescent="0.15">
      <c r="X477" s="108"/>
      <c r="Y477" s="108"/>
    </row>
    <row r="478" spans="24:25" x14ac:dyDescent="0.15">
      <c r="X478" s="108"/>
      <c r="Y478" s="108"/>
    </row>
    <row r="479" spans="24:25" x14ac:dyDescent="0.15">
      <c r="X479" s="108"/>
      <c r="Y479" s="108"/>
    </row>
  </sheetData>
  <mergeCells count="135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K114:K115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123:A125"/>
    <mergeCell ref="A126:A128"/>
    <mergeCell ref="A131:A133"/>
    <mergeCell ref="A135:A137"/>
    <mergeCell ref="A139:B139"/>
    <mergeCell ref="A147:F147"/>
    <mergeCell ref="F114:H114"/>
    <mergeCell ref="I114:I115"/>
    <mergeCell ref="J114:J115"/>
    <mergeCell ref="A153:B153"/>
    <mergeCell ref="A155:B156"/>
    <mergeCell ref="C155:C156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C1:IV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WVI983198:WVJ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2016-02-29T13:08:51Z</dcterms:modified>
</cp:coreProperties>
</file>