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675" yWindow="150" windowWidth="11265" windowHeight="12240" tabRatio="827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2" i="10" l="1"/>
  <c r="I312" i="10"/>
  <c r="E312" i="10"/>
  <c r="M311" i="10"/>
  <c r="L311" i="10"/>
  <c r="K311" i="10"/>
  <c r="J311" i="10"/>
  <c r="I311" i="10"/>
  <c r="H311" i="10"/>
  <c r="G311" i="10"/>
  <c r="F311" i="10"/>
  <c r="E311" i="10"/>
  <c r="D311" i="10"/>
  <c r="C310" i="10"/>
  <c r="C309" i="10"/>
  <c r="C308" i="10"/>
  <c r="C307" i="10"/>
  <c r="C306" i="10"/>
  <c r="M305" i="10"/>
  <c r="L305" i="10"/>
  <c r="K305" i="10"/>
  <c r="J305" i="10"/>
  <c r="I305" i="10"/>
  <c r="H305" i="10"/>
  <c r="G305" i="10"/>
  <c r="F305" i="10"/>
  <c r="E305" i="10"/>
  <c r="D305" i="10"/>
  <c r="C304" i="10"/>
  <c r="C303" i="10"/>
  <c r="C302" i="10"/>
  <c r="C301" i="10"/>
  <c r="C300" i="10"/>
  <c r="C305" i="10" s="1"/>
  <c r="C299" i="10"/>
  <c r="M298" i="10"/>
  <c r="L298" i="10"/>
  <c r="K298" i="10"/>
  <c r="K312" i="10" s="1"/>
  <c r="J298" i="10"/>
  <c r="I298" i="10"/>
  <c r="H298" i="10"/>
  <c r="G298" i="10"/>
  <c r="G312" i="10" s="1"/>
  <c r="F298" i="10"/>
  <c r="E298" i="10"/>
  <c r="D298" i="10"/>
  <c r="C297" i="10"/>
  <c r="C296" i="10"/>
  <c r="C295" i="10"/>
  <c r="C294" i="10"/>
  <c r="C293" i="10"/>
  <c r="C292" i="10"/>
  <c r="C291" i="10"/>
  <c r="C290" i="10"/>
  <c r="C298" i="10" s="1"/>
  <c r="M289" i="10"/>
  <c r="L289" i="10"/>
  <c r="K289" i="10"/>
  <c r="J289" i="10"/>
  <c r="I289" i="10"/>
  <c r="H289" i="10"/>
  <c r="G289" i="10"/>
  <c r="F289" i="10"/>
  <c r="E289" i="10"/>
  <c r="D289" i="10"/>
  <c r="C288" i="10"/>
  <c r="C287" i="10"/>
  <c r="C286" i="10"/>
  <c r="M285" i="10"/>
  <c r="L285" i="10"/>
  <c r="K285" i="10"/>
  <c r="J285" i="10"/>
  <c r="I285" i="10"/>
  <c r="H285" i="10"/>
  <c r="G285" i="10"/>
  <c r="F285" i="10"/>
  <c r="E285" i="10"/>
  <c r="D285" i="10"/>
  <c r="C284" i="10"/>
  <c r="C283" i="10"/>
  <c r="C282" i="10"/>
  <c r="M281" i="10"/>
  <c r="L281" i="10"/>
  <c r="K281" i="10"/>
  <c r="J281" i="10"/>
  <c r="I281" i="10"/>
  <c r="H281" i="10"/>
  <c r="G281" i="10"/>
  <c r="F281" i="10"/>
  <c r="E281" i="10"/>
  <c r="D281" i="10"/>
  <c r="C280" i="10"/>
  <c r="C279" i="10"/>
  <c r="C278" i="10"/>
  <c r="C281" i="10" s="1"/>
  <c r="M277" i="10"/>
  <c r="L277" i="10"/>
  <c r="K277" i="10"/>
  <c r="J277" i="10"/>
  <c r="J312" i="10" s="1"/>
  <c r="I277" i="10"/>
  <c r="H277" i="10"/>
  <c r="G277" i="10"/>
  <c r="F277" i="10"/>
  <c r="F312" i="10" s="1"/>
  <c r="E277" i="10"/>
  <c r="D277" i="10"/>
  <c r="C276" i="10"/>
  <c r="C275" i="10"/>
  <c r="C274" i="10"/>
  <c r="C273" i="10"/>
  <c r="C272" i="10"/>
  <c r="AB268" i="10"/>
  <c r="AA268" i="10"/>
  <c r="F268" i="10" s="1"/>
  <c r="AB267" i="10"/>
  <c r="AA267" i="10"/>
  <c r="F267" i="10"/>
  <c r="AB266" i="10"/>
  <c r="AA266" i="10"/>
  <c r="F266" i="10" s="1"/>
  <c r="AB263" i="10"/>
  <c r="K263" i="10"/>
  <c r="C263" i="10"/>
  <c r="AA263" i="10" s="1"/>
  <c r="AB262" i="10"/>
  <c r="C262" i="10"/>
  <c r="AA262" i="10" s="1"/>
  <c r="K262" i="10" s="1"/>
  <c r="AB261" i="10"/>
  <c r="K261" i="10"/>
  <c r="C261" i="10"/>
  <c r="AA261" i="10" s="1"/>
  <c r="E252" i="10"/>
  <c r="D251" i="10"/>
  <c r="C251" i="10"/>
  <c r="D250" i="10"/>
  <c r="C250" i="10"/>
  <c r="E249" i="10"/>
  <c r="D249" i="10"/>
  <c r="C249" i="10"/>
  <c r="D248" i="10"/>
  <c r="C248" i="10"/>
  <c r="E247" i="10"/>
  <c r="D247" i="10"/>
  <c r="C247" i="10"/>
  <c r="C252" i="10" s="1"/>
  <c r="D246" i="10"/>
  <c r="D252" i="10" s="1"/>
  <c r="C246" i="10"/>
  <c r="Q240" i="10"/>
  <c r="M240" i="10"/>
  <c r="I240" i="10"/>
  <c r="E240" i="10"/>
  <c r="Q239" i="10"/>
  <c r="P239" i="10"/>
  <c r="P240" i="10" s="1"/>
  <c r="O239" i="10"/>
  <c r="N239" i="10"/>
  <c r="M239" i="10"/>
  <c r="L239" i="10"/>
  <c r="L240" i="10" s="1"/>
  <c r="K239" i="10"/>
  <c r="J239" i="10"/>
  <c r="I239" i="10"/>
  <c r="H239" i="10"/>
  <c r="H240" i="10" s="1"/>
  <c r="G239" i="10"/>
  <c r="F239" i="10"/>
  <c r="E239" i="10"/>
  <c r="D239" i="10"/>
  <c r="D240" i="10" s="1"/>
  <c r="C239" i="10"/>
  <c r="Q238" i="10"/>
  <c r="P238" i="10"/>
  <c r="O238" i="10"/>
  <c r="O240" i="10" s="1"/>
  <c r="N238" i="10"/>
  <c r="N240" i="10" s="1"/>
  <c r="M238" i="10"/>
  <c r="L238" i="10"/>
  <c r="K238" i="10"/>
  <c r="K240" i="10" s="1"/>
  <c r="J238" i="10"/>
  <c r="J240" i="10" s="1"/>
  <c r="I238" i="10"/>
  <c r="H238" i="10"/>
  <c r="G238" i="10"/>
  <c r="G240" i="10" s="1"/>
  <c r="F238" i="10"/>
  <c r="F240" i="10" s="1"/>
  <c r="E238" i="10"/>
  <c r="D238" i="10"/>
  <c r="C238" i="10"/>
  <c r="C240" i="10" s="1"/>
  <c r="P237" i="10"/>
  <c r="L237" i="10"/>
  <c r="H237" i="10"/>
  <c r="D237" i="10"/>
  <c r="Q236" i="10"/>
  <c r="Q237" i="10" s="1"/>
  <c r="P236" i="10"/>
  <c r="O236" i="10"/>
  <c r="N236" i="10"/>
  <c r="M236" i="10"/>
  <c r="M237" i="10" s="1"/>
  <c r="L236" i="10"/>
  <c r="K236" i="10"/>
  <c r="J236" i="10"/>
  <c r="I236" i="10"/>
  <c r="I237" i="10" s="1"/>
  <c r="H236" i="10"/>
  <c r="G236" i="10"/>
  <c r="F236" i="10"/>
  <c r="E236" i="10"/>
  <c r="E237" i="10" s="1"/>
  <c r="D236" i="10"/>
  <c r="C236" i="10"/>
  <c r="Q235" i="10"/>
  <c r="P235" i="10"/>
  <c r="O235" i="10"/>
  <c r="O237" i="10" s="1"/>
  <c r="N235" i="10"/>
  <c r="N237" i="10" s="1"/>
  <c r="M235" i="10"/>
  <c r="L235" i="10"/>
  <c r="K235" i="10"/>
  <c r="K237" i="10" s="1"/>
  <c r="J235" i="10"/>
  <c r="J237" i="10" s="1"/>
  <c r="I235" i="10"/>
  <c r="H235" i="10"/>
  <c r="G235" i="10"/>
  <c r="G237" i="10" s="1"/>
  <c r="F235" i="10"/>
  <c r="F237" i="10" s="1"/>
  <c r="E235" i="10"/>
  <c r="D235" i="10"/>
  <c r="C235" i="10"/>
  <c r="C237" i="10" s="1"/>
  <c r="K234" i="10"/>
  <c r="C234" i="10"/>
  <c r="Q233" i="10"/>
  <c r="P233" i="10"/>
  <c r="O233" i="10"/>
  <c r="N233" i="10"/>
  <c r="N234" i="10" s="1"/>
  <c r="M233" i="10"/>
  <c r="L233" i="10"/>
  <c r="K233" i="10"/>
  <c r="J233" i="10"/>
  <c r="J234" i="10" s="1"/>
  <c r="I233" i="10"/>
  <c r="H233" i="10"/>
  <c r="G233" i="10"/>
  <c r="F233" i="10"/>
  <c r="F234" i="10" s="1"/>
  <c r="E233" i="10"/>
  <c r="D233" i="10"/>
  <c r="C233" i="10"/>
  <c r="Q232" i="10"/>
  <c r="Q234" i="10" s="1"/>
  <c r="P232" i="10"/>
  <c r="O232" i="10"/>
  <c r="O234" i="10" s="1"/>
  <c r="N232" i="10"/>
  <c r="M232" i="10"/>
  <c r="M234" i="10" s="1"/>
  <c r="L232" i="10"/>
  <c r="K232" i="10"/>
  <c r="J232" i="10"/>
  <c r="I232" i="10"/>
  <c r="I234" i="10" s="1"/>
  <c r="H232" i="10"/>
  <c r="G232" i="10"/>
  <c r="G234" i="10" s="1"/>
  <c r="F232" i="10"/>
  <c r="E232" i="10"/>
  <c r="E234" i="10" s="1"/>
  <c r="D232" i="10"/>
  <c r="C232" i="10"/>
  <c r="Q230" i="10"/>
  <c r="P230" i="10"/>
  <c r="O230" i="10"/>
  <c r="O231" i="10" s="1"/>
  <c r="N230" i="10"/>
  <c r="M230" i="10"/>
  <c r="L230" i="10"/>
  <c r="K230" i="10"/>
  <c r="K231" i="10" s="1"/>
  <c r="J230" i="10"/>
  <c r="I230" i="10"/>
  <c r="H230" i="10"/>
  <c r="G230" i="10"/>
  <c r="G231" i="10" s="1"/>
  <c r="F230" i="10"/>
  <c r="E230" i="10"/>
  <c r="D230" i="10"/>
  <c r="C230" i="10"/>
  <c r="C231" i="10" s="1"/>
  <c r="Q229" i="10"/>
  <c r="P229" i="10"/>
  <c r="P231" i="10" s="1"/>
  <c r="O229" i="10"/>
  <c r="N229" i="10"/>
  <c r="N231" i="10" s="1"/>
  <c r="M229" i="10"/>
  <c r="L229" i="10"/>
  <c r="L231" i="10" s="1"/>
  <c r="K229" i="10"/>
  <c r="J229" i="10"/>
  <c r="J231" i="10" s="1"/>
  <c r="I229" i="10"/>
  <c r="H229" i="10"/>
  <c r="H231" i="10" s="1"/>
  <c r="G229" i="10"/>
  <c r="F229" i="10"/>
  <c r="F231" i="10" s="1"/>
  <c r="E229" i="10"/>
  <c r="D229" i="10"/>
  <c r="D231" i="10" s="1"/>
  <c r="C229" i="10"/>
  <c r="Q228" i="10"/>
  <c r="M228" i="10"/>
  <c r="I228" i="10"/>
  <c r="E228" i="10"/>
  <c r="Q227" i="10"/>
  <c r="P227" i="10"/>
  <c r="P228" i="10" s="1"/>
  <c r="O227" i="10"/>
  <c r="N227" i="10"/>
  <c r="M227" i="10"/>
  <c r="L227" i="10"/>
  <c r="L228" i="10" s="1"/>
  <c r="K227" i="10"/>
  <c r="J227" i="10"/>
  <c r="I227" i="10"/>
  <c r="H227" i="10"/>
  <c r="H228" i="10" s="1"/>
  <c r="G227" i="10"/>
  <c r="F227" i="10"/>
  <c r="E227" i="10"/>
  <c r="D227" i="10"/>
  <c r="D228" i="10" s="1"/>
  <c r="C227" i="10"/>
  <c r="Q226" i="10"/>
  <c r="P226" i="10"/>
  <c r="O226" i="10"/>
  <c r="O228" i="10" s="1"/>
  <c r="N226" i="10"/>
  <c r="N228" i="10" s="1"/>
  <c r="M226" i="10"/>
  <c r="L226" i="10"/>
  <c r="K226" i="10"/>
  <c r="K228" i="10" s="1"/>
  <c r="J226" i="10"/>
  <c r="J228" i="10" s="1"/>
  <c r="I226" i="10"/>
  <c r="H226" i="10"/>
  <c r="G226" i="10"/>
  <c r="G228" i="10" s="1"/>
  <c r="F226" i="10"/>
  <c r="F228" i="10" s="1"/>
  <c r="E226" i="10"/>
  <c r="D226" i="10"/>
  <c r="C226" i="10"/>
  <c r="C228" i="10" s="1"/>
  <c r="P225" i="10"/>
  <c r="L225" i="10"/>
  <c r="H225" i="10"/>
  <c r="D225" i="10"/>
  <c r="Q224" i="10"/>
  <c r="Q225" i="10" s="1"/>
  <c r="P224" i="10"/>
  <c r="O224" i="10"/>
  <c r="N224" i="10"/>
  <c r="M224" i="10"/>
  <c r="M225" i="10" s="1"/>
  <c r="L224" i="10"/>
  <c r="K224" i="10"/>
  <c r="J224" i="10"/>
  <c r="I224" i="10"/>
  <c r="I225" i="10" s="1"/>
  <c r="H224" i="10"/>
  <c r="G224" i="10"/>
  <c r="F224" i="10"/>
  <c r="E224" i="10"/>
  <c r="E225" i="10" s="1"/>
  <c r="D224" i="10"/>
  <c r="C224" i="10"/>
  <c r="Q223" i="10"/>
  <c r="P223" i="10"/>
  <c r="O223" i="10"/>
  <c r="O225" i="10" s="1"/>
  <c r="N223" i="10"/>
  <c r="N225" i="10" s="1"/>
  <c r="M223" i="10"/>
  <c r="L223" i="10"/>
  <c r="K223" i="10"/>
  <c r="K225" i="10" s="1"/>
  <c r="J223" i="10"/>
  <c r="J225" i="10" s="1"/>
  <c r="I223" i="10"/>
  <c r="H223" i="10"/>
  <c r="G223" i="10"/>
  <c r="G225" i="10" s="1"/>
  <c r="F223" i="10"/>
  <c r="F225" i="10" s="1"/>
  <c r="E223" i="10"/>
  <c r="D223" i="10"/>
  <c r="C223" i="10"/>
  <c r="C225" i="10" s="1"/>
  <c r="Q222" i="10"/>
  <c r="P222" i="10"/>
  <c r="O222" i="10"/>
  <c r="N222" i="10"/>
  <c r="M222" i="10"/>
  <c r="L222" i="10"/>
  <c r="K222" i="10"/>
  <c r="J222" i="10"/>
  <c r="I222" i="10"/>
  <c r="H222" i="10"/>
  <c r="G222" i="10"/>
  <c r="F222" i="10"/>
  <c r="E222" i="10"/>
  <c r="D222" i="10"/>
  <c r="C222" i="10"/>
  <c r="Q221" i="10"/>
  <c r="P221" i="10"/>
  <c r="O221" i="10"/>
  <c r="N221" i="10"/>
  <c r="M221" i="10"/>
  <c r="L221" i="10"/>
  <c r="K221" i="10"/>
  <c r="J221" i="10"/>
  <c r="I221" i="10"/>
  <c r="H221" i="10"/>
  <c r="G221" i="10"/>
  <c r="F221" i="10"/>
  <c r="E221" i="10"/>
  <c r="D221" i="10"/>
  <c r="C221" i="10"/>
  <c r="K220" i="10"/>
  <c r="C220" i="10"/>
  <c r="Q219" i="10"/>
  <c r="P219" i="10"/>
  <c r="P220" i="10" s="1"/>
  <c r="O219" i="10"/>
  <c r="N219" i="10"/>
  <c r="M219" i="10"/>
  <c r="L219" i="10"/>
  <c r="L220" i="10" s="1"/>
  <c r="K219" i="10"/>
  <c r="J219" i="10"/>
  <c r="I219" i="10"/>
  <c r="H219" i="10"/>
  <c r="H220" i="10" s="1"/>
  <c r="G219" i="10"/>
  <c r="F219" i="10"/>
  <c r="E219" i="10"/>
  <c r="D219" i="10"/>
  <c r="D220" i="10" s="1"/>
  <c r="C219" i="10"/>
  <c r="Q218" i="10"/>
  <c r="Q220" i="10" s="1"/>
  <c r="P218" i="10"/>
  <c r="O218" i="10"/>
  <c r="O220" i="10" s="1"/>
  <c r="N218" i="10"/>
  <c r="M218" i="10"/>
  <c r="M220" i="10" s="1"/>
  <c r="L218" i="10"/>
  <c r="K218" i="10"/>
  <c r="J218" i="10"/>
  <c r="I218" i="10"/>
  <c r="I220" i="10" s="1"/>
  <c r="H218" i="10"/>
  <c r="G218" i="10"/>
  <c r="G220" i="10" s="1"/>
  <c r="F218" i="10"/>
  <c r="E218" i="10"/>
  <c r="E220" i="10" s="1"/>
  <c r="D218" i="10"/>
  <c r="C218" i="10"/>
  <c r="Q216" i="10"/>
  <c r="Q217" i="10" s="1"/>
  <c r="P216" i="10"/>
  <c r="O216" i="10"/>
  <c r="O242" i="10" s="1"/>
  <c r="N216" i="10"/>
  <c r="M216" i="10"/>
  <c r="M217" i="10" s="1"/>
  <c r="L216" i="10"/>
  <c r="K216" i="10"/>
  <c r="K242" i="10" s="1"/>
  <c r="J216" i="10"/>
  <c r="I216" i="10"/>
  <c r="I217" i="10" s="1"/>
  <c r="H216" i="10"/>
  <c r="G216" i="10"/>
  <c r="G242" i="10" s="1"/>
  <c r="F216" i="10"/>
  <c r="E216" i="10"/>
  <c r="E217" i="10" s="1"/>
  <c r="D216" i="10"/>
  <c r="C216" i="10"/>
  <c r="Q215" i="10"/>
  <c r="P215" i="10"/>
  <c r="P241" i="10" s="1"/>
  <c r="O215" i="10"/>
  <c r="N215" i="10"/>
  <c r="N241" i="10" s="1"/>
  <c r="M215" i="10"/>
  <c r="L215" i="10"/>
  <c r="L241" i="10" s="1"/>
  <c r="K215" i="10"/>
  <c r="J215" i="10"/>
  <c r="J241" i="10" s="1"/>
  <c r="I215" i="10"/>
  <c r="H215" i="10"/>
  <c r="H241" i="10" s="1"/>
  <c r="G215" i="10"/>
  <c r="F215" i="10"/>
  <c r="F241" i="10" s="1"/>
  <c r="E215" i="10"/>
  <c r="D215" i="10"/>
  <c r="D241" i="10" s="1"/>
  <c r="C215" i="10"/>
  <c r="Q214" i="10"/>
  <c r="M214" i="10"/>
  <c r="I214" i="10"/>
  <c r="E214" i="10"/>
  <c r="Q213" i="10"/>
  <c r="P213" i="10"/>
  <c r="O213" i="10"/>
  <c r="N213" i="10"/>
  <c r="M213" i="10"/>
  <c r="L213" i="10"/>
  <c r="K213" i="10"/>
  <c r="J213" i="10"/>
  <c r="I213" i="10"/>
  <c r="H213" i="10"/>
  <c r="G213" i="10"/>
  <c r="F213" i="10"/>
  <c r="E213" i="10"/>
  <c r="D213" i="10"/>
  <c r="C213" i="10"/>
  <c r="Q212" i="10"/>
  <c r="P212" i="10"/>
  <c r="P214" i="10" s="1"/>
  <c r="O212" i="10"/>
  <c r="N212" i="10"/>
  <c r="M212" i="10"/>
  <c r="L212" i="10"/>
  <c r="L214" i="10" s="1"/>
  <c r="K212" i="10"/>
  <c r="J212" i="10"/>
  <c r="I212" i="10"/>
  <c r="H212" i="10"/>
  <c r="H214" i="10" s="1"/>
  <c r="G212" i="10"/>
  <c r="F212" i="10"/>
  <c r="E212" i="10"/>
  <c r="D212" i="10"/>
  <c r="D214" i="10" s="1"/>
  <c r="C212" i="10"/>
  <c r="C214" i="10" s="1"/>
  <c r="D207" i="10"/>
  <c r="C207" i="10"/>
  <c r="D206" i="10"/>
  <c r="C206" i="10"/>
  <c r="AA202" i="10"/>
  <c r="K202" i="10" s="1"/>
  <c r="F202" i="10"/>
  <c r="E202" i="10"/>
  <c r="C202" i="10"/>
  <c r="AB202" i="10" s="1"/>
  <c r="F201" i="10"/>
  <c r="C201" i="10" s="1"/>
  <c r="E201" i="10"/>
  <c r="F200" i="10"/>
  <c r="C200" i="10" s="1"/>
  <c r="E200" i="10"/>
  <c r="F199" i="10"/>
  <c r="C199" i="10" s="1"/>
  <c r="E199" i="10"/>
  <c r="U195" i="10"/>
  <c r="I195" i="10"/>
  <c r="V194" i="10"/>
  <c r="U194" i="10"/>
  <c r="R194" i="10"/>
  <c r="Q194" i="10"/>
  <c r="P194" i="10"/>
  <c r="O194" i="10"/>
  <c r="N194" i="10"/>
  <c r="M194" i="10"/>
  <c r="L194" i="10"/>
  <c r="J194" i="10"/>
  <c r="I194" i="10"/>
  <c r="H194" i="10"/>
  <c r="G194" i="10"/>
  <c r="F194" i="10"/>
  <c r="E194" i="10"/>
  <c r="D194" i="10"/>
  <c r="C194" i="10"/>
  <c r="V193" i="10"/>
  <c r="T193" i="10"/>
  <c r="S193" i="10"/>
  <c r="S195" i="10" s="1"/>
  <c r="R193" i="10"/>
  <c r="Q193" i="10"/>
  <c r="P193" i="10"/>
  <c r="O193" i="10"/>
  <c r="O195" i="10" s="1"/>
  <c r="N193" i="10"/>
  <c r="M193" i="10"/>
  <c r="L193" i="10"/>
  <c r="K195" i="10"/>
  <c r="J193" i="10"/>
  <c r="I193" i="10"/>
  <c r="H193" i="10"/>
  <c r="G193" i="10"/>
  <c r="G195" i="10" s="1"/>
  <c r="F193" i="10"/>
  <c r="E193" i="10"/>
  <c r="D193" i="10"/>
  <c r="C193" i="10"/>
  <c r="C195" i="10" s="1"/>
  <c r="V192" i="10"/>
  <c r="T192" i="10"/>
  <c r="S192" i="10"/>
  <c r="R192" i="10"/>
  <c r="Q192" i="10"/>
  <c r="P192" i="10"/>
  <c r="O192" i="10"/>
  <c r="N192" i="10"/>
  <c r="M192" i="10"/>
  <c r="L192" i="10"/>
  <c r="J192" i="10"/>
  <c r="I192" i="10"/>
  <c r="H192" i="10"/>
  <c r="G192" i="10"/>
  <c r="F192" i="10"/>
  <c r="E192" i="10"/>
  <c r="D192" i="10"/>
  <c r="C192" i="10"/>
  <c r="V191" i="10"/>
  <c r="T191" i="10"/>
  <c r="S191" i="10"/>
  <c r="R191" i="10"/>
  <c r="Q191" i="10"/>
  <c r="P191" i="10"/>
  <c r="O191" i="10"/>
  <c r="N191" i="10"/>
  <c r="M191" i="10"/>
  <c r="L191" i="10"/>
  <c r="J191" i="10"/>
  <c r="I191" i="10"/>
  <c r="H191" i="10"/>
  <c r="G191" i="10"/>
  <c r="F191" i="10"/>
  <c r="E191" i="10"/>
  <c r="D191" i="10"/>
  <c r="C191" i="10"/>
  <c r="V190" i="10"/>
  <c r="T190" i="10"/>
  <c r="S190" i="10"/>
  <c r="R190" i="10"/>
  <c r="Q190" i="10"/>
  <c r="P190" i="10"/>
  <c r="O190" i="10"/>
  <c r="N190" i="10"/>
  <c r="M190" i="10"/>
  <c r="L190" i="10"/>
  <c r="J190" i="10"/>
  <c r="J188" i="10" s="1"/>
  <c r="I190" i="10"/>
  <c r="H190" i="10"/>
  <c r="G190" i="10"/>
  <c r="G188" i="10" s="1"/>
  <c r="F190" i="10"/>
  <c r="E190" i="10"/>
  <c r="D190" i="10"/>
  <c r="C190" i="10"/>
  <c r="V189" i="10"/>
  <c r="V188" i="10" s="1"/>
  <c r="T189" i="10"/>
  <c r="S189" i="10"/>
  <c r="R189" i="10"/>
  <c r="R188" i="10" s="1"/>
  <c r="Q189" i="10"/>
  <c r="P189" i="10"/>
  <c r="O189" i="10"/>
  <c r="N189" i="10"/>
  <c r="N188" i="10" s="1"/>
  <c r="M189" i="10"/>
  <c r="L189" i="10"/>
  <c r="J189" i="10"/>
  <c r="I189" i="10"/>
  <c r="I188" i="10" s="1"/>
  <c r="H189" i="10"/>
  <c r="G189" i="10"/>
  <c r="F189" i="10"/>
  <c r="E189" i="10"/>
  <c r="E188" i="10" s="1"/>
  <c r="D189" i="10"/>
  <c r="D188" i="10" s="1"/>
  <c r="C189" i="10"/>
  <c r="T188" i="10"/>
  <c r="S188" i="10"/>
  <c r="Q188" i="10"/>
  <c r="Q195" i="10" s="1"/>
  <c r="P188" i="10"/>
  <c r="O188" i="10"/>
  <c r="M188" i="10"/>
  <c r="L188" i="10"/>
  <c r="H188" i="10"/>
  <c r="F188" i="10"/>
  <c r="C188" i="10"/>
  <c r="V187" i="10"/>
  <c r="T187" i="10"/>
  <c r="S187" i="10"/>
  <c r="R187" i="10"/>
  <c r="Q187" i="10"/>
  <c r="P187" i="10"/>
  <c r="O187" i="10"/>
  <c r="N187" i="10"/>
  <c r="M187" i="10"/>
  <c r="L187" i="10"/>
  <c r="J187" i="10"/>
  <c r="I187" i="10"/>
  <c r="H187" i="10"/>
  <c r="G187" i="10"/>
  <c r="F187" i="10"/>
  <c r="E187" i="10"/>
  <c r="D187" i="10"/>
  <c r="C187" i="10"/>
  <c r="V186" i="10"/>
  <c r="T186" i="10"/>
  <c r="S186" i="10"/>
  <c r="R186" i="10"/>
  <c r="Q186" i="10"/>
  <c r="P186" i="10"/>
  <c r="O186" i="10"/>
  <c r="N186" i="10"/>
  <c r="M186" i="10"/>
  <c r="L186" i="10"/>
  <c r="J186" i="10"/>
  <c r="I186" i="10"/>
  <c r="H186" i="10"/>
  <c r="G186" i="10"/>
  <c r="F186" i="10"/>
  <c r="E186" i="10"/>
  <c r="D186" i="10"/>
  <c r="C186" i="10"/>
  <c r="V185" i="10"/>
  <c r="T185" i="10"/>
  <c r="S185" i="10"/>
  <c r="R185" i="10"/>
  <c r="Q185" i="10"/>
  <c r="P185" i="10"/>
  <c r="O185" i="10"/>
  <c r="N185" i="10"/>
  <c r="M185" i="10"/>
  <c r="L185" i="10"/>
  <c r="J185" i="10"/>
  <c r="I185" i="10"/>
  <c r="H185" i="10"/>
  <c r="G185" i="10"/>
  <c r="F185" i="10"/>
  <c r="E185" i="10"/>
  <c r="D185" i="10"/>
  <c r="C185" i="10"/>
  <c r="V184" i="10"/>
  <c r="T184" i="10"/>
  <c r="S184" i="10"/>
  <c r="R184" i="10"/>
  <c r="Q184" i="10"/>
  <c r="P184" i="10"/>
  <c r="O184" i="10"/>
  <c r="N184" i="10"/>
  <c r="M184" i="10"/>
  <c r="L184" i="10"/>
  <c r="J184" i="10"/>
  <c r="I184" i="10"/>
  <c r="H184" i="10"/>
  <c r="G184" i="10"/>
  <c r="F184" i="10"/>
  <c r="E184" i="10"/>
  <c r="D184" i="10"/>
  <c r="C184" i="10"/>
  <c r="V183" i="10"/>
  <c r="T183" i="10"/>
  <c r="S183" i="10"/>
  <c r="R183" i="10"/>
  <c r="Q183" i="10"/>
  <c r="P183" i="10"/>
  <c r="O183" i="10"/>
  <c r="N183" i="10"/>
  <c r="M183" i="10"/>
  <c r="L183" i="10"/>
  <c r="J183" i="10"/>
  <c r="I183" i="10"/>
  <c r="H183" i="10"/>
  <c r="G183" i="10"/>
  <c r="F183" i="10"/>
  <c r="E183" i="10"/>
  <c r="D183" i="10"/>
  <c r="C183" i="10"/>
  <c r="V182" i="10"/>
  <c r="T182" i="10"/>
  <c r="S182" i="10"/>
  <c r="R182" i="10"/>
  <c r="Q182" i="10"/>
  <c r="P182" i="10"/>
  <c r="O182" i="10"/>
  <c r="N182" i="10"/>
  <c r="M182" i="10"/>
  <c r="L182" i="10"/>
  <c r="J182" i="10"/>
  <c r="I182" i="10"/>
  <c r="H182" i="10"/>
  <c r="G182" i="10"/>
  <c r="F182" i="10"/>
  <c r="E182" i="10"/>
  <c r="D182" i="10"/>
  <c r="C182" i="10"/>
  <c r="V181" i="10"/>
  <c r="T181" i="10"/>
  <c r="S181" i="10"/>
  <c r="R181" i="10"/>
  <c r="Q181" i="10"/>
  <c r="P181" i="10"/>
  <c r="O181" i="10"/>
  <c r="N181" i="10"/>
  <c r="M181" i="10"/>
  <c r="L181" i="10"/>
  <c r="J181" i="10"/>
  <c r="I181" i="10"/>
  <c r="H181" i="10"/>
  <c r="G181" i="10"/>
  <c r="F181" i="10"/>
  <c r="E181" i="10"/>
  <c r="D181" i="10"/>
  <c r="C181" i="10"/>
  <c r="V180" i="10"/>
  <c r="T180" i="10"/>
  <c r="S180" i="10"/>
  <c r="R180" i="10"/>
  <c r="Q180" i="10"/>
  <c r="P180" i="10"/>
  <c r="O180" i="10"/>
  <c r="N180" i="10"/>
  <c r="M180" i="10"/>
  <c r="L180" i="10"/>
  <c r="J180" i="10"/>
  <c r="I180" i="10"/>
  <c r="H180" i="10"/>
  <c r="G180" i="10"/>
  <c r="F180" i="10"/>
  <c r="E180" i="10"/>
  <c r="D180" i="10"/>
  <c r="C180" i="10"/>
  <c r="V179" i="10"/>
  <c r="T179" i="10"/>
  <c r="S179" i="10"/>
  <c r="R179" i="10"/>
  <c r="Q179" i="10"/>
  <c r="P179" i="10"/>
  <c r="O179" i="10"/>
  <c r="N179" i="10"/>
  <c r="M179" i="10"/>
  <c r="L179" i="10"/>
  <c r="J179" i="10"/>
  <c r="I179" i="10"/>
  <c r="H179" i="10"/>
  <c r="G179" i="10"/>
  <c r="F179" i="10"/>
  <c r="E179" i="10"/>
  <c r="E195" i="10" s="1"/>
  <c r="D179" i="10"/>
  <c r="C179" i="10"/>
  <c r="V178" i="10"/>
  <c r="T178" i="10"/>
  <c r="S178" i="10"/>
  <c r="R178" i="10"/>
  <c r="Q178" i="10"/>
  <c r="P178" i="10"/>
  <c r="O178" i="10"/>
  <c r="N178" i="10"/>
  <c r="M178" i="10"/>
  <c r="L178" i="10"/>
  <c r="J178" i="10"/>
  <c r="I178" i="10"/>
  <c r="H178" i="10"/>
  <c r="G178" i="10"/>
  <c r="F178" i="10"/>
  <c r="E178" i="10"/>
  <c r="D178" i="10"/>
  <c r="C178" i="10"/>
  <c r="V177" i="10"/>
  <c r="T177" i="10"/>
  <c r="S177" i="10"/>
  <c r="R177" i="10"/>
  <c r="Q177" i="10"/>
  <c r="P177" i="10"/>
  <c r="O177" i="10"/>
  <c r="N177" i="10"/>
  <c r="M177" i="10"/>
  <c r="L177" i="10"/>
  <c r="J177" i="10"/>
  <c r="I177" i="10"/>
  <c r="H177" i="10"/>
  <c r="G177" i="10"/>
  <c r="F177" i="10"/>
  <c r="E177" i="10"/>
  <c r="D177" i="10"/>
  <c r="C177" i="10"/>
  <c r="V176" i="10"/>
  <c r="T176" i="10"/>
  <c r="S176" i="10"/>
  <c r="R176" i="10"/>
  <c r="Q176" i="10"/>
  <c r="P176" i="10"/>
  <c r="O176" i="10"/>
  <c r="N176" i="10"/>
  <c r="M176" i="10"/>
  <c r="L176" i="10"/>
  <c r="J176" i="10"/>
  <c r="I176" i="10"/>
  <c r="H176" i="10"/>
  <c r="G176" i="10"/>
  <c r="F176" i="10"/>
  <c r="E176" i="10"/>
  <c r="D176" i="10"/>
  <c r="C176" i="10"/>
  <c r="V175" i="10"/>
  <c r="T175" i="10"/>
  <c r="S175" i="10"/>
  <c r="R175" i="10"/>
  <c r="Q175" i="10"/>
  <c r="P175" i="10"/>
  <c r="O175" i="10"/>
  <c r="N175" i="10"/>
  <c r="M175" i="10"/>
  <c r="M195" i="10" s="1"/>
  <c r="L175" i="10"/>
  <c r="J175" i="10"/>
  <c r="I175" i="10"/>
  <c r="H175" i="10"/>
  <c r="G175" i="10"/>
  <c r="F175" i="10"/>
  <c r="E175" i="10"/>
  <c r="D175" i="10"/>
  <c r="C175" i="10"/>
  <c r="Q170" i="10"/>
  <c r="O170" i="10"/>
  <c r="M170" i="10"/>
  <c r="L170" i="10"/>
  <c r="I170" i="10"/>
  <c r="G170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R165" i="10"/>
  <c r="Q165" i="10"/>
  <c r="P165" i="10"/>
  <c r="O165" i="10"/>
  <c r="N165" i="10"/>
  <c r="M165" i="10"/>
  <c r="L165" i="10"/>
  <c r="K165" i="10"/>
  <c r="J165" i="10"/>
  <c r="I165" i="10"/>
  <c r="H165" i="10"/>
  <c r="G165" i="10"/>
  <c r="F165" i="10"/>
  <c r="E165" i="10"/>
  <c r="D165" i="10"/>
  <c r="C165" i="10"/>
  <c r="R164" i="10"/>
  <c r="Q164" i="10"/>
  <c r="P164" i="10"/>
  <c r="O164" i="10"/>
  <c r="N164" i="10"/>
  <c r="M164" i="10"/>
  <c r="L164" i="10"/>
  <c r="K164" i="10"/>
  <c r="J164" i="10"/>
  <c r="I164" i="10"/>
  <c r="H164" i="10"/>
  <c r="G164" i="10"/>
  <c r="F164" i="10"/>
  <c r="E164" i="10"/>
  <c r="D164" i="10"/>
  <c r="C164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D163" i="10"/>
  <c r="C163" i="10"/>
  <c r="R162" i="10"/>
  <c r="R170" i="10" s="1"/>
  <c r="Q162" i="10"/>
  <c r="P162" i="10"/>
  <c r="P170" i="10" s="1"/>
  <c r="O162" i="10"/>
  <c r="N162" i="10"/>
  <c r="N170" i="10" s="1"/>
  <c r="M162" i="10"/>
  <c r="L162" i="10"/>
  <c r="K162" i="10"/>
  <c r="K170" i="10" s="1"/>
  <c r="J162" i="10"/>
  <c r="J170" i="10" s="1"/>
  <c r="I162" i="10"/>
  <c r="H162" i="10"/>
  <c r="H170" i="10" s="1"/>
  <c r="G162" i="10"/>
  <c r="F162" i="10"/>
  <c r="F170" i="10" s="1"/>
  <c r="E162" i="10"/>
  <c r="E170" i="10" s="1"/>
  <c r="D162" i="10"/>
  <c r="D170" i="10" s="1"/>
  <c r="C162" i="10"/>
  <c r="C170" i="10" s="1"/>
  <c r="Q157" i="10"/>
  <c r="O157" i="10"/>
  <c r="M157" i="10"/>
  <c r="L157" i="10"/>
  <c r="I157" i="10"/>
  <c r="G157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C156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R152" i="10"/>
  <c r="R157" i="10" s="1"/>
  <c r="Q152" i="10"/>
  <c r="P152" i="10"/>
  <c r="P157" i="10" s="1"/>
  <c r="O152" i="10"/>
  <c r="N152" i="10"/>
  <c r="N157" i="10" s="1"/>
  <c r="M152" i="10"/>
  <c r="L152" i="10"/>
  <c r="K152" i="10"/>
  <c r="K157" i="10" s="1"/>
  <c r="J152" i="10"/>
  <c r="J157" i="10" s="1"/>
  <c r="I152" i="10"/>
  <c r="H152" i="10"/>
  <c r="H157" i="10" s="1"/>
  <c r="G152" i="10"/>
  <c r="F152" i="10"/>
  <c r="F157" i="10" s="1"/>
  <c r="E152" i="10"/>
  <c r="E157" i="10" s="1"/>
  <c r="D152" i="10"/>
  <c r="D157" i="10" s="1"/>
  <c r="C152" i="10"/>
  <c r="C157" i="10" s="1"/>
  <c r="S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Q146" i="10"/>
  <c r="P146" i="10"/>
  <c r="O146" i="10"/>
  <c r="N146" i="10"/>
  <c r="M146" i="10"/>
  <c r="L146" i="10"/>
  <c r="K146" i="10"/>
  <c r="J146" i="10"/>
  <c r="I146" i="10"/>
  <c r="H146" i="10"/>
  <c r="G146" i="10"/>
  <c r="F146" i="10"/>
  <c r="E146" i="10"/>
  <c r="D146" i="10"/>
  <c r="C146" i="10"/>
  <c r="Q145" i="10"/>
  <c r="P145" i="10"/>
  <c r="O145" i="10"/>
  <c r="N145" i="10"/>
  <c r="M145" i="10"/>
  <c r="L145" i="10"/>
  <c r="K145" i="10"/>
  <c r="J145" i="10"/>
  <c r="I145" i="10"/>
  <c r="H145" i="10"/>
  <c r="G145" i="10"/>
  <c r="F145" i="10"/>
  <c r="E145" i="10"/>
  <c r="D145" i="10"/>
  <c r="C145" i="10"/>
  <c r="S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C144" i="10"/>
  <c r="S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S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S141" i="10"/>
  <c r="Q141" i="10"/>
  <c r="Q140" i="10" s="1"/>
  <c r="Q136" i="10" s="1"/>
  <c r="P141" i="10"/>
  <c r="O141" i="10"/>
  <c r="N141" i="10"/>
  <c r="M141" i="10"/>
  <c r="M140" i="10" s="1"/>
  <c r="L141" i="10"/>
  <c r="K141" i="10"/>
  <c r="J141" i="10"/>
  <c r="J140" i="10" s="1"/>
  <c r="I141" i="10"/>
  <c r="I140" i="10" s="1"/>
  <c r="H141" i="10"/>
  <c r="G141" i="10"/>
  <c r="F141" i="10"/>
  <c r="E141" i="10"/>
  <c r="E140" i="10" s="1"/>
  <c r="D141" i="10"/>
  <c r="C141" i="10"/>
  <c r="S140" i="10"/>
  <c r="S136" i="10" s="1"/>
  <c r="R140" i="10"/>
  <c r="P140" i="10"/>
  <c r="P136" i="10" s="1"/>
  <c r="O140" i="10"/>
  <c r="N140" i="10"/>
  <c r="L140" i="10"/>
  <c r="L136" i="10" s="1"/>
  <c r="K140" i="10"/>
  <c r="K136" i="10" s="1"/>
  <c r="H140" i="10"/>
  <c r="G140" i="10"/>
  <c r="F140" i="10"/>
  <c r="D140" i="10"/>
  <c r="C140" i="10"/>
  <c r="S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S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S137" i="10"/>
  <c r="Q137" i="10"/>
  <c r="P137" i="10"/>
  <c r="O137" i="10"/>
  <c r="O136" i="10" s="1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R136" i="10"/>
  <c r="M136" i="10"/>
  <c r="I136" i="10"/>
  <c r="H136" i="10"/>
  <c r="E136" i="10"/>
  <c r="D136" i="10"/>
  <c r="C136" i="10"/>
  <c r="S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S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S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S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S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S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D130" i="10"/>
  <c r="C130" i="10"/>
  <c r="S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E129" i="10"/>
  <c r="D129" i="10"/>
  <c r="C129" i="10"/>
  <c r="S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D128" i="10"/>
  <c r="C128" i="10"/>
  <c r="S127" i="10"/>
  <c r="Q127" i="10"/>
  <c r="P127" i="10"/>
  <c r="O127" i="10"/>
  <c r="N127" i="10"/>
  <c r="M127" i="10"/>
  <c r="L127" i="10"/>
  <c r="K127" i="10"/>
  <c r="J127" i="10"/>
  <c r="I127" i="10"/>
  <c r="H127" i="10"/>
  <c r="G127" i="10"/>
  <c r="F127" i="10"/>
  <c r="E127" i="10"/>
  <c r="D127" i="10"/>
  <c r="C127" i="10"/>
  <c r="S126" i="10"/>
  <c r="Q126" i="10"/>
  <c r="P126" i="10"/>
  <c r="O126" i="10"/>
  <c r="N126" i="10"/>
  <c r="M126" i="10"/>
  <c r="L126" i="10"/>
  <c r="K126" i="10"/>
  <c r="J126" i="10"/>
  <c r="I126" i="10"/>
  <c r="H126" i="10"/>
  <c r="G126" i="10"/>
  <c r="F126" i="10"/>
  <c r="E126" i="10"/>
  <c r="D126" i="10"/>
  <c r="C126" i="10"/>
  <c r="S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S124" i="10"/>
  <c r="Q124" i="10"/>
  <c r="P124" i="10"/>
  <c r="O124" i="10"/>
  <c r="N124" i="10"/>
  <c r="M124" i="10"/>
  <c r="L124" i="10"/>
  <c r="K124" i="10"/>
  <c r="J124" i="10"/>
  <c r="I124" i="10"/>
  <c r="H124" i="10"/>
  <c r="G124" i="10"/>
  <c r="F124" i="10"/>
  <c r="E124" i="10"/>
  <c r="D124" i="10"/>
  <c r="C124" i="10"/>
  <c r="S123" i="10"/>
  <c r="Q123" i="10"/>
  <c r="P123" i="10"/>
  <c r="O123" i="10"/>
  <c r="N123" i="10"/>
  <c r="M123" i="10"/>
  <c r="L123" i="10"/>
  <c r="K123" i="10"/>
  <c r="J123" i="10"/>
  <c r="I123" i="10"/>
  <c r="H123" i="10"/>
  <c r="G123" i="10"/>
  <c r="F123" i="10"/>
  <c r="E123" i="10"/>
  <c r="D123" i="10"/>
  <c r="C123" i="10"/>
  <c r="E118" i="10"/>
  <c r="D118" i="10"/>
  <c r="C118" i="10"/>
  <c r="E115" i="10"/>
  <c r="E114" i="10"/>
  <c r="D114" i="10"/>
  <c r="C114" i="10"/>
  <c r="E113" i="10"/>
  <c r="D113" i="10"/>
  <c r="D115" i="10" s="1"/>
  <c r="C113" i="10"/>
  <c r="C115" i="10" s="1"/>
  <c r="C109" i="10"/>
  <c r="E108" i="10"/>
  <c r="D108" i="10"/>
  <c r="C108" i="10"/>
  <c r="E107" i="10"/>
  <c r="D107" i="10"/>
  <c r="C107" i="10"/>
  <c r="E106" i="10"/>
  <c r="D106" i="10"/>
  <c r="C106" i="10"/>
  <c r="E105" i="10"/>
  <c r="D105" i="10"/>
  <c r="C105" i="10"/>
  <c r="E104" i="10"/>
  <c r="D104" i="10"/>
  <c r="D110" i="10" s="1"/>
  <c r="C104" i="10"/>
  <c r="C110" i="10" s="1"/>
  <c r="E100" i="10"/>
  <c r="D100" i="10"/>
  <c r="C100" i="10"/>
  <c r="E99" i="10"/>
  <c r="D99" i="10"/>
  <c r="C99" i="10"/>
  <c r="E98" i="10"/>
  <c r="E101" i="10" s="1"/>
  <c r="D98" i="10"/>
  <c r="C98" i="10"/>
  <c r="C101" i="10" s="1"/>
  <c r="E94" i="10"/>
  <c r="D94" i="10"/>
  <c r="C94" i="10"/>
  <c r="E93" i="10"/>
  <c r="D93" i="10"/>
  <c r="C93" i="10"/>
  <c r="E92" i="10"/>
  <c r="D92" i="10"/>
  <c r="C92" i="10"/>
  <c r="E91" i="10"/>
  <c r="D91" i="10"/>
  <c r="C91" i="10"/>
  <c r="E90" i="10"/>
  <c r="D90" i="10"/>
  <c r="C90" i="10"/>
  <c r="E89" i="10"/>
  <c r="D89" i="10"/>
  <c r="D95" i="10" s="1"/>
  <c r="C89" i="10"/>
  <c r="E88" i="10"/>
  <c r="E95" i="10" s="1"/>
  <c r="D88" i="10"/>
  <c r="C88" i="10"/>
  <c r="C95" i="10" s="1"/>
  <c r="E84" i="10"/>
  <c r="D84" i="10"/>
  <c r="C84" i="10"/>
  <c r="E83" i="10"/>
  <c r="D83" i="10"/>
  <c r="C83" i="10"/>
  <c r="E82" i="10"/>
  <c r="D82" i="10"/>
  <c r="C82" i="10"/>
  <c r="E81" i="10"/>
  <c r="D81" i="10"/>
  <c r="D85" i="10" s="1"/>
  <c r="C81" i="10"/>
  <c r="E80" i="10"/>
  <c r="E85" i="10" s="1"/>
  <c r="D80" i="10"/>
  <c r="C80" i="10"/>
  <c r="C85" i="10" s="1"/>
  <c r="E76" i="10"/>
  <c r="D76" i="10"/>
  <c r="C76" i="10"/>
  <c r="E75" i="10"/>
  <c r="D75" i="10"/>
  <c r="C75" i="10"/>
  <c r="E74" i="10"/>
  <c r="D74" i="10"/>
  <c r="C74" i="10"/>
  <c r="E73" i="10"/>
  <c r="D73" i="10"/>
  <c r="C73" i="10"/>
  <c r="E72" i="10"/>
  <c r="D72" i="10"/>
  <c r="C72" i="10"/>
  <c r="E70" i="10"/>
  <c r="D70" i="10"/>
  <c r="C70" i="10"/>
  <c r="E69" i="10"/>
  <c r="D69" i="10"/>
  <c r="C69" i="10"/>
  <c r="E68" i="10"/>
  <c r="D68" i="10"/>
  <c r="C68" i="10"/>
  <c r="E67" i="10"/>
  <c r="D67" i="10"/>
  <c r="C67" i="10"/>
  <c r="E66" i="10"/>
  <c r="D66" i="10"/>
  <c r="C66" i="10"/>
  <c r="E65" i="10"/>
  <c r="D65" i="10"/>
  <c r="C65" i="10"/>
  <c r="E64" i="10"/>
  <c r="D64" i="10"/>
  <c r="C64" i="10"/>
  <c r="E63" i="10"/>
  <c r="D63" i="10"/>
  <c r="C63" i="10"/>
  <c r="E62" i="10"/>
  <c r="D62" i="10"/>
  <c r="C62" i="10"/>
  <c r="E61" i="10"/>
  <c r="D61" i="10"/>
  <c r="C61" i="10"/>
  <c r="E60" i="10"/>
  <c r="E77" i="10" s="1"/>
  <c r="D60" i="10"/>
  <c r="D77" i="10" s="1"/>
  <c r="C60" i="10"/>
  <c r="C77" i="10" s="1"/>
  <c r="C55" i="10"/>
  <c r="C54" i="10"/>
  <c r="C53" i="10" s="1"/>
  <c r="E52" i="10"/>
  <c r="D52" i="10"/>
  <c r="C52" i="10"/>
  <c r="E51" i="10"/>
  <c r="D51" i="10"/>
  <c r="C51" i="10"/>
  <c r="E50" i="10"/>
  <c r="D50" i="10"/>
  <c r="C50" i="10"/>
  <c r="E49" i="10"/>
  <c r="D49" i="10"/>
  <c r="C49" i="10"/>
  <c r="E48" i="10"/>
  <c r="E47" i="10" s="1"/>
  <c r="D48" i="10"/>
  <c r="C48" i="10"/>
  <c r="C47" i="10" s="1"/>
  <c r="D47" i="10"/>
  <c r="C46" i="10"/>
  <c r="C45" i="10" s="1"/>
  <c r="E44" i="10"/>
  <c r="D44" i="10"/>
  <c r="C44" i="10"/>
  <c r="E43" i="10"/>
  <c r="D43" i="10"/>
  <c r="C43" i="10"/>
  <c r="E42" i="10"/>
  <c r="D42" i="10"/>
  <c r="C42" i="10"/>
  <c r="E41" i="10"/>
  <c r="D41" i="10"/>
  <c r="C41" i="10"/>
  <c r="E40" i="10"/>
  <c r="E38" i="10" s="1"/>
  <c r="D40" i="10"/>
  <c r="C40" i="10"/>
  <c r="E39" i="10"/>
  <c r="D39" i="10"/>
  <c r="D38" i="10" s="1"/>
  <c r="C39" i="10"/>
  <c r="C38" i="10"/>
  <c r="C37" i="10"/>
  <c r="C36" i="10"/>
  <c r="E35" i="10"/>
  <c r="D35" i="10"/>
  <c r="D33" i="10" s="1"/>
  <c r="C35" i="10"/>
  <c r="E34" i="10"/>
  <c r="E33" i="10" s="1"/>
  <c r="D34" i="10"/>
  <c r="C34" i="10"/>
  <c r="C33" i="10" s="1"/>
  <c r="C32" i="10"/>
  <c r="C30" i="10" s="1"/>
  <c r="C31" i="10"/>
  <c r="E29" i="10"/>
  <c r="D29" i="10"/>
  <c r="C29" i="10"/>
  <c r="E28" i="10"/>
  <c r="D28" i="10"/>
  <c r="C28" i="10"/>
  <c r="E27" i="10"/>
  <c r="D27" i="10"/>
  <c r="C27" i="10"/>
  <c r="E26" i="10"/>
  <c r="D26" i="10"/>
  <c r="C26" i="10"/>
  <c r="E25" i="10"/>
  <c r="D25" i="10"/>
  <c r="C25" i="10"/>
  <c r="E24" i="10"/>
  <c r="D24" i="10"/>
  <c r="C24" i="10"/>
  <c r="E23" i="10"/>
  <c r="D23" i="10"/>
  <c r="C23" i="10"/>
  <c r="E22" i="10"/>
  <c r="D22" i="10"/>
  <c r="C22" i="10"/>
  <c r="E21" i="10"/>
  <c r="D21" i="10"/>
  <c r="D19" i="10" s="1"/>
  <c r="C21" i="10"/>
  <c r="E20" i="10"/>
  <c r="E19" i="10" s="1"/>
  <c r="D20" i="10"/>
  <c r="C20" i="10"/>
  <c r="C19" i="10" s="1"/>
  <c r="E18" i="10"/>
  <c r="D18" i="10"/>
  <c r="C18" i="10"/>
  <c r="E17" i="10"/>
  <c r="D17" i="10"/>
  <c r="C17" i="10"/>
  <c r="E16" i="10"/>
  <c r="D16" i="10"/>
  <c r="C16" i="10"/>
  <c r="E15" i="10"/>
  <c r="D15" i="10"/>
  <c r="C15" i="10"/>
  <c r="E14" i="10"/>
  <c r="D14" i="10"/>
  <c r="C14" i="10"/>
  <c r="E13" i="10"/>
  <c r="D13" i="10"/>
  <c r="C13" i="10"/>
  <c r="E12" i="10"/>
  <c r="D12" i="10"/>
  <c r="C12" i="10"/>
  <c r="C10" i="10" s="1"/>
  <c r="E11" i="10"/>
  <c r="D11" i="10"/>
  <c r="D10" i="10" s="1"/>
  <c r="D56" i="10" s="1"/>
  <c r="C11" i="10"/>
  <c r="E10" i="10"/>
  <c r="A5" i="10"/>
  <c r="A4" i="10"/>
  <c r="A3" i="10"/>
  <c r="A2" i="10"/>
  <c r="G136" i="10" l="1"/>
  <c r="E56" i="10"/>
  <c r="C56" i="10"/>
  <c r="AB200" i="10"/>
  <c r="AA200" i="10"/>
  <c r="K200" i="10" s="1"/>
  <c r="AB199" i="10"/>
  <c r="AA199" i="10"/>
  <c r="K199" i="10" s="1"/>
  <c r="AB201" i="10"/>
  <c r="AA201" i="10"/>
  <c r="K201" i="10" s="1"/>
  <c r="J217" i="10"/>
  <c r="D312" i="10"/>
  <c r="H312" i="10"/>
  <c r="L312" i="10"/>
  <c r="C289" i="10"/>
  <c r="C311" i="10"/>
  <c r="D195" i="10"/>
  <c r="H195" i="10"/>
  <c r="L195" i="10"/>
  <c r="P195" i="10"/>
  <c r="T195" i="10"/>
  <c r="G241" i="10"/>
  <c r="G243" i="10" s="1"/>
  <c r="K241" i="10"/>
  <c r="K243" i="10" s="1"/>
  <c r="O241" i="10"/>
  <c r="O243" i="10" s="1"/>
  <c r="D242" i="10"/>
  <c r="C242" i="10" s="1"/>
  <c r="H242" i="10"/>
  <c r="H243" i="10" s="1"/>
  <c r="L242" i="10"/>
  <c r="L243" i="10" s="1"/>
  <c r="P242" i="10"/>
  <c r="P243" i="10" s="1"/>
  <c r="G214" i="10"/>
  <c r="O214" i="10"/>
  <c r="D217" i="10"/>
  <c r="L217" i="10"/>
  <c r="E231" i="10"/>
  <c r="I231" i="10"/>
  <c r="M231" i="10"/>
  <c r="Q231" i="10"/>
  <c r="D234" i="10"/>
  <c r="H234" i="10"/>
  <c r="L234" i="10"/>
  <c r="P234" i="10"/>
  <c r="E242" i="10"/>
  <c r="M242" i="10"/>
  <c r="V195" i="10"/>
  <c r="F217" i="10"/>
  <c r="N217" i="10"/>
  <c r="D101" i="10"/>
  <c r="E110" i="10"/>
  <c r="F136" i="10"/>
  <c r="J136" i="10"/>
  <c r="N136" i="10"/>
  <c r="F195" i="10"/>
  <c r="J195" i="10"/>
  <c r="N195" i="10"/>
  <c r="R195" i="10"/>
  <c r="E241" i="10"/>
  <c r="I241" i="10"/>
  <c r="M241" i="10"/>
  <c r="Q241" i="10"/>
  <c r="F242" i="10"/>
  <c r="F243" i="10" s="1"/>
  <c r="F214" i="10"/>
  <c r="J242" i="10"/>
  <c r="J243" i="10" s="1"/>
  <c r="J214" i="10"/>
  <c r="N242" i="10"/>
  <c r="N243" i="10" s="1"/>
  <c r="N214" i="10"/>
  <c r="K214" i="10"/>
  <c r="C217" i="10"/>
  <c r="G217" i="10"/>
  <c r="K217" i="10"/>
  <c r="O217" i="10"/>
  <c r="H217" i="10"/>
  <c r="P217" i="10"/>
  <c r="F220" i="10"/>
  <c r="J220" i="10"/>
  <c r="N220" i="10"/>
  <c r="I242" i="10"/>
  <c r="Q242" i="10"/>
  <c r="C277" i="10"/>
  <c r="C285" i="10"/>
  <c r="M311" i="13"/>
  <c r="L311" i="13"/>
  <c r="K311" i="13"/>
  <c r="J311" i="13"/>
  <c r="I311" i="13"/>
  <c r="H311" i="13"/>
  <c r="G311" i="13"/>
  <c r="F311" i="13"/>
  <c r="E311" i="13"/>
  <c r="D311" i="13"/>
  <c r="C310" i="13"/>
  <c r="C309" i="13"/>
  <c r="C308" i="13"/>
  <c r="C307" i="13"/>
  <c r="C306" i="13"/>
  <c r="M305" i="13"/>
  <c r="L305" i="13"/>
  <c r="K305" i="13"/>
  <c r="J305" i="13"/>
  <c r="I305" i="13"/>
  <c r="H305" i="13"/>
  <c r="G305" i="13"/>
  <c r="F305" i="13"/>
  <c r="E305" i="13"/>
  <c r="D305" i="13"/>
  <c r="C304" i="13"/>
  <c r="C303" i="13"/>
  <c r="C302" i="13"/>
  <c r="C301" i="13"/>
  <c r="C300" i="13"/>
  <c r="C305" i="13" s="1"/>
  <c r="C299" i="13"/>
  <c r="M298" i="13"/>
  <c r="L298" i="13"/>
  <c r="K298" i="13"/>
  <c r="J298" i="13"/>
  <c r="I298" i="13"/>
  <c r="H298" i="13"/>
  <c r="G298" i="13"/>
  <c r="F298" i="13"/>
  <c r="E298" i="13"/>
  <c r="D298" i="13"/>
  <c r="C297" i="13"/>
  <c r="C296" i="13"/>
  <c r="C295" i="13"/>
  <c r="C294" i="13"/>
  <c r="C293" i="13"/>
  <c r="C292" i="13"/>
  <c r="C291" i="13"/>
  <c r="C290" i="13"/>
  <c r="M289" i="13"/>
  <c r="L289" i="13"/>
  <c r="K289" i="13"/>
  <c r="J289" i="13"/>
  <c r="I289" i="13"/>
  <c r="H289" i="13"/>
  <c r="G289" i="13"/>
  <c r="F289" i="13"/>
  <c r="E289" i="13"/>
  <c r="D289" i="13"/>
  <c r="C288" i="13"/>
  <c r="C287" i="13"/>
  <c r="C286" i="13"/>
  <c r="M285" i="13"/>
  <c r="L285" i="13"/>
  <c r="K285" i="13"/>
  <c r="J285" i="13"/>
  <c r="I285" i="13"/>
  <c r="H285" i="13"/>
  <c r="G285" i="13"/>
  <c r="F285" i="13"/>
  <c r="E285" i="13"/>
  <c r="D285" i="13"/>
  <c r="C284" i="13"/>
  <c r="C283" i="13"/>
  <c r="C282" i="13"/>
  <c r="M281" i="13"/>
  <c r="L281" i="13"/>
  <c r="K281" i="13"/>
  <c r="J281" i="13"/>
  <c r="I281" i="13"/>
  <c r="H281" i="13"/>
  <c r="G281" i="13"/>
  <c r="F281" i="13"/>
  <c r="E281" i="13"/>
  <c r="D281" i="13"/>
  <c r="C280" i="13"/>
  <c r="C279" i="13"/>
  <c r="C278" i="13"/>
  <c r="M277" i="13"/>
  <c r="L277" i="13"/>
  <c r="K277" i="13"/>
  <c r="J277" i="13"/>
  <c r="I277" i="13"/>
  <c r="H277" i="13"/>
  <c r="H312" i="13" s="1"/>
  <c r="G277" i="13"/>
  <c r="F277" i="13"/>
  <c r="E277" i="13"/>
  <c r="D277" i="13"/>
  <c r="C276" i="13"/>
  <c r="C275" i="13"/>
  <c r="C274" i="13"/>
  <c r="C273" i="13"/>
  <c r="C272" i="13"/>
  <c r="AB268" i="13"/>
  <c r="AA268" i="13"/>
  <c r="F268" i="13" s="1"/>
  <c r="AB267" i="13"/>
  <c r="AA267" i="13"/>
  <c r="F267" i="13"/>
  <c r="AB266" i="13"/>
  <c r="AA266" i="13"/>
  <c r="F266" i="13" s="1"/>
  <c r="AB263" i="13"/>
  <c r="C263" i="13"/>
  <c r="AA263" i="13" s="1"/>
  <c r="K263" i="13" s="1"/>
  <c r="C262" i="13"/>
  <c r="AB262" i="13" s="1"/>
  <c r="C261" i="13"/>
  <c r="D251" i="13"/>
  <c r="C251" i="13"/>
  <c r="D250" i="13"/>
  <c r="C250" i="13"/>
  <c r="E249" i="13"/>
  <c r="D249" i="13"/>
  <c r="C249" i="13"/>
  <c r="D248" i="13"/>
  <c r="C248" i="13"/>
  <c r="E247" i="13"/>
  <c r="D247" i="13"/>
  <c r="C247" i="13"/>
  <c r="D246" i="13"/>
  <c r="C246" i="13"/>
  <c r="Q239" i="13"/>
  <c r="P239" i="13"/>
  <c r="P240" i="13" s="1"/>
  <c r="O239" i="13"/>
  <c r="N239" i="13"/>
  <c r="M239" i="13"/>
  <c r="L239" i="13"/>
  <c r="K239" i="13"/>
  <c r="J239" i="13"/>
  <c r="I239" i="13"/>
  <c r="H239" i="13"/>
  <c r="G239" i="13"/>
  <c r="F239" i="13"/>
  <c r="E239" i="13"/>
  <c r="D239" i="13"/>
  <c r="D240" i="13" s="1"/>
  <c r="C239" i="13"/>
  <c r="Q238" i="13"/>
  <c r="P238" i="13"/>
  <c r="O238" i="13"/>
  <c r="O240" i="13" s="1"/>
  <c r="N238" i="13"/>
  <c r="M238" i="13"/>
  <c r="L238" i="13"/>
  <c r="K238" i="13"/>
  <c r="J238" i="13"/>
  <c r="I238" i="13"/>
  <c r="H238" i="13"/>
  <c r="G238" i="13"/>
  <c r="F238" i="13"/>
  <c r="E238" i="13"/>
  <c r="D238" i="13"/>
  <c r="C238" i="13"/>
  <c r="Q236" i="13"/>
  <c r="P236" i="13"/>
  <c r="O236" i="13"/>
  <c r="N236" i="13"/>
  <c r="M236" i="13"/>
  <c r="L236" i="13"/>
  <c r="K236" i="13"/>
  <c r="J236" i="13"/>
  <c r="I236" i="13"/>
  <c r="H236" i="13"/>
  <c r="G236" i="13"/>
  <c r="F236" i="13"/>
  <c r="E236" i="13"/>
  <c r="D236" i="13"/>
  <c r="C236" i="13"/>
  <c r="Q235" i="13"/>
  <c r="P235" i="13"/>
  <c r="O235" i="13"/>
  <c r="N235" i="13"/>
  <c r="M235" i="13"/>
  <c r="L235" i="13"/>
  <c r="K235" i="13"/>
  <c r="J235" i="13"/>
  <c r="I235" i="13"/>
  <c r="H235" i="13"/>
  <c r="H237" i="13" s="1"/>
  <c r="G235" i="13"/>
  <c r="G237" i="13" s="1"/>
  <c r="F235" i="13"/>
  <c r="E235" i="13"/>
  <c r="D235" i="13"/>
  <c r="D237" i="13" s="1"/>
  <c r="C235" i="13"/>
  <c r="C237" i="13" s="1"/>
  <c r="Q233" i="13"/>
  <c r="P233" i="13"/>
  <c r="O233" i="13"/>
  <c r="N233" i="13"/>
  <c r="M233" i="13"/>
  <c r="L233" i="13"/>
  <c r="K233" i="13"/>
  <c r="J233" i="13"/>
  <c r="I233" i="13"/>
  <c r="H233" i="13"/>
  <c r="G233" i="13"/>
  <c r="F233" i="13"/>
  <c r="E233" i="13"/>
  <c r="D233" i="13"/>
  <c r="C233" i="13"/>
  <c r="Q232" i="13"/>
  <c r="Q234" i="13" s="1"/>
  <c r="P232" i="13"/>
  <c r="O232" i="13"/>
  <c r="N232" i="13"/>
  <c r="M232" i="13"/>
  <c r="L232" i="13"/>
  <c r="K232" i="13"/>
  <c r="J232" i="13"/>
  <c r="I232" i="13"/>
  <c r="I234" i="13" s="1"/>
  <c r="H232" i="13"/>
  <c r="G232" i="13"/>
  <c r="F232" i="13"/>
  <c r="E232" i="13"/>
  <c r="E234" i="13" s="1"/>
  <c r="D232" i="13"/>
  <c r="C232" i="13"/>
  <c r="Q230" i="13"/>
  <c r="P230" i="13"/>
  <c r="O230" i="13"/>
  <c r="N230" i="13"/>
  <c r="N231" i="13" s="1"/>
  <c r="M230" i="13"/>
  <c r="L230" i="13"/>
  <c r="K230" i="13"/>
  <c r="J230" i="13"/>
  <c r="I230" i="13"/>
  <c r="H230" i="13"/>
  <c r="G230" i="13"/>
  <c r="F230" i="13"/>
  <c r="E230" i="13"/>
  <c r="D230" i="13"/>
  <c r="C230" i="13"/>
  <c r="Q229" i="13"/>
  <c r="Q231" i="13" s="1"/>
  <c r="P229" i="13"/>
  <c r="O229" i="13"/>
  <c r="O231" i="13" s="1"/>
  <c r="N229" i="13"/>
  <c r="M229" i="13"/>
  <c r="L229" i="13"/>
  <c r="K229" i="13"/>
  <c r="K231" i="13" s="1"/>
  <c r="J229" i="13"/>
  <c r="I229" i="13"/>
  <c r="I231" i="13" s="1"/>
  <c r="H229" i="13"/>
  <c r="G229" i="13"/>
  <c r="G231" i="13" s="1"/>
  <c r="F229" i="13"/>
  <c r="F231" i="13" s="1"/>
  <c r="E229" i="13"/>
  <c r="E231" i="13" s="1"/>
  <c r="D229" i="13"/>
  <c r="C229" i="13"/>
  <c r="C231" i="13" s="1"/>
  <c r="Q227" i="13"/>
  <c r="P227" i="13"/>
  <c r="O227" i="13"/>
  <c r="N227" i="13"/>
  <c r="M227" i="13"/>
  <c r="L227" i="13"/>
  <c r="K227" i="13"/>
  <c r="J227" i="13"/>
  <c r="I227" i="13"/>
  <c r="H227" i="13"/>
  <c r="G227" i="13"/>
  <c r="F227" i="13"/>
  <c r="E227" i="13"/>
  <c r="D227" i="13"/>
  <c r="C227" i="13"/>
  <c r="Q226" i="13"/>
  <c r="P226" i="13"/>
  <c r="P228" i="13" s="1"/>
  <c r="O226" i="13"/>
  <c r="N226" i="13"/>
  <c r="M226" i="13"/>
  <c r="L226" i="13"/>
  <c r="L228" i="13" s="1"/>
  <c r="K226" i="13"/>
  <c r="K228" i="13" s="1"/>
  <c r="J226" i="13"/>
  <c r="I226" i="13"/>
  <c r="H226" i="13"/>
  <c r="G226" i="13"/>
  <c r="G228" i="13" s="1"/>
  <c r="F226" i="13"/>
  <c r="F228" i="13" s="1"/>
  <c r="E226" i="13"/>
  <c r="D226" i="13"/>
  <c r="C226" i="13"/>
  <c r="C228" i="13" s="1"/>
  <c r="Q224" i="13"/>
  <c r="P224" i="13"/>
  <c r="O224" i="13"/>
  <c r="N224" i="13"/>
  <c r="M224" i="13"/>
  <c r="L224" i="13"/>
  <c r="K224" i="13"/>
  <c r="J224" i="13"/>
  <c r="I224" i="13"/>
  <c r="H224" i="13"/>
  <c r="G224" i="13"/>
  <c r="F224" i="13"/>
  <c r="E224" i="13"/>
  <c r="D224" i="13"/>
  <c r="C224" i="13"/>
  <c r="Q223" i="13"/>
  <c r="P223" i="13"/>
  <c r="O223" i="13"/>
  <c r="N223" i="13"/>
  <c r="M223" i="13"/>
  <c r="L223" i="13"/>
  <c r="K223" i="13"/>
  <c r="J223" i="13"/>
  <c r="I223" i="13"/>
  <c r="H223" i="13"/>
  <c r="H225" i="13" s="1"/>
  <c r="G223" i="13"/>
  <c r="F223" i="13"/>
  <c r="E223" i="13"/>
  <c r="D223" i="13"/>
  <c r="D225" i="13" s="1"/>
  <c r="C223" i="13"/>
  <c r="C225" i="13" s="1"/>
  <c r="Q222" i="13"/>
  <c r="P222" i="13"/>
  <c r="O222" i="13"/>
  <c r="N222" i="13"/>
  <c r="M222" i="13"/>
  <c r="L222" i="13"/>
  <c r="K222" i="13"/>
  <c r="J222" i="13"/>
  <c r="I222" i="13"/>
  <c r="H222" i="13"/>
  <c r="G222" i="13"/>
  <c r="F222" i="13"/>
  <c r="E222" i="13"/>
  <c r="D222" i="13"/>
  <c r="C222" i="13"/>
  <c r="Q221" i="13"/>
  <c r="P221" i="13"/>
  <c r="O221" i="13"/>
  <c r="N221" i="13"/>
  <c r="M221" i="13"/>
  <c r="L221" i="13"/>
  <c r="K221" i="13"/>
  <c r="J221" i="13"/>
  <c r="I221" i="13"/>
  <c r="H221" i="13"/>
  <c r="G221" i="13"/>
  <c r="F221" i="13"/>
  <c r="E221" i="13"/>
  <c r="D221" i="13"/>
  <c r="C221" i="13"/>
  <c r="Q219" i="13"/>
  <c r="P219" i="13"/>
  <c r="O219" i="13"/>
  <c r="N219" i="13"/>
  <c r="M219" i="13"/>
  <c r="L219" i="13"/>
  <c r="K219" i="13"/>
  <c r="J219" i="13"/>
  <c r="I219" i="13"/>
  <c r="H219" i="13"/>
  <c r="G219" i="13"/>
  <c r="F219" i="13"/>
  <c r="E219" i="13"/>
  <c r="D219" i="13"/>
  <c r="C219" i="13"/>
  <c r="Q218" i="13"/>
  <c r="P218" i="13"/>
  <c r="O218" i="13"/>
  <c r="N218" i="13"/>
  <c r="M218" i="13"/>
  <c r="L218" i="13"/>
  <c r="K218" i="13"/>
  <c r="J218" i="13"/>
  <c r="I218" i="13"/>
  <c r="H218" i="13"/>
  <c r="G218" i="13"/>
  <c r="G220" i="13" s="1"/>
  <c r="F218" i="13"/>
  <c r="E218" i="13"/>
  <c r="D218" i="13"/>
  <c r="C218" i="13"/>
  <c r="C220" i="13" s="1"/>
  <c r="Q216" i="13"/>
  <c r="P216" i="13"/>
  <c r="O216" i="13"/>
  <c r="N216" i="13"/>
  <c r="M216" i="13"/>
  <c r="L216" i="13"/>
  <c r="K216" i="13"/>
  <c r="J216" i="13"/>
  <c r="I216" i="13"/>
  <c r="H216" i="13"/>
  <c r="G216" i="13"/>
  <c r="F216" i="13"/>
  <c r="E216" i="13"/>
  <c r="D216" i="13"/>
  <c r="C216" i="13"/>
  <c r="Q215" i="13"/>
  <c r="P215" i="13"/>
  <c r="O215" i="13"/>
  <c r="N215" i="13"/>
  <c r="N217" i="13" s="1"/>
  <c r="M215" i="13"/>
  <c r="L215" i="13"/>
  <c r="K215" i="13"/>
  <c r="J215" i="13"/>
  <c r="J217" i="13" s="1"/>
  <c r="I215" i="13"/>
  <c r="I217" i="13" s="1"/>
  <c r="H215" i="13"/>
  <c r="G215" i="13"/>
  <c r="F215" i="13"/>
  <c r="F217" i="13" s="1"/>
  <c r="E215" i="13"/>
  <c r="E217" i="13" s="1"/>
  <c r="D215" i="13"/>
  <c r="C215" i="13"/>
  <c r="Q213" i="13"/>
  <c r="Q242" i="13" s="1"/>
  <c r="P213" i="13"/>
  <c r="O213" i="13"/>
  <c r="N213" i="13"/>
  <c r="M213" i="13"/>
  <c r="M242" i="13" s="1"/>
  <c r="L213" i="13"/>
  <c r="K213" i="13"/>
  <c r="J213" i="13"/>
  <c r="I213" i="13"/>
  <c r="H213" i="13"/>
  <c r="G213" i="13"/>
  <c r="F213" i="13"/>
  <c r="E213" i="13"/>
  <c r="D213" i="13"/>
  <c r="C213" i="13"/>
  <c r="Q212" i="13"/>
  <c r="P212" i="13"/>
  <c r="O212" i="13"/>
  <c r="N212" i="13"/>
  <c r="N214" i="13" s="1"/>
  <c r="M212" i="13"/>
  <c r="L212" i="13"/>
  <c r="K212" i="13"/>
  <c r="J212" i="13"/>
  <c r="I212" i="13"/>
  <c r="H212" i="13"/>
  <c r="G212" i="13"/>
  <c r="F212" i="13"/>
  <c r="F214" i="13" s="1"/>
  <c r="E212" i="13"/>
  <c r="D212" i="13"/>
  <c r="C212" i="13"/>
  <c r="D207" i="13"/>
  <c r="C207" i="13"/>
  <c r="D206" i="13"/>
  <c r="C206" i="13"/>
  <c r="F202" i="13"/>
  <c r="E202" i="13"/>
  <c r="F201" i="13"/>
  <c r="C201" i="13" s="1"/>
  <c r="AB201" i="13" s="1"/>
  <c r="E201" i="13"/>
  <c r="F200" i="13"/>
  <c r="E200" i="13"/>
  <c r="C200" i="13" s="1"/>
  <c r="AA200" i="13" s="1"/>
  <c r="K200" i="13" s="1"/>
  <c r="F199" i="13"/>
  <c r="E199" i="13"/>
  <c r="C199" i="13" s="1"/>
  <c r="AB199" i="13" s="1"/>
  <c r="V194" i="13"/>
  <c r="U194" i="13"/>
  <c r="U195" i="13" s="1"/>
  <c r="R194" i="13"/>
  <c r="Q194" i="13"/>
  <c r="P194" i="13"/>
  <c r="O194" i="13"/>
  <c r="N194" i="13"/>
  <c r="M194" i="13"/>
  <c r="L194" i="13"/>
  <c r="J194" i="13"/>
  <c r="I194" i="13"/>
  <c r="H194" i="13"/>
  <c r="G194" i="13"/>
  <c r="F194" i="13"/>
  <c r="E194" i="13"/>
  <c r="D194" i="13"/>
  <c r="C194" i="13"/>
  <c r="V193" i="13"/>
  <c r="T193" i="13"/>
  <c r="S193" i="13"/>
  <c r="R193" i="13"/>
  <c r="Q193" i="13"/>
  <c r="P193" i="13"/>
  <c r="O193" i="13"/>
  <c r="N193" i="13"/>
  <c r="M193" i="13"/>
  <c r="L193" i="13"/>
  <c r="J193" i="13"/>
  <c r="I193" i="13"/>
  <c r="H193" i="13"/>
  <c r="G193" i="13"/>
  <c r="F193" i="13"/>
  <c r="E193" i="13"/>
  <c r="D193" i="13"/>
  <c r="C193" i="13"/>
  <c r="V192" i="13"/>
  <c r="T192" i="13"/>
  <c r="S192" i="13"/>
  <c r="R192" i="13"/>
  <c r="Q192" i="13"/>
  <c r="P192" i="13"/>
  <c r="O192" i="13"/>
  <c r="N192" i="13"/>
  <c r="M192" i="13"/>
  <c r="L192" i="13"/>
  <c r="J192" i="13"/>
  <c r="I192" i="13"/>
  <c r="H192" i="13"/>
  <c r="G192" i="13"/>
  <c r="F192" i="13"/>
  <c r="E192" i="13"/>
  <c r="D192" i="13"/>
  <c r="C192" i="13"/>
  <c r="V191" i="13"/>
  <c r="T191" i="13"/>
  <c r="S191" i="13"/>
  <c r="R191" i="13"/>
  <c r="Q191" i="13"/>
  <c r="P191" i="13"/>
  <c r="O191" i="13"/>
  <c r="N191" i="13"/>
  <c r="M191" i="13"/>
  <c r="L191" i="13"/>
  <c r="J191" i="13"/>
  <c r="I191" i="13"/>
  <c r="H191" i="13"/>
  <c r="G191" i="13"/>
  <c r="F191" i="13"/>
  <c r="E191" i="13"/>
  <c r="D191" i="13"/>
  <c r="C191" i="13"/>
  <c r="V190" i="13"/>
  <c r="T190" i="13"/>
  <c r="S190" i="13"/>
  <c r="R190" i="13"/>
  <c r="Q190" i="13"/>
  <c r="P190" i="13"/>
  <c r="O190" i="13"/>
  <c r="N190" i="13"/>
  <c r="M190" i="13"/>
  <c r="L190" i="13"/>
  <c r="J190" i="13"/>
  <c r="I190" i="13"/>
  <c r="H190" i="13"/>
  <c r="G190" i="13"/>
  <c r="F190" i="13"/>
  <c r="E190" i="13"/>
  <c r="D190" i="13"/>
  <c r="C190" i="13"/>
  <c r="V189" i="13"/>
  <c r="V188" i="13" s="1"/>
  <c r="T189" i="13"/>
  <c r="T188" i="13" s="1"/>
  <c r="S189" i="13"/>
  <c r="R189" i="13"/>
  <c r="R188" i="13" s="1"/>
  <c r="Q189" i="13"/>
  <c r="Q188" i="13" s="1"/>
  <c r="P189" i="13"/>
  <c r="P188" i="13" s="1"/>
  <c r="O189" i="13"/>
  <c r="N189" i="13"/>
  <c r="M189" i="13"/>
  <c r="M188" i="13" s="1"/>
  <c r="L189" i="13"/>
  <c r="L188" i="13" s="1"/>
  <c r="J189" i="13"/>
  <c r="J188" i="13" s="1"/>
  <c r="I189" i="13"/>
  <c r="H189" i="13"/>
  <c r="H188" i="13" s="1"/>
  <c r="G189" i="13"/>
  <c r="G188" i="13" s="1"/>
  <c r="F189" i="13"/>
  <c r="E189" i="13"/>
  <c r="D189" i="13"/>
  <c r="D188" i="13" s="1"/>
  <c r="C189" i="13"/>
  <c r="C188" i="13" s="1"/>
  <c r="F188" i="13"/>
  <c r="V187" i="13"/>
  <c r="T187" i="13"/>
  <c r="S187" i="13"/>
  <c r="R187" i="13"/>
  <c r="Q187" i="13"/>
  <c r="P187" i="13"/>
  <c r="O187" i="13"/>
  <c r="N187" i="13"/>
  <c r="M187" i="13"/>
  <c r="L187" i="13"/>
  <c r="J187" i="13"/>
  <c r="I187" i="13"/>
  <c r="H187" i="13"/>
  <c r="G187" i="13"/>
  <c r="F187" i="13"/>
  <c r="E187" i="13"/>
  <c r="D187" i="13"/>
  <c r="C187" i="13"/>
  <c r="V186" i="13"/>
  <c r="T186" i="13"/>
  <c r="S186" i="13"/>
  <c r="R186" i="13"/>
  <c r="Q186" i="13"/>
  <c r="P186" i="13"/>
  <c r="O186" i="13"/>
  <c r="N186" i="13"/>
  <c r="M186" i="13"/>
  <c r="L186" i="13"/>
  <c r="J186" i="13"/>
  <c r="I186" i="13"/>
  <c r="H186" i="13"/>
  <c r="G186" i="13"/>
  <c r="F186" i="13"/>
  <c r="E186" i="13"/>
  <c r="D186" i="13"/>
  <c r="C186" i="13"/>
  <c r="V185" i="13"/>
  <c r="T185" i="13"/>
  <c r="S185" i="13"/>
  <c r="R185" i="13"/>
  <c r="Q185" i="13"/>
  <c r="P185" i="13"/>
  <c r="O185" i="13"/>
  <c r="N185" i="13"/>
  <c r="M185" i="13"/>
  <c r="L185" i="13"/>
  <c r="J185" i="13"/>
  <c r="I185" i="13"/>
  <c r="H185" i="13"/>
  <c r="G185" i="13"/>
  <c r="F185" i="13"/>
  <c r="E185" i="13"/>
  <c r="D185" i="13"/>
  <c r="C185" i="13"/>
  <c r="V184" i="13"/>
  <c r="T184" i="13"/>
  <c r="S184" i="13"/>
  <c r="R184" i="13"/>
  <c r="Q184" i="13"/>
  <c r="P184" i="13"/>
  <c r="O184" i="13"/>
  <c r="N184" i="13"/>
  <c r="M184" i="13"/>
  <c r="L184" i="13"/>
  <c r="J184" i="13"/>
  <c r="I184" i="13"/>
  <c r="H184" i="13"/>
  <c r="G184" i="13"/>
  <c r="F184" i="13"/>
  <c r="E184" i="13"/>
  <c r="D184" i="13"/>
  <c r="C184" i="13"/>
  <c r="V183" i="13"/>
  <c r="T183" i="13"/>
  <c r="S183" i="13"/>
  <c r="R183" i="13"/>
  <c r="Q183" i="13"/>
  <c r="P183" i="13"/>
  <c r="O183" i="13"/>
  <c r="N183" i="13"/>
  <c r="M183" i="13"/>
  <c r="L183" i="13"/>
  <c r="J183" i="13"/>
  <c r="I183" i="13"/>
  <c r="H183" i="13"/>
  <c r="G183" i="13"/>
  <c r="F183" i="13"/>
  <c r="E183" i="13"/>
  <c r="D183" i="13"/>
  <c r="C183" i="13"/>
  <c r="V182" i="13"/>
  <c r="T182" i="13"/>
  <c r="S182" i="13"/>
  <c r="R182" i="13"/>
  <c r="Q182" i="13"/>
  <c r="P182" i="13"/>
  <c r="O182" i="13"/>
  <c r="N182" i="13"/>
  <c r="M182" i="13"/>
  <c r="L182" i="13"/>
  <c r="J182" i="13"/>
  <c r="I182" i="13"/>
  <c r="H182" i="13"/>
  <c r="G182" i="13"/>
  <c r="F182" i="13"/>
  <c r="E182" i="13"/>
  <c r="D182" i="13"/>
  <c r="C182" i="13"/>
  <c r="V181" i="13"/>
  <c r="T181" i="13"/>
  <c r="S181" i="13"/>
  <c r="R181" i="13"/>
  <c r="Q181" i="13"/>
  <c r="P181" i="13"/>
  <c r="O181" i="13"/>
  <c r="N181" i="13"/>
  <c r="M181" i="13"/>
  <c r="L181" i="13"/>
  <c r="J181" i="13"/>
  <c r="I181" i="13"/>
  <c r="H181" i="13"/>
  <c r="G181" i="13"/>
  <c r="F181" i="13"/>
  <c r="E181" i="13"/>
  <c r="D181" i="13"/>
  <c r="C181" i="13"/>
  <c r="V180" i="13"/>
  <c r="T180" i="13"/>
  <c r="S180" i="13"/>
  <c r="R180" i="13"/>
  <c r="Q180" i="13"/>
  <c r="P180" i="13"/>
  <c r="O180" i="13"/>
  <c r="N180" i="13"/>
  <c r="M180" i="13"/>
  <c r="L180" i="13"/>
  <c r="J180" i="13"/>
  <c r="I180" i="13"/>
  <c r="H180" i="13"/>
  <c r="G180" i="13"/>
  <c r="F180" i="13"/>
  <c r="E180" i="13"/>
  <c r="D180" i="13"/>
  <c r="C180" i="13"/>
  <c r="V179" i="13"/>
  <c r="T179" i="13"/>
  <c r="S179" i="13"/>
  <c r="R179" i="13"/>
  <c r="Q179" i="13"/>
  <c r="P179" i="13"/>
  <c r="O179" i="13"/>
  <c r="N179" i="13"/>
  <c r="M179" i="13"/>
  <c r="L179" i="13"/>
  <c r="J179" i="13"/>
  <c r="I179" i="13"/>
  <c r="H179" i="13"/>
  <c r="G179" i="13"/>
  <c r="F179" i="13"/>
  <c r="E179" i="13"/>
  <c r="D179" i="13"/>
  <c r="C179" i="13"/>
  <c r="V178" i="13"/>
  <c r="T178" i="13"/>
  <c r="S178" i="13"/>
  <c r="R178" i="13"/>
  <c r="Q178" i="13"/>
  <c r="P178" i="13"/>
  <c r="O178" i="13"/>
  <c r="N178" i="13"/>
  <c r="M178" i="13"/>
  <c r="L178" i="13"/>
  <c r="J178" i="13"/>
  <c r="I178" i="13"/>
  <c r="H178" i="13"/>
  <c r="G178" i="13"/>
  <c r="F178" i="13"/>
  <c r="E178" i="13"/>
  <c r="D178" i="13"/>
  <c r="C178" i="13"/>
  <c r="V177" i="13"/>
  <c r="T177" i="13"/>
  <c r="S177" i="13"/>
  <c r="R177" i="13"/>
  <c r="Q177" i="13"/>
  <c r="P177" i="13"/>
  <c r="O177" i="13"/>
  <c r="N177" i="13"/>
  <c r="M177" i="13"/>
  <c r="L177" i="13"/>
  <c r="J177" i="13"/>
  <c r="I177" i="13"/>
  <c r="H177" i="13"/>
  <c r="G177" i="13"/>
  <c r="F177" i="13"/>
  <c r="E177" i="13"/>
  <c r="D177" i="13"/>
  <c r="C177" i="13"/>
  <c r="V176" i="13"/>
  <c r="T176" i="13"/>
  <c r="S176" i="13"/>
  <c r="R176" i="13"/>
  <c r="Q176" i="13"/>
  <c r="P176" i="13"/>
  <c r="O176" i="13"/>
  <c r="N176" i="13"/>
  <c r="M176" i="13"/>
  <c r="L176" i="13"/>
  <c r="J176" i="13"/>
  <c r="I176" i="13"/>
  <c r="H176" i="13"/>
  <c r="G176" i="13"/>
  <c r="F176" i="13"/>
  <c r="E176" i="13"/>
  <c r="D176" i="13"/>
  <c r="C176" i="13"/>
  <c r="V175" i="13"/>
  <c r="T175" i="13"/>
  <c r="S175" i="13"/>
  <c r="R175" i="13"/>
  <c r="Q175" i="13"/>
  <c r="P175" i="13"/>
  <c r="O175" i="13"/>
  <c r="N175" i="13"/>
  <c r="M175" i="13"/>
  <c r="L175" i="13"/>
  <c r="J175" i="13"/>
  <c r="I175" i="13"/>
  <c r="H175" i="13"/>
  <c r="G175" i="13"/>
  <c r="F175" i="13"/>
  <c r="E175" i="13"/>
  <c r="D175" i="13"/>
  <c r="C175" i="13"/>
  <c r="R169" i="13"/>
  <c r="Q169" i="13"/>
  <c r="P169" i="13"/>
  <c r="O169" i="13"/>
  <c r="N169" i="13"/>
  <c r="M169" i="13"/>
  <c r="L169" i="13"/>
  <c r="K169" i="13"/>
  <c r="J169" i="13"/>
  <c r="I169" i="13"/>
  <c r="H169" i="13"/>
  <c r="G169" i="13"/>
  <c r="F169" i="13"/>
  <c r="E169" i="13"/>
  <c r="D169" i="13"/>
  <c r="C169" i="13"/>
  <c r="R168" i="13"/>
  <c r="Q168" i="13"/>
  <c r="P168" i="13"/>
  <c r="O168" i="13"/>
  <c r="N168" i="13"/>
  <c r="M168" i="13"/>
  <c r="L168" i="13"/>
  <c r="K168" i="13"/>
  <c r="J168" i="13"/>
  <c r="I168" i="13"/>
  <c r="H168" i="13"/>
  <c r="G168" i="13"/>
  <c r="F168" i="13"/>
  <c r="E168" i="13"/>
  <c r="D168" i="13"/>
  <c r="C168" i="13"/>
  <c r="R167" i="13"/>
  <c r="Q167" i="13"/>
  <c r="P167" i="13"/>
  <c r="O167" i="13"/>
  <c r="N167" i="13"/>
  <c r="M167" i="13"/>
  <c r="L167" i="13"/>
  <c r="K167" i="13"/>
  <c r="J167" i="13"/>
  <c r="I167" i="13"/>
  <c r="H167" i="13"/>
  <c r="G167" i="13"/>
  <c r="F167" i="13"/>
  <c r="E167" i="13"/>
  <c r="D167" i="13"/>
  <c r="C167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E166" i="13"/>
  <c r="D166" i="13"/>
  <c r="C166" i="13"/>
  <c r="R165" i="13"/>
  <c r="Q165" i="13"/>
  <c r="P165" i="13"/>
  <c r="O165" i="13"/>
  <c r="N165" i="13"/>
  <c r="M165" i="13"/>
  <c r="L165" i="13"/>
  <c r="K165" i="13"/>
  <c r="J165" i="13"/>
  <c r="I165" i="13"/>
  <c r="H165" i="13"/>
  <c r="G165" i="13"/>
  <c r="F165" i="13"/>
  <c r="E165" i="13"/>
  <c r="D165" i="13"/>
  <c r="C165" i="13"/>
  <c r="R164" i="13"/>
  <c r="Q164" i="13"/>
  <c r="P164" i="13"/>
  <c r="O164" i="13"/>
  <c r="N164" i="13"/>
  <c r="M164" i="13"/>
  <c r="L164" i="13"/>
  <c r="K164" i="13"/>
  <c r="J164" i="13"/>
  <c r="I164" i="13"/>
  <c r="H164" i="13"/>
  <c r="G164" i="13"/>
  <c r="F164" i="13"/>
  <c r="E164" i="13"/>
  <c r="D164" i="13"/>
  <c r="C164" i="13"/>
  <c r="R163" i="13"/>
  <c r="Q163" i="13"/>
  <c r="P163" i="13"/>
  <c r="O163" i="13"/>
  <c r="N163" i="13"/>
  <c r="M163" i="13"/>
  <c r="L163" i="13"/>
  <c r="K163" i="13"/>
  <c r="J163" i="13"/>
  <c r="I163" i="13"/>
  <c r="H163" i="13"/>
  <c r="G163" i="13"/>
  <c r="F163" i="13"/>
  <c r="E163" i="13"/>
  <c r="D163" i="13"/>
  <c r="C163" i="13"/>
  <c r="R162" i="13"/>
  <c r="R170" i="13" s="1"/>
  <c r="Q162" i="13"/>
  <c r="Q170" i="13" s="1"/>
  <c r="P162" i="13"/>
  <c r="P170" i="13" s="1"/>
  <c r="O162" i="13"/>
  <c r="O170" i="13" s="1"/>
  <c r="N162" i="13"/>
  <c r="N170" i="13" s="1"/>
  <c r="M162" i="13"/>
  <c r="M170" i="13" s="1"/>
  <c r="L162" i="13"/>
  <c r="L170" i="13" s="1"/>
  <c r="K162" i="13"/>
  <c r="K170" i="13" s="1"/>
  <c r="J162" i="13"/>
  <c r="J170" i="13" s="1"/>
  <c r="I162" i="13"/>
  <c r="I170" i="13" s="1"/>
  <c r="H162" i="13"/>
  <c r="H170" i="13" s="1"/>
  <c r="G162" i="13"/>
  <c r="G170" i="13" s="1"/>
  <c r="F162" i="13"/>
  <c r="F170" i="13" s="1"/>
  <c r="E162" i="13"/>
  <c r="E170" i="13" s="1"/>
  <c r="D162" i="13"/>
  <c r="D170" i="13" s="1"/>
  <c r="C162" i="13"/>
  <c r="C170" i="13" s="1"/>
  <c r="K157" i="13"/>
  <c r="R156" i="13"/>
  <c r="Q156" i="13"/>
  <c r="P156" i="13"/>
  <c r="O156" i="13"/>
  <c r="N156" i="13"/>
  <c r="M156" i="13"/>
  <c r="L156" i="13"/>
  <c r="K156" i="13"/>
  <c r="J156" i="13"/>
  <c r="I156" i="13"/>
  <c r="H156" i="13"/>
  <c r="G156" i="13"/>
  <c r="F156" i="13"/>
  <c r="E156" i="13"/>
  <c r="D156" i="13"/>
  <c r="C156" i="13"/>
  <c r="R155" i="13"/>
  <c r="Q155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R154" i="13"/>
  <c r="Q154" i="13"/>
  <c r="P154" i="13"/>
  <c r="O154" i="13"/>
  <c r="N154" i="13"/>
  <c r="M154" i="13"/>
  <c r="L154" i="13"/>
  <c r="K154" i="13"/>
  <c r="J154" i="13"/>
  <c r="I154" i="13"/>
  <c r="H154" i="13"/>
  <c r="G154" i="13"/>
  <c r="F154" i="13"/>
  <c r="E154" i="13"/>
  <c r="D154" i="13"/>
  <c r="C154" i="13"/>
  <c r="R152" i="13"/>
  <c r="R157" i="13" s="1"/>
  <c r="Q152" i="13"/>
  <c r="Q157" i="13" s="1"/>
  <c r="P152" i="13"/>
  <c r="P157" i="13" s="1"/>
  <c r="O152" i="13"/>
  <c r="O157" i="13" s="1"/>
  <c r="N152" i="13"/>
  <c r="N157" i="13" s="1"/>
  <c r="M152" i="13"/>
  <c r="M157" i="13" s="1"/>
  <c r="L152" i="13"/>
  <c r="L157" i="13" s="1"/>
  <c r="K152" i="13"/>
  <c r="J152" i="13"/>
  <c r="J157" i="13" s="1"/>
  <c r="I152" i="13"/>
  <c r="I157" i="13" s="1"/>
  <c r="H152" i="13"/>
  <c r="H157" i="13" s="1"/>
  <c r="G152" i="13"/>
  <c r="G157" i="13" s="1"/>
  <c r="F152" i="13"/>
  <c r="F157" i="13" s="1"/>
  <c r="E152" i="13"/>
  <c r="E157" i="13" s="1"/>
  <c r="D152" i="13"/>
  <c r="D157" i="13" s="1"/>
  <c r="C152" i="13"/>
  <c r="C157" i="13" s="1"/>
  <c r="S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E147" i="13"/>
  <c r="D147" i="13"/>
  <c r="C147" i="13"/>
  <c r="Q146" i="13"/>
  <c r="P146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  <c r="E145" i="13"/>
  <c r="D145" i="13"/>
  <c r="C145" i="13"/>
  <c r="S144" i="13"/>
  <c r="Q144" i="13"/>
  <c r="P144" i="13"/>
  <c r="O144" i="13"/>
  <c r="N144" i="13"/>
  <c r="M144" i="13"/>
  <c r="L144" i="13"/>
  <c r="K144" i="13"/>
  <c r="J144" i="13"/>
  <c r="I144" i="13"/>
  <c r="H144" i="13"/>
  <c r="G144" i="13"/>
  <c r="F144" i="13"/>
  <c r="E144" i="13"/>
  <c r="D144" i="13"/>
  <c r="C144" i="13"/>
  <c r="S143" i="13"/>
  <c r="Q143" i="13"/>
  <c r="P143" i="13"/>
  <c r="O143" i="13"/>
  <c r="N143" i="13"/>
  <c r="M143" i="13"/>
  <c r="L143" i="13"/>
  <c r="K143" i="13"/>
  <c r="J143" i="13"/>
  <c r="I143" i="13"/>
  <c r="H143" i="13"/>
  <c r="G143" i="13"/>
  <c r="F143" i="13"/>
  <c r="E143" i="13"/>
  <c r="D143" i="13"/>
  <c r="C143" i="13"/>
  <c r="S142" i="13"/>
  <c r="Q142" i="13"/>
  <c r="P142" i="13"/>
  <c r="O142" i="13"/>
  <c r="N142" i="13"/>
  <c r="M142" i="13"/>
  <c r="L142" i="13"/>
  <c r="K142" i="13"/>
  <c r="J142" i="13"/>
  <c r="I142" i="13"/>
  <c r="H142" i="13"/>
  <c r="G142" i="13"/>
  <c r="F142" i="13"/>
  <c r="E142" i="13"/>
  <c r="D142" i="13"/>
  <c r="C142" i="13"/>
  <c r="S141" i="13"/>
  <c r="Q141" i="13"/>
  <c r="P141" i="13"/>
  <c r="P140" i="13" s="1"/>
  <c r="O141" i="13"/>
  <c r="N141" i="13"/>
  <c r="M141" i="13"/>
  <c r="L141" i="13"/>
  <c r="L140" i="13" s="1"/>
  <c r="K141" i="13"/>
  <c r="J141" i="13"/>
  <c r="J140" i="13" s="1"/>
  <c r="I141" i="13"/>
  <c r="I140" i="13" s="1"/>
  <c r="H141" i="13"/>
  <c r="H140" i="13" s="1"/>
  <c r="G141" i="13"/>
  <c r="F141" i="13"/>
  <c r="F140" i="13" s="1"/>
  <c r="E141" i="13"/>
  <c r="D141" i="13"/>
  <c r="D140" i="13" s="1"/>
  <c r="C141" i="13"/>
  <c r="S140" i="13"/>
  <c r="R140" i="13"/>
  <c r="Q140" i="13"/>
  <c r="O140" i="13"/>
  <c r="N140" i="13"/>
  <c r="M140" i="13"/>
  <c r="K140" i="13"/>
  <c r="K136" i="13" s="1"/>
  <c r="G140" i="13"/>
  <c r="E140" i="13"/>
  <c r="C140" i="13"/>
  <c r="S139" i="13"/>
  <c r="Q139" i="13"/>
  <c r="P139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C139" i="13"/>
  <c r="S138" i="13"/>
  <c r="Q138" i="13"/>
  <c r="P138" i="13"/>
  <c r="O138" i="13"/>
  <c r="N138" i="13"/>
  <c r="M138" i="13"/>
  <c r="L138" i="13"/>
  <c r="K138" i="13"/>
  <c r="J138" i="13"/>
  <c r="I138" i="13"/>
  <c r="H138" i="13"/>
  <c r="G138" i="13"/>
  <c r="F138" i="13"/>
  <c r="E138" i="13"/>
  <c r="D138" i="13"/>
  <c r="C138" i="13"/>
  <c r="S137" i="13"/>
  <c r="Q137" i="13"/>
  <c r="P137" i="13"/>
  <c r="O137" i="13"/>
  <c r="N137" i="13"/>
  <c r="N136" i="13" s="1"/>
  <c r="M137" i="13"/>
  <c r="M136" i="13" s="1"/>
  <c r="L137" i="13"/>
  <c r="L136" i="13" s="1"/>
  <c r="K137" i="13"/>
  <c r="J137" i="13"/>
  <c r="I137" i="13"/>
  <c r="I136" i="13" s="1"/>
  <c r="H137" i="13"/>
  <c r="G137" i="13"/>
  <c r="F137" i="13"/>
  <c r="E137" i="13"/>
  <c r="D137" i="13"/>
  <c r="C137" i="13"/>
  <c r="S136" i="13"/>
  <c r="R136" i="13"/>
  <c r="P136" i="13"/>
  <c r="G136" i="13"/>
  <c r="C136" i="13"/>
  <c r="S135" i="13"/>
  <c r="Q135" i="13"/>
  <c r="P135" i="13"/>
  <c r="O135" i="13"/>
  <c r="N135" i="13"/>
  <c r="M135" i="13"/>
  <c r="L135" i="13"/>
  <c r="K135" i="13"/>
  <c r="J135" i="13"/>
  <c r="I135" i="13"/>
  <c r="H135" i="13"/>
  <c r="G135" i="13"/>
  <c r="F135" i="13"/>
  <c r="E135" i="13"/>
  <c r="D135" i="13"/>
  <c r="C135" i="13"/>
  <c r="S134" i="13"/>
  <c r="Q134" i="13"/>
  <c r="P134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S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E133" i="13"/>
  <c r="D133" i="13"/>
  <c r="C133" i="13"/>
  <c r="S132" i="13"/>
  <c r="Q132" i="13"/>
  <c r="P132" i="13"/>
  <c r="O132" i="13"/>
  <c r="N132" i="13"/>
  <c r="M132" i="13"/>
  <c r="L132" i="13"/>
  <c r="K132" i="13"/>
  <c r="J132" i="13"/>
  <c r="I132" i="13"/>
  <c r="H132" i="13"/>
  <c r="G132" i="13"/>
  <c r="F132" i="13"/>
  <c r="E132" i="13"/>
  <c r="D132" i="13"/>
  <c r="C132" i="13"/>
  <c r="S131" i="13"/>
  <c r="Q131" i="13"/>
  <c r="P131" i="13"/>
  <c r="O131" i="13"/>
  <c r="N131" i="13"/>
  <c r="M131" i="13"/>
  <c r="L131" i="13"/>
  <c r="K131" i="13"/>
  <c r="J131" i="13"/>
  <c r="I131" i="13"/>
  <c r="H131" i="13"/>
  <c r="G131" i="13"/>
  <c r="F131" i="13"/>
  <c r="E131" i="13"/>
  <c r="D131" i="13"/>
  <c r="C131" i="13"/>
  <c r="S130" i="13"/>
  <c r="Q130" i="13"/>
  <c r="P130" i="13"/>
  <c r="O130" i="13"/>
  <c r="N130" i="13"/>
  <c r="M130" i="13"/>
  <c r="L130" i="13"/>
  <c r="K130" i="13"/>
  <c r="J130" i="13"/>
  <c r="I130" i="13"/>
  <c r="H130" i="13"/>
  <c r="G130" i="13"/>
  <c r="F130" i="13"/>
  <c r="E130" i="13"/>
  <c r="D130" i="13"/>
  <c r="C130" i="13"/>
  <c r="S129" i="13"/>
  <c r="Q129" i="13"/>
  <c r="P129" i="13"/>
  <c r="O129" i="13"/>
  <c r="N129" i="13"/>
  <c r="M129" i="13"/>
  <c r="L129" i="13"/>
  <c r="K129" i="13"/>
  <c r="J129" i="13"/>
  <c r="I129" i="13"/>
  <c r="H129" i="13"/>
  <c r="G129" i="13"/>
  <c r="F129" i="13"/>
  <c r="E129" i="13"/>
  <c r="D129" i="13"/>
  <c r="C129" i="13"/>
  <c r="S128" i="13"/>
  <c r="Q128" i="13"/>
  <c r="P128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S127" i="13"/>
  <c r="Q127" i="13"/>
  <c r="P127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S126" i="13"/>
  <c r="Q126" i="13"/>
  <c r="P126" i="13"/>
  <c r="O126" i="13"/>
  <c r="N126" i="13"/>
  <c r="M126" i="13"/>
  <c r="L126" i="13"/>
  <c r="K126" i="13"/>
  <c r="J126" i="13"/>
  <c r="I126" i="13"/>
  <c r="H126" i="13"/>
  <c r="G126" i="13"/>
  <c r="F126" i="13"/>
  <c r="E126" i="13"/>
  <c r="D126" i="13"/>
  <c r="C126" i="13"/>
  <c r="S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S124" i="13"/>
  <c r="Q124" i="13"/>
  <c r="P124" i="13"/>
  <c r="O124" i="13"/>
  <c r="N124" i="13"/>
  <c r="M124" i="13"/>
  <c r="L124" i="13"/>
  <c r="K124" i="13"/>
  <c r="J124" i="13"/>
  <c r="I124" i="13"/>
  <c r="H124" i="13"/>
  <c r="G124" i="13"/>
  <c r="F124" i="13"/>
  <c r="E124" i="13"/>
  <c r="D124" i="13"/>
  <c r="C124" i="13"/>
  <c r="S123" i="13"/>
  <c r="Q123" i="13"/>
  <c r="P123" i="13"/>
  <c r="O123" i="13"/>
  <c r="N123" i="13"/>
  <c r="M123" i="13"/>
  <c r="L123" i="13"/>
  <c r="K123" i="13"/>
  <c r="J123" i="13"/>
  <c r="I123" i="13"/>
  <c r="H123" i="13"/>
  <c r="G123" i="13"/>
  <c r="F123" i="13"/>
  <c r="E123" i="13"/>
  <c r="D123" i="13"/>
  <c r="C123" i="13"/>
  <c r="E118" i="13"/>
  <c r="D118" i="13"/>
  <c r="C118" i="13"/>
  <c r="E114" i="13"/>
  <c r="D114" i="13"/>
  <c r="C114" i="13"/>
  <c r="E113" i="13"/>
  <c r="D113" i="13"/>
  <c r="C113" i="13"/>
  <c r="C109" i="13"/>
  <c r="E108" i="13"/>
  <c r="D108" i="13"/>
  <c r="C108" i="13"/>
  <c r="E107" i="13"/>
  <c r="D107" i="13"/>
  <c r="C107" i="13"/>
  <c r="E106" i="13"/>
  <c r="D106" i="13"/>
  <c r="C106" i="13"/>
  <c r="E105" i="13"/>
  <c r="D105" i="13"/>
  <c r="C105" i="13"/>
  <c r="E104" i="13"/>
  <c r="D104" i="13"/>
  <c r="C104" i="13"/>
  <c r="E100" i="13"/>
  <c r="D100" i="13"/>
  <c r="C100" i="13"/>
  <c r="E99" i="13"/>
  <c r="D99" i="13"/>
  <c r="D101" i="13" s="1"/>
  <c r="C99" i="13"/>
  <c r="E98" i="13"/>
  <c r="E101" i="13" s="1"/>
  <c r="D98" i="13"/>
  <c r="C98" i="13"/>
  <c r="E94" i="13"/>
  <c r="D94" i="13"/>
  <c r="C94" i="13"/>
  <c r="E93" i="13"/>
  <c r="D93" i="13"/>
  <c r="C93" i="13"/>
  <c r="E92" i="13"/>
  <c r="D92" i="13"/>
  <c r="C92" i="13"/>
  <c r="E91" i="13"/>
  <c r="D91" i="13"/>
  <c r="C91" i="13"/>
  <c r="E90" i="13"/>
  <c r="D90" i="13"/>
  <c r="C90" i="13"/>
  <c r="E89" i="13"/>
  <c r="D89" i="13"/>
  <c r="C89" i="13"/>
  <c r="E88" i="13"/>
  <c r="D88" i="13"/>
  <c r="D95" i="13" s="1"/>
  <c r="C88" i="13"/>
  <c r="E84" i="13"/>
  <c r="D84" i="13"/>
  <c r="C84" i="13"/>
  <c r="E83" i="13"/>
  <c r="D83" i="13"/>
  <c r="C83" i="13"/>
  <c r="E82" i="13"/>
  <c r="D82" i="13"/>
  <c r="C82" i="13"/>
  <c r="E81" i="13"/>
  <c r="D81" i="13"/>
  <c r="D85" i="13" s="1"/>
  <c r="C81" i="13"/>
  <c r="E80" i="13"/>
  <c r="D80" i="13"/>
  <c r="C80" i="13"/>
  <c r="C85" i="13" s="1"/>
  <c r="E76" i="13"/>
  <c r="D76" i="13"/>
  <c r="C76" i="13"/>
  <c r="E75" i="13"/>
  <c r="D75" i="13"/>
  <c r="C75" i="13"/>
  <c r="E74" i="13"/>
  <c r="D74" i="13"/>
  <c r="C74" i="13"/>
  <c r="E73" i="13"/>
  <c r="D73" i="13"/>
  <c r="C73" i="13"/>
  <c r="E72" i="13"/>
  <c r="D72" i="13"/>
  <c r="C72" i="13"/>
  <c r="E70" i="13"/>
  <c r="D70" i="13"/>
  <c r="C70" i="13"/>
  <c r="E69" i="13"/>
  <c r="D69" i="13"/>
  <c r="C69" i="13"/>
  <c r="E68" i="13"/>
  <c r="D68" i="13"/>
  <c r="C68" i="13"/>
  <c r="E67" i="13"/>
  <c r="D67" i="13"/>
  <c r="C67" i="13"/>
  <c r="E66" i="13"/>
  <c r="D66" i="13"/>
  <c r="C66" i="13"/>
  <c r="E65" i="13"/>
  <c r="D65" i="13"/>
  <c r="C65" i="13"/>
  <c r="E64" i="13"/>
  <c r="D64" i="13"/>
  <c r="C64" i="13"/>
  <c r="E63" i="13"/>
  <c r="D63" i="13"/>
  <c r="C63" i="13"/>
  <c r="E62" i="13"/>
  <c r="D62" i="13"/>
  <c r="C62" i="13"/>
  <c r="E61" i="13"/>
  <c r="D61" i="13"/>
  <c r="C61" i="13"/>
  <c r="E60" i="13"/>
  <c r="D60" i="13"/>
  <c r="C60" i="13"/>
  <c r="C55" i="13"/>
  <c r="C54" i="13"/>
  <c r="C53" i="13" s="1"/>
  <c r="E52" i="13"/>
  <c r="D52" i="13"/>
  <c r="C52" i="13"/>
  <c r="E51" i="13"/>
  <c r="D51" i="13"/>
  <c r="C51" i="13"/>
  <c r="E50" i="13"/>
  <c r="D50" i="13"/>
  <c r="C50" i="13"/>
  <c r="E49" i="13"/>
  <c r="D49" i="13"/>
  <c r="C49" i="13"/>
  <c r="E48" i="13"/>
  <c r="D48" i="13"/>
  <c r="C48" i="13"/>
  <c r="C46" i="13"/>
  <c r="C45" i="13" s="1"/>
  <c r="E44" i="13"/>
  <c r="D44" i="13"/>
  <c r="C44" i="13"/>
  <c r="E43" i="13"/>
  <c r="D43" i="13"/>
  <c r="C43" i="13"/>
  <c r="E42" i="13"/>
  <c r="D42" i="13"/>
  <c r="C42" i="13"/>
  <c r="E41" i="13"/>
  <c r="D41" i="13"/>
  <c r="C41" i="13"/>
  <c r="E40" i="13"/>
  <c r="D40" i="13"/>
  <c r="C40" i="13"/>
  <c r="E39" i="13"/>
  <c r="D39" i="13"/>
  <c r="D38" i="13" s="1"/>
  <c r="C39" i="13"/>
  <c r="C37" i="13"/>
  <c r="C36" i="13" s="1"/>
  <c r="E35" i="13"/>
  <c r="D35" i="13"/>
  <c r="C35" i="13"/>
  <c r="E34" i="13"/>
  <c r="D34" i="13"/>
  <c r="C34" i="13"/>
  <c r="C32" i="13"/>
  <c r="C30" i="13" s="1"/>
  <c r="C31" i="13"/>
  <c r="E29" i="13"/>
  <c r="D29" i="13"/>
  <c r="C29" i="13"/>
  <c r="E28" i="13"/>
  <c r="D28" i="13"/>
  <c r="C28" i="13"/>
  <c r="E27" i="13"/>
  <c r="D27" i="13"/>
  <c r="C27" i="13"/>
  <c r="E26" i="13"/>
  <c r="D26" i="13"/>
  <c r="C26" i="13"/>
  <c r="E25" i="13"/>
  <c r="D25" i="13"/>
  <c r="C25" i="13"/>
  <c r="E24" i="13"/>
  <c r="D24" i="13"/>
  <c r="C24" i="13"/>
  <c r="E23" i="13"/>
  <c r="D23" i="13"/>
  <c r="C23" i="13"/>
  <c r="E22" i="13"/>
  <c r="D22" i="13"/>
  <c r="C22" i="13"/>
  <c r="E21" i="13"/>
  <c r="D21" i="13"/>
  <c r="C21" i="13"/>
  <c r="E20" i="13"/>
  <c r="D20" i="13"/>
  <c r="C20" i="13"/>
  <c r="E18" i="13"/>
  <c r="D18" i="13"/>
  <c r="C18" i="13"/>
  <c r="E17" i="13"/>
  <c r="D17" i="13"/>
  <c r="C17" i="13"/>
  <c r="E16" i="13"/>
  <c r="D16" i="13"/>
  <c r="C16" i="13"/>
  <c r="E15" i="13"/>
  <c r="D15" i="13"/>
  <c r="C15" i="13"/>
  <c r="E14" i="13"/>
  <c r="D14" i="13"/>
  <c r="C14" i="13"/>
  <c r="E13" i="13"/>
  <c r="D13" i="13"/>
  <c r="C13" i="13"/>
  <c r="E12" i="13"/>
  <c r="D12" i="13"/>
  <c r="C12" i="13"/>
  <c r="E11" i="13"/>
  <c r="D11" i="13"/>
  <c r="C11" i="13"/>
  <c r="A5" i="13"/>
  <c r="A4" i="13"/>
  <c r="A3" i="13"/>
  <c r="A2" i="13"/>
  <c r="N228" i="13" l="1"/>
  <c r="J231" i="13"/>
  <c r="C289" i="13"/>
  <c r="Q243" i="10"/>
  <c r="D19" i="13"/>
  <c r="C33" i="13"/>
  <c r="O188" i="13"/>
  <c r="S188" i="13"/>
  <c r="S195" i="13" s="1"/>
  <c r="Q217" i="13"/>
  <c r="D234" i="13"/>
  <c r="H234" i="13"/>
  <c r="P234" i="13"/>
  <c r="M234" i="13"/>
  <c r="L237" i="13"/>
  <c r="AA262" i="13"/>
  <c r="K262" i="13" s="1"/>
  <c r="C285" i="13"/>
  <c r="C311" i="13"/>
  <c r="F136" i="13"/>
  <c r="H220" i="13"/>
  <c r="O225" i="13"/>
  <c r="C281" i="13"/>
  <c r="G9" i="10"/>
  <c r="E47" i="13"/>
  <c r="H195" i="13"/>
  <c r="F234" i="13"/>
  <c r="J234" i="13"/>
  <c r="N234" i="13"/>
  <c r="O237" i="13"/>
  <c r="E312" i="13"/>
  <c r="I312" i="13"/>
  <c r="M312" i="13"/>
  <c r="C298" i="13"/>
  <c r="C241" i="10"/>
  <c r="C243" i="10" s="1"/>
  <c r="C312" i="10"/>
  <c r="M243" i="10"/>
  <c r="I243" i="10"/>
  <c r="E243" i="10"/>
  <c r="D243" i="10"/>
  <c r="D136" i="13"/>
  <c r="H136" i="13"/>
  <c r="E241" i="13"/>
  <c r="D33" i="13"/>
  <c r="D77" i="13"/>
  <c r="E95" i="13"/>
  <c r="E136" i="13"/>
  <c r="Q136" i="13"/>
  <c r="C214" i="13"/>
  <c r="K214" i="13"/>
  <c r="D242" i="13"/>
  <c r="H242" i="13"/>
  <c r="L242" i="13"/>
  <c r="P242" i="13"/>
  <c r="C217" i="13"/>
  <c r="G217" i="13"/>
  <c r="K217" i="13"/>
  <c r="O217" i="13"/>
  <c r="D217" i="13"/>
  <c r="H217" i="13"/>
  <c r="L217" i="13"/>
  <c r="P217" i="13"/>
  <c r="F220" i="13"/>
  <c r="J220" i="13"/>
  <c r="K220" i="13"/>
  <c r="O220" i="13"/>
  <c r="L225" i="13"/>
  <c r="P225" i="13"/>
  <c r="J228" i="13"/>
  <c r="O228" i="13"/>
  <c r="L234" i="13"/>
  <c r="K237" i="13"/>
  <c r="P237" i="13"/>
  <c r="H240" i="13"/>
  <c r="L240" i="13"/>
  <c r="C252" i="13"/>
  <c r="E252" i="13"/>
  <c r="D10" i="13"/>
  <c r="C10" i="13"/>
  <c r="E77" i="13"/>
  <c r="C110" i="13"/>
  <c r="J136" i="13"/>
  <c r="C19" i="13"/>
  <c r="E38" i="13"/>
  <c r="D47" i="13"/>
  <c r="D115" i="13"/>
  <c r="E115" i="13"/>
  <c r="O136" i="13"/>
  <c r="E188" i="13"/>
  <c r="N188" i="13"/>
  <c r="N195" i="13"/>
  <c r="R195" i="13"/>
  <c r="C195" i="13"/>
  <c r="G195" i="13"/>
  <c r="AA199" i="13"/>
  <c r="K199" i="13" s="1"/>
  <c r="AB200" i="13"/>
  <c r="C202" i="13"/>
  <c r="AA202" i="13" s="1"/>
  <c r="K202" i="13" s="1"/>
  <c r="M217" i="13"/>
  <c r="D220" i="13"/>
  <c r="L220" i="13"/>
  <c r="P220" i="13"/>
  <c r="P241" i="13"/>
  <c r="P243" i="13" s="1"/>
  <c r="E225" i="13"/>
  <c r="I225" i="13"/>
  <c r="M225" i="13"/>
  <c r="Q225" i="13"/>
  <c r="F242" i="13"/>
  <c r="D228" i="13"/>
  <c r="H228" i="13"/>
  <c r="M231" i="13"/>
  <c r="E237" i="13"/>
  <c r="I237" i="13"/>
  <c r="M237" i="13"/>
  <c r="Q237" i="13"/>
  <c r="F240" i="13"/>
  <c r="J240" i="13"/>
  <c r="N240" i="13"/>
  <c r="C240" i="13"/>
  <c r="G240" i="13"/>
  <c r="K240" i="13"/>
  <c r="D56" i="13"/>
  <c r="L195" i="13"/>
  <c r="G214" i="13"/>
  <c r="G241" i="13"/>
  <c r="O214" i="13"/>
  <c r="O241" i="13"/>
  <c r="L214" i="13"/>
  <c r="AB261" i="13"/>
  <c r="AA261" i="13"/>
  <c r="K261" i="13" s="1"/>
  <c r="E10" i="13"/>
  <c r="E85" i="13"/>
  <c r="E195" i="13"/>
  <c r="M195" i="13"/>
  <c r="Q195" i="13"/>
  <c r="V195" i="13"/>
  <c r="D241" i="13"/>
  <c r="D214" i="13"/>
  <c r="H241" i="13"/>
  <c r="H243" i="13" s="1"/>
  <c r="L241" i="13"/>
  <c r="L243" i="13" s="1"/>
  <c r="P214" i="13"/>
  <c r="E242" i="13"/>
  <c r="E243" i="13" s="1"/>
  <c r="E214" i="13"/>
  <c r="I242" i="13"/>
  <c r="I214" i="13"/>
  <c r="M214" i="13"/>
  <c r="F225" i="13"/>
  <c r="J225" i="13"/>
  <c r="N225" i="13"/>
  <c r="E33" i="13"/>
  <c r="C38" i="13"/>
  <c r="E110" i="13"/>
  <c r="F195" i="13"/>
  <c r="J195" i="13"/>
  <c r="AB202" i="13"/>
  <c r="I241" i="13"/>
  <c r="J242" i="13"/>
  <c r="G225" i="13"/>
  <c r="K225" i="13"/>
  <c r="G312" i="13"/>
  <c r="F312" i="13"/>
  <c r="J312" i="13"/>
  <c r="E19" i="13"/>
  <c r="C47" i="13"/>
  <c r="C77" i="13"/>
  <c r="I188" i="13"/>
  <c r="I195" i="13" s="1"/>
  <c r="K195" i="13"/>
  <c r="O195" i="13"/>
  <c r="D195" i="13"/>
  <c r="P195" i="13"/>
  <c r="T195" i="13"/>
  <c r="H214" i="13"/>
  <c r="Q214" i="13"/>
  <c r="E220" i="13"/>
  <c r="I220" i="13"/>
  <c r="M220" i="13"/>
  <c r="M241" i="13"/>
  <c r="M243" i="13" s="1"/>
  <c r="Q220" i="13"/>
  <c r="Q241" i="13"/>
  <c r="Q243" i="13" s="1"/>
  <c r="N242" i="13"/>
  <c r="N220" i="13"/>
  <c r="K241" i="13"/>
  <c r="D252" i="13"/>
  <c r="C277" i="13"/>
  <c r="C312" i="13" s="1"/>
  <c r="D312" i="13"/>
  <c r="L312" i="13"/>
  <c r="K312" i="13"/>
  <c r="C101" i="13"/>
  <c r="D110" i="13"/>
  <c r="AA201" i="13"/>
  <c r="K201" i="13" s="1"/>
  <c r="E228" i="13"/>
  <c r="I228" i="13"/>
  <c r="M228" i="13"/>
  <c r="Q228" i="13"/>
  <c r="D231" i="13"/>
  <c r="H231" i="13"/>
  <c r="L231" i="13"/>
  <c r="P231" i="13"/>
  <c r="C234" i="13"/>
  <c r="G234" i="13"/>
  <c r="K234" i="13"/>
  <c r="O234" i="13"/>
  <c r="F237" i="13"/>
  <c r="J237" i="13"/>
  <c r="N237" i="13"/>
  <c r="C95" i="13"/>
  <c r="C115" i="13"/>
  <c r="F241" i="13"/>
  <c r="J241" i="13"/>
  <c r="J243" i="13" s="1"/>
  <c r="N241" i="13"/>
  <c r="G242" i="13"/>
  <c r="C242" i="13" s="1"/>
  <c r="K242" i="13"/>
  <c r="O242" i="13"/>
  <c r="J214" i="13"/>
  <c r="E240" i="13"/>
  <c r="I240" i="13"/>
  <c r="M240" i="13"/>
  <c r="Q240" i="13"/>
  <c r="F243" i="13" l="1"/>
  <c r="C56" i="13"/>
  <c r="I243" i="13"/>
  <c r="E56" i="13"/>
  <c r="G9" i="13" s="1"/>
  <c r="D243" i="13"/>
  <c r="C241" i="13"/>
  <c r="C243" i="13" s="1"/>
  <c r="O243" i="13"/>
  <c r="N243" i="13"/>
  <c r="K243" i="13"/>
  <c r="G243" i="13"/>
  <c r="M311" i="12" l="1"/>
  <c r="L311" i="12"/>
  <c r="K311" i="12"/>
  <c r="J311" i="12"/>
  <c r="I311" i="12"/>
  <c r="H311" i="12"/>
  <c r="G311" i="12"/>
  <c r="F311" i="12"/>
  <c r="E311" i="12"/>
  <c r="D311" i="12"/>
  <c r="C310" i="12"/>
  <c r="C309" i="12"/>
  <c r="C308" i="12"/>
  <c r="C307" i="12"/>
  <c r="C311" i="12" s="1"/>
  <c r="C306" i="12"/>
  <c r="M305" i="12"/>
  <c r="L305" i="12"/>
  <c r="K305" i="12"/>
  <c r="J305" i="12"/>
  <c r="I305" i="12"/>
  <c r="H305" i="12"/>
  <c r="G305" i="12"/>
  <c r="F305" i="12"/>
  <c r="E305" i="12"/>
  <c r="D305" i="12"/>
  <c r="C304" i="12"/>
  <c r="C303" i="12"/>
  <c r="C302" i="12"/>
  <c r="C301" i="12"/>
  <c r="C300" i="12"/>
  <c r="C299" i="12"/>
  <c r="M298" i="12"/>
  <c r="L298" i="12"/>
  <c r="K298" i="12"/>
  <c r="J298" i="12"/>
  <c r="I298" i="12"/>
  <c r="H298" i="12"/>
  <c r="G298" i="12"/>
  <c r="F298" i="12"/>
  <c r="E298" i="12"/>
  <c r="D298" i="12"/>
  <c r="C297" i="12"/>
  <c r="C296" i="12"/>
  <c r="C295" i="12"/>
  <c r="C294" i="12"/>
  <c r="C293" i="12"/>
  <c r="C292" i="12"/>
  <c r="C291" i="12"/>
  <c r="C290" i="12"/>
  <c r="C298" i="12" s="1"/>
  <c r="M289" i="12"/>
  <c r="L289" i="12"/>
  <c r="K289" i="12"/>
  <c r="J289" i="12"/>
  <c r="I289" i="12"/>
  <c r="H289" i="12"/>
  <c r="G289" i="12"/>
  <c r="F289" i="12"/>
  <c r="E289" i="12"/>
  <c r="D289" i="12"/>
  <c r="C288" i="12"/>
  <c r="C287" i="12"/>
  <c r="C289" i="12" s="1"/>
  <c r="C286" i="12"/>
  <c r="M285" i="12"/>
  <c r="L285" i="12"/>
  <c r="K285" i="12"/>
  <c r="J285" i="12"/>
  <c r="I285" i="12"/>
  <c r="H285" i="12"/>
  <c r="G285" i="12"/>
  <c r="F285" i="12"/>
  <c r="E285" i="12"/>
  <c r="D285" i="12"/>
  <c r="C284" i="12"/>
  <c r="C283" i="12"/>
  <c r="C282" i="12"/>
  <c r="M281" i="12"/>
  <c r="L281" i="12"/>
  <c r="K281" i="12"/>
  <c r="J281" i="12"/>
  <c r="I281" i="12"/>
  <c r="H281" i="12"/>
  <c r="G281" i="12"/>
  <c r="F281" i="12"/>
  <c r="E281" i="12"/>
  <c r="D281" i="12"/>
  <c r="C280" i="12"/>
  <c r="C279" i="12"/>
  <c r="C278" i="12"/>
  <c r="C281" i="12" s="1"/>
  <c r="M277" i="12"/>
  <c r="L277" i="12"/>
  <c r="K277" i="12"/>
  <c r="J277" i="12"/>
  <c r="I277" i="12"/>
  <c r="H277" i="12"/>
  <c r="G277" i="12"/>
  <c r="F277" i="12"/>
  <c r="F312" i="12" s="1"/>
  <c r="E277" i="12"/>
  <c r="D277" i="12"/>
  <c r="C276" i="12"/>
  <c r="C275" i="12"/>
  <c r="C274" i="12"/>
  <c r="C273" i="12"/>
  <c r="C272" i="12"/>
  <c r="AB268" i="12"/>
  <c r="AA268" i="12"/>
  <c r="F268" i="12" s="1"/>
  <c r="AB267" i="12"/>
  <c r="AA267" i="12"/>
  <c r="F267" i="12" s="1"/>
  <c r="AB266" i="12"/>
  <c r="AA266" i="12"/>
  <c r="F266" i="12" s="1"/>
  <c r="C263" i="12"/>
  <c r="AB263" i="12" s="1"/>
  <c r="C262" i="12"/>
  <c r="AB262" i="12" s="1"/>
  <c r="C261" i="12"/>
  <c r="AB261" i="12" s="1"/>
  <c r="D251" i="12"/>
  <c r="C251" i="12"/>
  <c r="D250" i="12"/>
  <c r="C250" i="12"/>
  <c r="E249" i="12"/>
  <c r="D249" i="12"/>
  <c r="C249" i="12"/>
  <c r="D248" i="12"/>
  <c r="C248" i="12"/>
  <c r="E247" i="12"/>
  <c r="E252" i="12" s="1"/>
  <c r="D247" i="12"/>
  <c r="C247" i="12"/>
  <c r="D246" i="12"/>
  <c r="C246" i="12"/>
  <c r="Q239" i="12"/>
  <c r="P239" i="12"/>
  <c r="O239" i="12"/>
  <c r="N239" i="12"/>
  <c r="M239" i="12"/>
  <c r="L239" i="12"/>
  <c r="K239" i="12"/>
  <c r="J239" i="12"/>
  <c r="I239" i="12"/>
  <c r="H239" i="12"/>
  <c r="G239" i="12"/>
  <c r="F239" i="12"/>
  <c r="E239" i="12"/>
  <c r="D239" i="12"/>
  <c r="C239" i="12"/>
  <c r="Q238" i="12"/>
  <c r="P238" i="12"/>
  <c r="P240" i="12" s="1"/>
  <c r="O238" i="12"/>
  <c r="N238" i="12"/>
  <c r="N240" i="12" s="1"/>
  <c r="M238" i="12"/>
  <c r="L238" i="12"/>
  <c r="K238" i="12"/>
  <c r="J238" i="12"/>
  <c r="J240" i="12" s="1"/>
  <c r="I238" i="12"/>
  <c r="H238" i="12"/>
  <c r="H240" i="12" s="1"/>
  <c r="G238" i="12"/>
  <c r="F238" i="12"/>
  <c r="F240" i="12" s="1"/>
  <c r="E238" i="12"/>
  <c r="D238" i="12"/>
  <c r="C238" i="12"/>
  <c r="Q236" i="12"/>
  <c r="P236" i="12"/>
  <c r="O236" i="12"/>
  <c r="N236" i="12"/>
  <c r="M236" i="12"/>
  <c r="L236" i="12"/>
  <c r="K236" i="12"/>
  <c r="J236" i="12"/>
  <c r="I236" i="12"/>
  <c r="H236" i="12"/>
  <c r="G236" i="12"/>
  <c r="F236" i="12"/>
  <c r="E236" i="12"/>
  <c r="D236" i="12"/>
  <c r="C236" i="12"/>
  <c r="Q235" i="12"/>
  <c r="Q237" i="12" s="1"/>
  <c r="P235" i="12"/>
  <c r="P237" i="12" s="1"/>
  <c r="O235" i="12"/>
  <c r="O237" i="12" s="1"/>
  <c r="N235" i="12"/>
  <c r="M235" i="12"/>
  <c r="M237" i="12" s="1"/>
  <c r="L235" i="12"/>
  <c r="L237" i="12" s="1"/>
  <c r="K235" i="12"/>
  <c r="K237" i="12" s="1"/>
  <c r="J235" i="12"/>
  <c r="I235" i="12"/>
  <c r="I237" i="12" s="1"/>
  <c r="H235" i="12"/>
  <c r="H237" i="12" s="1"/>
  <c r="G235" i="12"/>
  <c r="G237" i="12" s="1"/>
  <c r="F235" i="12"/>
  <c r="E235" i="12"/>
  <c r="E237" i="12" s="1"/>
  <c r="D235" i="12"/>
  <c r="D237" i="12" s="1"/>
  <c r="C235" i="12"/>
  <c r="C237" i="12" s="1"/>
  <c r="Q233" i="12"/>
  <c r="P233" i="12"/>
  <c r="O233" i="12"/>
  <c r="N233" i="12"/>
  <c r="M233" i="12"/>
  <c r="L233" i="12"/>
  <c r="K233" i="12"/>
  <c r="J233" i="12"/>
  <c r="I233" i="12"/>
  <c r="H233" i="12"/>
  <c r="G233" i="12"/>
  <c r="F233" i="12"/>
  <c r="E233" i="12"/>
  <c r="D233" i="12"/>
  <c r="C233" i="12"/>
  <c r="Q232" i="12"/>
  <c r="Q234" i="12" s="1"/>
  <c r="P232" i="12"/>
  <c r="P234" i="12" s="1"/>
  <c r="O232" i="12"/>
  <c r="N232" i="12"/>
  <c r="N234" i="12" s="1"/>
  <c r="M232" i="12"/>
  <c r="M234" i="12" s="1"/>
  <c r="L232" i="12"/>
  <c r="L234" i="12" s="1"/>
  <c r="K232" i="12"/>
  <c r="J232" i="12"/>
  <c r="J234" i="12" s="1"/>
  <c r="I232" i="12"/>
  <c r="I234" i="12" s="1"/>
  <c r="H232" i="12"/>
  <c r="H234" i="12" s="1"/>
  <c r="G232" i="12"/>
  <c r="F232" i="12"/>
  <c r="F234" i="12" s="1"/>
  <c r="E232" i="12"/>
  <c r="E234" i="12" s="1"/>
  <c r="D232" i="12"/>
  <c r="D234" i="12" s="1"/>
  <c r="C232" i="12"/>
  <c r="Q230" i="12"/>
  <c r="P230" i="12"/>
  <c r="O230" i="12"/>
  <c r="N230" i="12"/>
  <c r="M230" i="12"/>
  <c r="L230" i="12"/>
  <c r="K230" i="12"/>
  <c r="J230" i="12"/>
  <c r="I230" i="12"/>
  <c r="H230" i="12"/>
  <c r="G230" i="12"/>
  <c r="F230" i="12"/>
  <c r="E230" i="12"/>
  <c r="D230" i="12"/>
  <c r="C230" i="12"/>
  <c r="Q229" i="12"/>
  <c r="Q231" i="12" s="1"/>
  <c r="P229" i="12"/>
  <c r="O229" i="12"/>
  <c r="O231" i="12" s="1"/>
  <c r="N229" i="12"/>
  <c r="M229" i="12"/>
  <c r="M231" i="12" s="1"/>
  <c r="L229" i="12"/>
  <c r="K229" i="12"/>
  <c r="K231" i="12" s="1"/>
  <c r="J229" i="12"/>
  <c r="I229" i="12"/>
  <c r="I231" i="12" s="1"/>
  <c r="H229" i="12"/>
  <c r="G229" i="12"/>
  <c r="G231" i="12" s="1"/>
  <c r="F229" i="12"/>
  <c r="E229" i="12"/>
  <c r="E231" i="12" s="1"/>
  <c r="D229" i="12"/>
  <c r="C229" i="12"/>
  <c r="C231" i="12" s="1"/>
  <c r="Q227" i="12"/>
  <c r="P227" i="12"/>
  <c r="O227" i="12"/>
  <c r="N227" i="12"/>
  <c r="M227" i="12"/>
  <c r="L227" i="12"/>
  <c r="K227" i="12"/>
  <c r="J227" i="12"/>
  <c r="I227" i="12"/>
  <c r="H227" i="12"/>
  <c r="G227" i="12"/>
  <c r="F227" i="12"/>
  <c r="E227" i="12"/>
  <c r="D227" i="12"/>
  <c r="C227" i="12"/>
  <c r="Q226" i="12"/>
  <c r="P226" i="12"/>
  <c r="P228" i="12" s="1"/>
  <c r="O226" i="12"/>
  <c r="N226" i="12"/>
  <c r="N228" i="12" s="1"/>
  <c r="M226" i="12"/>
  <c r="L226" i="12"/>
  <c r="L228" i="12" s="1"/>
  <c r="K226" i="12"/>
  <c r="J226" i="12"/>
  <c r="J228" i="12" s="1"/>
  <c r="I226" i="12"/>
  <c r="H226" i="12"/>
  <c r="H228" i="12" s="1"/>
  <c r="G226" i="12"/>
  <c r="F226" i="12"/>
  <c r="F228" i="12" s="1"/>
  <c r="E226" i="12"/>
  <c r="D226" i="12"/>
  <c r="D228" i="12" s="1"/>
  <c r="C226" i="12"/>
  <c r="Q224" i="12"/>
  <c r="P224" i="12"/>
  <c r="O224" i="12"/>
  <c r="N224" i="12"/>
  <c r="M224" i="12"/>
  <c r="L224" i="12"/>
  <c r="K224" i="12"/>
  <c r="J224" i="12"/>
  <c r="I224" i="12"/>
  <c r="H224" i="12"/>
  <c r="G224" i="12"/>
  <c r="F224" i="12"/>
  <c r="E224" i="12"/>
  <c r="D224" i="12"/>
  <c r="C224" i="12"/>
  <c r="Q223" i="12"/>
  <c r="Q225" i="12" s="1"/>
  <c r="P223" i="12"/>
  <c r="O223" i="12"/>
  <c r="O225" i="12" s="1"/>
  <c r="N223" i="12"/>
  <c r="N225" i="12" s="1"/>
  <c r="M223" i="12"/>
  <c r="M225" i="12" s="1"/>
  <c r="L223" i="12"/>
  <c r="K223" i="12"/>
  <c r="K225" i="12" s="1"/>
  <c r="J223" i="12"/>
  <c r="J225" i="12" s="1"/>
  <c r="I223" i="12"/>
  <c r="I225" i="12" s="1"/>
  <c r="H223" i="12"/>
  <c r="G223" i="12"/>
  <c r="G225" i="12" s="1"/>
  <c r="F223" i="12"/>
  <c r="F225" i="12" s="1"/>
  <c r="E223" i="12"/>
  <c r="E225" i="12" s="1"/>
  <c r="D223" i="12"/>
  <c r="C223" i="12"/>
  <c r="C225" i="12" s="1"/>
  <c r="Q222" i="12"/>
  <c r="P222" i="12"/>
  <c r="O222" i="12"/>
  <c r="N222" i="12"/>
  <c r="M222" i="12"/>
  <c r="L222" i="12"/>
  <c r="K222" i="12"/>
  <c r="J222" i="12"/>
  <c r="I222" i="12"/>
  <c r="H222" i="12"/>
  <c r="G222" i="12"/>
  <c r="F222" i="12"/>
  <c r="E222" i="12"/>
  <c r="D222" i="12"/>
  <c r="C222" i="12"/>
  <c r="Q221" i="12"/>
  <c r="P221" i="12"/>
  <c r="O221" i="12"/>
  <c r="N221" i="12"/>
  <c r="M221" i="12"/>
  <c r="L221" i="12"/>
  <c r="K221" i="12"/>
  <c r="J221" i="12"/>
  <c r="I221" i="12"/>
  <c r="H221" i="12"/>
  <c r="G221" i="12"/>
  <c r="F221" i="12"/>
  <c r="E221" i="12"/>
  <c r="D221" i="12"/>
  <c r="C221" i="12"/>
  <c r="Q219" i="12"/>
  <c r="P219" i="12"/>
  <c r="O219" i="12"/>
  <c r="N219" i="12"/>
  <c r="M219" i="12"/>
  <c r="L219" i="12"/>
  <c r="K219" i="12"/>
  <c r="J219" i="12"/>
  <c r="I219" i="12"/>
  <c r="H219" i="12"/>
  <c r="G219" i="12"/>
  <c r="F219" i="12"/>
  <c r="E219" i="12"/>
  <c r="D219" i="12"/>
  <c r="C219" i="12"/>
  <c r="Q218" i="12"/>
  <c r="Q220" i="12" s="1"/>
  <c r="P218" i="12"/>
  <c r="P220" i="12" s="1"/>
  <c r="O218" i="12"/>
  <c r="N218" i="12"/>
  <c r="N220" i="12" s="1"/>
  <c r="M218" i="12"/>
  <c r="M220" i="12" s="1"/>
  <c r="L218" i="12"/>
  <c r="L220" i="12" s="1"/>
  <c r="K218" i="12"/>
  <c r="J218" i="12"/>
  <c r="J220" i="12" s="1"/>
  <c r="I218" i="12"/>
  <c r="I220" i="12" s="1"/>
  <c r="H218" i="12"/>
  <c r="H220" i="12" s="1"/>
  <c r="G218" i="12"/>
  <c r="F218" i="12"/>
  <c r="F220" i="12" s="1"/>
  <c r="E218" i="12"/>
  <c r="E220" i="12" s="1"/>
  <c r="D218" i="12"/>
  <c r="D220" i="12" s="1"/>
  <c r="C218" i="12"/>
  <c r="Q216" i="12"/>
  <c r="P216" i="12"/>
  <c r="O216" i="12"/>
  <c r="N216" i="12"/>
  <c r="M216" i="12"/>
  <c r="L216" i="12"/>
  <c r="K216" i="12"/>
  <c r="J216" i="12"/>
  <c r="I216" i="12"/>
  <c r="H216" i="12"/>
  <c r="G216" i="12"/>
  <c r="F216" i="12"/>
  <c r="E216" i="12"/>
  <c r="D216" i="12"/>
  <c r="C216" i="12"/>
  <c r="Q215" i="12"/>
  <c r="Q217" i="12" s="1"/>
  <c r="P215" i="12"/>
  <c r="O215" i="12"/>
  <c r="O217" i="12" s="1"/>
  <c r="N215" i="12"/>
  <c r="N217" i="12" s="1"/>
  <c r="M215" i="12"/>
  <c r="M217" i="12" s="1"/>
  <c r="L215" i="12"/>
  <c r="K215" i="12"/>
  <c r="J215" i="12"/>
  <c r="J217" i="12" s="1"/>
  <c r="I215" i="12"/>
  <c r="I217" i="12" s="1"/>
  <c r="H215" i="12"/>
  <c r="G215" i="12"/>
  <c r="G217" i="12" s="1"/>
  <c r="F215" i="12"/>
  <c r="F217" i="12" s="1"/>
  <c r="E215" i="12"/>
  <c r="D215" i="12"/>
  <c r="C215" i="12"/>
  <c r="C217" i="12" s="1"/>
  <c r="Q213" i="12"/>
  <c r="P213" i="12"/>
  <c r="O213" i="12"/>
  <c r="N213" i="12"/>
  <c r="M213" i="12"/>
  <c r="L213" i="12"/>
  <c r="K213" i="12"/>
  <c r="J213" i="12"/>
  <c r="I213" i="12"/>
  <c r="H213" i="12"/>
  <c r="G213" i="12"/>
  <c r="F213" i="12"/>
  <c r="E213" i="12"/>
  <c r="D213" i="12"/>
  <c r="C213" i="12"/>
  <c r="Q212" i="12"/>
  <c r="P212" i="12"/>
  <c r="O212" i="12"/>
  <c r="O214" i="12" s="1"/>
  <c r="N212" i="12"/>
  <c r="M212" i="12"/>
  <c r="L212" i="12"/>
  <c r="K212" i="12"/>
  <c r="K214" i="12" s="1"/>
  <c r="J212" i="12"/>
  <c r="J214" i="12" s="1"/>
  <c r="I212" i="12"/>
  <c r="H212" i="12"/>
  <c r="G212" i="12"/>
  <c r="F212" i="12"/>
  <c r="E212" i="12"/>
  <c r="D212" i="12"/>
  <c r="C212" i="12"/>
  <c r="D207" i="12"/>
  <c r="C207" i="12"/>
  <c r="D206" i="12"/>
  <c r="C206" i="12"/>
  <c r="F202" i="12"/>
  <c r="E202" i="12"/>
  <c r="F201" i="12"/>
  <c r="E201" i="12"/>
  <c r="C201" i="12" s="1"/>
  <c r="AA201" i="12" s="1"/>
  <c r="K201" i="12" s="1"/>
  <c r="F200" i="12"/>
  <c r="E200" i="12"/>
  <c r="C200" i="12" s="1"/>
  <c r="AA200" i="12" s="1"/>
  <c r="K200" i="12" s="1"/>
  <c r="K199" i="12"/>
  <c r="F199" i="12"/>
  <c r="E199" i="12"/>
  <c r="C199" i="12" s="1"/>
  <c r="AA199" i="12" s="1"/>
  <c r="V194" i="12"/>
  <c r="U194" i="12"/>
  <c r="U195" i="12" s="1"/>
  <c r="R194" i="12"/>
  <c r="Q194" i="12"/>
  <c r="P194" i="12"/>
  <c r="O194" i="12"/>
  <c r="N194" i="12"/>
  <c r="M194" i="12"/>
  <c r="L194" i="12"/>
  <c r="J194" i="12"/>
  <c r="I194" i="12"/>
  <c r="H194" i="12"/>
  <c r="G194" i="12"/>
  <c r="F194" i="12"/>
  <c r="E194" i="12"/>
  <c r="D194" i="12"/>
  <c r="C194" i="12"/>
  <c r="V193" i="12"/>
  <c r="T193" i="12"/>
  <c r="S193" i="12"/>
  <c r="R193" i="12"/>
  <c r="Q193" i="12"/>
  <c r="P193" i="12"/>
  <c r="O193" i="12"/>
  <c r="N193" i="12"/>
  <c r="M193" i="12"/>
  <c r="L193" i="12"/>
  <c r="J193" i="12"/>
  <c r="I193" i="12"/>
  <c r="H193" i="12"/>
  <c r="G193" i="12"/>
  <c r="F193" i="12"/>
  <c r="E193" i="12"/>
  <c r="D193" i="12"/>
  <c r="C193" i="12"/>
  <c r="V192" i="12"/>
  <c r="T192" i="12"/>
  <c r="S192" i="12"/>
  <c r="R192" i="12"/>
  <c r="Q192" i="12"/>
  <c r="P192" i="12"/>
  <c r="O192" i="12"/>
  <c r="N192" i="12"/>
  <c r="M192" i="12"/>
  <c r="L192" i="12"/>
  <c r="J192" i="12"/>
  <c r="I192" i="12"/>
  <c r="H192" i="12"/>
  <c r="G192" i="12"/>
  <c r="F192" i="12"/>
  <c r="E192" i="12"/>
  <c r="D192" i="12"/>
  <c r="C192" i="12"/>
  <c r="V191" i="12"/>
  <c r="T191" i="12"/>
  <c r="S191" i="12"/>
  <c r="R191" i="12"/>
  <c r="Q191" i="12"/>
  <c r="P191" i="12"/>
  <c r="O191" i="12"/>
  <c r="N191" i="12"/>
  <c r="M191" i="12"/>
  <c r="L191" i="12"/>
  <c r="J191" i="12"/>
  <c r="I191" i="12"/>
  <c r="H191" i="12"/>
  <c r="G191" i="12"/>
  <c r="F191" i="12"/>
  <c r="E191" i="12"/>
  <c r="D191" i="12"/>
  <c r="C191" i="12"/>
  <c r="V190" i="12"/>
  <c r="T190" i="12"/>
  <c r="S190" i="12"/>
  <c r="R190" i="12"/>
  <c r="Q190" i="12"/>
  <c r="P190" i="12"/>
  <c r="O190" i="12"/>
  <c r="N190" i="12"/>
  <c r="M190" i="12"/>
  <c r="L190" i="12"/>
  <c r="J190" i="12"/>
  <c r="I190" i="12"/>
  <c r="H190" i="12"/>
  <c r="G190" i="12"/>
  <c r="F190" i="12"/>
  <c r="E190" i="12"/>
  <c r="D190" i="12"/>
  <c r="C190" i="12"/>
  <c r="V189" i="12"/>
  <c r="V188" i="12" s="1"/>
  <c r="T189" i="12"/>
  <c r="T188" i="12" s="1"/>
  <c r="S189" i="12"/>
  <c r="R189" i="12"/>
  <c r="Q189" i="12"/>
  <c r="Q188" i="12" s="1"/>
  <c r="P189" i="12"/>
  <c r="P188" i="12" s="1"/>
  <c r="O189" i="12"/>
  <c r="O188" i="12" s="1"/>
  <c r="N189" i="12"/>
  <c r="M189" i="12"/>
  <c r="M188" i="12" s="1"/>
  <c r="L189" i="12"/>
  <c r="L188" i="12" s="1"/>
  <c r="J189" i="12"/>
  <c r="I189" i="12"/>
  <c r="H189" i="12"/>
  <c r="H188" i="12" s="1"/>
  <c r="G189" i="12"/>
  <c r="G188" i="12" s="1"/>
  <c r="F189" i="12"/>
  <c r="F188" i="12" s="1"/>
  <c r="E189" i="12"/>
  <c r="D189" i="12"/>
  <c r="D188" i="12" s="1"/>
  <c r="C189" i="12"/>
  <c r="C188" i="12" s="1"/>
  <c r="S188" i="12"/>
  <c r="J188" i="12"/>
  <c r="V187" i="12"/>
  <c r="T187" i="12"/>
  <c r="S187" i="12"/>
  <c r="R187" i="12"/>
  <c r="Q187" i="12"/>
  <c r="P187" i="12"/>
  <c r="O187" i="12"/>
  <c r="N187" i="12"/>
  <c r="M187" i="12"/>
  <c r="L187" i="12"/>
  <c r="J187" i="12"/>
  <c r="I187" i="12"/>
  <c r="H187" i="12"/>
  <c r="G187" i="12"/>
  <c r="F187" i="12"/>
  <c r="E187" i="12"/>
  <c r="D187" i="12"/>
  <c r="C187" i="12"/>
  <c r="V186" i="12"/>
  <c r="T186" i="12"/>
  <c r="S186" i="12"/>
  <c r="R186" i="12"/>
  <c r="Q186" i="12"/>
  <c r="P186" i="12"/>
  <c r="O186" i="12"/>
  <c r="N186" i="12"/>
  <c r="M186" i="12"/>
  <c r="L186" i="12"/>
  <c r="J186" i="12"/>
  <c r="I186" i="12"/>
  <c r="H186" i="12"/>
  <c r="G186" i="12"/>
  <c r="F186" i="12"/>
  <c r="E186" i="12"/>
  <c r="D186" i="12"/>
  <c r="C186" i="12"/>
  <c r="V185" i="12"/>
  <c r="T185" i="12"/>
  <c r="S185" i="12"/>
  <c r="R185" i="12"/>
  <c r="Q185" i="12"/>
  <c r="P185" i="12"/>
  <c r="O185" i="12"/>
  <c r="N185" i="12"/>
  <c r="M185" i="12"/>
  <c r="L185" i="12"/>
  <c r="J185" i="12"/>
  <c r="I185" i="12"/>
  <c r="H185" i="12"/>
  <c r="G185" i="12"/>
  <c r="F185" i="12"/>
  <c r="E185" i="12"/>
  <c r="D185" i="12"/>
  <c r="C185" i="12"/>
  <c r="V184" i="12"/>
  <c r="T184" i="12"/>
  <c r="S184" i="12"/>
  <c r="R184" i="12"/>
  <c r="Q184" i="12"/>
  <c r="P184" i="12"/>
  <c r="O184" i="12"/>
  <c r="N184" i="12"/>
  <c r="M184" i="12"/>
  <c r="L184" i="12"/>
  <c r="J184" i="12"/>
  <c r="I184" i="12"/>
  <c r="H184" i="12"/>
  <c r="G184" i="12"/>
  <c r="F184" i="12"/>
  <c r="E184" i="12"/>
  <c r="D184" i="12"/>
  <c r="C184" i="12"/>
  <c r="V183" i="12"/>
  <c r="T183" i="12"/>
  <c r="S183" i="12"/>
  <c r="R183" i="12"/>
  <c r="Q183" i="12"/>
  <c r="P183" i="12"/>
  <c r="O183" i="12"/>
  <c r="N183" i="12"/>
  <c r="M183" i="12"/>
  <c r="L183" i="12"/>
  <c r="J183" i="12"/>
  <c r="I183" i="12"/>
  <c r="H183" i="12"/>
  <c r="G183" i="12"/>
  <c r="F183" i="12"/>
  <c r="E183" i="12"/>
  <c r="D183" i="12"/>
  <c r="C183" i="12"/>
  <c r="V182" i="12"/>
  <c r="T182" i="12"/>
  <c r="S182" i="12"/>
  <c r="R182" i="12"/>
  <c r="Q182" i="12"/>
  <c r="P182" i="12"/>
  <c r="O182" i="12"/>
  <c r="N182" i="12"/>
  <c r="M182" i="12"/>
  <c r="L182" i="12"/>
  <c r="J182" i="12"/>
  <c r="I182" i="12"/>
  <c r="H182" i="12"/>
  <c r="G182" i="12"/>
  <c r="F182" i="12"/>
  <c r="E182" i="12"/>
  <c r="D182" i="12"/>
  <c r="C182" i="12"/>
  <c r="V181" i="12"/>
  <c r="T181" i="12"/>
  <c r="S181" i="12"/>
  <c r="R181" i="12"/>
  <c r="Q181" i="12"/>
  <c r="P181" i="12"/>
  <c r="O181" i="12"/>
  <c r="N181" i="12"/>
  <c r="M181" i="12"/>
  <c r="L181" i="12"/>
  <c r="J181" i="12"/>
  <c r="I181" i="12"/>
  <c r="H181" i="12"/>
  <c r="G181" i="12"/>
  <c r="F181" i="12"/>
  <c r="E181" i="12"/>
  <c r="D181" i="12"/>
  <c r="C181" i="12"/>
  <c r="V180" i="12"/>
  <c r="T180" i="12"/>
  <c r="S180" i="12"/>
  <c r="R180" i="12"/>
  <c r="Q180" i="12"/>
  <c r="P180" i="12"/>
  <c r="O180" i="12"/>
  <c r="N180" i="12"/>
  <c r="M180" i="12"/>
  <c r="L180" i="12"/>
  <c r="J180" i="12"/>
  <c r="I180" i="12"/>
  <c r="H180" i="12"/>
  <c r="G180" i="12"/>
  <c r="F180" i="12"/>
  <c r="E180" i="12"/>
  <c r="D180" i="12"/>
  <c r="C180" i="12"/>
  <c r="V179" i="12"/>
  <c r="T179" i="12"/>
  <c r="S179" i="12"/>
  <c r="R179" i="12"/>
  <c r="Q179" i="12"/>
  <c r="P179" i="12"/>
  <c r="O179" i="12"/>
  <c r="N179" i="12"/>
  <c r="M179" i="12"/>
  <c r="L179" i="12"/>
  <c r="J179" i="12"/>
  <c r="I179" i="12"/>
  <c r="H179" i="12"/>
  <c r="G179" i="12"/>
  <c r="F179" i="12"/>
  <c r="E179" i="12"/>
  <c r="D179" i="12"/>
  <c r="C179" i="12"/>
  <c r="V178" i="12"/>
  <c r="T178" i="12"/>
  <c r="S178" i="12"/>
  <c r="R178" i="12"/>
  <c r="Q178" i="12"/>
  <c r="P178" i="12"/>
  <c r="O178" i="12"/>
  <c r="N178" i="12"/>
  <c r="M178" i="12"/>
  <c r="L178" i="12"/>
  <c r="J178" i="12"/>
  <c r="I178" i="12"/>
  <c r="H178" i="12"/>
  <c r="G178" i="12"/>
  <c r="F178" i="12"/>
  <c r="E178" i="12"/>
  <c r="D178" i="12"/>
  <c r="C178" i="12"/>
  <c r="V177" i="12"/>
  <c r="T177" i="12"/>
  <c r="S177" i="12"/>
  <c r="R177" i="12"/>
  <c r="Q177" i="12"/>
  <c r="P177" i="12"/>
  <c r="O177" i="12"/>
  <c r="N177" i="12"/>
  <c r="M177" i="12"/>
  <c r="L177" i="12"/>
  <c r="J177" i="12"/>
  <c r="I177" i="12"/>
  <c r="H177" i="12"/>
  <c r="G177" i="12"/>
  <c r="F177" i="12"/>
  <c r="E177" i="12"/>
  <c r="D177" i="12"/>
  <c r="C177" i="12"/>
  <c r="V176" i="12"/>
  <c r="T176" i="12"/>
  <c r="S176" i="12"/>
  <c r="R176" i="12"/>
  <c r="Q176" i="12"/>
  <c r="P176" i="12"/>
  <c r="O176" i="12"/>
  <c r="N176" i="12"/>
  <c r="M176" i="12"/>
  <c r="L176" i="12"/>
  <c r="J176" i="12"/>
  <c r="I176" i="12"/>
  <c r="H176" i="12"/>
  <c r="G176" i="12"/>
  <c r="F176" i="12"/>
  <c r="E176" i="12"/>
  <c r="D176" i="12"/>
  <c r="C176" i="12"/>
  <c r="V175" i="12"/>
  <c r="T175" i="12"/>
  <c r="S175" i="12"/>
  <c r="R175" i="12"/>
  <c r="Q175" i="12"/>
  <c r="P175" i="12"/>
  <c r="O175" i="12"/>
  <c r="N175" i="12"/>
  <c r="M175" i="12"/>
  <c r="L175" i="12"/>
  <c r="J175" i="12"/>
  <c r="I175" i="12"/>
  <c r="H175" i="12"/>
  <c r="H195" i="12" s="1"/>
  <c r="G175" i="12"/>
  <c r="F175" i="12"/>
  <c r="E175" i="12"/>
  <c r="D175" i="12"/>
  <c r="C175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C169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E168" i="12"/>
  <c r="D168" i="12"/>
  <c r="C168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C167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E166" i="12"/>
  <c r="D166" i="12"/>
  <c r="C166" i="12"/>
  <c r="R165" i="12"/>
  <c r="Q165" i="12"/>
  <c r="P165" i="12"/>
  <c r="O165" i="12"/>
  <c r="N165" i="12"/>
  <c r="M165" i="12"/>
  <c r="L165" i="12"/>
  <c r="K165" i="12"/>
  <c r="J165" i="12"/>
  <c r="I165" i="12"/>
  <c r="H165" i="12"/>
  <c r="G165" i="12"/>
  <c r="F165" i="12"/>
  <c r="E165" i="12"/>
  <c r="D165" i="12"/>
  <c r="C165" i="12"/>
  <c r="R164" i="12"/>
  <c r="Q164" i="12"/>
  <c r="P164" i="12"/>
  <c r="O164" i="12"/>
  <c r="N164" i="12"/>
  <c r="M164" i="12"/>
  <c r="L164" i="12"/>
  <c r="K164" i="12"/>
  <c r="J164" i="12"/>
  <c r="I164" i="12"/>
  <c r="H164" i="12"/>
  <c r="G164" i="12"/>
  <c r="F164" i="12"/>
  <c r="E164" i="12"/>
  <c r="D164" i="12"/>
  <c r="C164" i="12"/>
  <c r="R163" i="12"/>
  <c r="Q163" i="12"/>
  <c r="P163" i="12"/>
  <c r="O163" i="12"/>
  <c r="N163" i="12"/>
  <c r="M163" i="12"/>
  <c r="L163" i="12"/>
  <c r="K163" i="12"/>
  <c r="J163" i="12"/>
  <c r="I163" i="12"/>
  <c r="H163" i="12"/>
  <c r="G163" i="12"/>
  <c r="F163" i="12"/>
  <c r="E163" i="12"/>
  <c r="D163" i="12"/>
  <c r="C163" i="12"/>
  <c r="R162" i="12"/>
  <c r="R170" i="12" s="1"/>
  <c r="Q162" i="12"/>
  <c r="Q170" i="12" s="1"/>
  <c r="P162" i="12"/>
  <c r="P170" i="12" s="1"/>
  <c r="O162" i="12"/>
  <c r="O170" i="12" s="1"/>
  <c r="N162" i="12"/>
  <c r="N170" i="12" s="1"/>
  <c r="M162" i="12"/>
  <c r="M170" i="12" s="1"/>
  <c r="L162" i="12"/>
  <c r="L170" i="12" s="1"/>
  <c r="K162" i="12"/>
  <c r="K170" i="12" s="1"/>
  <c r="J162" i="12"/>
  <c r="J170" i="12" s="1"/>
  <c r="I162" i="12"/>
  <c r="I170" i="12" s="1"/>
  <c r="H162" i="12"/>
  <c r="H170" i="12" s="1"/>
  <c r="G162" i="12"/>
  <c r="G170" i="12" s="1"/>
  <c r="F162" i="12"/>
  <c r="F170" i="12" s="1"/>
  <c r="E162" i="12"/>
  <c r="E170" i="12" s="1"/>
  <c r="D162" i="12"/>
  <c r="D170" i="12" s="1"/>
  <c r="C162" i="12"/>
  <c r="C170" i="12" s="1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E156" i="12"/>
  <c r="D156" i="12"/>
  <c r="C156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5" i="12"/>
  <c r="D155" i="12"/>
  <c r="C155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F154" i="12"/>
  <c r="E154" i="12"/>
  <c r="D154" i="12"/>
  <c r="C154" i="12"/>
  <c r="R152" i="12"/>
  <c r="R157" i="12" s="1"/>
  <c r="Q152" i="12"/>
  <c r="Q157" i="12" s="1"/>
  <c r="P152" i="12"/>
  <c r="P157" i="12" s="1"/>
  <c r="O152" i="12"/>
  <c r="O157" i="12" s="1"/>
  <c r="N152" i="12"/>
  <c r="N157" i="12" s="1"/>
  <c r="M152" i="12"/>
  <c r="M157" i="12" s="1"/>
  <c r="L152" i="12"/>
  <c r="L157" i="12" s="1"/>
  <c r="K152" i="12"/>
  <c r="K157" i="12" s="1"/>
  <c r="J152" i="12"/>
  <c r="J157" i="12" s="1"/>
  <c r="I152" i="12"/>
  <c r="I157" i="12" s="1"/>
  <c r="H152" i="12"/>
  <c r="H157" i="12" s="1"/>
  <c r="G152" i="12"/>
  <c r="G157" i="12" s="1"/>
  <c r="F152" i="12"/>
  <c r="F157" i="12" s="1"/>
  <c r="E152" i="12"/>
  <c r="E157" i="12" s="1"/>
  <c r="D152" i="12"/>
  <c r="D157" i="12" s="1"/>
  <c r="C152" i="12"/>
  <c r="C157" i="12" s="1"/>
  <c r="S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D147" i="12"/>
  <c r="C147" i="12"/>
  <c r="Q146" i="12"/>
  <c r="P146" i="12"/>
  <c r="O146" i="12"/>
  <c r="N146" i="12"/>
  <c r="M146" i="12"/>
  <c r="L146" i="12"/>
  <c r="K146" i="12"/>
  <c r="J146" i="12"/>
  <c r="I146" i="12"/>
  <c r="H146" i="12"/>
  <c r="G146" i="12"/>
  <c r="F146" i="12"/>
  <c r="E146" i="12"/>
  <c r="D146" i="12"/>
  <c r="C146" i="12"/>
  <c r="Q145" i="12"/>
  <c r="P145" i="12"/>
  <c r="O145" i="12"/>
  <c r="N145" i="12"/>
  <c r="M145" i="12"/>
  <c r="L145" i="12"/>
  <c r="K145" i="12"/>
  <c r="J145" i="12"/>
  <c r="I145" i="12"/>
  <c r="H145" i="12"/>
  <c r="G145" i="12"/>
  <c r="F145" i="12"/>
  <c r="E145" i="12"/>
  <c r="D145" i="12"/>
  <c r="C145" i="12"/>
  <c r="S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C144" i="12"/>
  <c r="S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D143" i="12"/>
  <c r="C143" i="12"/>
  <c r="S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C142" i="12"/>
  <c r="S141" i="12"/>
  <c r="Q141" i="12"/>
  <c r="P141" i="12"/>
  <c r="P140" i="12" s="1"/>
  <c r="O141" i="12"/>
  <c r="N141" i="12"/>
  <c r="N140" i="12" s="1"/>
  <c r="M141" i="12"/>
  <c r="L141" i="12"/>
  <c r="L140" i="12" s="1"/>
  <c r="K141" i="12"/>
  <c r="J141" i="12"/>
  <c r="J140" i="12" s="1"/>
  <c r="I141" i="12"/>
  <c r="H141" i="12"/>
  <c r="H140" i="12" s="1"/>
  <c r="G141" i="12"/>
  <c r="F141" i="12"/>
  <c r="F140" i="12" s="1"/>
  <c r="E141" i="12"/>
  <c r="D141" i="12"/>
  <c r="D140" i="12" s="1"/>
  <c r="C141" i="12"/>
  <c r="S140" i="12"/>
  <c r="S136" i="12" s="1"/>
  <c r="R140" i="12"/>
  <c r="Q140" i="12"/>
  <c r="O140" i="12"/>
  <c r="M140" i="12"/>
  <c r="K140" i="12"/>
  <c r="I140" i="12"/>
  <c r="G140" i="12"/>
  <c r="E140" i="12"/>
  <c r="C140" i="12"/>
  <c r="S139" i="12"/>
  <c r="Q139" i="12"/>
  <c r="P139" i="12"/>
  <c r="O139" i="12"/>
  <c r="N139" i="12"/>
  <c r="M139" i="12"/>
  <c r="L139" i="12"/>
  <c r="K139" i="12"/>
  <c r="J139" i="12"/>
  <c r="I139" i="12"/>
  <c r="H139" i="12"/>
  <c r="G139" i="12"/>
  <c r="F139" i="12"/>
  <c r="E139" i="12"/>
  <c r="D139" i="12"/>
  <c r="C139" i="12"/>
  <c r="S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D138" i="12"/>
  <c r="C138" i="12"/>
  <c r="S137" i="12"/>
  <c r="Q137" i="12"/>
  <c r="P137" i="12"/>
  <c r="P136" i="12" s="1"/>
  <c r="O137" i="12"/>
  <c r="N137" i="12"/>
  <c r="M137" i="12"/>
  <c r="L137" i="12"/>
  <c r="K137" i="12"/>
  <c r="K136" i="12" s="1"/>
  <c r="J137" i="12"/>
  <c r="J136" i="12" s="1"/>
  <c r="I137" i="12"/>
  <c r="H137" i="12"/>
  <c r="H136" i="12" s="1"/>
  <c r="G137" i="12"/>
  <c r="F137" i="12"/>
  <c r="F136" i="12" s="1"/>
  <c r="E137" i="12"/>
  <c r="D137" i="12"/>
  <c r="C137" i="12"/>
  <c r="C136" i="12" s="1"/>
  <c r="R136" i="12"/>
  <c r="N136" i="12"/>
  <c r="S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E135" i="12"/>
  <c r="D135" i="12"/>
  <c r="C135" i="12"/>
  <c r="S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/>
  <c r="S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D133" i="12"/>
  <c r="C133" i="12"/>
  <c r="S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2" i="12"/>
  <c r="C132" i="12"/>
  <c r="S131" i="12"/>
  <c r="Q131" i="12"/>
  <c r="P131" i="12"/>
  <c r="O131" i="12"/>
  <c r="N131" i="12"/>
  <c r="M131" i="12"/>
  <c r="L131" i="12"/>
  <c r="K131" i="12"/>
  <c r="J131" i="12"/>
  <c r="I131" i="12"/>
  <c r="H131" i="12"/>
  <c r="G131" i="12"/>
  <c r="F131" i="12"/>
  <c r="E131" i="12"/>
  <c r="D131" i="12"/>
  <c r="C131" i="12"/>
  <c r="S130" i="12"/>
  <c r="Q130" i="12"/>
  <c r="P130" i="12"/>
  <c r="O130" i="12"/>
  <c r="N130" i="12"/>
  <c r="M130" i="12"/>
  <c r="L130" i="12"/>
  <c r="K130" i="12"/>
  <c r="J130" i="12"/>
  <c r="I130" i="12"/>
  <c r="H130" i="12"/>
  <c r="G130" i="12"/>
  <c r="F130" i="12"/>
  <c r="E130" i="12"/>
  <c r="D130" i="12"/>
  <c r="C130" i="12"/>
  <c r="S129" i="12"/>
  <c r="Q129" i="12"/>
  <c r="P129" i="12"/>
  <c r="O129" i="12"/>
  <c r="N129" i="12"/>
  <c r="M129" i="12"/>
  <c r="L129" i="12"/>
  <c r="K129" i="12"/>
  <c r="J129" i="12"/>
  <c r="I129" i="12"/>
  <c r="H129" i="12"/>
  <c r="G129" i="12"/>
  <c r="F129" i="12"/>
  <c r="E129" i="12"/>
  <c r="D129" i="12"/>
  <c r="C129" i="12"/>
  <c r="S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D128" i="12"/>
  <c r="C128" i="12"/>
  <c r="S127" i="12"/>
  <c r="Q127" i="12"/>
  <c r="P127" i="12"/>
  <c r="O127" i="12"/>
  <c r="N127" i="12"/>
  <c r="M127" i="12"/>
  <c r="L127" i="12"/>
  <c r="K127" i="12"/>
  <c r="J127" i="12"/>
  <c r="I127" i="12"/>
  <c r="H127" i="12"/>
  <c r="G127" i="12"/>
  <c r="F127" i="12"/>
  <c r="E127" i="12"/>
  <c r="D127" i="12"/>
  <c r="C127" i="12"/>
  <c r="S126" i="12"/>
  <c r="Q126" i="12"/>
  <c r="P126" i="12"/>
  <c r="O126" i="12"/>
  <c r="N126" i="12"/>
  <c r="M126" i="12"/>
  <c r="L126" i="12"/>
  <c r="K126" i="12"/>
  <c r="J126" i="12"/>
  <c r="I126" i="12"/>
  <c r="H126" i="12"/>
  <c r="G126" i="12"/>
  <c r="F126" i="12"/>
  <c r="E126" i="12"/>
  <c r="D126" i="12"/>
  <c r="C126" i="12"/>
  <c r="S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C125" i="12"/>
  <c r="S124" i="12"/>
  <c r="Q124" i="12"/>
  <c r="P124" i="12"/>
  <c r="O124" i="12"/>
  <c r="N124" i="12"/>
  <c r="M124" i="12"/>
  <c r="L124" i="12"/>
  <c r="K124" i="12"/>
  <c r="J124" i="12"/>
  <c r="I124" i="12"/>
  <c r="H124" i="12"/>
  <c r="G124" i="12"/>
  <c r="F124" i="12"/>
  <c r="E124" i="12"/>
  <c r="D124" i="12"/>
  <c r="C124" i="12"/>
  <c r="S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E123" i="12"/>
  <c r="D123" i="12"/>
  <c r="C123" i="12"/>
  <c r="E118" i="12"/>
  <c r="D118" i="12"/>
  <c r="C118" i="12"/>
  <c r="E114" i="12"/>
  <c r="D114" i="12"/>
  <c r="C114" i="12"/>
  <c r="E113" i="12"/>
  <c r="D113" i="12"/>
  <c r="C113" i="12"/>
  <c r="C115" i="12" s="1"/>
  <c r="C109" i="12"/>
  <c r="E108" i="12"/>
  <c r="D108" i="12"/>
  <c r="C108" i="12"/>
  <c r="E107" i="12"/>
  <c r="D107" i="12"/>
  <c r="C107" i="12"/>
  <c r="E106" i="12"/>
  <c r="D106" i="12"/>
  <c r="C106" i="12"/>
  <c r="E105" i="12"/>
  <c r="D105" i="12"/>
  <c r="C105" i="12"/>
  <c r="E104" i="12"/>
  <c r="D104" i="12"/>
  <c r="C104" i="12"/>
  <c r="E100" i="12"/>
  <c r="D100" i="12"/>
  <c r="C100" i="12"/>
  <c r="E99" i="12"/>
  <c r="D99" i="12"/>
  <c r="C99" i="12"/>
  <c r="E98" i="12"/>
  <c r="D98" i="12"/>
  <c r="C98" i="12"/>
  <c r="E94" i="12"/>
  <c r="D94" i="12"/>
  <c r="C94" i="12"/>
  <c r="E93" i="12"/>
  <c r="D93" i="12"/>
  <c r="C93" i="12"/>
  <c r="E92" i="12"/>
  <c r="D92" i="12"/>
  <c r="C92" i="12"/>
  <c r="E91" i="12"/>
  <c r="D91" i="12"/>
  <c r="C91" i="12"/>
  <c r="E90" i="12"/>
  <c r="D90" i="12"/>
  <c r="C90" i="12"/>
  <c r="E89" i="12"/>
  <c r="D89" i="12"/>
  <c r="C89" i="12"/>
  <c r="E88" i="12"/>
  <c r="E95" i="12" s="1"/>
  <c r="D88" i="12"/>
  <c r="C88" i="12"/>
  <c r="E84" i="12"/>
  <c r="D84" i="12"/>
  <c r="C84" i="12"/>
  <c r="E83" i="12"/>
  <c r="D83" i="12"/>
  <c r="C83" i="12"/>
  <c r="E82" i="12"/>
  <c r="D82" i="12"/>
  <c r="C82" i="12"/>
  <c r="E81" i="12"/>
  <c r="D81" i="12"/>
  <c r="C81" i="12"/>
  <c r="E80" i="12"/>
  <c r="D80" i="12"/>
  <c r="C80" i="12"/>
  <c r="E76" i="12"/>
  <c r="D76" i="12"/>
  <c r="C76" i="12"/>
  <c r="E75" i="12"/>
  <c r="D75" i="12"/>
  <c r="C75" i="12"/>
  <c r="E74" i="12"/>
  <c r="D74" i="12"/>
  <c r="C74" i="12"/>
  <c r="E73" i="12"/>
  <c r="D73" i="12"/>
  <c r="C73" i="12"/>
  <c r="E72" i="12"/>
  <c r="D72" i="12"/>
  <c r="C72" i="12"/>
  <c r="E70" i="12"/>
  <c r="D70" i="12"/>
  <c r="C70" i="12"/>
  <c r="E69" i="12"/>
  <c r="D69" i="12"/>
  <c r="C69" i="12"/>
  <c r="E68" i="12"/>
  <c r="D68" i="12"/>
  <c r="C68" i="12"/>
  <c r="E67" i="12"/>
  <c r="D67" i="12"/>
  <c r="C67" i="12"/>
  <c r="E66" i="12"/>
  <c r="D66" i="12"/>
  <c r="C66" i="12"/>
  <c r="E65" i="12"/>
  <c r="D65" i="12"/>
  <c r="C65" i="12"/>
  <c r="E64" i="12"/>
  <c r="D64" i="12"/>
  <c r="C64" i="12"/>
  <c r="E63" i="12"/>
  <c r="D63" i="12"/>
  <c r="C63" i="12"/>
  <c r="E62" i="12"/>
  <c r="D62" i="12"/>
  <c r="C62" i="12"/>
  <c r="E61" i="12"/>
  <c r="D61" i="12"/>
  <c r="C61" i="12"/>
  <c r="E60" i="12"/>
  <c r="D60" i="12"/>
  <c r="D77" i="12" s="1"/>
  <c r="C60" i="12"/>
  <c r="C55" i="12"/>
  <c r="C54" i="12"/>
  <c r="E52" i="12"/>
  <c r="D52" i="12"/>
  <c r="C52" i="12"/>
  <c r="E51" i="12"/>
  <c r="D51" i="12"/>
  <c r="C51" i="12"/>
  <c r="E50" i="12"/>
  <c r="D50" i="12"/>
  <c r="C50" i="12"/>
  <c r="E49" i="12"/>
  <c r="D49" i="12"/>
  <c r="C49" i="12"/>
  <c r="E48" i="12"/>
  <c r="E47" i="12" s="1"/>
  <c r="D48" i="12"/>
  <c r="C48" i="12"/>
  <c r="C46" i="12"/>
  <c r="C45" i="12" s="1"/>
  <c r="E44" i="12"/>
  <c r="D44" i="12"/>
  <c r="C44" i="12"/>
  <c r="E43" i="12"/>
  <c r="D43" i="12"/>
  <c r="C43" i="12"/>
  <c r="E42" i="12"/>
  <c r="D42" i="12"/>
  <c r="C42" i="12"/>
  <c r="E41" i="12"/>
  <c r="D41" i="12"/>
  <c r="C41" i="12"/>
  <c r="E40" i="12"/>
  <c r="E38" i="12" s="1"/>
  <c r="D40" i="12"/>
  <c r="C40" i="12"/>
  <c r="E39" i="12"/>
  <c r="D39" i="12"/>
  <c r="D38" i="12" s="1"/>
  <c r="C39" i="12"/>
  <c r="C37" i="12"/>
  <c r="C36" i="12"/>
  <c r="E35" i="12"/>
  <c r="D35" i="12"/>
  <c r="D33" i="12" s="1"/>
  <c r="C35" i="12"/>
  <c r="E34" i="12"/>
  <c r="E33" i="12" s="1"/>
  <c r="D34" i="12"/>
  <c r="C34" i="12"/>
  <c r="C33" i="12" s="1"/>
  <c r="C32" i="12"/>
  <c r="C30" i="12" s="1"/>
  <c r="C31" i="12"/>
  <c r="E29" i="12"/>
  <c r="D29" i="12"/>
  <c r="C29" i="12"/>
  <c r="E28" i="12"/>
  <c r="D28" i="12"/>
  <c r="C28" i="12"/>
  <c r="E27" i="12"/>
  <c r="D27" i="12"/>
  <c r="C27" i="12"/>
  <c r="E26" i="12"/>
  <c r="D26" i="12"/>
  <c r="C26" i="12"/>
  <c r="E25" i="12"/>
  <c r="D25" i="12"/>
  <c r="C25" i="12"/>
  <c r="E24" i="12"/>
  <c r="D24" i="12"/>
  <c r="C24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C19" i="12" s="1"/>
  <c r="E18" i="12"/>
  <c r="D18" i="12"/>
  <c r="C18" i="12"/>
  <c r="E17" i="12"/>
  <c r="D17" i="12"/>
  <c r="C17" i="12"/>
  <c r="E16" i="12"/>
  <c r="D16" i="12"/>
  <c r="C16" i="12"/>
  <c r="E15" i="12"/>
  <c r="D15" i="12"/>
  <c r="C15" i="12"/>
  <c r="E14" i="12"/>
  <c r="D14" i="12"/>
  <c r="C14" i="12"/>
  <c r="E13" i="12"/>
  <c r="D13" i="12"/>
  <c r="C13" i="12"/>
  <c r="E12" i="12"/>
  <c r="D12" i="12"/>
  <c r="C12" i="12"/>
  <c r="E11" i="12"/>
  <c r="D11" i="12"/>
  <c r="C11" i="12"/>
  <c r="A5" i="12"/>
  <c r="A4" i="12"/>
  <c r="A3" i="12"/>
  <c r="A2" i="12"/>
  <c r="M195" i="12" l="1"/>
  <c r="Q195" i="12"/>
  <c r="V195" i="12"/>
  <c r="F195" i="12"/>
  <c r="J195" i="12"/>
  <c r="J242" i="12"/>
  <c r="D10" i="12"/>
  <c r="C10" i="12"/>
  <c r="C53" i="12"/>
  <c r="E77" i="12"/>
  <c r="D115" i="12"/>
  <c r="E136" i="12"/>
  <c r="I136" i="12"/>
  <c r="M136" i="12"/>
  <c r="Q136" i="12"/>
  <c r="T195" i="12"/>
  <c r="E188" i="12"/>
  <c r="N188" i="12"/>
  <c r="R188" i="12"/>
  <c r="C202" i="12"/>
  <c r="D240" i="12"/>
  <c r="L240" i="12"/>
  <c r="D252" i="12"/>
  <c r="D312" i="12"/>
  <c r="H312" i="12"/>
  <c r="L312" i="12"/>
  <c r="C305" i="12"/>
  <c r="E19" i="12"/>
  <c r="E110" i="12"/>
  <c r="L136" i="12"/>
  <c r="D195" i="12"/>
  <c r="E241" i="12"/>
  <c r="M241" i="12"/>
  <c r="F242" i="12"/>
  <c r="N242" i="12"/>
  <c r="E217" i="12"/>
  <c r="I241" i="12"/>
  <c r="Q241" i="12"/>
  <c r="C277" i="12"/>
  <c r="D19" i="12"/>
  <c r="C47" i="12"/>
  <c r="D136" i="12"/>
  <c r="C77" i="12"/>
  <c r="C85" i="12"/>
  <c r="D85" i="12"/>
  <c r="D95" i="12"/>
  <c r="C101" i="12"/>
  <c r="D101" i="12"/>
  <c r="R195" i="12"/>
  <c r="E312" i="12"/>
  <c r="I312" i="12"/>
  <c r="M312" i="12"/>
  <c r="C285" i="12"/>
  <c r="J312" i="12"/>
  <c r="E195" i="12"/>
  <c r="N195" i="12"/>
  <c r="L195" i="12"/>
  <c r="P195" i="12"/>
  <c r="E10" i="12"/>
  <c r="E56" i="12" s="1"/>
  <c r="E85" i="12"/>
  <c r="D241" i="12"/>
  <c r="D214" i="12"/>
  <c r="H241" i="12"/>
  <c r="H243" i="12" s="1"/>
  <c r="H214" i="12"/>
  <c r="L241" i="12"/>
  <c r="L214" i="12"/>
  <c r="P241" i="12"/>
  <c r="P214" i="12"/>
  <c r="E242" i="12"/>
  <c r="I242" i="12"/>
  <c r="M242" i="12"/>
  <c r="M243" i="12" s="1"/>
  <c r="Q242" i="12"/>
  <c r="E243" i="12"/>
  <c r="I243" i="12"/>
  <c r="Q243" i="12"/>
  <c r="C110" i="12"/>
  <c r="I188" i="12"/>
  <c r="I195" i="12" s="1"/>
  <c r="C38" i="12"/>
  <c r="C56" i="12" s="1"/>
  <c r="D47" i="12"/>
  <c r="D56" i="12" s="1"/>
  <c r="G241" i="12"/>
  <c r="K241" i="12"/>
  <c r="K217" i="12"/>
  <c r="O241" i="12"/>
  <c r="D242" i="12"/>
  <c r="H242" i="12"/>
  <c r="L242" i="12"/>
  <c r="P242" i="12"/>
  <c r="C312" i="12"/>
  <c r="E214" i="12"/>
  <c r="M214" i="12"/>
  <c r="E228" i="12"/>
  <c r="M228" i="12"/>
  <c r="H231" i="12"/>
  <c r="P231" i="12"/>
  <c r="G240" i="12"/>
  <c r="O240" i="12"/>
  <c r="C195" i="12"/>
  <c r="G195" i="12"/>
  <c r="K195" i="12"/>
  <c r="O195" i="12"/>
  <c r="S195" i="12"/>
  <c r="AB199" i="12"/>
  <c r="AB200" i="12"/>
  <c r="AB201" i="12"/>
  <c r="F241" i="12"/>
  <c r="F243" i="12" s="1"/>
  <c r="J241" i="12"/>
  <c r="J243" i="12" s="1"/>
  <c r="N241" i="12"/>
  <c r="N243" i="12" s="1"/>
  <c r="G242" i="12"/>
  <c r="K242" i="12"/>
  <c r="O242" i="12"/>
  <c r="F214" i="12"/>
  <c r="N214" i="12"/>
  <c r="C220" i="12"/>
  <c r="G220" i="12"/>
  <c r="K220" i="12"/>
  <c r="O220" i="12"/>
  <c r="D225" i="12"/>
  <c r="H225" i="12"/>
  <c r="L225" i="12"/>
  <c r="P225" i="12"/>
  <c r="C234" i="12"/>
  <c r="G234" i="12"/>
  <c r="K234" i="12"/>
  <c r="O234" i="12"/>
  <c r="F237" i="12"/>
  <c r="J237" i="12"/>
  <c r="N237" i="12"/>
  <c r="I214" i="12"/>
  <c r="Q214" i="12"/>
  <c r="D217" i="12"/>
  <c r="H217" i="12"/>
  <c r="L217" i="12"/>
  <c r="P217" i="12"/>
  <c r="I228" i="12"/>
  <c r="Q228" i="12"/>
  <c r="D231" i="12"/>
  <c r="L231" i="12"/>
  <c r="C240" i="12"/>
  <c r="K240" i="12"/>
  <c r="C252" i="12"/>
  <c r="AA261" i="12"/>
  <c r="K261" i="12" s="1"/>
  <c r="AA263" i="12"/>
  <c r="K263" i="12" s="1"/>
  <c r="C95" i="12"/>
  <c r="E101" i="12"/>
  <c r="E115" i="12"/>
  <c r="G136" i="12"/>
  <c r="O136" i="12"/>
  <c r="D110" i="12"/>
  <c r="C214" i="12"/>
  <c r="G214" i="12"/>
  <c r="C228" i="12"/>
  <c r="G228" i="12"/>
  <c r="K228" i="12"/>
  <c r="O228" i="12"/>
  <c r="F231" i="12"/>
  <c r="J231" i="12"/>
  <c r="N231" i="12"/>
  <c r="E240" i="12"/>
  <c r="I240" i="12"/>
  <c r="M240" i="12"/>
  <c r="Q240" i="12"/>
  <c r="AA262" i="12"/>
  <c r="K262" i="12" s="1"/>
  <c r="G312" i="12"/>
  <c r="K312" i="12"/>
  <c r="M311" i="11"/>
  <c r="L311" i="11"/>
  <c r="K311" i="11"/>
  <c r="J311" i="11"/>
  <c r="I311" i="11"/>
  <c r="H311" i="11"/>
  <c r="G311" i="11"/>
  <c r="F311" i="11"/>
  <c r="E311" i="11"/>
  <c r="D311" i="11"/>
  <c r="C310" i="11"/>
  <c r="C309" i="11"/>
  <c r="C308" i="11"/>
  <c r="C307" i="11"/>
  <c r="C306" i="11"/>
  <c r="M305" i="11"/>
  <c r="L305" i="11"/>
  <c r="K305" i="11"/>
  <c r="J305" i="11"/>
  <c r="I305" i="11"/>
  <c r="H305" i="11"/>
  <c r="G305" i="11"/>
  <c r="F305" i="11"/>
  <c r="E305" i="11"/>
  <c r="D305" i="11"/>
  <c r="C304" i="11"/>
  <c r="C303" i="11"/>
  <c r="C302" i="11"/>
  <c r="C301" i="11"/>
  <c r="C300" i="11"/>
  <c r="C299" i="11"/>
  <c r="M298" i="11"/>
  <c r="L298" i="11"/>
  <c r="K298" i="11"/>
  <c r="J298" i="11"/>
  <c r="I298" i="11"/>
  <c r="H298" i="11"/>
  <c r="G298" i="11"/>
  <c r="F298" i="11"/>
  <c r="E298" i="11"/>
  <c r="D298" i="11"/>
  <c r="C297" i="11"/>
  <c r="C296" i="11"/>
  <c r="C295" i="11"/>
  <c r="C294" i="11"/>
  <c r="C293" i="11"/>
  <c r="C292" i="11"/>
  <c r="C291" i="11"/>
  <c r="C290" i="11"/>
  <c r="M289" i="11"/>
  <c r="L289" i="11"/>
  <c r="K289" i="11"/>
  <c r="J289" i="11"/>
  <c r="I289" i="11"/>
  <c r="H289" i="11"/>
  <c r="G289" i="11"/>
  <c r="F289" i="11"/>
  <c r="E289" i="11"/>
  <c r="D289" i="11"/>
  <c r="C288" i="11"/>
  <c r="C287" i="11"/>
  <c r="C286" i="11"/>
  <c r="C289" i="11" s="1"/>
  <c r="M285" i="11"/>
  <c r="L285" i="11"/>
  <c r="K285" i="11"/>
  <c r="J285" i="11"/>
  <c r="I285" i="11"/>
  <c r="H285" i="11"/>
  <c r="G285" i="11"/>
  <c r="F285" i="11"/>
  <c r="E285" i="11"/>
  <c r="D285" i="11"/>
  <c r="C284" i="11"/>
  <c r="C285" i="11" s="1"/>
  <c r="C283" i="11"/>
  <c r="C282" i="11"/>
  <c r="M281" i="11"/>
  <c r="L281" i="11"/>
  <c r="K281" i="11"/>
  <c r="J281" i="11"/>
  <c r="I281" i="11"/>
  <c r="H281" i="11"/>
  <c r="G281" i="11"/>
  <c r="F281" i="11"/>
  <c r="E281" i="11"/>
  <c r="D281" i="11"/>
  <c r="C280" i="11"/>
  <c r="C279" i="11"/>
  <c r="C278" i="11"/>
  <c r="C281" i="11" s="1"/>
  <c r="M277" i="11"/>
  <c r="L277" i="11"/>
  <c r="K277" i="11"/>
  <c r="J277" i="11"/>
  <c r="I277" i="11"/>
  <c r="H277" i="11"/>
  <c r="G277" i="11"/>
  <c r="F277" i="11"/>
  <c r="F312" i="11" s="1"/>
  <c r="E277" i="11"/>
  <c r="D277" i="11"/>
  <c r="C276" i="11"/>
  <c r="C275" i="11"/>
  <c r="C274" i="11"/>
  <c r="C273" i="11"/>
  <c r="C272" i="11"/>
  <c r="AB268" i="11"/>
  <c r="AA268" i="11"/>
  <c r="F268" i="11" s="1"/>
  <c r="AB267" i="11"/>
  <c r="AA267" i="11"/>
  <c r="F267" i="11"/>
  <c r="AB266" i="11"/>
  <c r="AA266" i="11"/>
  <c r="F266" i="11" s="1"/>
  <c r="C263" i="11"/>
  <c r="AB263" i="11" s="1"/>
  <c r="C262" i="11"/>
  <c r="AB262" i="11" s="1"/>
  <c r="AB261" i="11"/>
  <c r="AA261" i="11"/>
  <c r="K261" i="11" s="1"/>
  <c r="C261" i="11"/>
  <c r="D251" i="11"/>
  <c r="C251" i="11"/>
  <c r="D250" i="11"/>
  <c r="C250" i="11"/>
  <c r="E249" i="11"/>
  <c r="D249" i="11"/>
  <c r="C249" i="11"/>
  <c r="D248" i="11"/>
  <c r="C248" i="11"/>
  <c r="E247" i="11"/>
  <c r="D247" i="11"/>
  <c r="C247" i="11"/>
  <c r="D246" i="11"/>
  <c r="C246" i="11"/>
  <c r="Q239" i="11"/>
  <c r="P239" i="11"/>
  <c r="O239" i="11"/>
  <c r="N239" i="11"/>
  <c r="M239" i="11"/>
  <c r="L239" i="11"/>
  <c r="K239" i="11"/>
  <c r="J239" i="11"/>
  <c r="I239" i="11"/>
  <c r="H239" i="11"/>
  <c r="G239" i="11"/>
  <c r="F239" i="11"/>
  <c r="E239" i="11"/>
  <c r="D239" i="11"/>
  <c r="C239" i="11"/>
  <c r="Q238" i="11"/>
  <c r="P238" i="11"/>
  <c r="O238" i="11"/>
  <c r="N238" i="11"/>
  <c r="N240" i="11" s="1"/>
  <c r="M238" i="11"/>
  <c r="L238" i="11"/>
  <c r="K238" i="11"/>
  <c r="J238" i="11"/>
  <c r="J240" i="11" s="1"/>
  <c r="I238" i="11"/>
  <c r="H238" i="11"/>
  <c r="G238" i="11"/>
  <c r="F238" i="11"/>
  <c r="F240" i="11" s="1"/>
  <c r="E238" i="11"/>
  <c r="D238" i="11"/>
  <c r="C238" i="11"/>
  <c r="Q236" i="11"/>
  <c r="P236" i="11"/>
  <c r="O236" i="11"/>
  <c r="N236" i="11"/>
  <c r="M236" i="11"/>
  <c r="L236" i="11"/>
  <c r="K236" i="11"/>
  <c r="J236" i="11"/>
  <c r="I236" i="11"/>
  <c r="H236" i="11"/>
  <c r="G236" i="11"/>
  <c r="F236" i="11"/>
  <c r="E236" i="11"/>
  <c r="D236" i="11"/>
  <c r="C236" i="11"/>
  <c r="Q235" i="11"/>
  <c r="P235" i="11"/>
  <c r="O235" i="11"/>
  <c r="N235" i="11"/>
  <c r="M235" i="11"/>
  <c r="L235" i="11"/>
  <c r="K235" i="11"/>
  <c r="J235" i="11"/>
  <c r="I235" i="11"/>
  <c r="H235" i="11"/>
  <c r="G235" i="11"/>
  <c r="F235" i="11"/>
  <c r="E235" i="11"/>
  <c r="D235" i="11"/>
  <c r="C235" i="11"/>
  <c r="Q233" i="11"/>
  <c r="P233" i="11"/>
  <c r="O233" i="11"/>
  <c r="N233" i="11"/>
  <c r="M233" i="11"/>
  <c r="L233" i="11"/>
  <c r="K233" i="11"/>
  <c r="J233" i="11"/>
  <c r="I233" i="11"/>
  <c r="H233" i="11"/>
  <c r="G233" i="11"/>
  <c r="F233" i="11"/>
  <c r="E233" i="11"/>
  <c r="D233" i="11"/>
  <c r="C233" i="11"/>
  <c r="Q232" i="11"/>
  <c r="P232" i="11"/>
  <c r="O232" i="11"/>
  <c r="N232" i="11"/>
  <c r="M232" i="11"/>
  <c r="L232" i="11"/>
  <c r="K232" i="11"/>
  <c r="J232" i="11"/>
  <c r="I232" i="11"/>
  <c r="H232" i="11"/>
  <c r="G232" i="11"/>
  <c r="F232" i="11"/>
  <c r="E232" i="11"/>
  <c r="D232" i="11"/>
  <c r="C232" i="11"/>
  <c r="Q230" i="11"/>
  <c r="Q231" i="11" s="1"/>
  <c r="P230" i="11"/>
  <c r="O230" i="11"/>
  <c r="N230" i="11"/>
  <c r="M230" i="11"/>
  <c r="L230" i="11"/>
  <c r="K230" i="11"/>
  <c r="J230" i="11"/>
  <c r="I230" i="11"/>
  <c r="H230" i="11"/>
  <c r="G230" i="11"/>
  <c r="F230" i="11"/>
  <c r="E230" i="11"/>
  <c r="D230" i="11"/>
  <c r="C230" i="11"/>
  <c r="Q229" i="11"/>
  <c r="P229" i="11"/>
  <c r="O229" i="11"/>
  <c r="N229" i="11"/>
  <c r="M229" i="11"/>
  <c r="L229" i="11"/>
  <c r="K229" i="11"/>
  <c r="J229" i="11"/>
  <c r="I229" i="11"/>
  <c r="H229" i="11"/>
  <c r="G229" i="11"/>
  <c r="F229" i="11"/>
  <c r="E229" i="11"/>
  <c r="D229" i="11"/>
  <c r="C229" i="11"/>
  <c r="Q227" i="11"/>
  <c r="P227" i="11"/>
  <c r="O227" i="11"/>
  <c r="N227" i="11"/>
  <c r="M227" i="11"/>
  <c r="L227" i="11"/>
  <c r="K227" i="11"/>
  <c r="J227" i="11"/>
  <c r="I227" i="11"/>
  <c r="H227" i="11"/>
  <c r="G227" i="11"/>
  <c r="F227" i="11"/>
  <c r="E227" i="11"/>
  <c r="D227" i="11"/>
  <c r="C227" i="11"/>
  <c r="Q226" i="11"/>
  <c r="P226" i="11"/>
  <c r="O226" i="11"/>
  <c r="O228" i="11" s="1"/>
  <c r="N226" i="11"/>
  <c r="M226" i="11"/>
  <c r="L226" i="11"/>
  <c r="K226" i="11"/>
  <c r="K228" i="11" s="1"/>
  <c r="J226" i="11"/>
  <c r="I226" i="11"/>
  <c r="H226" i="11"/>
  <c r="G226" i="11"/>
  <c r="F226" i="11"/>
  <c r="E226" i="11"/>
  <c r="D226" i="11"/>
  <c r="C226" i="11"/>
  <c r="C228" i="11" s="1"/>
  <c r="Q224" i="11"/>
  <c r="P224" i="11"/>
  <c r="O224" i="11"/>
  <c r="N224" i="11"/>
  <c r="M224" i="11"/>
  <c r="L224" i="11"/>
  <c r="K224" i="11"/>
  <c r="J224" i="11"/>
  <c r="I224" i="11"/>
  <c r="H224" i="11"/>
  <c r="G224" i="11"/>
  <c r="F224" i="11"/>
  <c r="E224" i="11"/>
  <c r="D224" i="11"/>
  <c r="C224" i="11"/>
  <c r="Q223" i="11"/>
  <c r="P223" i="11"/>
  <c r="O223" i="11"/>
  <c r="O225" i="11" s="1"/>
  <c r="N223" i="11"/>
  <c r="M223" i="11"/>
  <c r="L223" i="11"/>
  <c r="K223" i="11"/>
  <c r="J223" i="11"/>
  <c r="I223" i="11"/>
  <c r="H223" i="11"/>
  <c r="G223" i="11"/>
  <c r="F223" i="11"/>
  <c r="E223" i="11"/>
  <c r="D223" i="11"/>
  <c r="C223" i="11"/>
  <c r="Q222" i="11"/>
  <c r="P222" i="11"/>
  <c r="O222" i="11"/>
  <c r="N222" i="11"/>
  <c r="M222" i="11"/>
  <c r="L222" i="11"/>
  <c r="K222" i="11"/>
  <c r="J222" i="11"/>
  <c r="I222" i="11"/>
  <c r="H222" i="11"/>
  <c r="G222" i="11"/>
  <c r="F222" i="11"/>
  <c r="E222" i="11"/>
  <c r="D222" i="11"/>
  <c r="C222" i="11"/>
  <c r="Q221" i="11"/>
  <c r="P221" i="11"/>
  <c r="O221" i="11"/>
  <c r="N221" i="11"/>
  <c r="M221" i="11"/>
  <c r="L221" i="11"/>
  <c r="K221" i="11"/>
  <c r="J221" i="11"/>
  <c r="I221" i="11"/>
  <c r="H221" i="11"/>
  <c r="G221" i="11"/>
  <c r="F221" i="11"/>
  <c r="E221" i="11"/>
  <c r="D221" i="11"/>
  <c r="C221" i="11"/>
  <c r="Q219" i="11"/>
  <c r="P219" i="11"/>
  <c r="O219" i="11"/>
  <c r="N219" i="11"/>
  <c r="M219" i="11"/>
  <c r="L219" i="11"/>
  <c r="K219" i="11"/>
  <c r="J219" i="11"/>
  <c r="I219" i="11"/>
  <c r="H219" i="11"/>
  <c r="G219" i="11"/>
  <c r="F219" i="11"/>
  <c r="E219" i="11"/>
  <c r="D219" i="11"/>
  <c r="C219" i="11"/>
  <c r="Q218" i="11"/>
  <c r="P218" i="11"/>
  <c r="O218" i="11"/>
  <c r="O220" i="11" s="1"/>
  <c r="N218" i="11"/>
  <c r="M218" i="11"/>
  <c r="L218" i="11"/>
  <c r="K218" i="11"/>
  <c r="K220" i="11" s="1"/>
  <c r="J218" i="11"/>
  <c r="I218" i="11"/>
  <c r="H218" i="11"/>
  <c r="G218" i="11"/>
  <c r="G220" i="11" s="1"/>
  <c r="F218" i="11"/>
  <c r="E218" i="11"/>
  <c r="D218" i="11"/>
  <c r="C218" i="11"/>
  <c r="C220" i="11" s="1"/>
  <c r="Q216" i="11"/>
  <c r="P216" i="11"/>
  <c r="O216" i="11"/>
  <c r="N216" i="11"/>
  <c r="M216" i="11"/>
  <c r="L216" i="11"/>
  <c r="K216" i="11"/>
  <c r="J216" i="11"/>
  <c r="I216" i="11"/>
  <c r="H216" i="11"/>
  <c r="G216" i="11"/>
  <c r="F216" i="11"/>
  <c r="E216" i="11"/>
  <c r="D216" i="11"/>
  <c r="C216" i="11"/>
  <c r="Q215" i="11"/>
  <c r="Q217" i="11" s="1"/>
  <c r="P215" i="11"/>
  <c r="O215" i="11"/>
  <c r="N215" i="11"/>
  <c r="M215" i="11"/>
  <c r="M217" i="11" s="1"/>
  <c r="L215" i="11"/>
  <c r="K215" i="11"/>
  <c r="J215" i="11"/>
  <c r="I215" i="11"/>
  <c r="I217" i="11" s="1"/>
  <c r="H215" i="11"/>
  <c r="H217" i="11" s="1"/>
  <c r="G215" i="11"/>
  <c r="F215" i="11"/>
  <c r="E215" i="11"/>
  <c r="E217" i="11" s="1"/>
  <c r="D215" i="11"/>
  <c r="C215" i="11"/>
  <c r="C217" i="11" s="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D213" i="11"/>
  <c r="C213" i="11"/>
  <c r="Q212" i="11"/>
  <c r="P212" i="11"/>
  <c r="O212" i="11"/>
  <c r="N212" i="11"/>
  <c r="M212" i="11"/>
  <c r="M214" i="11" s="1"/>
  <c r="L212" i="11"/>
  <c r="K212" i="11"/>
  <c r="J212" i="11"/>
  <c r="I212" i="11"/>
  <c r="I214" i="11" s="1"/>
  <c r="H212" i="11"/>
  <c r="G212" i="11"/>
  <c r="F212" i="11"/>
  <c r="E212" i="11"/>
  <c r="E214" i="11" s="1"/>
  <c r="D212" i="11"/>
  <c r="C212" i="11"/>
  <c r="D207" i="11"/>
  <c r="C207" i="11"/>
  <c r="D206" i="11"/>
  <c r="C206" i="11"/>
  <c r="F202" i="11"/>
  <c r="E202" i="11"/>
  <c r="F201" i="11"/>
  <c r="E201" i="11"/>
  <c r="C201" i="11" s="1"/>
  <c r="AB201" i="11" s="1"/>
  <c r="F200" i="11"/>
  <c r="E200" i="11"/>
  <c r="F199" i="11"/>
  <c r="E199" i="11"/>
  <c r="V194" i="11"/>
  <c r="U194" i="11"/>
  <c r="U195" i="11" s="1"/>
  <c r="R194" i="11"/>
  <c r="Q194" i="11"/>
  <c r="P194" i="11"/>
  <c r="O194" i="11"/>
  <c r="N194" i="11"/>
  <c r="M194" i="11"/>
  <c r="L194" i="11"/>
  <c r="J194" i="11"/>
  <c r="I194" i="11"/>
  <c r="H194" i="11"/>
  <c r="G194" i="11"/>
  <c r="F194" i="11"/>
  <c r="E194" i="11"/>
  <c r="D194" i="11"/>
  <c r="C194" i="11"/>
  <c r="V193" i="11"/>
  <c r="T193" i="11"/>
  <c r="S193" i="11"/>
  <c r="R193" i="11"/>
  <c r="Q193" i="11"/>
  <c r="P193" i="11"/>
  <c r="O193" i="11"/>
  <c r="N193" i="11"/>
  <c r="M193" i="11"/>
  <c r="L193" i="11"/>
  <c r="K195" i="11"/>
  <c r="J193" i="11"/>
  <c r="I193" i="11"/>
  <c r="H193" i="11"/>
  <c r="G193" i="11"/>
  <c r="F193" i="11"/>
  <c r="E193" i="11"/>
  <c r="D193" i="11"/>
  <c r="C193" i="11"/>
  <c r="V192" i="11"/>
  <c r="T192" i="11"/>
  <c r="S192" i="11"/>
  <c r="R192" i="11"/>
  <c r="Q192" i="11"/>
  <c r="P192" i="11"/>
  <c r="O192" i="11"/>
  <c r="N192" i="11"/>
  <c r="M192" i="11"/>
  <c r="L192" i="11"/>
  <c r="J192" i="11"/>
  <c r="I192" i="11"/>
  <c r="H192" i="11"/>
  <c r="G192" i="11"/>
  <c r="F192" i="11"/>
  <c r="E192" i="11"/>
  <c r="D192" i="11"/>
  <c r="C192" i="11"/>
  <c r="V191" i="11"/>
  <c r="T191" i="11"/>
  <c r="S191" i="11"/>
  <c r="R191" i="11"/>
  <c r="Q191" i="11"/>
  <c r="P191" i="11"/>
  <c r="O191" i="11"/>
  <c r="N191" i="11"/>
  <c r="M191" i="11"/>
  <c r="L191" i="11"/>
  <c r="J191" i="11"/>
  <c r="I191" i="11"/>
  <c r="H191" i="11"/>
  <c r="G191" i="11"/>
  <c r="F191" i="11"/>
  <c r="E191" i="11"/>
  <c r="D191" i="11"/>
  <c r="C191" i="11"/>
  <c r="V190" i="11"/>
  <c r="T190" i="11"/>
  <c r="S190" i="11"/>
  <c r="R190" i="11"/>
  <c r="R188" i="11" s="1"/>
  <c r="Q190" i="11"/>
  <c r="P190" i="11"/>
  <c r="O190" i="11"/>
  <c r="N190" i="11"/>
  <c r="M190" i="11"/>
  <c r="L190" i="11"/>
  <c r="J190" i="11"/>
  <c r="I190" i="11"/>
  <c r="I188" i="11" s="1"/>
  <c r="H190" i="11"/>
  <c r="G190" i="11"/>
  <c r="F190" i="11"/>
  <c r="E190" i="11"/>
  <c r="D190" i="11"/>
  <c r="C190" i="11"/>
  <c r="V189" i="11"/>
  <c r="T189" i="11"/>
  <c r="S189" i="11"/>
  <c r="R189" i="11"/>
  <c r="Q189" i="11"/>
  <c r="P189" i="11"/>
  <c r="O189" i="11"/>
  <c r="N189" i="11"/>
  <c r="M189" i="11"/>
  <c r="L189" i="11"/>
  <c r="J189" i="11"/>
  <c r="I189" i="11"/>
  <c r="H189" i="11"/>
  <c r="G189" i="11"/>
  <c r="F189" i="11"/>
  <c r="E189" i="11"/>
  <c r="D189" i="11"/>
  <c r="C189" i="11"/>
  <c r="V187" i="11"/>
  <c r="T187" i="11"/>
  <c r="S187" i="11"/>
  <c r="R187" i="11"/>
  <c r="Q187" i="11"/>
  <c r="P187" i="11"/>
  <c r="O187" i="11"/>
  <c r="N187" i="11"/>
  <c r="M187" i="11"/>
  <c r="L187" i="11"/>
  <c r="J187" i="11"/>
  <c r="I187" i="11"/>
  <c r="H187" i="11"/>
  <c r="G187" i="11"/>
  <c r="F187" i="11"/>
  <c r="E187" i="11"/>
  <c r="D187" i="11"/>
  <c r="C187" i="11"/>
  <c r="V186" i="11"/>
  <c r="T186" i="11"/>
  <c r="S186" i="11"/>
  <c r="R186" i="11"/>
  <c r="Q186" i="11"/>
  <c r="P186" i="11"/>
  <c r="O186" i="11"/>
  <c r="N186" i="11"/>
  <c r="M186" i="11"/>
  <c r="L186" i="11"/>
  <c r="J186" i="11"/>
  <c r="I186" i="11"/>
  <c r="H186" i="11"/>
  <c r="G186" i="11"/>
  <c r="F186" i="11"/>
  <c r="E186" i="11"/>
  <c r="D186" i="11"/>
  <c r="C186" i="11"/>
  <c r="V185" i="11"/>
  <c r="T185" i="11"/>
  <c r="S185" i="11"/>
  <c r="R185" i="11"/>
  <c r="Q185" i="11"/>
  <c r="P185" i="11"/>
  <c r="O185" i="11"/>
  <c r="N185" i="11"/>
  <c r="M185" i="11"/>
  <c r="L185" i="11"/>
  <c r="J185" i="11"/>
  <c r="I185" i="11"/>
  <c r="H185" i="11"/>
  <c r="G185" i="11"/>
  <c r="F185" i="11"/>
  <c r="E185" i="11"/>
  <c r="D185" i="11"/>
  <c r="C185" i="11"/>
  <c r="V184" i="11"/>
  <c r="T184" i="11"/>
  <c r="S184" i="11"/>
  <c r="R184" i="11"/>
  <c r="Q184" i="11"/>
  <c r="P184" i="11"/>
  <c r="O184" i="11"/>
  <c r="N184" i="11"/>
  <c r="M184" i="11"/>
  <c r="L184" i="11"/>
  <c r="J184" i="11"/>
  <c r="I184" i="11"/>
  <c r="H184" i="11"/>
  <c r="G184" i="11"/>
  <c r="F184" i="11"/>
  <c r="E184" i="11"/>
  <c r="D184" i="11"/>
  <c r="C184" i="11"/>
  <c r="V183" i="11"/>
  <c r="T183" i="11"/>
  <c r="S183" i="11"/>
  <c r="R183" i="11"/>
  <c r="Q183" i="11"/>
  <c r="P183" i="11"/>
  <c r="O183" i="11"/>
  <c r="N183" i="11"/>
  <c r="M183" i="11"/>
  <c r="L183" i="11"/>
  <c r="J183" i="11"/>
  <c r="I183" i="11"/>
  <c r="H183" i="11"/>
  <c r="G183" i="11"/>
  <c r="F183" i="11"/>
  <c r="E183" i="11"/>
  <c r="D183" i="11"/>
  <c r="C183" i="11"/>
  <c r="V182" i="11"/>
  <c r="T182" i="11"/>
  <c r="S182" i="11"/>
  <c r="R182" i="11"/>
  <c r="Q182" i="11"/>
  <c r="P182" i="11"/>
  <c r="O182" i="11"/>
  <c r="N182" i="11"/>
  <c r="M182" i="11"/>
  <c r="L182" i="11"/>
  <c r="J182" i="11"/>
  <c r="I182" i="11"/>
  <c r="H182" i="11"/>
  <c r="G182" i="11"/>
  <c r="F182" i="11"/>
  <c r="E182" i="11"/>
  <c r="D182" i="11"/>
  <c r="C182" i="11"/>
  <c r="V181" i="11"/>
  <c r="T181" i="11"/>
  <c r="S181" i="11"/>
  <c r="R181" i="11"/>
  <c r="Q181" i="11"/>
  <c r="P181" i="11"/>
  <c r="O181" i="11"/>
  <c r="N181" i="11"/>
  <c r="M181" i="11"/>
  <c r="L181" i="11"/>
  <c r="J181" i="11"/>
  <c r="I181" i="11"/>
  <c r="H181" i="11"/>
  <c r="G181" i="11"/>
  <c r="F181" i="11"/>
  <c r="E181" i="11"/>
  <c r="D181" i="11"/>
  <c r="C181" i="11"/>
  <c r="V180" i="11"/>
  <c r="T180" i="11"/>
  <c r="S180" i="11"/>
  <c r="R180" i="11"/>
  <c r="Q180" i="11"/>
  <c r="P180" i="11"/>
  <c r="O180" i="11"/>
  <c r="N180" i="11"/>
  <c r="M180" i="11"/>
  <c r="L180" i="11"/>
  <c r="J180" i="11"/>
  <c r="I180" i="11"/>
  <c r="H180" i="11"/>
  <c r="G180" i="11"/>
  <c r="F180" i="11"/>
  <c r="E180" i="11"/>
  <c r="D180" i="11"/>
  <c r="C180" i="11"/>
  <c r="V179" i="11"/>
  <c r="T179" i="11"/>
  <c r="S179" i="11"/>
  <c r="R179" i="11"/>
  <c r="Q179" i="11"/>
  <c r="P179" i="11"/>
  <c r="O179" i="11"/>
  <c r="N179" i="11"/>
  <c r="M179" i="11"/>
  <c r="L179" i="11"/>
  <c r="J179" i="11"/>
  <c r="I179" i="11"/>
  <c r="H179" i="11"/>
  <c r="G179" i="11"/>
  <c r="F179" i="11"/>
  <c r="E179" i="11"/>
  <c r="D179" i="11"/>
  <c r="C179" i="11"/>
  <c r="V178" i="11"/>
  <c r="T178" i="11"/>
  <c r="S178" i="11"/>
  <c r="R178" i="11"/>
  <c r="Q178" i="11"/>
  <c r="P178" i="11"/>
  <c r="O178" i="11"/>
  <c r="N178" i="11"/>
  <c r="M178" i="11"/>
  <c r="L178" i="11"/>
  <c r="J178" i="11"/>
  <c r="I178" i="11"/>
  <c r="H178" i="11"/>
  <c r="G178" i="11"/>
  <c r="F178" i="11"/>
  <c r="E178" i="11"/>
  <c r="D178" i="11"/>
  <c r="C178" i="11"/>
  <c r="V177" i="11"/>
  <c r="T177" i="11"/>
  <c r="S177" i="11"/>
  <c r="R177" i="11"/>
  <c r="Q177" i="11"/>
  <c r="P177" i="11"/>
  <c r="O177" i="11"/>
  <c r="N177" i="11"/>
  <c r="M177" i="11"/>
  <c r="L177" i="11"/>
  <c r="J177" i="11"/>
  <c r="I177" i="11"/>
  <c r="H177" i="11"/>
  <c r="G177" i="11"/>
  <c r="F177" i="11"/>
  <c r="E177" i="11"/>
  <c r="D177" i="11"/>
  <c r="C177" i="11"/>
  <c r="V176" i="11"/>
  <c r="T176" i="11"/>
  <c r="S176" i="11"/>
  <c r="R176" i="11"/>
  <c r="Q176" i="11"/>
  <c r="P176" i="11"/>
  <c r="O176" i="11"/>
  <c r="N176" i="11"/>
  <c r="M176" i="11"/>
  <c r="L176" i="11"/>
  <c r="J176" i="11"/>
  <c r="I176" i="11"/>
  <c r="H176" i="11"/>
  <c r="G176" i="11"/>
  <c r="F176" i="11"/>
  <c r="E176" i="11"/>
  <c r="D176" i="11"/>
  <c r="C176" i="11"/>
  <c r="V175" i="11"/>
  <c r="T175" i="11"/>
  <c r="S175" i="11"/>
  <c r="R175" i="11"/>
  <c r="Q175" i="11"/>
  <c r="P175" i="11"/>
  <c r="O175" i="11"/>
  <c r="N175" i="11"/>
  <c r="M175" i="11"/>
  <c r="L175" i="11"/>
  <c r="J175" i="11"/>
  <c r="I175" i="11"/>
  <c r="H175" i="11"/>
  <c r="G175" i="11"/>
  <c r="F175" i="11"/>
  <c r="E175" i="11"/>
  <c r="D175" i="11"/>
  <c r="C175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D167" i="11"/>
  <c r="C167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D166" i="11"/>
  <c r="C166" i="11"/>
  <c r="R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D165" i="11"/>
  <c r="C165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D164" i="11"/>
  <c r="C164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D163" i="11"/>
  <c r="C163" i="11"/>
  <c r="R162" i="11"/>
  <c r="R170" i="11" s="1"/>
  <c r="Q162" i="11"/>
  <c r="Q170" i="11" s="1"/>
  <c r="P162" i="11"/>
  <c r="P170" i="11" s="1"/>
  <c r="O162" i="11"/>
  <c r="N162" i="11"/>
  <c r="N170" i="11" s="1"/>
  <c r="M162" i="11"/>
  <c r="M170" i="11" s="1"/>
  <c r="L162" i="11"/>
  <c r="L170" i="11" s="1"/>
  <c r="K162" i="11"/>
  <c r="K170" i="11" s="1"/>
  <c r="J162" i="11"/>
  <c r="J170" i="11" s="1"/>
  <c r="I162" i="11"/>
  <c r="I170" i="11" s="1"/>
  <c r="H162" i="11"/>
  <c r="H170" i="11" s="1"/>
  <c r="G162" i="11"/>
  <c r="G170" i="11" s="1"/>
  <c r="F162" i="11"/>
  <c r="F170" i="11" s="1"/>
  <c r="E162" i="11"/>
  <c r="E170" i="11" s="1"/>
  <c r="D162" i="11"/>
  <c r="D170" i="11" s="1"/>
  <c r="C162" i="11"/>
  <c r="C170" i="11" s="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D156" i="11"/>
  <c r="C156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C154" i="11"/>
  <c r="R152" i="11"/>
  <c r="R157" i="11" s="1"/>
  <c r="Q152" i="11"/>
  <c r="Q157" i="11" s="1"/>
  <c r="P152" i="11"/>
  <c r="P157" i="11" s="1"/>
  <c r="O152" i="11"/>
  <c r="O157" i="11" s="1"/>
  <c r="N152" i="11"/>
  <c r="N157" i="11" s="1"/>
  <c r="M152" i="11"/>
  <c r="M157" i="11" s="1"/>
  <c r="L152" i="11"/>
  <c r="L157" i="11" s="1"/>
  <c r="K152" i="11"/>
  <c r="J152" i="11"/>
  <c r="J157" i="11" s="1"/>
  <c r="I152" i="11"/>
  <c r="I157" i="11" s="1"/>
  <c r="H152" i="11"/>
  <c r="H157" i="11" s="1"/>
  <c r="G152" i="11"/>
  <c r="G157" i="11" s="1"/>
  <c r="F152" i="11"/>
  <c r="F157" i="11" s="1"/>
  <c r="E152" i="11"/>
  <c r="E157" i="11" s="1"/>
  <c r="D152" i="11"/>
  <c r="D157" i="11" s="1"/>
  <c r="C152" i="11"/>
  <c r="C157" i="11" s="1"/>
  <c r="S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D147" i="11"/>
  <c r="C147" i="11"/>
  <c r="Q146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D145" i="11"/>
  <c r="C145" i="11"/>
  <c r="S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D144" i="11"/>
  <c r="C144" i="11"/>
  <c r="S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D143" i="11"/>
  <c r="C143" i="11"/>
  <c r="S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D142" i="11"/>
  <c r="C142" i="11"/>
  <c r="S141" i="11"/>
  <c r="Q141" i="11"/>
  <c r="Q140" i="11" s="1"/>
  <c r="P141" i="11"/>
  <c r="P140" i="11" s="1"/>
  <c r="O141" i="11"/>
  <c r="O140" i="11" s="1"/>
  <c r="N141" i="11"/>
  <c r="N140" i="11" s="1"/>
  <c r="M141" i="11"/>
  <c r="M140" i="11" s="1"/>
  <c r="L141" i="11"/>
  <c r="L140" i="11" s="1"/>
  <c r="K141" i="11"/>
  <c r="K140" i="11" s="1"/>
  <c r="J141" i="11"/>
  <c r="J140" i="11" s="1"/>
  <c r="I141" i="11"/>
  <c r="I140" i="11" s="1"/>
  <c r="H141" i="11"/>
  <c r="H140" i="11" s="1"/>
  <c r="G141" i="11"/>
  <c r="G140" i="11" s="1"/>
  <c r="F141" i="11"/>
  <c r="E141" i="11"/>
  <c r="E140" i="11" s="1"/>
  <c r="D141" i="11"/>
  <c r="D140" i="11" s="1"/>
  <c r="C141" i="11"/>
  <c r="C140" i="11" s="1"/>
  <c r="S140" i="11"/>
  <c r="R140" i="11"/>
  <c r="F140" i="11"/>
  <c r="S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C139" i="11"/>
  <c r="S138" i="11"/>
  <c r="Q138" i="11"/>
  <c r="P138" i="11"/>
  <c r="O138" i="11"/>
  <c r="N138" i="11"/>
  <c r="M138" i="11"/>
  <c r="L138" i="11"/>
  <c r="K138" i="11"/>
  <c r="J138" i="11"/>
  <c r="I138" i="11"/>
  <c r="H138" i="11"/>
  <c r="G138" i="11"/>
  <c r="F138" i="11"/>
  <c r="E138" i="11"/>
  <c r="D138" i="11"/>
  <c r="C138" i="11"/>
  <c r="S137" i="11"/>
  <c r="Q137" i="11"/>
  <c r="P137" i="11"/>
  <c r="O137" i="11"/>
  <c r="N137" i="11"/>
  <c r="M137" i="11"/>
  <c r="L137" i="11"/>
  <c r="K137" i="11"/>
  <c r="J137" i="11"/>
  <c r="I137" i="11"/>
  <c r="H137" i="11"/>
  <c r="G137" i="11"/>
  <c r="F137" i="11"/>
  <c r="E137" i="11"/>
  <c r="D137" i="11"/>
  <c r="C137" i="11"/>
  <c r="C136" i="11" s="1"/>
  <c r="R136" i="11"/>
  <c r="S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D135" i="11"/>
  <c r="C135" i="11"/>
  <c r="S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S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D133" i="11"/>
  <c r="C133" i="11"/>
  <c r="S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D132" i="11"/>
  <c r="C132" i="11"/>
  <c r="S131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E131" i="11"/>
  <c r="D131" i="11"/>
  <c r="C131" i="11"/>
  <c r="S130" i="11"/>
  <c r="Q130" i="11"/>
  <c r="P130" i="11"/>
  <c r="O130" i="11"/>
  <c r="N130" i="11"/>
  <c r="M130" i="11"/>
  <c r="L130" i="11"/>
  <c r="K130" i="11"/>
  <c r="J130" i="11"/>
  <c r="I130" i="11"/>
  <c r="H130" i="11"/>
  <c r="G130" i="11"/>
  <c r="F130" i="11"/>
  <c r="E130" i="11"/>
  <c r="D130" i="11"/>
  <c r="C130" i="11"/>
  <c r="S129" i="11"/>
  <c r="Q129" i="11"/>
  <c r="P129" i="11"/>
  <c r="O129" i="11"/>
  <c r="N129" i="11"/>
  <c r="M129" i="11"/>
  <c r="L129" i="11"/>
  <c r="K129" i="11"/>
  <c r="J129" i="11"/>
  <c r="I129" i="11"/>
  <c r="H129" i="11"/>
  <c r="G129" i="11"/>
  <c r="F129" i="11"/>
  <c r="E129" i="11"/>
  <c r="D129" i="11"/>
  <c r="C129" i="11"/>
  <c r="S128" i="11"/>
  <c r="Q128" i="11"/>
  <c r="P128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S127" i="11"/>
  <c r="Q127" i="11"/>
  <c r="P127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S126" i="11"/>
  <c r="Q126" i="11"/>
  <c r="P126" i="11"/>
  <c r="O126" i="11"/>
  <c r="N126" i="11"/>
  <c r="M126" i="11"/>
  <c r="L126" i="11"/>
  <c r="K126" i="11"/>
  <c r="J126" i="11"/>
  <c r="I126" i="11"/>
  <c r="H126" i="11"/>
  <c r="G126" i="11"/>
  <c r="F126" i="11"/>
  <c r="E126" i="11"/>
  <c r="D126" i="11"/>
  <c r="C126" i="11"/>
  <c r="S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S124" i="11"/>
  <c r="Q124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D124" i="11"/>
  <c r="C124" i="11"/>
  <c r="S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D123" i="11"/>
  <c r="C123" i="11"/>
  <c r="E118" i="11"/>
  <c r="D118" i="11"/>
  <c r="C118" i="11"/>
  <c r="E114" i="11"/>
  <c r="D114" i="11"/>
  <c r="C114" i="11"/>
  <c r="E113" i="11"/>
  <c r="D113" i="11"/>
  <c r="D115" i="11" s="1"/>
  <c r="C113" i="11"/>
  <c r="C109" i="11"/>
  <c r="E108" i="11"/>
  <c r="D108" i="11"/>
  <c r="C108" i="11"/>
  <c r="E107" i="11"/>
  <c r="D107" i="11"/>
  <c r="C107" i="11"/>
  <c r="E106" i="11"/>
  <c r="D106" i="11"/>
  <c r="C106" i="11"/>
  <c r="E105" i="11"/>
  <c r="D105" i="11"/>
  <c r="C105" i="11"/>
  <c r="E104" i="11"/>
  <c r="D104" i="11"/>
  <c r="C104" i="11"/>
  <c r="E100" i="11"/>
  <c r="D100" i="11"/>
  <c r="C100" i="11"/>
  <c r="E99" i="11"/>
  <c r="D99" i="11"/>
  <c r="C99" i="11"/>
  <c r="E98" i="11"/>
  <c r="D98" i="11"/>
  <c r="C98" i="11"/>
  <c r="E94" i="11"/>
  <c r="D94" i="11"/>
  <c r="C94" i="11"/>
  <c r="E93" i="11"/>
  <c r="D93" i="11"/>
  <c r="C93" i="11"/>
  <c r="E92" i="11"/>
  <c r="D92" i="11"/>
  <c r="C92" i="11"/>
  <c r="E91" i="11"/>
  <c r="D91" i="11"/>
  <c r="C91" i="11"/>
  <c r="E90" i="11"/>
  <c r="D90" i="11"/>
  <c r="C90" i="11"/>
  <c r="E89" i="11"/>
  <c r="D89" i="11"/>
  <c r="C89" i="11"/>
  <c r="E88" i="11"/>
  <c r="D88" i="11"/>
  <c r="C88" i="11"/>
  <c r="E84" i="11"/>
  <c r="D84" i="11"/>
  <c r="C84" i="11"/>
  <c r="E83" i="11"/>
  <c r="D83" i="11"/>
  <c r="C83" i="11"/>
  <c r="E82" i="11"/>
  <c r="D82" i="11"/>
  <c r="C82" i="11"/>
  <c r="E81" i="11"/>
  <c r="D81" i="11"/>
  <c r="C81" i="11"/>
  <c r="E80" i="11"/>
  <c r="D80" i="11"/>
  <c r="C80" i="11"/>
  <c r="E76" i="11"/>
  <c r="D76" i="11"/>
  <c r="C76" i="11"/>
  <c r="E75" i="11"/>
  <c r="D75" i="11"/>
  <c r="C75" i="11"/>
  <c r="E74" i="11"/>
  <c r="D74" i="11"/>
  <c r="C74" i="11"/>
  <c r="E73" i="11"/>
  <c r="D73" i="11"/>
  <c r="C73" i="11"/>
  <c r="E72" i="11"/>
  <c r="D72" i="11"/>
  <c r="C72" i="11"/>
  <c r="E70" i="11"/>
  <c r="D70" i="11"/>
  <c r="C70" i="11"/>
  <c r="E69" i="11"/>
  <c r="D69" i="11"/>
  <c r="C69" i="11"/>
  <c r="E68" i="11"/>
  <c r="D68" i="11"/>
  <c r="C68" i="11"/>
  <c r="E67" i="11"/>
  <c r="D67" i="11"/>
  <c r="C67" i="11"/>
  <c r="E66" i="11"/>
  <c r="D66" i="11"/>
  <c r="C66" i="11"/>
  <c r="E65" i="11"/>
  <c r="D65" i="11"/>
  <c r="C65" i="11"/>
  <c r="E64" i="11"/>
  <c r="D64" i="11"/>
  <c r="C64" i="11"/>
  <c r="E63" i="11"/>
  <c r="D63" i="11"/>
  <c r="C63" i="11"/>
  <c r="E62" i="11"/>
  <c r="D62" i="11"/>
  <c r="C62" i="11"/>
  <c r="E61" i="11"/>
  <c r="D61" i="11"/>
  <c r="C61" i="11"/>
  <c r="E60" i="11"/>
  <c r="D60" i="11"/>
  <c r="C60" i="11"/>
  <c r="C55" i="11"/>
  <c r="C54" i="11"/>
  <c r="E52" i="11"/>
  <c r="D52" i="11"/>
  <c r="C52" i="11"/>
  <c r="E51" i="11"/>
  <c r="D51" i="11"/>
  <c r="C51" i="11"/>
  <c r="E50" i="11"/>
  <c r="D50" i="11"/>
  <c r="C50" i="11"/>
  <c r="E49" i="11"/>
  <c r="D49" i="11"/>
  <c r="C49" i="11"/>
  <c r="E48" i="11"/>
  <c r="D48" i="11"/>
  <c r="C48" i="11"/>
  <c r="C46" i="11"/>
  <c r="C45" i="11" s="1"/>
  <c r="E44" i="11"/>
  <c r="D44" i="11"/>
  <c r="C44" i="11"/>
  <c r="E43" i="11"/>
  <c r="D43" i="11"/>
  <c r="C43" i="11"/>
  <c r="E42" i="11"/>
  <c r="D42" i="11"/>
  <c r="C42" i="11"/>
  <c r="E41" i="11"/>
  <c r="D41" i="11"/>
  <c r="C41" i="11"/>
  <c r="E40" i="11"/>
  <c r="D40" i="11"/>
  <c r="C40" i="11"/>
  <c r="E39" i="11"/>
  <c r="D39" i="11"/>
  <c r="C39" i="11"/>
  <c r="C37" i="11"/>
  <c r="C36" i="11" s="1"/>
  <c r="E35" i="11"/>
  <c r="D35" i="11"/>
  <c r="C35" i="11"/>
  <c r="C33" i="11" s="1"/>
  <c r="E34" i="11"/>
  <c r="D34" i="11"/>
  <c r="C34" i="11"/>
  <c r="D33" i="11"/>
  <c r="C32" i="11"/>
  <c r="C31" i="11"/>
  <c r="E29" i="11"/>
  <c r="D29" i="11"/>
  <c r="C29" i="11"/>
  <c r="E28" i="11"/>
  <c r="D28" i="11"/>
  <c r="C28" i="11"/>
  <c r="E27" i="11"/>
  <c r="D27" i="11"/>
  <c r="C27" i="11"/>
  <c r="E26" i="11"/>
  <c r="D26" i="11"/>
  <c r="C26" i="11"/>
  <c r="E25" i="11"/>
  <c r="D25" i="11"/>
  <c r="C25" i="11"/>
  <c r="E24" i="11"/>
  <c r="D24" i="11"/>
  <c r="C24" i="11"/>
  <c r="E23" i="11"/>
  <c r="D23" i="11"/>
  <c r="C23" i="11"/>
  <c r="E22" i="11"/>
  <c r="D22" i="11"/>
  <c r="C22" i="11"/>
  <c r="E21" i="11"/>
  <c r="D21" i="11"/>
  <c r="C21" i="11"/>
  <c r="E20" i="11"/>
  <c r="D20" i="11"/>
  <c r="C20" i="11"/>
  <c r="E18" i="11"/>
  <c r="D18" i="11"/>
  <c r="C18" i="11"/>
  <c r="E17" i="11"/>
  <c r="D17" i="11"/>
  <c r="C17" i="11"/>
  <c r="E16" i="11"/>
  <c r="D16" i="11"/>
  <c r="C16" i="11"/>
  <c r="E15" i="11"/>
  <c r="D15" i="11"/>
  <c r="C15" i="11"/>
  <c r="E14" i="11"/>
  <c r="D14" i="11"/>
  <c r="C14" i="11"/>
  <c r="E13" i="11"/>
  <c r="D13" i="11"/>
  <c r="C13" i="11"/>
  <c r="E12" i="11"/>
  <c r="D12" i="11"/>
  <c r="C12" i="11"/>
  <c r="E11" i="11"/>
  <c r="D11" i="11"/>
  <c r="C11" i="11"/>
  <c r="A5" i="11"/>
  <c r="A4" i="11"/>
  <c r="A3" i="11"/>
  <c r="A2" i="11"/>
  <c r="F228" i="11" l="1"/>
  <c r="J228" i="11"/>
  <c r="N228" i="11"/>
  <c r="G9" i="12"/>
  <c r="AA202" i="12"/>
  <c r="K202" i="12" s="1"/>
  <c r="AB202" i="12"/>
  <c r="E231" i="11"/>
  <c r="I231" i="11"/>
  <c r="M231" i="11"/>
  <c r="AA263" i="11"/>
  <c r="K263" i="11" s="1"/>
  <c r="G312" i="11"/>
  <c r="C298" i="11"/>
  <c r="K157" i="11"/>
  <c r="O170" i="11"/>
  <c r="K217" i="11"/>
  <c r="F220" i="11"/>
  <c r="AA262" i="11"/>
  <c r="K262" i="11" s="1"/>
  <c r="K312" i="11"/>
  <c r="J312" i="11"/>
  <c r="F188" i="11"/>
  <c r="C277" i="11"/>
  <c r="D312" i="11"/>
  <c r="H312" i="11"/>
  <c r="L312" i="11"/>
  <c r="C305" i="11"/>
  <c r="C311" i="11"/>
  <c r="E33" i="11"/>
  <c r="E115" i="11"/>
  <c r="S136" i="11"/>
  <c r="J136" i="11"/>
  <c r="D228" i="11"/>
  <c r="H228" i="11"/>
  <c r="L228" i="11"/>
  <c r="P228" i="11"/>
  <c r="J231" i="11"/>
  <c r="D19" i="11"/>
  <c r="G136" i="11"/>
  <c r="K136" i="11"/>
  <c r="O136" i="11"/>
  <c r="C199" i="11"/>
  <c r="AB199" i="11" s="1"/>
  <c r="G242" i="11"/>
  <c r="K242" i="11"/>
  <c r="O242" i="11"/>
  <c r="D217" i="11"/>
  <c r="L217" i="11"/>
  <c r="P217" i="11"/>
  <c r="C231" i="11"/>
  <c r="G231" i="11"/>
  <c r="K231" i="11"/>
  <c r="O231" i="11"/>
  <c r="E234" i="11"/>
  <c r="I234" i="11"/>
  <c r="M234" i="11"/>
  <c r="Q234" i="11"/>
  <c r="C237" i="11"/>
  <c r="K237" i="11"/>
  <c r="E252" i="11"/>
  <c r="H225" i="11"/>
  <c r="P225" i="11"/>
  <c r="C10" i="11"/>
  <c r="C19" i="11"/>
  <c r="E38" i="11"/>
  <c r="C53" i="11"/>
  <c r="E77" i="11"/>
  <c r="E188" i="11"/>
  <c r="E195" i="11" s="1"/>
  <c r="N188" i="11"/>
  <c r="Q214" i="11"/>
  <c r="C225" i="11"/>
  <c r="G225" i="11"/>
  <c r="K225" i="11"/>
  <c r="D252" i="11"/>
  <c r="D225" i="11"/>
  <c r="L225" i="11"/>
  <c r="H237" i="11"/>
  <c r="E101" i="11"/>
  <c r="D188" i="11"/>
  <c r="D195" i="11" s="1"/>
  <c r="H188" i="11"/>
  <c r="H195" i="11" s="1"/>
  <c r="M188" i="11"/>
  <c r="Q188" i="11"/>
  <c r="V188" i="11"/>
  <c r="V195" i="11" s="1"/>
  <c r="J188" i="11"/>
  <c r="J195" i="11" s="1"/>
  <c r="O188" i="11"/>
  <c r="S188" i="11"/>
  <c r="S195" i="11" s="1"/>
  <c r="D214" i="11"/>
  <c r="L214" i="11"/>
  <c r="G217" i="11"/>
  <c r="O217" i="11"/>
  <c r="N220" i="11"/>
  <c r="G228" i="11"/>
  <c r="F231" i="11"/>
  <c r="N231" i="11"/>
  <c r="D234" i="11"/>
  <c r="H234" i="11"/>
  <c r="L234" i="11"/>
  <c r="P234" i="11"/>
  <c r="C240" i="11"/>
  <c r="G240" i="11"/>
  <c r="K240" i="11"/>
  <c r="O240" i="11"/>
  <c r="K243" i="12"/>
  <c r="O243" i="12"/>
  <c r="P243" i="12"/>
  <c r="C242" i="12"/>
  <c r="G243" i="12"/>
  <c r="L243" i="12"/>
  <c r="D243" i="12"/>
  <c r="C241" i="12"/>
  <c r="C243" i="12" s="1"/>
  <c r="D10" i="11"/>
  <c r="E225" i="11"/>
  <c r="I225" i="11"/>
  <c r="M225" i="11"/>
  <c r="Q225" i="11"/>
  <c r="D237" i="11"/>
  <c r="L237" i="11"/>
  <c r="P237" i="11"/>
  <c r="D240" i="11"/>
  <c r="H240" i="11"/>
  <c r="L240" i="11"/>
  <c r="P240" i="11"/>
  <c r="C252" i="11"/>
  <c r="E10" i="11"/>
  <c r="C38" i="11"/>
  <c r="D38" i="11"/>
  <c r="D47" i="11"/>
  <c r="E47" i="11"/>
  <c r="C77" i="11"/>
  <c r="C85" i="11"/>
  <c r="F195" i="11"/>
  <c r="O195" i="11"/>
  <c r="H242" i="11"/>
  <c r="P242" i="11"/>
  <c r="E228" i="11"/>
  <c r="I228" i="11"/>
  <c r="M228" i="11"/>
  <c r="Q228" i="11"/>
  <c r="C30" i="11"/>
  <c r="D85" i="11"/>
  <c r="E85" i="11"/>
  <c r="E110" i="11"/>
  <c r="N195" i="11"/>
  <c r="F234" i="11"/>
  <c r="J234" i="11"/>
  <c r="N234" i="11"/>
  <c r="C95" i="11"/>
  <c r="D95" i="11"/>
  <c r="E95" i="11"/>
  <c r="I136" i="11"/>
  <c r="Q136" i="11"/>
  <c r="D220" i="11"/>
  <c r="H220" i="11"/>
  <c r="L220" i="11"/>
  <c r="P220" i="11"/>
  <c r="E242" i="11"/>
  <c r="M242" i="11"/>
  <c r="F225" i="11"/>
  <c r="J225" i="11"/>
  <c r="N225" i="11"/>
  <c r="D231" i="11"/>
  <c r="H231" i="11"/>
  <c r="L231" i="11"/>
  <c r="P231" i="11"/>
  <c r="C234" i="11"/>
  <c r="G234" i="11"/>
  <c r="K234" i="11"/>
  <c r="O234" i="11"/>
  <c r="E237" i="11"/>
  <c r="I237" i="11"/>
  <c r="M237" i="11"/>
  <c r="Q237" i="11"/>
  <c r="E19" i="11"/>
  <c r="C47" i="11"/>
  <c r="C101" i="11"/>
  <c r="D101" i="11"/>
  <c r="F136" i="11"/>
  <c r="N136" i="11"/>
  <c r="C188" i="11"/>
  <c r="C195" i="11" s="1"/>
  <c r="G188" i="11"/>
  <c r="G195" i="11" s="1"/>
  <c r="L188" i="11"/>
  <c r="P188" i="11"/>
  <c r="P195" i="11" s="1"/>
  <c r="T188" i="11"/>
  <c r="T195" i="11" s="1"/>
  <c r="R195" i="11"/>
  <c r="E220" i="11"/>
  <c r="I220" i="11"/>
  <c r="M220" i="11"/>
  <c r="Q220" i="11"/>
  <c r="J220" i="11"/>
  <c r="G237" i="11"/>
  <c r="O237" i="11"/>
  <c r="M136" i="11"/>
  <c r="J241" i="11"/>
  <c r="J214" i="11"/>
  <c r="N241" i="11"/>
  <c r="N214" i="11"/>
  <c r="H241" i="11"/>
  <c r="P241" i="11"/>
  <c r="Q242" i="11"/>
  <c r="C110" i="11"/>
  <c r="L195" i="11"/>
  <c r="AA201" i="11"/>
  <c r="K201" i="11" s="1"/>
  <c r="C214" i="11"/>
  <c r="G214" i="11"/>
  <c r="K214" i="11"/>
  <c r="O214" i="11"/>
  <c r="H214" i="11"/>
  <c r="P214" i="11"/>
  <c r="F237" i="11"/>
  <c r="J237" i="11"/>
  <c r="N237" i="11"/>
  <c r="K241" i="11"/>
  <c r="K243" i="11" s="1"/>
  <c r="D242" i="11"/>
  <c r="C242" i="11" s="1"/>
  <c r="L242" i="11"/>
  <c r="E312" i="11"/>
  <c r="I312" i="11"/>
  <c r="M312" i="11"/>
  <c r="D77" i="11"/>
  <c r="D110" i="11"/>
  <c r="C115" i="11"/>
  <c r="I195" i="11"/>
  <c r="M195" i="11"/>
  <c r="Q195" i="11"/>
  <c r="C200" i="11"/>
  <c r="C202" i="11"/>
  <c r="F217" i="11"/>
  <c r="J217" i="11"/>
  <c r="N217" i="11"/>
  <c r="E240" i="11"/>
  <c r="I240" i="11"/>
  <c r="M240" i="11"/>
  <c r="Q240" i="11"/>
  <c r="D241" i="11"/>
  <c r="L241" i="11"/>
  <c r="E136" i="11"/>
  <c r="F241" i="11"/>
  <c r="F214" i="11"/>
  <c r="I242" i="11"/>
  <c r="D136" i="11"/>
  <c r="H136" i="11"/>
  <c r="L136" i="11"/>
  <c r="P136" i="11"/>
  <c r="E241" i="11"/>
  <c r="I241" i="11"/>
  <c r="M241" i="11"/>
  <c r="Q241" i="11"/>
  <c r="F242" i="11"/>
  <c r="J242" i="11"/>
  <c r="N242" i="11"/>
  <c r="G241" i="11"/>
  <c r="G243" i="11" s="1"/>
  <c r="O241" i="11"/>
  <c r="O243" i="11" s="1"/>
  <c r="AA199" i="11" l="1"/>
  <c r="K199" i="11" s="1"/>
  <c r="C56" i="11"/>
  <c r="C312" i="11"/>
  <c r="E56" i="11"/>
  <c r="G9" i="11" s="1"/>
  <c r="D56" i="11"/>
  <c r="M243" i="11"/>
  <c r="P243" i="11"/>
  <c r="E243" i="11"/>
  <c r="H243" i="11"/>
  <c r="Q243" i="11"/>
  <c r="L243" i="11"/>
  <c r="D243" i="11"/>
  <c r="C241" i="11"/>
  <c r="C243" i="11" s="1"/>
  <c r="AA202" i="11"/>
  <c r="K202" i="11" s="1"/>
  <c r="AB202" i="11"/>
  <c r="N243" i="11"/>
  <c r="I243" i="11"/>
  <c r="F243" i="11"/>
  <c r="AA200" i="11"/>
  <c r="K200" i="11" s="1"/>
  <c r="AB200" i="11"/>
  <c r="J243" i="11"/>
  <c r="M311" i="9" l="1"/>
  <c r="L311" i="9"/>
  <c r="K311" i="9"/>
  <c r="J311" i="9"/>
  <c r="I311" i="9"/>
  <c r="H311" i="9"/>
  <c r="G311" i="9"/>
  <c r="F311" i="9"/>
  <c r="E311" i="9"/>
  <c r="D311" i="9"/>
  <c r="C310" i="9"/>
  <c r="C309" i="9"/>
  <c r="C308" i="9"/>
  <c r="C307" i="9"/>
  <c r="C306" i="9"/>
  <c r="M305" i="9"/>
  <c r="L305" i="9"/>
  <c r="K305" i="9"/>
  <c r="J305" i="9"/>
  <c r="I305" i="9"/>
  <c r="H305" i="9"/>
  <c r="G305" i="9"/>
  <c r="F305" i="9"/>
  <c r="E305" i="9"/>
  <c r="D305" i="9"/>
  <c r="C304" i="9"/>
  <c r="C303" i="9"/>
  <c r="C302" i="9"/>
  <c r="C301" i="9"/>
  <c r="C300" i="9"/>
  <c r="C299" i="9"/>
  <c r="C305" i="9" s="1"/>
  <c r="M298" i="9"/>
  <c r="L298" i="9"/>
  <c r="K298" i="9"/>
  <c r="J298" i="9"/>
  <c r="I298" i="9"/>
  <c r="H298" i="9"/>
  <c r="G298" i="9"/>
  <c r="F298" i="9"/>
  <c r="E298" i="9"/>
  <c r="D298" i="9"/>
  <c r="C297" i="9"/>
  <c r="C296" i="9"/>
  <c r="C295" i="9"/>
  <c r="C294" i="9"/>
  <c r="C293" i="9"/>
  <c r="C292" i="9"/>
  <c r="C291" i="9"/>
  <c r="C290" i="9"/>
  <c r="M289" i="9"/>
  <c r="L289" i="9"/>
  <c r="K289" i="9"/>
  <c r="J289" i="9"/>
  <c r="I289" i="9"/>
  <c r="H289" i="9"/>
  <c r="G289" i="9"/>
  <c r="F289" i="9"/>
  <c r="E289" i="9"/>
  <c r="D289" i="9"/>
  <c r="C288" i="9"/>
  <c r="C287" i="9"/>
  <c r="C286" i="9"/>
  <c r="C289" i="9" s="1"/>
  <c r="M285" i="9"/>
  <c r="L285" i="9"/>
  <c r="K285" i="9"/>
  <c r="J285" i="9"/>
  <c r="I285" i="9"/>
  <c r="H285" i="9"/>
  <c r="G285" i="9"/>
  <c r="F285" i="9"/>
  <c r="E285" i="9"/>
  <c r="D285" i="9"/>
  <c r="C284" i="9"/>
  <c r="C283" i="9"/>
  <c r="C282" i="9"/>
  <c r="M281" i="9"/>
  <c r="L281" i="9"/>
  <c r="K281" i="9"/>
  <c r="J281" i="9"/>
  <c r="I281" i="9"/>
  <c r="H281" i="9"/>
  <c r="G281" i="9"/>
  <c r="F281" i="9"/>
  <c r="E281" i="9"/>
  <c r="D281" i="9"/>
  <c r="C280" i="9"/>
  <c r="C279" i="9"/>
  <c r="C278" i="9"/>
  <c r="M277" i="9"/>
  <c r="L277" i="9"/>
  <c r="K277" i="9"/>
  <c r="J277" i="9"/>
  <c r="I277" i="9"/>
  <c r="H277" i="9"/>
  <c r="G277" i="9"/>
  <c r="F277" i="9"/>
  <c r="F312" i="9" s="1"/>
  <c r="E277" i="9"/>
  <c r="D277" i="9"/>
  <c r="C276" i="9"/>
  <c r="C275" i="9"/>
  <c r="C274" i="9"/>
  <c r="C273" i="9"/>
  <c r="C272" i="9"/>
  <c r="C277" i="9" s="1"/>
  <c r="AB268" i="9"/>
  <c r="AA268" i="9"/>
  <c r="F268" i="9" s="1"/>
  <c r="AB267" i="9"/>
  <c r="AA267" i="9"/>
  <c r="F267" i="9" s="1"/>
  <c r="AB266" i="9"/>
  <c r="AA266" i="9"/>
  <c r="F266" i="9" s="1"/>
  <c r="AB263" i="9"/>
  <c r="C263" i="9"/>
  <c r="AA263" i="9" s="1"/>
  <c r="K263" i="9" s="1"/>
  <c r="AB262" i="9"/>
  <c r="AA262" i="9"/>
  <c r="K262" i="9" s="1"/>
  <c r="C262" i="9"/>
  <c r="C261" i="9"/>
  <c r="AB261" i="9" s="1"/>
  <c r="D251" i="9"/>
  <c r="C251" i="9"/>
  <c r="D250" i="9"/>
  <c r="C250" i="9"/>
  <c r="E249" i="9"/>
  <c r="D249" i="9"/>
  <c r="C249" i="9"/>
  <c r="D248" i="9"/>
  <c r="C248" i="9"/>
  <c r="E247" i="9"/>
  <c r="D247" i="9"/>
  <c r="C247" i="9"/>
  <c r="D246" i="9"/>
  <c r="C246" i="9"/>
  <c r="Q239" i="9"/>
  <c r="P239" i="9"/>
  <c r="O239" i="9"/>
  <c r="N239" i="9"/>
  <c r="M239" i="9"/>
  <c r="L239" i="9"/>
  <c r="K239" i="9"/>
  <c r="J239" i="9"/>
  <c r="I239" i="9"/>
  <c r="H239" i="9"/>
  <c r="G239" i="9"/>
  <c r="F239" i="9"/>
  <c r="E239" i="9"/>
  <c r="D239" i="9"/>
  <c r="C239" i="9"/>
  <c r="Q238" i="9"/>
  <c r="P238" i="9"/>
  <c r="O238" i="9"/>
  <c r="N238" i="9"/>
  <c r="M238" i="9"/>
  <c r="L238" i="9"/>
  <c r="K238" i="9"/>
  <c r="J238" i="9"/>
  <c r="I238" i="9"/>
  <c r="H238" i="9"/>
  <c r="G238" i="9"/>
  <c r="F238" i="9"/>
  <c r="E238" i="9"/>
  <c r="D238" i="9"/>
  <c r="C238" i="9"/>
  <c r="Q236" i="9"/>
  <c r="P236" i="9"/>
  <c r="O236" i="9"/>
  <c r="N236" i="9"/>
  <c r="M236" i="9"/>
  <c r="L236" i="9"/>
  <c r="K236" i="9"/>
  <c r="J236" i="9"/>
  <c r="I236" i="9"/>
  <c r="H236" i="9"/>
  <c r="G236" i="9"/>
  <c r="F236" i="9"/>
  <c r="E236" i="9"/>
  <c r="D236" i="9"/>
  <c r="C236" i="9"/>
  <c r="Q235" i="9"/>
  <c r="P235" i="9"/>
  <c r="O235" i="9"/>
  <c r="N235" i="9"/>
  <c r="M235" i="9"/>
  <c r="L235" i="9"/>
  <c r="K235" i="9"/>
  <c r="J235" i="9"/>
  <c r="I235" i="9"/>
  <c r="H235" i="9"/>
  <c r="G235" i="9"/>
  <c r="F235" i="9"/>
  <c r="E235" i="9"/>
  <c r="D235" i="9"/>
  <c r="C235" i="9"/>
  <c r="Q233" i="9"/>
  <c r="P233" i="9"/>
  <c r="O233" i="9"/>
  <c r="N233" i="9"/>
  <c r="M233" i="9"/>
  <c r="L233" i="9"/>
  <c r="K233" i="9"/>
  <c r="J233" i="9"/>
  <c r="I233" i="9"/>
  <c r="H233" i="9"/>
  <c r="G233" i="9"/>
  <c r="F233" i="9"/>
  <c r="E233" i="9"/>
  <c r="D233" i="9"/>
  <c r="C233" i="9"/>
  <c r="Q232" i="9"/>
  <c r="P232" i="9"/>
  <c r="O232" i="9"/>
  <c r="N232" i="9"/>
  <c r="M232" i="9"/>
  <c r="L232" i="9"/>
  <c r="K232" i="9"/>
  <c r="J232" i="9"/>
  <c r="I232" i="9"/>
  <c r="H232" i="9"/>
  <c r="G232" i="9"/>
  <c r="F232" i="9"/>
  <c r="E232" i="9"/>
  <c r="D232" i="9"/>
  <c r="C232" i="9"/>
  <c r="Q230" i="9"/>
  <c r="P230" i="9"/>
  <c r="O230" i="9"/>
  <c r="N230" i="9"/>
  <c r="M230" i="9"/>
  <c r="L230" i="9"/>
  <c r="K230" i="9"/>
  <c r="J230" i="9"/>
  <c r="I230" i="9"/>
  <c r="H230" i="9"/>
  <c r="G230" i="9"/>
  <c r="F230" i="9"/>
  <c r="E230" i="9"/>
  <c r="D230" i="9"/>
  <c r="C230" i="9"/>
  <c r="Q229" i="9"/>
  <c r="P229" i="9"/>
  <c r="P231" i="9" s="1"/>
  <c r="O229" i="9"/>
  <c r="N229" i="9"/>
  <c r="M229" i="9"/>
  <c r="L229" i="9"/>
  <c r="K229" i="9"/>
  <c r="J229" i="9"/>
  <c r="I229" i="9"/>
  <c r="H229" i="9"/>
  <c r="H231" i="9" s="1"/>
  <c r="G229" i="9"/>
  <c r="F229" i="9"/>
  <c r="E229" i="9"/>
  <c r="D229" i="9"/>
  <c r="C229" i="9"/>
  <c r="Q227" i="9"/>
  <c r="P227" i="9"/>
  <c r="O227" i="9"/>
  <c r="N227" i="9"/>
  <c r="M227" i="9"/>
  <c r="L227" i="9"/>
  <c r="K227" i="9"/>
  <c r="J227" i="9"/>
  <c r="I227" i="9"/>
  <c r="H227" i="9"/>
  <c r="G227" i="9"/>
  <c r="F227" i="9"/>
  <c r="E227" i="9"/>
  <c r="D227" i="9"/>
  <c r="C227" i="9"/>
  <c r="Q226" i="9"/>
  <c r="P226" i="9"/>
  <c r="O226" i="9"/>
  <c r="N226" i="9"/>
  <c r="M226" i="9"/>
  <c r="L226" i="9"/>
  <c r="K226" i="9"/>
  <c r="J226" i="9"/>
  <c r="J228" i="9" s="1"/>
  <c r="I226" i="9"/>
  <c r="H226" i="9"/>
  <c r="G226" i="9"/>
  <c r="F226" i="9"/>
  <c r="E226" i="9"/>
  <c r="D226" i="9"/>
  <c r="C226" i="9"/>
  <c r="Q224" i="9"/>
  <c r="P224" i="9"/>
  <c r="O224" i="9"/>
  <c r="O225" i="9" s="1"/>
  <c r="N224" i="9"/>
  <c r="M224" i="9"/>
  <c r="L224" i="9"/>
  <c r="K224" i="9"/>
  <c r="J224" i="9"/>
  <c r="I224" i="9"/>
  <c r="H224" i="9"/>
  <c r="G224" i="9"/>
  <c r="F224" i="9"/>
  <c r="E224" i="9"/>
  <c r="D224" i="9"/>
  <c r="C224" i="9"/>
  <c r="Q223" i="9"/>
  <c r="P223" i="9"/>
  <c r="O223" i="9"/>
  <c r="N223" i="9"/>
  <c r="M223" i="9"/>
  <c r="L223" i="9"/>
  <c r="K223" i="9"/>
  <c r="J223" i="9"/>
  <c r="I223" i="9"/>
  <c r="H223" i="9"/>
  <c r="G223" i="9"/>
  <c r="F223" i="9"/>
  <c r="E223" i="9"/>
  <c r="D223" i="9"/>
  <c r="C223" i="9"/>
  <c r="Q222" i="9"/>
  <c r="P222" i="9"/>
  <c r="O222" i="9"/>
  <c r="N222" i="9"/>
  <c r="M222" i="9"/>
  <c r="L222" i="9"/>
  <c r="K222" i="9"/>
  <c r="J222" i="9"/>
  <c r="I222" i="9"/>
  <c r="H222" i="9"/>
  <c r="G222" i="9"/>
  <c r="F222" i="9"/>
  <c r="E222" i="9"/>
  <c r="D222" i="9"/>
  <c r="C222" i="9"/>
  <c r="Q221" i="9"/>
  <c r="P221" i="9"/>
  <c r="O221" i="9"/>
  <c r="N221" i="9"/>
  <c r="M221" i="9"/>
  <c r="L221" i="9"/>
  <c r="K221" i="9"/>
  <c r="J221" i="9"/>
  <c r="I221" i="9"/>
  <c r="H221" i="9"/>
  <c r="G221" i="9"/>
  <c r="F221" i="9"/>
  <c r="E221" i="9"/>
  <c r="D221" i="9"/>
  <c r="C221" i="9"/>
  <c r="Q219" i="9"/>
  <c r="P219" i="9"/>
  <c r="O219" i="9"/>
  <c r="N219" i="9"/>
  <c r="M219" i="9"/>
  <c r="L219" i="9"/>
  <c r="K219" i="9"/>
  <c r="J219" i="9"/>
  <c r="I219" i="9"/>
  <c r="H219" i="9"/>
  <c r="G219" i="9"/>
  <c r="F219" i="9"/>
  <c r="E219" i="9"/>
  <c r="D219" i="9"/>
  <c r="C219" i="9"/>
  <c r="Q218" i="9"/>
  <c r="P218" i="9"/>
  <c r="O218" i="9"/>
  <c r="N218" i="9"/>
  <c r="M218" i="9"/>
  <c r="L218" i="9"/>
  <c r="K218" i="9"/>
  <c r="J218" i="9"/>
  <c r="I218" i="9"/>
  <c r="H218" i="9"/>
  <c r="G218" i="9"/>
  <c r="F218" i="9"/>
  <c r="E218" i="9"/>
  <c r="D218" i="9"/>
  <c r="C218" i="9"/>
  <c r="Q216" i="9"/>
  <c r="P216" i="9"/>
  <c r="O216" i="9"/>
  <c r="N216" i="9"/>
  <c r="M216" i="9"/>
  <c r="L216" i="9"/>
  <c r="K216" i="9"/>
  <c r="J216" i="9"/>
  <c r="I216" i="9"/>
  <c r="H216" i="9"/>
  <c r="G216" i="9"/>
  <c r="F216" i="9"/>
  <c r="E216" i="9"/>
  <c r="D216" i="9"/>
  <c r="C216" i="9"/>
  <c r="Q215" i="9"/>
  <c r="P215" i="9"/>
  <c r="O215" i="9"/>
  <c r="N215" i="9"/>
  <c r="M215" i="9"/>
  <c r="L215" i="9"/>
  <c r="K215" i="9"/>
  <c r="J215" i="9"/>
  <c r="J217" i="9" s="1"/>
  <c r="I215" i="9"/>
  <c r="H215" i="9"/>
  <c r="G215" i="9"/>
  <c r="F215" i="9"/>
  <c r="E215" i="9"/>
  <c r="D215" i="9"/>
  <c r="C215" i="9"/>
  <c r="Q213" i="9"/>
  <c r="P213" i="9"/>
  <c r="O213" i="9"/>
  <c r="N213" i="9"/>
  <c r="M213" i="9"/>
  <c r="L213" i="9"/>
  <c r="K213" i="9"/>
  <c r="J213" i="9"/>
  <c r="I213" i="9"/>
  <c r="H213" i="9"/>
  <c r="G213" i="9"/>
  <c r="F213" i="9"/>
  <c r="E213" i="9"/>
  <c r="D213" i="9"/>
  <c r="C213" i="9"/>
  <c r="Q212" i="9"/>
  <c r="P212" i="9"/>
  <c r="O212" i="9"/>
  <c r="O214" i="9" s="1"/>
  <c r="N212" i="9"/>
  <c r="M212" i="9"/>
  <c r="L212" i="9"/>
  <c r="K212" i="9"/>
  <c r="J212" i="9"/>
  <c r="I212" i="9"/>
  <c r="I214" i="9" s="1"/>
  <c r="H212" i="9"/>
  <c r="G212" i="9"/>
  <c r="F212" i="9"/>
  <c r="E212" i="9"/>
  <c r="E214" i="9" s="1"/>
  <c r="D212" i="9"/>
  <c r="C212" i="9"/>
  <c r="D207" i="9"/>
  <c r="C207" i="9"/>
  <c r="D206" i="9"/>
  <c r="C206" i="9"/>
  <c r="F202" i="9"/>
  <c r="E202" i="9"/>
  <c r="F201" i="9"/>
  <c r="E201" i="9"/>
  <c r="F200" i="9"/>
  <c r="E200" i="9"/>
  <c r="F199" i="9"/>
  <c r="E199" i="9"/>
  <c r="C199" i="9" s="1"/>
  <c r="AB199" i="9" s="1"/>
  <c r="K195" i="9"/>
  <c r="V194" i="9"/>
  <c r="U194" i="9"/>
  <c r="U195" i="9" s="1"/>
  <c r="R194" i="9"/>
  <c r="Q194" i="9"/>
  <c r="P194" i="9"/>
  <c r="O194" i="9"/>
  <c r="N194" i="9"/>
  <c r="M194" i="9"/>
  <c r="L194" i="9"/>
  <c r="J194" i="9"/>
  <c r="I194" i="9"/>
  <c r="H194" i="9"/>
  <c r="G194" i="9"/>
  <c r="F194" i="9"/>
  <c r="E194" i="9"/>
  <c r="D194" i="9"/>
  <c r="C194" i="9"/>
  <c r="V193" i="9"/>
  <c r="T193" i="9"/>
  <c r="S193" i="9"/>
  <c r="R193" i="9"/>
  <c r="Q193" i="9"/>
  <c r="P193" i="9"/>
  <c r="O193" i="9"/>
  <c r="N193" i="9"/>
  <c r="M193" i="9"/>
  <c r="L193" i="9"/>
  <c r="J193" i="9"/>
  <c r="I193" i="9"/>
  <c r="H193" i="9"/>
  <c r="G193" i="9"/>
  <c r="F193" i="9"/>
  <c r="E193" i="9"/>
  <c r="D193" i="9"/>
  <c r="C193" i="9"/>
  <c r="V192" i="9"/>
  <c r="T192" i="9"/>
  <c r="S192" i="9"/>
  <c r="R192" i="9"/>
  <c r="Q192" i="9"/>
  <c r="P192" i="9"/>
  <c r="O192" i="9"/>
  <c r="N192" i="9"/>
  <c r="M192" i="9"/>
  <c r="L192" i="9"/>
  <c r="J192" i="9"/>
  <c r="I192" i="9"/>
  <c r="H192" i="9"/>
  <c r="G192" i="9"/>
  <c r="F192" i="9"/>
  <c r="E192" i="9"/>
  <c r="D192" i="9"/>
  <c r="C192" i="9"/>
  <c r="V191" i="9"/>
  <c r="T191" i="9"/>
  <c r="S191" i="9"/>
  <c r="R191" i="9"/>
  <c r="Q191" i="9"/>
  <c r="P191" i="9"/>
  <c r="O191" i="9"/>
  <c r="N191" i="9"/>
  <c r="M191" i="9"/>
  <c r="L191" i="9"/>
  <c r="J191" i="9"/>
  <c r="I191" i="9"/>
  <c r="H191" i="9"/>
  <c r="G191" i="9"/>
  <c r="F191" i="9"/>
  <c r="E191" i="9"/>
  <c r="D191" i="9"/>
  <c r="C191" i="9"/>
  <c r="V190" i="9"/>
  <c r="T190" i="9"/>
  <c r="S190" i="9"/>
  <c r="R190" i="9"/>
  <c r="Q190" i="9"/>
  <c r="P190" i="9"/>
  <c r="O190" i="9"/>
  <c r="N190" i="9"/>
  <c r="M190" i="9"/>
  <c r="L190" i="9"/>
  <c r="J190" i="9"/>
  <c r="I190" i="9"/>
  <c r="H190" i="9"/>
  <c r="G190" i="9"/>
  <c r="F190" i="9"/>
  <c r="E190" i="9"/>
  <c r="D190" i="9"/>
  <c r="C190" i="9"/>
  <c r="V189" i="9"/>
  <c r="T189" i="9"/>
  <c r="S189" i="9"/>
  <c r="R189" i="9"/>
  <c r="Q189" i="9"/>
  <c r="P189" i="9"/>
  <c r="O189" i="9"/>
  <c r="N189" i="9"/>
  <c r="M189" i="9"/>
  <c r="L189" i="9"/>
  <c r="J189" i="9"/>
  <c r="I189" i="9"/>
  <c r="H189" i="9"/>
  <c r="G189" i="9"/>
  <c r="F189" i="9"/>
  <c r="E189" i="9"/>
  <c r="D189" i="9"/>
  <c r="C189" i="9"/>
  <c r="V187" i="9"/>
  <c r="T187" i="9"/>
  <c r="S187" i="9"/>
  <c r="R187" i="9"/>
  <c r="Q187" i="9"/>
  <c r="P187" i="9"/>
  <c r="O187" i="9"/>
  <c r="N187" i="9"/>
  <c r="M187" i="9"/>
  <c r="L187" i="9"/>
  <c r="J187" i="9"/>
  <c r="I187" i="9"/>
  <c r="H187" i="9"/>
  <c r="G187" i="9"/>
  <c r="F187" i="9"/>
  <c r="E187" i="9"/>
  <c r="D187" i="9"/>
  <c r="C187" i="9"/>
  <c r="V186" i="9"/>
  <c r="T186" i="9"/>
  <c r="S186" i="9"/>
  <c r="R186" i="9"/>
  <c r="Q186" i="9"/>
  <c r="P186" i="9"/>
  <c r="O186" i="9"/>
  <c r="N186" i="9"/>
  <c r="M186" i="9"/>
  <c r="L186" i="9"/>
  <c r="J186" i="9"/>
  <c r="I186" i="9"/>
  <c r="H186" i="9"/>
  <c r="G186" i="9"/>
  <c r="F186" i="9"/>
  <c r="E186" i="9"/>
  <c r="D186" i="9"/>
  <c r="C186" i="9"/>
  <c r="V185" i="9"/>
  <c r="T185" i="9"/>
  <c r="S185" i="9"/>
  <c r="R185" i="9"/>
  <c r="Q185" i="9"/>
  <c r="P185" i="9"/>
  <c r="O185" i="9"/>
  <c r="N185" i="9"/>
  <c r="M185" i="9"/>
  <c r="L185" i="9"/>
  <c r="J185" i="9"/>
  <c r="I185" i="9"/>
  <c r="H185" i="9"/>
  <c r="G185" i="9"/>
  <c r="F185" i="9"/>
  <c r="E185" i="9"/>
  <c r="D185" i="9"/>
  <c r="C185" i="9"/>
  <c r="V184" i="9"/>
  <c r="T184" i="9"/>
  <c r="S184" i="9"/>
  <c r="R184" i="9"/>
  <c r="Q184" i="9"/>
  <c r="P184" i="9"/>
  <c r="O184" i="9"/>
  <c r="N184" i="9"/>
  <c r="M184" i="9"/>
  <c r="L184" i="9"/>
  <c r="J184" i="9"/>
  <c r="I184" i="9"/>
  <c r="H184" i="9"/>
  <c r="G184" i="9"/>
  <c r="F184" i="9"/>
  <c r="E184" i="9"/>
  <c r="D184" i="9"/>
  <c r="C184" i="9"/>
  <c r="V183" i="9"/>
  <c r="T183" i="9"/>
  <c r="S183" i="9"/>
  <c r="R183" i="9"/>
  <c r="Q183" i="9"/>
  <c r="P183" i="9"/>
  <c r="O183" i="9"/>
  <c r="N183" i="9"/>
  <c r="M183" i="9"/>
  <c r="L183" i="9"/>
  <c r="J183" i="9"/>
  <c r="I183" i="9"/>
  <c r="H183" i="9"/>
  <c r="G183" i="9"/>
  <c r="F183" i="9"/>
  <c r="E183" i="9"/>
  <c r="D183" i="9"/>
  <c r="C183" i="9"/>
  <c r="V182" i="9"/>
  <c r="T182" i="9"/>
  <c r="S182" i="9"/>
  <c r="R182" i="9"/>
  <c r="Q182" i="9"/>
  <c r="P182" i="9"/>
  <c r="O182" i="9"/>
  <c r="N182" i="9"/>
  <c r="M182" i="9"/>
  <c r="L182" i="9"/>
  <c r="J182" i="9"/>
  <c r="I182" i="9"/>
  <c r="H182" i="9"/>
  <c r="G182" i="9"/>
  <c r="F182" i="9"/>
  <c r="E182" i="9"/>
  <c r="D182" i="9"/>
  <c r="C182" i="9"/>
  <c r="V181" i="9"/>
  <c r="T181" i="9"/>
  <c r="S181" i="9"/>
  <c r="R181" i="9"/>
  <c r="Q181" i="9"/>
  <c r="P181" i="9"/>
  <c r="O181" i="9"/>
  <c r="N181" i="9"/>
  <c r="M181" i="9"/>
  <c r="L181" i="9"/>
  <c r="J181" i="9"/>
  <c r="I181" i="9"/>
  <c r="H181" i="9"/>
  <c r="G181" i="9"/>
  <c r="F181" i="9"/>
  <c r="E181" i="9"/>
  <c r="D181" i="9"/>
  <c r="C181" i="9"/>
  <c r="V180" i="9"/>
  <c r="T180" i="9"/>
  <c r="S180" i="9"/>
  <c r="R180" i="9"/>
  <c r="Q180" i="9"/>
  <c r="P180" i="9"/>
  <c r="O180" i="9"/>
  <c r="N180" i="9"/>
  <c r="M180" i="9"/>
  <c r="L180" i="9"/>
  <c r="J180" i="9"/>
  <c r="I180" i="9"/>
  <c r="H180" i="9"/>
  <c r="G180" i="9"/>
  <c r="F180" i="9"/>
  <c r="E180" i="9"/>
  <c r="D180" i="9"/>
  <c r="C180" i="9"/>
  <c r="V179" i="9"/>
  <c r="T179" i="9"/>
  <c r="S179" i="9"/>
  <c r="R179" i="9"/>
  <c r="Q179" i="9"/>
  <c r="P179" i="9"/>
  <c r="O179" i="9"/>
  <c r="N179" i="9"/>
  <c r="M179" i="9"/>
  <c r="L179" i="9"/>
  <c r="J179" i="9"/>
  <c r="I179" i="9"/>
  <c r="H179" i="9"/>
  <c r="G179" i="9"/>
  <c r="F179" i="9"/>
  <c r="E179" i="9"/>
  <c r="D179" i="9"/>
  <c r="C179" i="9"/>
  <c r="V178" i="9"/>
  <c r="T178" i="9"/>
  <c r="S178" i="9"/>
  <c r="R178" i="9"/>
  <c r="Q178" i="9"/>
  <c r="P178" i="9"/>
  <c r="O178" i="9"/>
  <c r="N178" i="9"/>
  <c r="M178" i="9"/>
  <c r="L178" i="9"/>
  <c r="J178" i="9"/>
  <c r="I178" i="9"/>
  <c r="H178" i="9"/>
  <c r="G178" i="9"/>
  <c r="F178" i="9"/>
  <c r="E178" i="9"/>
  <c r="D178" i="9"/>
  <c r="C178" i="9"/>
  <c r="V177" i="9"/>
  <c r="T177" i="9"/>
  <c r="S177" i="9"/>
  <c r="R177" i="9"/>
  <c r="Q177" i="9"/>
  <c r="P177" i="9"/>
  <c r="O177" i="9"/>
  <c r="N177" i="9"/>
  <c r="M177" i="9"/>
  <c r="L177" i="9"/>
  <c r="J177" i="9"/>
  <c r="I177" i="9"/>
  <c r="H177" i="9"/>
  <c r="G177" i="9"/>
  <c r="F177" i="9"/>
  <c r="E177" i="9"/>
  <c r="D177" i="9"/>
  <c r="C177" i="9"/>
  <c r="V176" i="9"/>
  <c r="T176" i="9"/>
  <c r="S176" i="9"/>
  <c r="R176" i="9"/>
  <c r="Q176" i="9"/>
  <c r="P176" i="9"/>
  <c r="O176" i="9"/>
  <c r="N176" i="9"/>
  <c r="M176" i="9"/>
  <c r="L176" i="9"/>
  <c r="J176" i="9"/>
  <c r="I176" i="9"/>
  <c r="H176" i="9"/>
  <c r="G176" i="9"/>
  <c r="F176" i="9"/>
  <c r="E176" i="9"/>
  <c r="D176" i="9"/>
  <c r="C176" i="9"/>
  <c r="V175" i="9"/>
  <c r="T175" i="9"/>
  <c r="S175" i="9"/>
  <c r="R175" i="9"/>
  <c r="Q175" i="9"/>
  <c r="P175" i="9"/>
  <c r="O175" i="9"/>
  <c r="N175" i="9"/>
  <c r="M175" i="9"/>
  <c r="L175" i="9"/>
  <c r="J175" i="9"/>
  <c r="I175" i="9"/>
  <c r="H175" i="9"/>
  <c r="G175" i="9"/>
  <c r="F175" i="9"/>
  <c r="E175" i="9"/>
  <c r="D175" i="9"/>
  <c r="C175" i="9"/>
  <c r="R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R168" i="9"/>
  <c r="Q168" i="9"/>
  <c r="P168" i="9"/>
  <c r="O168" i="9"/>
  <c r="N168" i="9"/>
  <c r="M168" i="9"/>
  <c r="L168" i="9"/>
  <c r="K168" i="9"/>
  <c r="J168" i="9"/>
  <c r="I168" i="9"/>
  <c r="H168" i="9"/>
  <c r="G168" i="9"/>
  <c r="F168" i="9"/>
  <c r="E168" i="9"/>
  <c r="D168" i="9"/>
  <c r="C168" i="9"/>
  <c r="R167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R165" i="9"/>
  <c r="Q165" i="9"/>
  <c r="P165" i="9"/>
  <c r="O165" i="9"/>
  <c r="N165" i="9"/>
  <c r="M165" i="9"/>
  <c r="L165" i="9"/>
  <c r="K165" i="9"/>
  <c r="J165" i="9"/>
  <c r="I165" i="9"/>
  <c r="H165" i="9"/>
  <c r="G165" i="9"/>
  <c r="F165" i="9"/>
  <c r="E165" i="9"/>
  <c r="D165" i="9"/>
  <c r="C165" i="9"/>
  <c r="R164" i="9"/>
  <c r="Q164" i="9"/>
  <c r="P164" i="9"/>
  <c r="O164" i="9"/>
  <c r="N164" i="9"/>
  <c r="M164" i="9"/>
  <c r="L164" i="9"/>
  <c r="K164" i="9"/>
  <c r="J164" i="9"/>
  <c r="I164" i="9"/>
  <c r="H164" i="9"/>
  <c r="G164" i="9"/>
  <c r="F164" i="9"/>
  <c r="E164" i="9"/>
  <c r="D164" i="9"/>
  <c r="C164" i="9"/>
  <c r="R163" i="9"/>
  <c r="Q163" i="9"/>
  <c r="P163" i="9"/>
  <c r="O163" i="9"/>
  <c r="N163" i="9"/>
  <c r="M163" i="9"/>
  <c r="L163" i="9"/>
  <c r="K163" i="9"/>
  <c r="J163" i="9"/>
  <c r="I163" i="9"/>
  <c r="H163" i="9"/>
  <c r="G163" i="9"/>
  <c r="F163" i="9"/>
  <c r="E163" i="9"/>
  <c r="D163" i="9"/>
  <c r="C163" i="9"/>
  <c r="R162" i="9"/>
  <c r="R170" i="9" s="1"/>
  <c r="Q162" i="9"/>
  <c r="Q170" i="9" s="1"/>
  <c r="P162" i="9"/>
  <c r="P170" i="9" s="1"/>
  <c r="O162" i="9"/>
  <c r="O170" i="9" s="1"/>
  <c r="N162" i="9"/>
  <c r="N170" i="9" s="1"/>
  <c r="M162" i="9"/>
  <c r="M170" i="9" s="1"/>
  <c r="L162" i="9"/>
  <c r="L170" i="9" s="1"/>
  <c r="K162" i="9"/>
  <c r="K170" i="9" s="1"/>
  <c r="J162" i="9"/>
  <c r="J170" i="9" s="1"/>
  <c r="I162" i="9"/>
  <c r="I170" i="9" s="1"/>
  <c r="H162" i="9"/>
  <c r="H170" i="9" s="1"/>
  <c r="G162" i="9"/>
  <c r="G170" i="9" s="1"/>
  <c r="F162" i="9"/>
  <c r="F170" i="9" s="1"/>
  <c r="E162" i="9"/>
  <c r="E170" i="9" s="1"/>
  <c r="D162" i="9"/>
  <c r="D170" i="9" s="1"/>
  <c r="C162" i="9"/>
  <c r="C170" i="9" s="1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D156" i="9"/>
  <c r="C156" i="9"/>
  <c r="R155" i="9"/>
  <c r="Q155" i="9"/>
  <c r="P155" i="9"/>
  <c r="O155" i="9"/>
  <c r="N155" i="9"/>
  <c r="M155" i="9"/>
  <c r="L155" i="9"/>
  <c r="K155" i="9"/>
  <c r="J155" i="9"/>
  <c r="I155" i="9"/>
  <c r="H155" i="9"/>
  <c r="G155" i="9"/>
  <c r="F155" i="9"/>
  <c r="E155" i="9"/>
  <c r="D155" i="9"/>
  <c r="C155" i="9"/>
  <c r="R154" i="9"/>
  <c r="Q154" i="9"/>
  <c r="P154" i="9"/>
  <c r="O154" i="9"/>
  <c r="N154" i="9"/>
  <c r="M154" i="9"/>
  <c r="L154" i="9"/>
  <c r="K154" i="9"/>
  <c r="J154" i="9"/>
  <c r="I154" i="9"/>
  <c r="H154" i="9"/>
  <c r="G154" i="9"/>
  <c r="F154" i="9"/>
  <c r="E154" i="9"/>
  <c r="D154" i="9"/>
  <c r="C154" i="9"/>
  <c r="R152" i="9"/>
  <c r="R157" i="9" s="1"/>
  <c r="Q152" i="9"/>
  <c r="Q157" i="9" s="1"/>
  <c r="P152" i="9"/>
  <c r="P157" i="9" s="1"/>
  <c r="O152" i="9"/>
  <c r="O157" i="9" s="1"/>
  <c r="N152" i="9"/>
  <c r="N157" i="9" s="1"/>
  <c r="M152" i="9"/>
  <c r="M157" i="9" s="1"/>
  <c r="L152" i="9"/>
  <c r="L157" i="9" s="1"/>
  <c r="K152" i="9"/>
  <c r="K157" i="9" s="1"/>
  <c r="J152" i="9"/>
  <c r="J157" i="9" s="1"/>
  <c r="I152" i="9"/>
  <c r="I157" i="9" s="1"/>
  <c r="H152" i="9"/>
  <c r="H157" i="9" s="1"/>
  <c r="G152" i="9"/>
  <c r="G157" i="9" s="1"/>
  <c r="F152" i="9"/>
  <c r="F157" i="9" s="1"/>
  <c r="E152" i="9"/>
  <c r="E157" i="9" s="1"/>
  <c r="D152" i="9"/>
  <c r="D157" i="9" s="1"/>
  <c r="C152" i="9"/>
  <c r="C157" i="9" s="1"/>
  <c r="S147" i="9"/>
  <c r="Q147" i="9"/>
  <c r="P147" i="9"/>
  <c r="O147" i="9"/>
  <c r="N147" i="9"/>
  <c r="M147" i="9"/>
  <c r="L147" i="9"/>
  <c r="K147" i="9"/>
  <c r="J147" i="9"/>
  <c r="I147" i="9"/>
  <c r="H147" i="9"/>
  <c r="G147" i="9"/>
  <c r="F147" i="9"/>
  <c r="E147" i="9"/>
  <c r="D147" i="9"/>
  <c r="C147" i="9"/>
  <c r="Q146" i="9"/>
  <c r="P146" i="9"/>
  <c r="O146" i="9"/>
  <c r="N146" i="9"/>
  <c r="M146" i="9"/>
  <c r="L146" i="9"/>
  <c r="K146" i="9"/>
  <c r="J146" i="9"/>
  <c r="I146" i="9"/>
  <c r="H146" i="9"/>
  <c r="G146" i="9"/>
  <c r="F146" i="9"/>
  <c r="E146" i="9"/>
  <c r="D146" i="9"/>
  <c r="C146" i="9"/>
  <c r="Q145" i="9"/>
  <c r="P145" i="9"/>
  <c r="O145" i="9"/>
  <c r="N145" i="9"/>
  <c r="M145" i="9"/>
  <c r="L145" i="9"/>
  <c r="K145" i="9"/>
  <c r="J145" i="9"/>
  <c r="I145" i="9"/>
  <c r="H145" i="9"/>
  <c r="G145" i="9"/>
  <c r="F145" i="9"/>
  <c r="E145" i="9"/>
  <c r="D145" i="9"/>
  <c r="C145" i="9"/>
  <c r="S144" i="9"/>
  <c r="Q144" i="9"/>
  <c r="P144" i="9"/>
  <c r="O144" i="9"/>
  <c r="N144" i="9"/>
  <c r="M144" i="9"/>
  <c r="L144" i="9"/>
  <c r="K144" i="9"/>
  <c r="J144" i="9"/>
  <c r="I144" i="9"/>
  <c r="H144" i="9"/>
  <c r="G144" i="9"/>
  <c r="F144" i="9"/>
  <c r="E144" i="9"/>
  <c r="D144" i="9"/>
  <c r="C144" i="9"/>
  <c r="S143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C143" i="9"/>
  <c r="S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C142" i="9"/>
  <c r="S141" i="9"/>
  <c r="Q141" i="9"/>
  <c r="Q140" i="9" s="1"/>
  <c r="P141" i="9"/>
  <c r="O141" i="9"/>
  <c r="O140" i="9" s="1"/>
  <c r="N141" i="9"/>
  <c r="N140" i="9" s="1"/>
  <c r="M141" i="9"/>
  <c r="M140" i="9" s="1"/>
  <c r="L141" i="9"/>
  <c r="L140" i="9" s="1"/>
  <c r="K141" i="9"/>
  <c r="K140" i="9" s="1"/>
  <c r="J141" i="9"/>
  <c r="I141" i="9"/>
  <c r="I140" i="9" s="1"/>
  <c r="H141" i="9"/>
  <c r="H140" i="9" s="1"/>
  <c r="G141" i="9"/>
  <c r="G140" i="9" s="1"/>
  <c r="F141" i="9"/>
  <c r="F140" i="9" s="1"/>
  <c r="F136" i="9" s="1"/>
  <c r="E141" i="9"/>
  <c r="E140" i="9" s="1"/>
  <c r="D141" i="9"/>
  <c r="D140" i="9" s="1"/>
  <c r="C141" i="9"/>
  <c r="C140" i="9" s="1"/>
  <c r="S140" i="9"/>
  <c r="S136" i="9" s="1"/>
  <c r="R140" i="9"/>
  <c r="P140" i="9"/>
  <c r="J140" i="9"/>
  <c r="S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C139" i="9"/>
  <c r="S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C138" i="9"/>
  <c r="S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R136" i="9"/>
  <c r="S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S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D134" i="9"/>
  <c r="C134" i="9"/>
  <c r="S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S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S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D131" i="9"/>
  <c r="C131" i="9"/>
  <c r="S130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E130" i="9"/>
  <c r="D130" i="9"/>
  <c r="C130" i="9"/>
  <c r="S129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E129" i="9"/>
  <c r="D129" i="9"/>
  <c r="C129" i="9"/>
  <c r="S128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E128" i="9"/>
  <c r="D128" i="9"/>
  <c r="C128" i="9"/>
  <c r="S127" i="9"/>
  <c r="Q127" i="9"/>
  <c r="P127" i="9"/>
  <c r="O127" i="9"/>
  <c r="N127" i="9"/>
  <c r="M127" i="9"/>
  <c r="L127" i="9"/>
  <c r="K127" i="9"/>
  <c r="J127" i="9"/>
  <c r="I127" i="9"/>
  <c r="H127" i="9"/>
  <c r="G127" i="9"/>
  <c r="F127" i="9"/>
  <c r="E127" i="9"/>
  <c r="D127" i="9"/>
  <c r="C127" i="9"/>
  <c r="S126" i="9"/>
  <c r="Q126" i="9"/>
  <c r="P126" i="9"/>
  <c r="O126" i="9"/>
  <c r="N126" i="9"/>
  <c r="M126" i="9"/>
  <c r="L126" i="9"/>
  <c r="K126" i="9"/>
  <c r="J126" i="9"/>
  <c r="I126" i="9"/>
  <c r="H126" i="9"/>
  <c r="G126" i="9"/>
  <c r="F126" i="9"/>
  <c r="E126" i="9"/>
  <c r="D126" i="9"/>
  <c r="C126" i="9"/>
  <c r="S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S124" i="9"/>
  <c r="Q124" i="9"/>
  <c r="P124" i="9"/>
  <c r="O124" i="9"/>
  <c r="N124" i="9"/>
  <c r="M124" i="9"/>
  <c r="L124" i="9"/>
  <c r="K124" i="9"/>
  <c r="J124" i="9"/>
  <c r="I124" i="9"/>
  <c r="H124" i="9"/>
  <c r="G124" i="9"/>
  <c r="F124" i="9"/>
  <c r="E124" i="9"/>
  <c r="D124" i="9"/>
  <c r="C124" i="9"/>
  <c r="S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E118" i="9"/>
  <c r="D118" i="9"/>
  <c r="C118" i="9"/>
  <c r="E114" i="9"/>
  <c r="D114" i="9"/>
  <c r="C114" i="9"/>
  <c r="E113" i="9"/>
  <c r="D113" i="9"/>
  <c r="C113" i="9"/>
  <c r="C109" i="9"/>
  <c r="E108" i="9"/>
  <c r="D108" i="9"/>
  <c r="C108" i="9"/>
  <c r="E107" i="9"/>
  <c r="D107" i="9"/>
  <c r="C107" i="9"/>
  <c r="E106" i="9"/>
  <c r="D106" i="9"/>
  <c r="C106" i="9"/>
  <c r="E105" i="9"/>
  <c r="D105" i="9"/>
  <c r="C105" i="9"/>
  <c r="E104" i="9"/>
  <c r="D104" i="9"/>
  <c r="C104" i="9"/>
  <c r="E100" i="9"/>
  <c r="D100" i="9"/>
  <c r="C100" i="9"/>
  <c r="E99" i="9"/>
  <c r="D99" i="9"/>
  <c r="C99" i="9"/>
  <c r="E98" i="9"/>
  <c r="D98" i="9"/>
  <c r="C98" i="9"/>
  <c r="E94" i="9"/>
  <c r="D94" i="9"/>
  <c r="C94" i="9"/>
  <c r="E93" i="9"/>
  <c r="D93" i="9"/>
  <c r="C93" i="9"/>
  <c r="E92" i="9"/>
  <c r="D92" i="9"/>
  <c r="C92" i="9"/>
  <c r="E91" i="9"/>
  <c r="D91" i="9"/>
  <c r="C91" i="9"/>
  <c r="E90" i="9"/>
  <c r="D90" i="9"/>
  <c r="C90" i="9"/>
  <c r="E89" i="9"/>
  <c r="D89" i="9"/>
  <c r="C89" i="9"/>
  <c r="E88" i="9"/>
  <c r="D88" i="9"/>
  <c r="C88" i="9"/>
  <c r="E84" i="9"/>
  <c r="D84" i="9"/>
  <c r="C84" i="9"/>
  <c r="E83" i="9"/>
  <c r="D83" i="9"/>
  <c r="C83" i="9"/>
  <c r="E82" i="9"/>
  <c r="D82" i="9"/>
  <c r="C82" i="9"/>
  <c r="E81" i="9"/>
  <c r="D81" i="9"/>
  <c r="C81" i="9"/>
  <c r="E80" i="9"/>
  <c r="D80" i="9"/>
  <c r="C80" i="9"/>
  <c r="E76" i="9"/>
  <c r="D76" i="9"/>
  <c r="C76" i="9"/>
  <c r="E75" i="9"/>
  <c r="D75" i="9"/>
  <c r="C75" i="9"/>
  <c r="E74" i="9"/>
  <c r="D74" i="9"/>
  <c r="C74" i="9"/>
  <c r="E73" i="9"/>
  <c r="D73" i="9"/>
  <c r="C73" i="9"/>
  <c r="E72" i="9"/>
  <c r="D72" i="9"/>
  <c r="C72" i="9"/>
  <c r="E70" i="9"/>
  <c r="D70" i="9"/>
  <c r="C70" i="9"/>
  <c r="E69" i="9"/>
  <c r="D69" i="9"/>
  <c r="C69" i="9"/>
  <c r="E68" i="9"/>
  <c r="D68" i="9"/>
  <c r="C68" i="9"/>
  <c r="E67" i="9"/>
  <c r="D67" i="9"/>
  <c r="C67" i="9"/>
  <c r="E66" i="9"/>
  <c r="D66" i="9"/>
  <c r="C66" i="9"/>
  <c r="E65" i="9"/>
  <c r="D65" i="9"/>
  <c r="C65" i="9"/>
  <c r="E64" i="9"/>
  <c r="D64" i="9"/>
  <c r="C64" i="9"/>
  <c r="E63" i="9"/>
  <c r="D63" i="9"/>
  <c r="C63" i="9"/>
  <c r="E62" i="9"/>
  <c r="D62" i="9"/>
  <c r="C62" i="9"/>
  <c r="E61" i="9"/>
  <c r="D61" i="9"/>
  <c r="C61" i="9"/>
  <c r="E60" i="9"/>
  <c r="D60" i="9"/>
  <c r="C60" i="9"/>
  <c r="C55" i="9"/>
  <c r="C54" i="9"/>
  <c r="E52" i="9"/>
  <c r="D52" i="9"/>
  <c r="C52" i="9"/>
  <c r="E51" i="9"/>
  <c r="D51" i="9"/>
  <c r="C51" i="9"/>
  <c r="E50" i="9"/>
  <c r="D50" i="9"/>
  <c r="C50" i="9"/>
  <c r="E49" i="9"/>
  <c r="D49" i="9"/>
  <c r="C49" i="9"/>
  <c r="E48" i="9"/>
  <c r="D48" i="9"/>
  <c r="C48" i="9"/>
  <c r="C46" i="9"/>
  <c r="C45" i="9" s="1"/>
  <c r="E44" i="9"/>
  <c r="D44" i="9"/>
  <c r="C44" i="9"/>
  <c r="E43" i="9"/>
  <c r="D43" i="9"/>
  <c r="C43" i="9"/>
  <c r="E42" i="9"/>
  <c r="D42" i="9"/>
  <c r="C42" i="9"/>
  <c r="E41" i="9"/>
  <c r="D41" i="9"/>
  <c r="C41" i="9"/>
  <c r="E40" i="9"/>
  <c r="D40" i="9"/>
  <c r="C40" i="9"/>
  <c r="E39" i="9"/>
  <c r="D39" i="9"/>
  <c r="C39" i="9"/>
  <c r="C37" i="9"/>
  <c r="C36" i="9" s="1"/>
  <c r="E35" i="9"/>
  <c r="D35" i="9"/>
  <c r="C35" i="9"/>
  <c r="E34" i="9"/>
  <c r="D34" i="9"/>
  <c r="C34" i="9"/>
  <c r="C32" i="9"/>
  <c r="C31" i="9"/>
  <c r="E29" i="9"/>
  <c r="D29" i="9"/>
  <c r="C29" i="9"/>
  <c r="E28" i="9"/>
  <c r="D28" i="9"/>
  <c r="C28" i="9"/>
  <c r="E27" i="9"/>
  <c r="D27" i="9"/>
  <c r="C27" i="9"/>
  <c r="E26" i="9"/>
  <c r="D26" i="9"/>
  <c r="C26" i="9"/>
  <c r="E25" i="9"/>
  <c r="D25" i="9"/>
  <c r="C25" i="9"/>
  <c r="E24" i="9"/>
  <c r="D24" i="9"/>
  <c r="C24" i="9"/>
  <c r="E23" i="9"/>
  <c r="D23" i="9"/>
  <c r="C23" i="9"/>
  <c r="E22" i="9"/>
  <c r="D22" i="9"/>
  <c r="C22" i="9"/>
  <c r="E21" i="9"/>
  <c r="D21" i="9"/>
  <c r="C21" i="9"/>
  <c r="E20" i="9"/>
  <c r="D20" i="9"/>
  <c r="C20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D14" i="9"/>
  <c r="C14" i="9"/>
  <c r="E13" i="9"/>
  <c r="D13" i="9"/>
  <c r="C13" i="9"/>
  <c r="E12" i="9"/>
  <c r="D12" i="9"/>
  <c r="C12" i="9"/>
  <c r="E11" i="9"/>
  <c r="D11" i="9"/>
  <c r="C11" i="9"/>
  <c r="A5" i="9"/>
  <c r="A4" i="9"/>
  <c r="A3" i="9"/>
  <c r="A2" i="9"/>
  <c r="C311" i="9" l="1"/>
  <c r="J220" i="9"/>
  <c r="J225" i="9"/>
  <c r="G225" i="9"/>
  <c r="D234" i="9"/>
  <c r="L234" i="9"/>
  <c r="AA261" i="9"/>
  <c r="K261" i="9" s="1"/>
  <c r="C285" i="9"/>
  <c r="G312" i="9"/>
  <c r="K312" i="9"/>
  <c r="C298" i="9"/>
  <c r="O136" i="9"/>
  <c r="E136" i="9"/>
  <c r="I136" i="9"/>
  <c r="M136" i="9"/>
  <c r="E188" i="9"/>
  <c r="C202" i="9"/>
  <c r="G217" i="9"/>
  <c r="O217" i="9"/>
  <c r="M231" i="9"/>
  <c r="Q231" i="9"/>
  <c r="G234" i="9"/>
  <c r="O234" i="9"/>
  <c r="J312" i="9"/>
  <c r="C281" i="9"/>
  <c r="C312" i="9" s="1"/>
  <c r="E33" i="9"/>
  <c r="E38" i="9"/>
  <c r="C53" i="9"/>
  <c r="E85" i="9"/>
  <c r="P136" i="9"/>
  <c r="O188" i="9"/>
  <c r="F237" i="9"/>
  <c r="O240" i="9"/>
  <c r="K136" i="9"/>
  <c r="C188" i="9"/>
  <c r="C195" i="9" s="1"/>
  <c r="G188" i="9"/>
  <c r="G195" i="9" s="1"/>
  <c r="L188" i="9"/>
  <c r="P188" i="9"/>
  <c r="T188" i="9"/>
  <c r="T195" i="9" s="1"/>
  <c r="I188" i="9"/>
  <c r="I195" i="9" s="1"/>
  <c r="N188" i="9"/>
  <c r="R188" i="9"/>
  <c r="D33" i="9"/>
  <c r="C115" i="9"/>
  <c r="G237" i="9"/>
  <c r="K237" i="9"/>
  <c r="E240" i="9"/>
  <c r="I240" i="9"/>
  <c r="M240" i="9"/>
  <c r="Q240" i="9"/>
  <c r="C252" i="9"/>
  <c r="E252" i="9"/>
  <c r="D10" i="9"/>
  <c r="C10" i="9"/>
  <c r="D19" i="9"/>
  <c r="N136" i="9"/>
  <c r="D188" i="9"/>
  <c r="V188" i="9"/>
  <c r="V195" i="9" s="1"/>
  <c r="C30" i="9"/>
  <c r="D85" i="9"/>
  <c r="E101" i="9"/>
  <c r="D214" i="9"/>
  <c r="C225" i="9"/>
  <c r="K225" i="9"/>
  <c r="I228" i="9"/>
  <c r="Q228" i="9"/>
  <c r="F228" i="9"/>
  <c r="N228" i="9"/>
  <c r="E234" i="9"/>
  <c r="I234" i="9"/>
  <c r="M234" i="9"/>
  <c r="Q234" i="9"/>
  <c r="C33" i="9"/>
  <c r="E115" i="9"/>
  <c r="J136" i="9"/>
  <c r="C217" i="9"/>
  <c r="K217" i="9"/>
  <c r="I220" i="9"/>
  <c r="Q220" i="9"/>
  <c r="F220" i="9"/>
  <c r="N220" i="9"/>
  <c r="E231" i="9"/>
  <c r="I231" i="9"/>
  <c r="C234" i="9"/>
  <c r="H234" i="9"/>
  <c r="P234" i="9"/>
  <c r="D237" i="9"/>
  <c r="H237" i="9"/>
  <c r="L237" i="9"/>
  <c r="P237" i="9"/>
  <c r="F240" i="9"/>
  <c r="J240" i="9"/>
  <c r="AA202" i="9"/>
  <c r="K202" i="9" s="1"/>
  <c r="AB202" i="9"/>
  <c r="L136" i="9"/>
  <c r="D110" i="9"/>
  <c r="Q136" i="9"/>
  <c r="C19" i="9"/>
  <c r="C38" i="9"/>
  <c r="D38" i="9"/>
  <c r="D47" i="9"/>
  <c r="E47" i="9"/>
  <c r="C85" i="9"/>
  <c r="C101" i="9"/>
  <c r="D101" i="9"/>
  <c r="C136" i="9"/>
  <c r="G136" i="9"/>
  <c r="F188" i="9"/>
  <c r="F195" i="9" s="1"/>
  <c r="J188" i="9"/>
  <c r="J195" i="9" s="1"/>
  <c r="S188" i="9"/>
  <c r="S195" i="9" s="1"/>
  <c r="H188" i="9"/>
  <c r="H195" i="9" s="1"/>
  <c r="M188" i="9"/>
  <c r="M195" i="9" s="1"/>
  <c r="Q188" i="9"/>
  <c r="H214" i="9"/>
  <c r="L214" i="9"/>
  <c r="F217" i="9"/>
  <c r="N217" i="9"/>
  <c r="E220" i="9"/>
  <c r="M220" i="9"/>
  <c r="F225" i="9"/>
  <c r="N225" i="9"/>
  <c r="E228" i="9"/>
  <c r="M228" i="9"/>
  <c r="D231" i="9"/>
  <c r="L231" i="9"/>
  <c r="N240" i="9"/>
  <c r="D252" i="9"/>
  <c r="H136" i="9"/>
  <c r="Q195" i="9"/>
  <c r="Q214" i="9"/>
  <c r="K234" i="9"/>
  <c r="C240" i="9"/>
  <c r="G240" i="9"/>
  <c r="K240" i="9"/>
  <c r="E19" i="9"/>
  <c r="C47" i="9"/>
  <c r="C95" i="9"/>
  <c r="D95" i="9"/>
  <c r="E95" i="9"/>
  <c r="D115" i="9"/>
  <c r="L195" i="9"/>
  <c r="P195" i="9"/>
  <c r="C201" i="9"/>
  <c r="AA201" i="9" s="1"/>
  <c r="K201" i="9" s="1"/>
  <c r="G242" i="9"/>
  <c r="K242" i="9"/>
  <c r="O242" i="9"/>
  <c r="C220" i="9"/>
  <c r="G220" i="9"/>
  <c r="O220" i="9"/>
  <c r="D225" i="9"/>
  <c r="H225" i="9"/>
  <c r="L225" i="9"/>
  <c r="P225" i="9"/>
  <c r="C228" i="9"/>
  <c r="G228" i="9"/>
  <c r="K228" i="9"/>
  <c r="O228" i="9"/>
  <c r="F231" i="9"/>
  <c r="J231" i="9"/>
  <c r="N231" i="9"/>
  <c r="J237" i="9"/>
  <c r="N237" i="9"/>
  <c r="C237" i="9"/>
  <c r="O237" i="9"/>
  <c r="R195" i="9"/>
  <c r="AB201" i="9"/>
  <c r="F214" i="9"/>
  <c r="F241" i="9"/>
  <c r="J214" i="9"/>
  <c r="J241" i="9"/>
  <c r="D241" i="9"/>
  <c r="D217" i="9"/>
  <c r="H241" i="9"/>
  <c r="H217" i="9"/>
  <c r="L241" i="9"/>
  <c r="P217" i="9"/>
  <c r="P241" i="9"/>
  <c r="E242" i="9"/>
  <c r="I242" i="9"/>
  <c r="M242" i="9"/>
  <c r="Q242" i="9"/>
  <c r="L217" i="9"/>
  <c r="C77" i="9"/>
  <c r="D195" i="9"/>
  <c r="O195" i="9"/>
  <c r="E10" i="9"/>
  <c r="E195" i="9"/>
  <c r="N214" i="9"/>
  <c r="N241" i="9"/>
  <c r="E77" i="9"/>
  <c r="E110" i="9"/>
  <c r="N195" i="9"/>
  <c r="C200" i="9"/>
  <c r="C214" i="9"/>
  <c r="G214" i="9"/>
  <c r="K214" i="9"/>
  <c r="O241" i="9"/>
  <c r="D242" i="9"/>
  <c r="P242" i="9"/>
  <c r="K241" i="9"/>
  <c r="L242" i="9"/>
  <c r="K220" i="9"/>
  <c r="C110" i="9"/>
  <c r="D136" i="9"/>
  <c r="AA199" i="9"/>
  <c r="K199" i="9" s="1"/>
  <c r="P214" i="9"/>
  <c r="E217" i="9"/>
  <c r="I217" i="9"/>
  <c r="M217" i="9"/>
  <c r="Q217" i="9"/>
  <c r="D220" i="9"/>
  <c r="H220" i="9"/>
  <c r="L220" i="9"/>
  <c r="P220" i="9"/>
  <c r="E225" i="9"/>
  <c r="I225" i="9"/>
  <c r="M225" i="9"/>
  <c r="Q225" i="9"/>
  <c r="D228" i="9"/>
  <c r="H228" i="9"/>
  <c r="L228" i="9"/>
  <c r="P228" i="9"/>
  <c r="C231" i="9"/>
  <c r="G231" i="9"/>
  <c r="K231" i="9"/>
  <c r="O231" i="9"/>
  <c r="F234" i="9"/>
  <c r="J234" i="9"/>
  <c r="N234" i="9"/>
  <c r="G241" i="9"/>
  <c r="H242" i="9"/>
  <c r="E312" i="9"/>
  <c r="I312" i="9"/>
  <c r="M312" i="9"/>
  <c r="D77" i="9"/>
  <c r="E237" i="9"/>
  <c r="I237" i="9"/>
  <c r="M237" i="9"/>
  <c r="Q237" i="9"/>
  <c r="D240" i="9"/>
  <c r="H240" i="9"/>
  <c r="L240" i="9"/>
  <c r="P240" i="9"/>
  <c r="E241" i="9"/>
  <c r="I241" i="9"/>
  <c r="M241" i="9"/>
  <c r="Q241" i="9"/>
  <c r="F242" i="9"/>
  <c r="J242" i="9"/>
  <c r="N242" i="9"/>
  <c r="M214" i="9"/>
  <c r="D312" i="9"/>
  <c r="H312" i="9"/>
  <c r="L312" i="9"/>
  <c r="L243" i="9" l="1"/>
  <c r="E56" i="9"/>
  <c r="G9" i="9" s="1"/>
  <c r="D56" i="9"/>
  <c r="G243" i="9"/>
  <c r="C242" i="9"/>
  <c r="C56" i="9"/>
  <c r="O243" i="9"/>
  <c r="M243" i="9"/>
  <c r="K243" i="9"/>
  <c r="P243" i="9"/>
  <c r="H243" i="9"/>
  <c r="C241" i="9"/>
  <c r="D243" i="9"/>
  <c r="I243" i="9"/>
  <c r="AB200" i="9"/>
  <c r="AA200" i="9"/>
  <c r="K200" i="9" s="1"/>
  <c r="J243" i="9"/>
  <c r="E243" i="9"/>
  <c r="N243" i="9"/>
  <c r="Q243" i="9"/>
  <c r="F243" i="9"/>
  <c r="C243" i="9" l="1"/>
  <c r="M311" i="8"/>
  <c r="L311" i="8"/>
  <c r="K311" i="8"/>
  <c r="J311" i="8"/>
  <c r="I311" i="8"/>
  <c r="H311" i="8"/>
  <c r="G311" i="8"/>
  <c r="F311" i="8"/>
  <c r="E311" i="8"/>
  <c r="D311" i="8"/>
  <c r="C310" i="8"/>
  <c r="C309" i="8"/>
  <c r="C308" i="8"/>
  <c r="C307" i="8"/>
  <c r="C306" i="8"/>
  <c r="M305" i="8"/>
  <c r="L305" i="8"/>
  <c r="K305" i="8"/>
  <c r="J305" i="8"/>
  <c r="I305" i="8"/>
  <c r="H305" i="8"/>
  <c r="G305" i="8"/>
  <c r="F305" i="8"/>
  <c r="E305" i="8"/>
  <c r="D305" i="8"/>
  <c r="C304" i="8"/>
  <c r="C303" i="8"/>
  <c r="C302" i="8"/>
  <c r="C301" i="8"/>
  <c r="C300" i="8"/>
  <c r="C299" i="8"/>
  <c r="M298" i="8"/>
  <c r="L298" i="8"/>
  <c r="K298" i="8"/>
  <c r="J298" i="8"/>
  <c r="I298" i="8"/>
  <c r="H298" i="8"/>
  <c r="G298" i="8"/>
  <c r="F298" i="8"/>
  <c r="E298" i="8"/>
  <c r="D298" i="8"/>
  <c r="C297" i="8"/>
  <c r="C296" i="8"/>
  <c r="C295" i="8"/>
  <c r="C294" i="8"/>
  <c r="C293" i="8"/>
  <c r="C292" i="8"/>
  <c r="C291" i="8"/>
  <c r="C290" i="8"/>
  <c r="M289" i="8"/>
  <c r="L289" i="8"/>
  <c r="K289" i="8"/>
  <c r="J289" i="8"/>
  <c r="I289" i="8"/>
  <c r="H289" i="8"/>
  <c r="G289" i="8"/>
  <c r="F289" i="8"/>
  <c r="E289" i="8"/>
  <c r="D289" i="8"/>
  <c r="C288" i="8"/>
  <c r="C287" i="8"/>
  <c r="C286" i="8"/>
  <c r="M285" i="8"/>
  <c r="L285" i="8"/>
  <c r="K285" i="8"/>
  <c r="J285" i="8"/>
  <c r="I285" i="8"/>
  <c r="H285" i="8"/>
  <c r="G285" i="8"/>
  <c r="F285" i="8"/>
  <c r="E285" i="8"/>
  <c r="D285" i="8"/>
  <c r="C285" i="8"/>
  <c r="C284" i="8"/>
  <c r="C283" i="8"/>
  <c r="C282" i="8"/>
  <c r="M281" i="8"/>
  <c r="L281" i="8"/>
  <c r="K281" i="8"/>
  <c r="J281" i="8"/>
  <c r="I281" i="8"/>
  <c r="H281" i="8"/>
  <c r="G281" i="8"/>
  <c r="F281" i="8"/>
  <c r="E281" i="8"/>
  <c r="D281" i="8"/>
  <c r="C280" i="8"/>
  <c r="C279" i="8"/>
  <c r="C278" i="8"/>
  <c r="C281" i="8" s="1"/>
  <c r="M277" i="8"/>
  <c r="L277" i="8"/>
  <c r="K277" i="8"/>
  <c r="J277" i="8"/>
  <c r="I277" i="8"/>
  <c r="H277" i="8"/>
  <c r="G277" i="8"/>
  <c r="F277" i="8"/>
  <c r="E277" i="8"/>
  <c r="D277" i="8"/>
  <c r="C276" i="8"/>
  <c r="C275" i="8"/>
  <c r="C274" i="8"/>
  <c r="C273" i="8"/>
  <c r="C272" i="8"/>
  <c r="AB268" i="8"/>
  <c r="AA268" i="8"/>
  <c r="F268" i="8" s="1"/>
  <c r="AB267" i="8"/>
  <c r="AA267" i="8"/>
  <c r="F267" i="8" s="1"/>
  <c r="AB266" i="8"/>
  <c r="AA266" i="8"/>
  <c r="F266" i="8" s="1"/>
  <c r="AB263" i="8"/>
  <c r="AA263" i="8"/>
  <c r="K263" i="8" s="1"/>
  <c r="C263" i="8"/>
  <c r="AA262" i="8"/>
  <c r="K262" i="8" s="1"/>
  <c r="C262" i="8"/>
  <c r="AB262" i="8" s="1"/>
  <c r="C261" i="8"/>
  <c r="AA261" i="8" s="1"/>
  <c r="K261" i="8" s="1"/>
  <c r="D251" i="8"/>
  <c r="C251" i="8"/>
  <c r="D250" i="8"/>
  <c r="C250" i="8"/>
  <c r="E249" i="8"/>
  <c r="D249" i="8"/>
  <c r="C249" i="8"/>
  <c r="D248" i="8"/>
  <c r="C248" i="8"/>
  <c r="E247" i="8"/>
  <c r="D247" i="8"/>
  <c r="C247" i="8"/>
  <c r="D246" i="8"/>
  <c r="C246" i="8"/>
  <c r="Q239" i="8"/>
  <c r="P239" i="8"/>
  <c r="O239" i="8"/>
  <c r="N239" i="8"/>
  <c r="M239" i="8"/>
  <c r="L239" i="8"/>
  <c r="K239" i="8"/>
  <c r="J239" i="8"/>
  <c r="I239" i="8"/>
  <c r="H239" i="8"/>
  <c r="G239" i="8"/>
  <c r="F239" i="8"/>
  <c r="E239" i="8"/>
  <c r="D239" i="8"/>
  <c r="C239" i="8"/>
  <c r="Q238" i="8"/>
  <c r="P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C238" i="8"/>
  <c r="Q236" i="8"/>
  <c r="P236" i="8"/>
  <c r="O236" i="8"/>
  <c r="N236" i="8"/>
  <c r="M236" i="8"/>
  <c r="L236" i="8"/>
  <c r="K236" i="8"/>
  <c r="J236" i="8"/>
  <c r="I236" i="8"/>
  <c r="H236" i="8"/>
  <c r="G236" i="8"/>
  <c r="F236" i="8"/>
  <c r="E236" i="8"/>
  <c r="D236" i="8"/>
  <c r="C236" i="8"/>
  <c r="Q235" i="8"/>
  <c r="P235" i="8"/>
  <c r="O235" i="8"/>
  <c r="N235" i="8"/>
  <c r="M235" i="8"/>
  <c r="L235" i="8"/>
  <c r="K235" i="8"/>
  <c r="J235" i="8"/>
  <c r="I235" i="8"/>
  <c r="H235" i="8"/>
  <c r="G235" i="8"/>
  <c r="F235" i="8"/>
  <c r="E235" i="8"/>
  <c r="D235" i="8"/>
  <c r="C235" i="8"/>
  <c r="Q233" i="8"/>
  <c r="P233" i="8"/>
  <c r="O233" i="8"/>
  <c r="N233" i="8"/>
  <c r="M233" i="8"/>
  <c r="L233" i="8"/>
  <c r="K233" i="8"/>
  <c r="J233" i="8"/>
  <c r="I233" i="8"/>
  <c r="H233" i="8"/>
  <c r="G233" i="8"/>
  <c r="F233" i="8"/>
  <c r="E233" i="8"/>
  <c r="D233" i="8"/>
  <c r="C233" i="8"/>
  <c r="Q232" i="8"/>
  <c r="P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C232" i="8"/>
  <c r="Q230" i="8"/>
  <c r="P230" i="8"/>
  <c r="O230" i="8"/>
  <c r="N230" i="8"/>
  <c r="M230" i="8"/>
  <c r="L230" i="8"/>
  <c r="K230" i="8"/>
  <c r="J230" i="8"/>
  <c r="I230" i="8"/>
  <c r="H230" i="8"/>
  <c r="G230" i="8"/>
  <c r="F230" i="8"/>
  <c r="E230" i="8"/>
  <c r="D230" i="8"/>
  <c r="C230" i="8"/>
  <c r="Q229" i="8"/>
  <c r="P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C229" i="8"/>
  <c r="Q227" i="8"/>
  <c r="P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C227" i="8"/>
  <c r="Q226" i="8"/>
  <c r="P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C226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C224" i="8"/>
  <c r="Q223" i="8"/>
  <c r="P223" i="8"/>
  <c r="O223" i="8"/>
  <c r="O225" i="8" s="1"/>
  <c r="N223" i="8"/>
  <c r="M223" i="8"/>
  <c r="L223" i="8"/>
  <c r="K223" i="8"/>
  <c r="K225" i="8" s="1"/>
  <c r="J223" i="8"/>
  <c r="I223" i="8"/>
  <c r="H223" i="8"/>
  <c r="G223" i="8"/>
  <c r="G225" i="8" s="1"/>
  <c r="F223" i="8"/>
  <c r="E223" i="8"/>
  <c r="D223" i="8"/>
  <c r="C223" i="8"/>
  <c r="C225" i="8" s="1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C222" i="8"/>
  <c r="Q221" i="8"/>
  <c r="P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Q219" i="8"/>
  <c r="P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C219" i="8"/>
  <c r="Q218" i="8"/>
  <c r="P218" i="8"/>
  <c r="O218" i="8"/>
  <c r="N218" i="8"/>
  <c r="M218" i="8"/>
  <c r="L218" i="8"/>
  <c r="K218" i="8"/>
  <c r="J218" i="8"/>
  <c r="I218" i="8"/>
  <c r="H218" i="8"/>
  <c r="G218" i="8"/>
  <c r="F218" i="8"/>
  <c r="E218" i="8"/>
  <c r="D218" i="8"/>
  <c r="C218" i="8"/>
  <c r="Q216" i="8"/>
  <c r="P216" i="8"/>
  <c r="O216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Q215" i="8"/>
  <c r="P215" i="8"/>
  <c r="O215" i="8"/>
  <c r="N215" i="8"/>
  <c r="M215" i="8"/>
  <c r="L215" i="8"/>
  <c r="K215" i="8"/>
  <c r="J215" i="8"/>
  <c r="I215" i="8"/>
  <c r="H215" i="8"/>
  <c r="G215" i="8"/>
  <c r="F215" i="8"/>
  <c r="E215" i="8"/>
  <c r="D215" i="8"/>
  <c r="C215" i="8"/>
  <c r="C217" i="8" s="1"/>
  <c r="Q213" i="8"/>
  <c r="P213" i="8"/>
  <c r="O213" i="8"/>
  <c r="N213" i="8"/>
  <c r="M213" i="8"/>
  <c r="L213" i="8"/>
  <c r="K213" i="8"/>
  <c r="J213" i="8"/>
  <c r="I213" i="8"/>
  <c r="H213" i="8"/>
  <c r="G213" i="8"/>
  <c r="F213" i="8"/>
  <c r="E213" i="8"/>
  <c r="D213" i="8"/>
  <c r="C213" i="8"/>
  <c r="Q212" i="8"/>
  <c r="P212" i="8"/>
  <c r="O212" i="8"/>
  <c r="N212" i="8"/>
  <c r="M212" i="8"/>
  <c r="L212" i="8"/>
  <c r="K212" i="8"/>
  <c r="J212" i="8"/>
  <c r="I212" i="8"/>
  <c r="H212" i="8"/>
  <c r="G212" i="8"/>
  <c r="F212" i="8"/>
  <c r="E212" i="8"/>
  <c r="D212" i="8"/>
  <c r="C212" i="8"/>
  <c r="D207" i="8"/>
  <c r="C207" i="8"/>
  <c r="D206" i="8"/>
  <c r="C206" i="8"/>
  <c r="F202" i="8"/>
  <c r="E202" i="8"/>
  <c r="C202" i="8" s="1"/>
  <c r="AA202" i="8" s="1"/>
  <c r="K202" i="8" s="1"/>
  <c r="F201" i="8"/>
  <c r="E201" i="8"/>
  <c r="F200" i="8"/>
  <c r="E200" i="8"/>
  <c r="C200" i="8" s="1"/>
  <c r="AA200" i="8" s="1"/>
  <c r="K200" i="8" s="1"/>
  <c r="F199" i="8"/>
  <c r="E199" i="8"/>
  <c r="V194" i="8"/>
  <c r="U194" i="8"/>
  <c r="U195" i="8" s="1"/>
  <c r="R194" i="8"/>
  <c r="Q194" i="8"/>
  <c r="P194" i="8"/>
  <c r="O194" i="8"/>
  <c r="N194" i="8"/>
  <c r="M194" i="8"/>
  <c r="L194" i="8"/>
  <c r="J194" i="8"/>
  <c r="I194" i="8"/>
  <c r="H194" i="8"/>
  <c r="G194" i="8"/>
  <c r="F194" i="8"/>
  <c r="E194" i="8"/>
  <c r="D194" i="8"/>
  <c r="C194" i="8"/>
  <c r="V193" i="8"/>
  <c r="T193" i="8"/>
  <c r="S193" i="8"/>
  <c r="R193" i="8"/>
  <c r="Q193" i="8"/>
  <c r="P193" i="8"/>
  <c r="O193" i="8"/>
  <c r="N193" i="8"/>
  <c r="M193" i="8"/>
  <c r="L193" i="8"/>
  <c r="J193" i="8"/>
  <c r="I193" i="8"/>
  <c r="H193" i="8"/>
  <c r="G193" i="8"/>
  <c r="F193" i="8"/>
  <c r="E193" i="8"/>
  <c r="D193" i="8"/>
  <c r="C193" i="8"/>
  <c r="V192" i="8"/>
  <c r="T192" i="8"/>
  <c r="S192" i="8"/>
  <c r="R192" i="8"/>
  <c r="Q192" i="8"/>
  <c r="P192" i="8"/>
  <c r="O192" i="8"/>
  <c r="N192" i="8"/>
  <c r="M192" i="8"/>
  <c r="L192" i="8"/>
  <c r="K195" i="8"/>
  <c r="J192" i="8"/>
  <c r="I192" i="8"/>
  <c r="H192" i="8"/>
  <c r="G192" i="8"/>
  <c r="F192" i="8"/>
  <c r="E192" i="8"/>
  <c r="D192" i="8"/>
  <c r="C192" i="8"/>
  <c r="V191" i="8"/>
  <c r="T191" i="8"/>
  <c r="S191" i="8"/>
  <c r="R191" i="8"/>
  <c r="Q191" i="8"/>
  <c r="P191" i="8"/>
  <c r="O191" i="8"/>
  <c r="N191" i="8"/>
  <c r="M191" i="8"/>
  <c r="L191" i="8"/>
  <c r="J191" i="8"/>
  <c r="I191" i="8"/>
  <c r="H191" i="8"/>
  <c r="G191" i="8"/>
  <c r="F191" i="8"/>
  <c r="E191" i="8"/>
  <c r="D191" i="8"/>
  <c r="C191" i="8"/>
  <c r="V190" i="8"/>
  <c r="T190" i="8"/>
  <c r="S190" i="8"/>
  <c r="R190" i="8"/>
  <c r="Q190" i="8"/>
  <c r="P190" i="8"/>
  <c r="O190" i="8"/>
  <c r="N190" i="8"/>
  <c r="M190" i="8"/>
  <c r="L190" i="8"/>
  <c r="J190" i="8"/>
  <c r="I190" i="8"/>
  <c r="H190" i="8"/>
  <c r="G190" i="8"/>
  <c r="F190" i="8"/>
  <c r="E190" i="8"/>
  <c r="D190" i="8"/>
  <c r="C190" i="8"/>
  <c r="V189" i="8"/>
  <c r="V188" i="8" s="1"/>
  <c r="T189" i="8"/>
  <c r="S189" i="8"/>
  <c r="R189" i="8"/>
  <c r="Q189" i="8"/>
  <c r="P189" i="8"/>
  <c r="O189" i="8"/>
  <c r="N189" i="8"/>
  <c r="M189" i="8"/>
  <c r="M188" i="8" s="1"/>
  <c r="L189" i="8"/>
  <c r="J189" i="8"/>
  <c r="I189" i="8"/>
  <c r="H189" i="8"/>
  <c r="G189" i="8"/>
  <c r="F189" i="8"/>
  <c r="E189" i="8"/>
  <c r="E188" i="8" s="1"/>
  <c r="D189" i="8"/>
  <c r="D188" i="8" s="1"/>
  <c r="C189" i="8"/>
  <c r="V187" i="8"/>
  <c r="T187" i="8"/>
  <c r="S187" i="8"/>
  <c r="R187" i="8"/>
  <c r="Q187" i="8"/>
  <c r="P187" i="8"/>
  <c r="O187" i="8"/>
  <c r="N187" i="8"/>
  <c r="M187" i="8"/>
  <c r="L187" i="8"/>
  <c r="J187" i="8"/>
  <c r="I187" i="8"/>
  <c r="H187" i="8"/>
  <c r="G187" i="8"/>
  <c r="F187" i="8"/>
  <c r="E187" i="8"/>
  <c r="D187" i="8"/>
  <c r="C187" i="8"/>
  <c r="V186" i="8"/>
  <c r="T186" i="8"/>
  <c r="S186" i="8"/>
  <c r="R186" i="8"/>
  <c r="Q186" i="8"/>
  <c r="P186" i="8"/>
  <c r="O186" i="8"/>
  <c r="N186" i="8"/>
  <c r="M186" i="8"/>
  <c r="L186" i="8"/>
  <c r="J186" i="8"/>
  <c r="I186" i="8"/>
  <c r="H186" i="8"/>
  <c r="G186" i="8"/>
  <c r="F186" i="8"/>
  <c r="E186" i="8"/>
  <c r="D186" i="8"/>
  <c r="C186" i="8"/>
  <c r="V185" i="8"/>
  <c r="T185" i="8"/>
  <c r="S185" i="8"/>
  <c r="R185" i="8"/>
  <c r="Q185" i="8"/>
  <c r="P185" i="8"/>
  <c r="O185" i="8"/>
  <c r="N185" i="8"/>
  <c r="M185" i="8"/>
  <c r="L185" i="8"/>
  <c r="J185" i="8"/>
  <c r="I185" i="8"/>
  <c r="H185" i="8"/>
  <c r="G185" i="8"/>
  <c r="F185" i="8"/>
  <c r="E185" i="8"/>
  <c r="D185" i="8"/>
  <c r="C185" i="8"/>
  <c r="V184" i="8"/>
  <c r="T184" i="8"/>
  <c r="S184" i="8"/>
  <c r="R184" i="8"/>
  <c r="Q184" i="8"/>
  <c r="P184" i="8"/>
  <c r="O184" i="8"/>
  <c r="N184" i="8"/>
  <c r="M184" i="8"/>
  <c r="L184" i="8"/>
  <c r="J184" i="8"/>
  <c r="I184" i="8"/>
  <c r="H184" i="8"/>
  <c r="G184" i="8"/>
  <c r="F184" i="8"/>
  <c r="E184" i="8"/>
  <c r="D184" i="8"/>
  <c r="C184" i="8"/>
  <c r="V183" i="8"/>
  <c r="T183" i="8"/>
  <c r="S183" i="8"/>
  <c r="R183" i="8"/>
  <c r="Q183" i="8"/>
  <c r="P183" i="8"/>
  <c r="O183" i="8"/>
  <c r="N183" i="8"/>
  <c r="M183" i="8"/>
  <c r="L183" i="8"/>
  <c r="J183" i="8"/>
  <c r="I183" i="8"/>
  <c r="H183" i="8"/>
  <c r="G183" i="8"/>
  <c r="F183" i="8"/>
  <c r="E183" i="8"/>
  <c r="D183" i="8"/>
  <c r="C183" i="8"/>
  <c r="V182" i="8"/>
  <c r="T182" i="8"/>
  <c r="S182" i="8"/>
  <c r="R182" i="8"/>
  <c r="Q182" i="8"/>
  <c r="P182" i="8"/>
  <c r="O182" i="8"/>
  <c r="N182" i="8"/>
  <c r="M182" i="8"/>
  <c r="L182" i="8"/>
  <c r="J182" i="8"/>
  <c r="I182" i="8"/>
  <c r="H182" i="8"/>
  <c r="G182" i="8"/>
  <c r="F182" i="8"/>
  <c r="E182" i="8"/>
  <c r="D182" i="8"/>
  <c r="C182" i="8"/>
  <c r="V181" i="8"/>
  <c r="T181" i="8"/>
  <c r="S181" i="8"/>
  <c r="R181" i="8"/>
  <c r="Q181" i="8"/>
  <c r="P181" i="8"/>
  <c r="O181" i="8"/>
  <c r="N181" i="8"/>
  <c r="M181" i="8"/>
  <c r="L181" i="8"/>
  <c r="J181" i="8"/>
  <c r="I181" i="8"/>
  <c r="H181" i="8"/>
  <c r="G181" i="8"/>
  <c r="F181" i="8"/>
  <c r="E181" i="8"/>
  <c r="D181" i="8"/>
  <c r="C181" i="8"/>
  <c r="V180" i="8"/>
  <c r="T180" i="8"/>
  <c r="S180" i="8"/>
  <c r="R180" i="8"/>
  <c r="Q180" i="8"/>
  <c r="P180" i="8"/>
  <c r="O180" i="8"/>
  <c r="N180" i="8"/>
  <c r="M180" i="8"/>
  <c r="L180" i="8"/>
  <c r="J180" i="8"/>
  <c r="I180" i="8"/>
  <c r="H180" i="8"/>
  <c r="G180" i="8"/>
  <c r="F180" i="8"/>
  <c r="E180" i="8"/>
  <c r="D180" i="8"/>
  <c r="C180" i="8"/>
  <c r="V179" i="8"/>
  <c r="T179" i="8"/>
  <c r="S179" i="8"/>
  <c r="R179" i="8"/>
  <c r="Q179" i="8"/>
  <c r="P179" i="8"/>
  <c r="O179" i="8"/>
  <c r="N179" i="8"/>
  <c r="M179" i="8"/>
  <c r="L179" i="8"/>
  <c r="J179" i="8"/>
  <c r="I179" i="8"/>
  <c r="H179" i="8"/>
  <c r="G179" i="8"/>
  <c r="F179" i="8"/>
  <c r="E179" i="8"/>
  <c r="D179" i="8"/>
  <c r="C179" i="8"/>
  <c r="V178" i="8"/>
  <c r="T178" i="8"/>
  <c r="S178" i="8"/>
  <c r="R178" i="8"/>
  <c r="Q178" i="8"/>
  <c r="P178" i="8"/>
  <c r="O178" i="8"/>
  <c r="N178" i="8"/>
  <c r="M178" i="8"/>
  <c r="L178" i="8"/>
  <c r="J178" i="8"/>
  <c r="I178" i="8"/>
  <c r="H178" i="8"/>
  <c r="G178" i="8"/>
  <c r="F178" i="8"/>
  <c r="E178" i="8"/>
  <c r="D178" i="8"/>
  <c r="C178" i="8"/>
  <c r="V177" i="8"/>
  <c r="T177" i="8"/>
  <c r="S177" i="8"/>
  <c r="R177" i="8"/>
  <c r="Q177" i="8"/>
  <c r="P177" i="8"/>
  <c r="O177" i="8"/>
  <c r="N177" i="8"/>
  <c r="M177" i="8"/>
  <c r="L177" i="8"/>
  <c r="J177" i="8"/>
  <c r="I177" i="8"/>
  <c r="H177" i="8"/>
  <c r="G177" i="8"/>
  <c r="F177" i="8"/>
  <c r="E177" i="8"/>
  <c r="D177" i="8"/>
  <c r="C177" i="8"/>
  <c r="V176" i="8"/>
  <c r="T176" i="8"/>
  <c r="S176" i="8"/>
  <c r="R176" i="8"/>
  <c r="Q176" i="8"/>
  <c r="P176" i="8"/>
  <c r="O176" i="8"/>
  <c r="N176" i="8"/>
  <c r="M176" i="8"/>
  <c r="L176" i="8"/>
  <c r="J176" i="8"/>
  <c r="I176" i="8"/>
  <c r="H176" i="8"/>
  <c r="G176" i="8"/>
  <c r="F176" i="8"/>
  <c r="E176" i="8"/>
  <c r="D176" i="8"/>
  <c r="C176" i="8"/>
  <c r="V175" i="8"/>
  <c r="T175" i="8"/>
  <c r="S175" i="8"/>
  <c r="R175" i="8"/>
  <c r="Q175" i="8"/>
  <c r="P175" i="8"/>
  <c r="O175" i="8"/>
  <c r="N175" i="8"/>
  <c r="M175" i="8"/>
  <c r="L175" i="8"/>
  <c r="J175" i="8"/>
  <c r="I175" i="8"/>
  <c r="H175" i="8"/>
  <c r="G175" i="8"/>
  <c r="F175" i="8"/>
  <c r="E175" i="8"/>
  <c r="D175" i="8"/>
  <c r="C175" i="8"/>
  <c r="R169" i="8"/>
  <c r="Q169" i="8"/>
  <c r="P169" i="8"/>
  <c r="O169" i="8"/>
  <c r="N169" i="8"/>
  <c r="M169" i="8"/>
  <c r="L169" i="8"/>
  <c r="K169" i="8"/>
  <c r="J169" i="8"/>
  <c r="I169" i="8"/>
  <c r="H169" i="8"/>
  <c r="G169" i="8"/>
  <c r="F169" i="8"/>
  <c r="E169" i="8"/>
  <c r="D169" i="8"/>
  <c r="C169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C168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D167" i="8"/>
  <c r="C167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C166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C165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C163" i="8"/>
  <c r="R162" i="8"/>
  <c r="R170" i="8" s="1"/>
  <c r="Q162" i="8"/>
  <c r="Q170" i="8" s="1"/>
  <c r="P162" i="8"/>
  <c r="P170" i="8" s="1"/>
  <c r="O162" i="8"/>
  <c r="O170" i="8" s="1"/>
  <c r="N162" i="8"/>
  <c r="N170" i="8" s="1"/>
  <c r="M162" i="8"/>
  <c r="M170" i="8" s="1"/>
  <c r="L162" i="8"/>
  <c r="L170" i="8" s="1"/>
  <c r="K162" i="8"/>
  <c r="K170" i="8" s="1"/>
  <c r="J162" i="8"/>
  <c r="J170" i="8" s="1"/>
  <c r="I162" i="8"/>
  <c r="I170" i="8" s="1"/>
  <c r="H162" i="8"/>
  <c r="H170" i="8" s="1"/>
  <c r="G162" i="8"/>
  <c r="G170" i="8" s="1"/>
  <c r="F162" i="8"/>
  <c r="F170" i="8" s="1"/>
  <c r="E162" i="8"/>
  <c r="E170" i="8" s="1"/>
  <c r="D162" i="8"/>
  <c r="D170" i="8" s="1"/>
  <c r="C162" i="8"/>
  <c r="C170" i="8" s="1"/>
  <c r="R156" i="8"/>
  <c r="Q156" i="8"/>
  <c r="P156" i="8"/>
  <c r="O156" i="8"/>
  <c r="N156" i="8"/>
  <c r="M156" i="8"/>
  <c r="L156" i="8"/>
  <c r="K156" i="8"/>
  <c r="J156" i="8"/>
  <c r="I156" i="8"/>
  <c r="H156" i="8"/>
  <c r="G156" i="8"/>
  <c r="F156" i="8"/>
  <c r="E156" i="8"/>
  <c r="D156" i="8"/>
  <c r="C156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C155" i="8"/>
  <c r="R154" i="8"/>
  <c r="Q154" i="8"/>
  <c r="P154" i="8"/>
  <c r="O154" i="8"/>
  <c r="N154" i="8"/>
  <c r="M154" i="8"/>
  <c r="L154" i="8"/>
  <c r="K154" i="8"/>
  <c r="J154" i="8"/>
  <c r="I154" i="8"/>
  <c r="H154" i="8"/>
  <c r="G154" i="8"/>
  <c r="F154" i="8"/>
  <c r="E154" i="8"/>
  <c r="D154" i="8"/>
  <c r="C154" i="8"/>
  <c r="R152" i="8"/>
  <c r="R157" i="8" s="1"/>
  <c r="Q152" i="8"/>
  <c r="Q157" i="8" s="1"/>
  <c r="P152" i="8"/>
  <c r="P157" i="8" s="1"/>
  <c r="O152" i="8"/>
  <c r="O157" i="8" s="1"/>
  <c r="N152" i="8"/>
  <c r="N157" i="8" s="1"/>
  <c r="M152" i="8"/>
  <c r="M157" i="8" s="1"/>
  <c r="L152" i="8"/>
  <c r="L157" i="8" s="1"/>
  <c r="K152" i="8"/>
  <c r="K157" i="8" s="1"/>
  <c r="J152" i="8"/>
  <c r="J157" i="8" s="1"/>
  <c r="I152" i="8"/>
  <c r="I157" i="8" s="1"/>
  <c r="H152" i="8"/>
  <c r="H157" i="8" s="1"/>
  <c r="G152" i="8"/>
  <c r="G157" i="8" s="1"/>
  <c r="F152" i="8"/>
  <c r="F157" i="8" s="1"/>
  <c r="E152" i="8"/>
  <c r="E157" i="8" s="1"/>
  <c r="D152" i="8"/>
  <c r="D157" i="8" s="1"/>
  <c r="C152" i="8"/>
  <c r="C157" i="8" s="1"/>
  <c r="S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Q146" i="8"/>
  <c r="P146" i="8"/>
  <c r="O146" i="8"/>
  <c r="N146" i="8"/>
  <c r="M146" i="8"/>
  <c r="L146" i="8"/>
  <c r="K146" i="8"/>
  <c r="J146" i="8"/>
  <c r="I146" i="8"/>
  <c r="H146" i="8"/>
  <c r="G146" i="8"/>
  <c r="F146" i="8"/>
  <c r="E146" i="8"/>
  <c r="D146" i="8"/>
  <c r="C146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E145" i="8"/>
  <c r="D145" i="8"/>
  <c r="C145" i="8"/>
  <c r="S144" i="8"/>
  <c r="Q144" i="8"/>
  <c r="P144" i="8"/>
  <c r="O144" i="8"/>
  <c r="N144" i="8"/>
  <c r="M144" i="8"/>
  <c r="L144" i="8"/>
  <c r="K144" i="8"/>
  <c r="J144" i="8"/>
  <c r="I144" i="8"/>
  <c r="H144" i="8"/>
  <c r="G144" i="8"/>
  <c r="F144" i="8"/>
  <c r="E144" i="8"/>
  <c r="D144" i="8"/>
  <c r="C144" i="8"/>
  <c r="S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S142" i="8"/>
  <c r="Q142" i="8"/>
  <c r="P142" i="8"/>
  <c r="O142" i="8"/>
  <c r="N142" i="8"/>
  <c r="M142" i="8"/>
  <c r="L142" i="8"/>
  <c r="K142" i="8"/>
  <c r="J142" i="8"/>
  <c r="I142" i="8"/>
  <c r="H142" i="8"/>
  <c r="G142" i="8"/>
  <c r="F142" i="8"/>
  <c r="E142" i="8"/>
  <c r="D142" i="8"/>
  <c r="C142" i="8"/>
  <c r="S141" i="8"/>
  <c r="Q141" i="8"/>
  <c r="Q140" i="8" s="1"/>
  <c r="P141" i="8"/>
  <c r="P140" i="8" s="1"/>
  <c r="O141" i="8"/>
  <c r="O140" i="8" s="1"/>
  <c r="N141" i="8"/>
  <c r="N140" i="8" s="1"/>
  <c r="M141" i="8"/>
  <c r="M140" i="8" s="1"/>
  <c r="L141" i="8"/>
  <c r="L140" i="8" s="1"/>
  <c r="K141" i="8"/>
  <c r="K140" i="8" s="1"/>
  <c r="J141" i="8"/>
  <c r="J140" i="8" s="1"/>
  <c r="I141" i="8"/>
  <c r="I140" i="8" s="1"/>
  <c r="H141" i="8"/>
  <c r="H140" i="8" s="1"/>
  <c r="G141" i="8"/>
  <c r="G140" i="8" s="1"/>
  <c r="F141" i="8"/>
  <c r="F140" i="8" s="1"/>
  <c r="E141" i="8"/>
  <c r="E140" i="8" s="1"/>
  <c r="D141" i="8"/>
  <c r="D140" i="8" s="1"/>
  <c r="C141" i="8"/>
  <c r="C140" i="8" s="1"/>
  <c r="S140" i="8"/>
  <c r="R140" i="8"/>
  <c r="S139" i="8"/>
  <c r="Q139" i="8"/>
  <c r="P139" i="8"/>
  <c r="O139" i="8"/>
  <c r="N139" i="8"/>
  <c r="M139" i="8"/>
  <c r="L139" i="8"/>
  <c r="K139" i="8"/>
  <c r="J139" i="8"/>
  <c r="I139" i="8"/>
  <c r="H139" i="8"/>
  <c r="G139" i="8"/>
  <c r="F139" i="8"/>
  <c r="E139" i="8"/>
  <c r="D139" i="8"/>
  <c r="C139" i="8"/>
  <c r="S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C138" i="8"/>
  <c r="S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R136" i="8"/>
  <c r="S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C135" i="8"/>
  <c r="S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S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S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S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C131" i="8"/>
  <c r="S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C130" i="8"/>
  <c r="S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S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C128" i="8"/>
  <c r="S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D127" i="8"/>
  <c r="C127" i="8"/>
  <c r="S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C126" i="8"/>
  <c r="S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S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D124" i="8"/>
  <c r="C124" i="8"/>
  <c r="S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E118" i="8"/>
  <c r="D118" i="8"/>
  <c r="C118" i="8"/>
  <c r="E114" i="8"/>
  <c r="D114" i="8"/>
  <c r="C114" i="8"/>
  <c r="E113" i="8"/>
  <c r="D113" i="8"/>
  <c r="C113" i="8"/>
  <c r="C109" i="8"/>
  <c r="E108" i="8"/>
  <c r="D108" i="8"/>
  <c r="C108" i="8"/>
  <c r="E107" i="8"/>
  <c r="D107" i="8"/>
  <c r="C107" i="8"/>
  <c r="E106" i="8"/>
  <c r="D106" i="8"/>
  <c r="C106" i="8"/>
  <c r="E105" i="8"/>
  <c r="D105" i="8"/>
  <c r="C105" i="8"/>
  <c r="E104" i="8"/>
  <c r="D104" i="8"/>
  <c r="C104" i="8"/>
  <c r="E100" i="8"/>
  <c r="D100" i="8"/>
  <c r="C100" i="8"/>
  <c r="E99" i="8"/>
  <c r="D99" i="8"/>
  <c r="C99" i="8"/>
  <c r="E98" i="8"/>
  <c r="D98" i="8"/>
  <c r="C98" i="8"/>
  <c r="E94" i="8"/>
  <c r="D94" i="8"/>
  <c r="C94" i="8"/>
  <c r="E93" i="8"/>
  <c r="D93" i="8"/>
  <c r="C93" i="8"/>
  <c r="E92" i="8"/>
  <c r="D92" i="8"/>
  <c r="C92" i="8"/>
  <c r="E91" i="8"/>
  <c r="D91" i="8"/>
  <c r="C91" i="8"/>
  <c r="E90" i="8"/>
  <c r="D90" i="8"/>
  <c r="C90" i="8"/>
  <c r="E89" i="8"/>
  <c r="D89" i="8"/>
  <c r="C89" i="8"/>
  <c r="E88" i="8"/>
  <c r="D88" i="8"/>
  <c r="C88" i="8"/>
  <c r="E84" i="8"/>
  <c r="D84" i="8"/>
  <c r="C84" i="8"/>
  <c r="E83" i="8"/>
  <c r="D83" i="8"/>
  <c r="C83" i="8"/>
  <c r="E82" i="8"/>
  <c r="D82" i="8"/>
  <c r="C82" i="8"/>
  <c r="E81" i="8"/>
  <c r="D81" i="8"/>
  <c r="C81" i="8"/>
  <c r="E80" i="8"/>
  <c r="D80" i="8"/>
  <c r="C80" i="8"/>
  <c r="E76" i="8"/>
  <c r="D76" i="8"/>
  <c r="C76" i="8"/>
  <c r="E75" i="8"/>
  <c r="D75" i="8"/>
  <c r="C75" i="8"/>
  <c r="E74" i="8"/>
  <c r="D74" i="8"/>
  <c r="C74" i="8"/>
  <c r="E73" i="8"/>
  <c r="D73" i="8"/>
  <c r="C73" i="8"/>
  <c r="E72" i="8"/>
  <c r="D72" i="8"/>
  <c r="C72" i="8"/>
  <c r="E70" i="8"/>
  <c r="D70" i="8"/>
  <c r="C70" i="8"/>
  <c r="E69" i="8"/>
  <c r="D69" i="8"/>
  <c r="C69" i="8"/>
  <c r="E68" i="8"/>
  <c r="D68" i="8"/>
  <c r="C68" i="8"/>
  <c r="E67" i="8"/>
  <c r="D67" i="8"/>
  <c r="C67" i="8"/>
  <c r="E66" i="8"/>
  <c r="D66" i="8"/>
  <c r="C66" i="8"/>
  <c r="E65" i="8"/>
  <c r="D65" i="8"/>
  <c r="C65" i="8"/>
  <c r="E64" i="8"/>
  <c r="D64" i="8"/>
  <c r="C64" i="8"/>
  <c r="E63" i="8"/>
  <c r="D63" i="8"/>
  <c r="C63" i="8"/>
  <c r="E62" i="8"/>
  <c r="D62" i="8"/>
  <c r="C62" i="8"/>
  <c r="E61" i="8"/>
  <c r="D61" i="8"/>
  <c r="C61" i="8"/>
  <c r="E60" i="8"/>
  <c r="D60" i="8"/>
  <c r="C60" i="8"/>
  <c r="C55" i="8"/>
  <c r="C54" i="8"/>
  <c r="E52" i="8"/>
  <c r="D52" i="8"/>
  <c r="C52" i="8"/>
  <c r="E51" i="8"/>
  <c r="D51" i="8"/>
  <c r="C51" i="8"/>
  <c r="E50" i="8"/>
  <c r="D50" i="8"/>
  <c r="C50" i="8"/>
  <c r="E49" i="8"/>
  <c r="D49" i="8"/>
  <c r="C49" i="8"/>
  <c r="E48" i="8"/>
  <c r="D48" i="8"/>
  <c r="C48" i="8"/>
  <c r="C46" i="8"/>
  <c r="C45" i="8" s="1"/>
  <c r="E44" i="8"/>
  <c r="D44" i="8"/>
  <c r="C44" i="8"/>
  <c r="E43" i="8"/>
  <c r="D43" i="8"/>
  <c r="C43" i="8"/>
  <c r="E42" i="8"/>
  <c r="D42" i="8"/>
  <c r="C42" i="8"/>
  <c r="E41" i="8"/>
  <c r="D41" i="8"/>
  <c r="C41" i="8"/>
  <c r="E40" i="8"/>
  <c r="D40" i="8"/>
  <c r="C40" i="8"/>
  <c r="E39" i="8"/>
  <c r="D39" i="8"/>
  <c r="C39" i="8"/>
  <c r="C37" i="8"/>
  <c r="C36" i="8" s="1"/>
  <c r="E35" i="8"/>
  <c r="E33" i="8" s="1"/>
  <c r="D35" i="8"/>
  <c r="C35" i="8"/>
  <c r="E34" i="8"/>
  <c r="D34" i="8"/>
  <c r="C34" i="8"/>
  <c r="C32" i="8"/>
  <c r="C31" i="8"/>
  <c r="E29" i="8"/>
  <c r="D29" i="8"/>
  <c r="C29" i="8"/>
  <c r="E28" i="8"/>
  <c r="D28" i="8"/>
  <c r="C28" i="8"/>
  <c r="E27" i="8"/>
  <c r="D27" i="8"/>
  <c r="C27" i="8"/>
  <c r="E26" i="8"/>
  <c r="D26" i="8"/>
  <c r="C26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E13" i="8"/>
  <c r="D13" i="8"/>
  <c r="C13" i="8"/>
  <c r="E12" i="8"/>
  <c r="D12" i="8"/>
  <c r="C12" i="8"/>
  <c r="E11" i="8"/>
  <c r="D11" i="8"/>
  <c r="C11" i="8"/>
  <c r="A5" i="8"/>
  <c r="A4" i="8"/>
  <c r="A3" i="8"/>
  <c r="A2" i="8"/>
  <c r="E252" i="8" l="1"/>
  <c r="AB261" i="8"/>
  <c r="C277" i="8"/>
  <c r="D312" i="8"/>
  <c r="H312" i="8"/>
  <c r="L312" i="8"/>
  <c r="F312" i="8"/>
  <c r="J312" i="8"/>
  <c r="C305" i="8"/>
  <c r="C311" i="8"/>
  <c r="Q136" i="8"/>
  <c r="E220" i="8"/>
  <c r="I220" i="8"/>
  <c r="M220" i="8"/>
  <c r="Q220" i="8"/>
  <c r="E312" i="8"/>
  <c r="I312" i="8"/>
  <c r="M312" i="8"/>
  <c r="C289" i="8"/>
  <c r="E240" i="8"/>
  <c r="I240" i="8"/>
  <c r="M240" i="8"/>
  <c r="Q240" i="8"/>
  <c r="D33" i="8"/>
  <c r="K217" i="8"/>
  <c r="C237" i="8"/>
  <c r="K237" i="8"/>
  <c r="O237" i="8"/>
  <c r="I136" i="8"/>
  <c r="O217" i="8"/>
  <c r="F240" i="8"/>
  <c r="J240" i="8"/>
  <c r="N240" i="8"/>
  <c r="S136" i="8"/>
  <c r="F136" i="8"/>
  <c r="C188" i="8"/>
  <c r="C195" i="8" s="1"/>
  <c r="G188" i="8"/>
  <c r="L188" i="8"/>
  <c r="P188" i="8"/>
  <c r="T188" i="8"/>
  <c r="T195" i="8" s="1"/>
  <c r="I188" i="8"/>
  <c r="N188" i="8"/>
  <c r="R188" i="8"/>
  <c r="O241" i="8"/>
  <c r="D242" i="8"/>
  <c r="L214" i="8"/>
  <c r="P242" i="8"/>
  <c r="E217" i="8"/>
  <c r="I217" i="8"/>
  <c r="M217" i="8"/>
  <c r="Q217" i="8"/>
  <c r="F217" i="8"/>
  <c r="J217" i="8"/>
  <c r="N217" i="8"/>
  <c r="F220" i="8"/>
  <c r="J220" i="8"/>
  <c r="N220" i="8"/>
  <c r="E231" i="8"/>
  <c r="I231" i="8"/>
  <c r="M231" i="8"/>
  <c r="Q231" i="8"/>
  <c r="L234" i="8"/>
  <c r="E237" i="8"/>
  <c r="I237" i="8"/>
  <c r="M237" i="8"/>
  <c r="Q237" i="8"/>
  <c r="N136" i="8"/>
  <c r="D19" i="8"/>
  <c r="E19" i="8"/>
  <c r="C38" i="8"/>
  <c r="E10" i="8"/>
  <c r="C30" i="8"/>
  <c r="C53" i="8"/>
  <c r="E77" i="8"/>
  <c r="D115" i="8"/>
  <c r="F188" i="8"/>
  <c r="J188" i="8"/>
  <c r="O188" i="8"/>
  <c r="O195" i="8" s="1"/>
  <c r="S188" i="8"/>
  <c r="H188" i="8"/>
  <c r="H195" i="8" s="1"/>
  <c r="Q188" i="8"/>
  <c r="Q195" i="8" s="1"/>
  <c r="D217" i="8"/>
  <c r="H217" i="8"/>
  <c r="L217" i="8"/>
  <c r="D225" i="8"/>
  <c r="H225" i="8"/>
  <c r="L225" i="8"/>
  <c r="P225" i="8"/>
  <c r="D234" i="8"/>
  <c r="H234" i="8"/>
  <c r="P234" i="8"/>
  <c r="G237" i="8"/>
  <c r="C240" i="8"/>
  <c r="G240" i="8"/>
  <c r="K240" i="8"/>
  <c r="O240" i="8"/>
  <c r="J195" i="8"/>
  <c r="D38" i="8"/>
  <c r="D47" i="8"/>
  <c r="C101" i="8"/>
  <c r="J136" i="8"/>
  <c r="C136" i="8"/>
  <c r="G136" i="8"/>
  <c r="K136" i="8"/>
  <c r="O136" i="8"/>
  <c r="N195" i="8"/>
  <c r="C199" i="8"/>
  <c r="G217" i="8"/>
  <c r="C220" i="8"/>
  <c r="G220" i="8"/>
  <c r="K220" i="8"/>
  <c r="O220" i="8"/>
  <c r="F228" i="8"/>
  <c r="J228" i="8"/>
  <c r="N228" i="8"/>
  <c r="F234" i="8"/>
  <c r="J234" i="8"/>
  <c r="N234" i="8"/>
  <c r="D237" i="8"/>
  <c r="H237" i="8"/>
  <c r="L237" i="8"/>
  <c r="P237" i="8"/>
  <c r="D195" i="8"/>
  <c r="L195" i="8"/>
  <c r="E38" i="8"/>
  <c r="E110" i="8"/>
  <c r="F195" i="8"/>
  <c r="C201" i="8"/>
  <c r="AA201" i="8" s="1"/>
  <c r="K201" i="8" s="1"/>
  <c r="D241" i="8"/>
  <c r="D243" i="8" s="1"/>
  <c r="L241" i="8"/>
  <c r="E242" i="8"/>
  <c r="M242" i="8"/>
  <c r="D220" i="8"/>
  <c r="L220" i="8"/>
  <c r="K241" i="8"/>
  <c r="E225" i="8"/>
  <c r="M225" i="8"/>
  <c r="C228" i="8"/>
  <c r="K228" i="8"/>
  <c r="J231" i="8"/>
  <c r="D240" i="8"/>
  <c r="H240" i="8"/>
  <c r="L240" i="8"/>
  <c r="P240" i="8"/>
  <c r="E47" i="8"/>
  <c r="C85" i="8"/>
  <c r="D85" i="8"/>
  <c r="E115" i="8"/>
  <c r="D214" i="8"/>
  <c r="D228" i="8"/>
  <c r="H228" i="8"/>
  <c r="L228" i="8"/>
  <c r="P228" i="8"/>
  <c r="M228" i="8"/>
  <c r="Q228" i="8"/>
  <c r="C231" i="8"/>
  <c r="G231" i="8"/>
  <c r="K231" i="8"/>
  <c r="O231" i="8"/>
  <c r="D231" i="8"/>
  <c r="H231" i="8"/>
  <c r="L231" i="8"/>
  <c r="P231" i="8"/>
  <c r="E234" i="8"/>
  <c r="I234" i="8"/>
  <c r="M234" i="8"/>
  <c r="Q234" i="8"/>
  <c r="P195" i="8"/>
  <c r="R195" i="8"/>
  <c r="D110" i="8"/>
  <c r="V195" i="8"/>
  <c r="H241" i="8"/>
  <c r="P241" i="8"/>
  <c r="I242" i="8"/>
  <c r="Q242" i="8"/>
  <c r="P214" i="8"/>
  <c r="H220" i="8"/>
  <c r="P220" i="8"/>
  <c r="G241" i="8"/>
  <c r="I225" i="8"/>
  <c r="Q225" i="8"/>
  <c r="G228" i="8"/>
  <c r="O228" i="8"/>
  <c r="F231" i="8"/>
  <c r="N231" i="8"/>
  <c r="C10" i="8"/>
  <c r="D10" i="8"/>
  <c r="C19" i="8"/>
  <c r="C33" i="8"/>
  <c r="C47" i="8"/>
  <c r="D77" i="8"/>
  <c r="E95" i="8"/>
  <c r="C95" i="8"/>
  <c r="D95" i="8"/>
  <c r="D101" i="8"/>
  <c r="C115" i="8"/>
  <c r="G195" i="8"/>
  <c r="S195" i="8"/>
  <c r="AB200" i="8"/>
  <c r="C214" i="8"/>
  <c r="H214" i="8"/>
  <c r="P217" i="8"/>
  <c r="C234" i="8"/>
  <c r="G234" i="8"/>
  <c r="K234" i="8"/>
  <c r="O234" i="8"/>
  <c r="D252" i="8"/>
  <c r="P243" i="8"/>
  <c r="F237" i="8"/>
  <c r="J237" i="8"/>
  <c r="N237" i="8"/>
  <c r="C298" i="8"/>
  <c r="C312" i="8" s="1"/>
  <c r="E85" i="8"/>
  <c r="E101" i="8"/>
  <c r="D136" i="8"/>
  <c r="H136" i="8"/>
  <c r="L136" i="8"/>
  <c r="P136" i="8"/>
  <c r="E195" i="8"/>
  <c r="I195" i="8"/>
  <c r="M195" i="8"/>
  <c r="E241" i="8"/>
  <c r="I241" i="8"/>
  <c r="M241" i="8"/>
  <c r="Q241" i="8"/>
  <c r="F242" i="8"/>
  <c r="J242" i="8"/>
  <c r="N242" i="8"/>
  <c r="F225" i="8"/>
  <c r="J225" i="8"/>
  <c r="N225" i="8"/>
  <c r="H242" i="8"/>
  <c r="G312" i="8"/>
  <c r="K312" i="8"/>
  <c r="AB199" i="8"/>
  <c r="AA199" i="8"/>
  <c r="K199" i="8" s="1"/>
  <c r="C77" i="8"/>
  <c r="C110" i="8"/>
  <c r="E136" i="8"/>
  <c r="M136" i="8"/>
  <c r="AB202" i="8"/>
  <c r="F241" i="8"/>
  <c r="F214" i="8"/>
  <c r="J241" i="8"/>
  <c r="J214" i="8"/>
  <c r="N241" i="8"/>
  <c r="N214" i="8"/>
  <c r="G242" i="8"/>
  <c r="C242" i="8" s="1"/>
  <c r="G214" i="8"/>
  <c r="K242" i="8"/>
  <c r="K214" i="8"/>
  <c r="O242" i="8"/>
  <c r="O214" i="8"/>
  <c r="E228" i="8"/>
  <c r="I228" i="8"/>
  <c r="L242" i="8"/>
  <c r="L243" i="8" s="1"/>
  <c r="C252" i="8"/>
  <c r="E214" i="8"/>
  <c r="I214" i="8"/>
  <c r="M214" i="8"/>
  <c r="Q214" i="8"/>
  <c r="O243" i="8" l="1"/>
  <c r="H243" i="8"/>
  <c r="K243" i="8"/>
  <c r="G243" i="8"/>
  <c r="E56" i="8"/>
  <c r="G9" i="8" s="1"/>
  <c r="C56" i="8"/>
  <c r="D56" i="8"/>
  <c r="J243" i="8"/>
  <c r="Q243" i="8"/>
  <c r="M243" i="8"/>
  <c r="AB201" i="8"/>
  <c r="E243" i="8"/>
  <c r="C241" i="8"/>
  <c r="I243" i="8"/>
  <c r="N243" i="8"/>
  <c r="F243" i="8"/>
  <c r="C243" i="8"/>
  <c r="M311" i="7" l="1"/>
  <c r="L311" i="7"/>
  <c r="K311" i="7"/>
  <c r="J311" i="7"/>
  <c r="I311" i="7"/>
  <c r="H311" i="7"/>
  <c r="G311" i="7"/>
  <c r="F311" i="7"/>
  <c r="E311" i="7"/>
  <c r="D311" i="7"/>
  <c r="C310" i="7"/>
  <c r="C309" i="7"/>
  <c r="C308" i="7"/>
  <c r="C307" i="7"/>
  <c r="C306" i="7"/>
  <c r="C311" i="7" s="1"/>
  <c r="M305" i="7"/>
  <c r="L305" i="7"/>
  <c r="K305" i="7"/>
  <c r="J305" i="7"/>
  <c r="I305" i="7"/>
  <c r="H305" i="7"/>
  <c r="G305" i="7"/>
  <c r="F305" i="7"/>
  <c r="E305" i="7"/>
  <c r="D305" i="7"/>
  <c r="C304" i="7"/>
  <c r="C303" i="7"/>
  <c r="C302" i="7"/>
  <c r="C301" i="7"/>
  <c r="C300" i="7"/>
  <c r="C299" i="7"/>
  <c r="C305" i="7" s="1"/>
  <c r="M298" i="7"/>
  <c r="L298" i="7"/>
  <c r="K298" i="7"/>
  <c r="J298" i="7"/>
  <c r="I298" i="7"/>
  <c r="H298" i="7"/>
  <c r="G298" i="7"/>
  <c r="F298" i="7"/>
  <c r="E298" i="7"/>
  <c r="D298" i="7"/>
  <c r="C297" i="7"/>
  <c r="C296" i="7"/>
  <c r="C295" i="7"/>
  <c r="C294" i="7"/>
  <c r="C293" i="7"/>
  <c r="C292" i="7"/>
  <c r="C291" i="7"/>
  <c r="C290" i="7"/>
  <c r="M289" i="7"/>
  <c r="L289" i="7"/>
  <c r="K289" i="7"/>
  <c r="J289" i="7"/>
  <c r="I289" i="7"/>
  <c r="H289" i="7"/>
  <c r="G289" i="7"/>
  <c r="F289" i="7"/>
  <c r="E289" i="7"/>
  <c r="D289" i="7"/>
  <c r="C288" i="7"/>
  <c r="C287" i="7"/>
  <c r="C286" i="7"/>
  <c r="C289" i="7" s="1"/>
  <c r="M285" i="7"/>
  <c r="L285" i="7"/>
  <c r="K285" i="7"/>
  <c r="J285" i="7"/>
  <c r="I285" i="7"/>
  <c r="H285" i="7"/>
  <c r="G285" i="7"/>
  <c r="F285" i="7"/>
  <c r="E285" i="7"/>
  <c r="D285" i="7"/>
  <c r="C284" i="7"/>
  <c r="C283" i="7"/>
  <c r="C285" i="7" s="1"/>
  <c r="C282" i="7"/>
  <c r="M281" i="7"/>
  <c r="L281" i="7"/>
  <c r="K281" i="7"/>
  <c r="J281" i="7"/>
  <c r="I281" i="7"/>
  <c r="H281" i="7"/>
  <c r="G281" i="7"/>
  <c r="F281" i="7"/>
  <c r="E281" i="7"/>
  <c r="D281" i="7"/>
  <c r="C280" i="7"/>
  <c r="C279" i="7"/>
  <c r="C278" i="7"/>
  <c r="M277" i="7"/>
  <c r="L277" i="7"/>
  <c r="L312" i="7" s="1"/>
  <c r="K277" i="7"/>
  <c r="J277" i="7"/>
  <c r="I277" i="7"/>
  <c r="H277" i="7"/>
  <c r="H312" i="7" s="1"/>
  <c r="G277" i="7"/>
  <c r="F277" i="7"/>
  <c r="F312" i="7" s="1"/>
  <c r="E277" i="7"/>
  <c r="D277" i="7"/>
  <c r="D312" i="7" s="1"/>
  <c r="C276" i="7"/>
  <c r="C275" i="7"/>
  <c r="C274" i="7"/>
  <c r="C273" i="7"/>
  <c r="C277" i="7" s="1"/>
  <c r="C272" i="7"/>
  <c r="AB268" i="7"/>
  <c r="AA268" i="7"/>
  <c r="F268" i="7" s="1"/>
  <c r="AB267" i="7"/>
  <c r="AA267" i="7"/>
  <c r="F267" i="7" s="1"/>
  <c r="AB266" i="7"/>
  <c r="AA266" i="7"/>
  <c r="F266" i="7" s="1"/>
  <c r="C263" i="7"/>
  <c r="AB263" i="7" s="1"/>
  <c r="AB262" i="7"/>
  <c r="AA262" i="7"/>
  <c r="K262" i="7" s="1"/>
  <c r="C262" i="7"/>
  <c r="AB261" i="7"/>
  <c r="AA261" i="7"/>
  <c r="K261" i="7" s="1"/>
  <c r="C261" i="7"/>
  <c r="D251" i="7"/>
  <c r="C251" i="7"/>
  <c r="D250" i="7"/>
  <c r="C250" i="7"/>
  <c r="E249" i="7"/>
  <c r="D249" i="7"/>
  <c r="C249" i="7"/>
  <c r="D248" i="7"/>
  <c r="C248" i="7"/>
  <c r="E247" i="7"/>
  <c r="D247" i="7"/>
  <c r="C247" i="7"/>
  <c r="D246" i="7"/>
  <c r="C246" i="7"/>
  <c r="Q239" i="7"/>
  <c r="P239" i="7"/>
  <c r="O239" i="7"/>
  <c r="N239" i="7"/>
  <c r="M239" i="7"/>
  <c r="L239" i="7"/>
  <c r="K239" i="7"/>
  <c r="J239" i="7"/>
  <c r="I239" i="7"/>
  <c r="H239" i="7"/>
  <c r="G239" i="7"/>
  <c r="F239" i="7"/>
  <c r="E239" i="7"/>
  <c r="D239" i="7"/>
  <c r="C239" i="7"/>
  <c r="Q238" i="7"/>
  <c r="P238" i="7"/>
  <c r="O238" i="7"/>
  <c r="N238" i="7"/>
  <c r="M238" i="7"/>
  <c r="L238" i="7"/>
  <c r="K238" i="7"/>
  <c r="J238" i="7"/>
  <c r="I238" i="7"/>
  <c r="H238" i="7"/>
  <c r="G238" i="7"/>
  <c r="F238" i="7"/>
  <c r="E238" i="7"/>
  <c r="D238" i="7"/>
  <c r="C238" i="7"/>
  <c r="C240" i="7" s="1"/>
  <c r="Q236" i="7"/>
  <c r="P236" i="7"/>
  <c r="O236" i="7"/>
  <c r="N236" i="7"/>
  <c r="M236" i="7"/>
  <c r="L236" i="7"/>
  <c r="K236" i="7"/>
  <c r="J236" i="7"/>
  <c r="I236" i="7"/>
  <c r="H236" i="7"/>
  <c r="G236" i="7"/>
  <c r="F236" i="7"/>
  <c r="E236" i="7"/>
  <c r="D236" i="7"/>
  <c r="C236" i="7"/>
  <c r="Q235" i="7"/>
  <c r="P235" i="7"/>
  <c r="O235" i="7"/>
  <c r="N235" i="7"/>
  <c r="M235" i="7"/>
  <c r="L235" i="7"/>
  <c r="K235" i="7"/>
  <c r="K237" i="7" s="1"/>
  <c r="J235" i="7"/>
  <c r="I235" i="7"/>
  <c r="H235" i="7"/>
  <c r="G235" i="7"/>
  <c r="F235" i="7"/>
  <c r="E235" i="7"/>
  <c r="D235" i="7"/>
  <c r="C235" i="7"/>
  <c r="C237" i="7" s="1"/>
  <c r="Q233" i="7"/>
  <c r="P233" i="7"/>
  <c r="O233" i="7"/>
  <c r="N233" i="7"/>
  <c r="M233" i="7"/>
  <c r="L233" i="7"/>
  <c r="K233" i="7"/>
  <c r="J233" i="7"/>
  <c r="I233" i="7"/>
  <c r="H233" i="7"/>
  <c r="G233" i="7"/>
  <c r="F233" i="7"/>
  <c r="E233" i="7"/>
  <c r="D233" i="7"/>
  <c r="C233" i="7"/>
  <c r="Q232" i="7"/>
  <c r="Q234" i="7" s="1"/>
  <c r="P232" i="7"/>
  <c r="O232" i="7"/>
  <c r="N232" i="7"/>
  <c r="M232" i="7"/>
  <c r="M234" i="7" s="1"/>
  <c r="L232" i="7"/>
  <c r="K232" i="7"/>
  <c r="J232" i="7"/>
  <c r="I232" i="7"/>
  <c r="I234" i="7" s="1"/>
  <c r="H232" i="7"/>
  <c r="G232" i="7"/>
  <c r="F232" i="7"/>
  <c r="E232" i="7"/>
  <c r="E234" i="7" s="1"/>
  <c r="D232" i="7"/>
  <c r="C232" i="7"/>
  <c r="Q230" i="7"/>
  <c r="P230" i="7"/>
  <c r="O230" i="7"/>
  <c r="N230" i="7"/>
  <c r="M230" i="7"/>
  <c r="L230" i="7"/>
  <c r="K230" i="7"/>
  <c r="J230" i="7"/>
  <c r="I230" i="7"/>
  <c r="H230" i="7"/>
  <c r="G230" i="7"/>
  <c r="F230" i="7"/>
  <c r="E230" i="7"/>
  <c r="D230" i="7"/>
  <c r="C230" i="7"/>
  <c r="Q229" i="7"/>
  <c r="P229" i="7"/>
  <c r="O229" i="7"/>
  <c r="N229" i="7"/>
  <c r="M229" i="7"/>
  <c r="L229" i="7"/>
  <c r="K229" i="7"/>
  <c r="J229" i="7"/>
  <c r="I229" i="7"/>
  <c r="H229" i="7"/>
  <c r="G229" i="7"/>
  <c r="F229" i="7"/>
  <c r="E229" i="7"/>
  <c r="D229" i="7"/>
  <c r="C229" i="7"/>
  <c r="Q227" i="7"/>
  <c r="P227" i="7"/>
  <c r="O227" i="7"/>
  <c r="N227" i="7"/>
  <c r="M227" i="7"/>
  <c r="L227" i="7"/>
  <c r="K227" i="7"/>
  <c r="J227" i="7"/>
  <c r="I227" i="7"/>
  <c r="H227" i="7"/>
  <c r="G227" i="7"/>
  <c r="F227" i="7"/>
  <c r="E227" i="7"/>
  <c r="D227" i="7"/>
  <c r="C227" i="7"/>
  <c r="Q226" i="7"/>
  <c r="Q228" i="7" s="1"/>
  <c r="P226" i="7"/>
  <c r="O226" i="7"/>
  <c r="O228" i="7" s="1"/>
  <c r="N226" i="7"/>
  <c r="M226" i="7"/>
  <c r="M228" i="7" s="1"/>
  <c r="L226" i="7"/>
  <c r="K226" i="7"/>
  <c r="K228" i="7" s="1"/>
  <c r="J226" i="7"/>
  <c r="I226" i="7"/>
  <c r="I228" i="7" s="1"/>
  <c r="H226" i="7"/>
  <c r="G226" i="7"/>
  <c r="F226" i="7"/>
  <c r="E226" i="7"/>
  <c r="E228" i="7" s="1"/>
  <c r="D226" i="7"/>
  <c r="C226" i="7"/>
  <c r="C228" i="7" s="1"/>
  <c r="Q224" i="7"/>
  <c r="P224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C224" i="7"/>
  <c r="Q223" i="7"/>
  <c r="P223" i="7"/>
  <c r="O223" i="7"/>
  <c r="N223" i="7"/>
  <c r="M223" i="7"/>
  <c r="L223" i="7"/>
  <c r="K223" i="7"/>
  <c r="J223" i="7"/>
  <c r="I223" i="7"/>
  <c r="H223" i="7"/>
  <c r="G223" i="7"/>
  <c r="F223" i="7"/>
  <c r="E223" i="7"/>
  <c r="D223" i="7"/>
  <c r="C223" i="7"/>
  <c r="Q222" i="7"/>
  <c r="P222" i="7"/>
  <c r="O222" i="7"/>
  <c r="N222" i="7"/>
  <c r="M222" i="7"/>
  <c r="L222" i="7"/>
  <c r="K222" i="7"/>
  <c r="J222" i="7"/>
  <c r="I222" i="7"/>
  <c r="H222" i="7"/>
  <c r="G222" i="7"/>
  <c r="F222" i="7"/>
  <c r="E222" i="7"/>
  <c r="D222" i="7"/>
  <c r="C222" i="7"/>
  <c r="Q221" i="7"/>
  <c r="P221" i="7"/>
  <c r="O221" i="7"/>
  <c r="N221" i="7"/>
  <c r="M221" i="7"/>
  <c r="L221" i="7"/>
  <c r="K221" i="7"/>
  <c r="J221" i="7"/>
  <c r="I221" i="7"/>
  <c r="H221" i="7"/>
  <c r="G221" i="7"/>
  <c r="F221" i="7"/>
  <c r="E221" i="7"/>
  <c r="D221" i="7"/>
  <c r="C221" i="7"/>
  <c r="Q219" i="7"/>
  <c r="P219" i="7"/>
  <c r="O219" i="7"/>
  <c r="N219" i="7"/>
  <c r="M219" i="7"/>
  <c r="L219" i="7"/>
  <c r="K219" i="7"/>
  <c r="J219" i="7"/>
  <c r="I219" i="7"/>
  <c r="H219" i="7"/>
  <c r="G219" i="7"/>
  <c r="F219" i="7"/>
  <c r="E219" i="7"/>
  <c r="D219" i="7"/>
  <c r="C219" i="7"/>
  <c r="Q218" i="7"/>
  <c r="P218" i="7"/>
  <c r="O218" i="7"/>
  <c r="N218" i="7"/>
  <c r="M218" i="7"/>
  <c r="L218" i="7"/>
  <c r="K218" i="7"/>
  <c r="J218" i="7"/>
  <c r="I218" i="7"/>
  <c r="H218" i="7"/>
  <c r="G218" i="7"/>
  <c r="F218" i="7"/>
  <c r="E218" i="7"/>
  <c r="D218" i="7"/>
  <c r="C218" i="7"/>
  <c r="Q216" i="7"/>
  <c r="P216" i="7"/>
  <c r="O216" i="7"/>
  <c r="N216" i="7"/>
  <c r="M216" i="7"/>
  <c r="L216" i="7"/>
  <c r="K216" i="7"/>
  <c r="J216" i="7"/>
  <c r="I216" i="7"/>
  <c r="H216" i="7"/>
  <c r="G216" i="7"/>
  <c r="F216" i="7"/>
  <c r="E216" i="7"/>
  <c r="D216" i="7"/>
  <c r="C216" i="7"/>
  <c r="Q215" i="7"/>
  <c r="P215" i="7"/>
  <c r="P217" i="7" s="1"/>
  <c r="O215" i="7"/>
  <c r="N215" i="7"/>
  <c r="M215" i="7"/>
  <c r="L215" i="7"/>
  <c r="L217" i="7" s="1"/>
  <c r="K215" i="7"/>
  <c r="J215" i="7"/>
  <c r="I215" i="7"/>
  <c r="H215" i="7"/>
  <c r="H217" i="7" s="1"/>
  <c r="G215" i="7"/>
  <c r="F215" i="7"/>
  <c r="E215" i="7"/>
  <c r="D215" i="7"/>
  <c r="D217" i="7" s="1"/>
  <c r="C215" i="7"/>
  <c r="Q213" i="7"/>
  <c r="P213" i="7"/>
  <c r="O213" i="7"/>
  <c r="N213" i="7"/>
  <c r="M213" i="7"/>
  <c r="L213" i="7"/>
  <c r="K213" i="7"/>
  <c r="J213" i="7"/>
  <c r="I213" i="7"/>
  <c r="H213" i="7"/>
  <c r="G213" i="7"/>
  <c r="F213" i="7"/>
  <c r="E213" i="7"/>
  <c r="D213" i="7"/>
  <c r="C213" i="7"/>
  <c r="Q212" i="7"/>
  <c r="P212" i="7"/>
  <c r="O212" i="7"/>
  <c r="N212" i="7"/>
  <c r="M212" i="7"/>
  <c r="L212" i="7"/>
  <c r="K212" i="7"/>
  <c r="J212" i="7"/>
  <c r="I212" i="7"/>
  <c r="H212" i="7"/>
  <c r="G212" i="7"/>
  <c r="F212" i="7"/>
  <c r="E212" i="7"/>
  <c r="D212" i="7"/>
  <c r="C212" i="7"/>
  <c r="D207" i="7"/>
  <c r="C207" i="7"/>
  <c r="D206" i="7"/>
  <c r="C206" i="7"/>
  <c r="F202" i="7"/>
  <c r="E202" i="7"/>
  <c r="F201" i="7"/>
  <c r="E201" i="7"/>
  <c r="F200" i="7"/>
  <c r="E200" i="7"/>
  <c r="F199" i="7"/>
  <c r="E199" i="7"/>
  <c r="V194" i="7"/>
  <c r="U194" i="7"/>
  <c r="U195" i="7" s="1"/>
  <c r="R194" i="7"/>
  <c r="Q194" i="7"/>
  <c r="P194" i="7"/>
  <c r="O194" i="7"/>
  <c r="N194" i="7"/>
  <c r="M194" i="7"/>
  <c r="L194" i="7"/>
  <c r="J194" i="7"/>
  <c r="I194" i="7"/>
  <c r="H194" i="7"/>
  <c r="G194" i="7"/>
  <c r="F194" i="7"/>
  <c r="E194" i="7"/>
  <c r="D194" i="7"/>
  <c r="C194" i="7"/>
  <c r="V193" i="7"/>
  <c r="T193" i="7"/>
  <c r="S193" i="7"/>
  <c r="R193" i="7"/>
  <c r="Q193" i="7"/>
  <c r="P193" i="7"/>
  <c r="O193" i="7"/>
  <c r="N193" i="7"/>
  <c r="M193" i="7"/>
  <c r="L193" i="7"/>
  <c r="K195" i="7"/>
  <c r="J193" i="7"/>
  <c r="I193" i="7"/>
  <c r="H193" i="7"/>
  <c r="G193" i="7"/>
  <c r="F193" i="7"/>
  <c r="E193" i="7"/>
  <c r="D193" i="7"/>
  <c r="C193" i="7"/>
  <c r="V192" i="7"/>
  <c r="T192" i="7"/>
  <c r="S192" i="7"/>
  <c r="R192" i="7"/>
  <c r="Q192" i="7"/>
  <c r="P192" i="7"/>
  <c r="O192" i="7"/>
  <c r="N192" i="7"/>
  <c r="M192" i="7"/>
  <c r="L192" i="7"/>
  <c r="J192" i="7"/>
  <c r="I192" i="7"/>
  <c r="H192" i="7"/>
  <c r="G192" i="7"/>
  <c r="F192" i="7"/>
  <c r="E192" i="7"/>
  <c r="D192" i="7"/>
  <c r="C192" i="7"/>
  <c r="V191" i="7"/>
  <c r="T191" i="7"/>
  <c r="S191" i="7"/>
  <c r="R191" i="7"/>
  <c r="Q191" i="7"/>
  <c r="P191" i="7"/>
  <c r="O191" i="7"/>
  <c r="N191" i="7"/>
  <c r="M191" i="7"/>
  <c r="L191" i="7"/>
  <c r="J191" i="7"/>
  <c r="I191" i="7"/>
  <c r="H191" i="7"/>
  <c r="G191" i="7"/>
  <c r="F191" i="7"/>
  <c r="E191" i="7"/>
  <c r="D191" i="7"/>
  <c r="C191" i="7"/>
  <c r="V190" i="7"/>
  <c r="T190" i="7"/>
  <c r="S190" i="7"/>
  <c r="R190" i="7"/>
  <c r="Q190" i="7"/>
  <c r="P190" i="7"/>
  <c r="O190" i="7"/>
  <c r="N190" i="7"/>
  <c r="M190" i="7"/>
  <c r="L190" i="7"/>
  <c r="J190" i="7"/>
  <c r="I190" i="7"/>
  <c r="H190" i="7"/>
  <c r="G190" i="7"/>
  <c r="F190" i="7"/>
  <c r="E190" i="7"/>
  <c r="D190" i="7"/>
  <c r="C190" i="7"/>
  <c r="V189" i="7"/>
  <c r="T189" i="7"/>
  <c r="S189" i="7"/>
  <c r="R189" i="7"/>
  <c r="Q189" i="7"/>
  <c r="P189" i="7"/>
  <c r="O189" i="7"/>
  <c r="N189" i="7"/>
  <c r="M189" i="7"/>
  <c r="L189" i="7"/>
  <c r="J189" i="7"/>
  <c r="I189" i="7"/>
  <c r="I188" i="7" s="1"/>
  <c r="H189" i="7"/>
  <c r="G189" i="7"/>
  <c r="F189" i="7"/>
  <c r="E189" i="7"/>
  <c r="E188" i="7" s="1"/>
  <c r="D189" i="7"/>
  <c r="C189" i="7"/>
  <c r="S188" i="7"/>
  <c r="R188" i="7"/>
  <c r="V187" i="7"/>
  <c r="T187" i="7"/>
  <c r="S187" i="7"/>
  <c r="R187" i="7"/>
  <c r="Q187" i="7"/>
  <c r="P187" i="7"/>
  <c r="O187" i="7"/>
  <c r="N187" i="7"/>
  <c r="M187" i="7"/>
  <c r="L187" i="7"/>
  <c r="J187" i="7"/>
  <c r="I187" i="7"/>
  <c r="H187" i="7"/>
  <c r="G187" i="7"/>
  <c r="F187" i="7"/>
  <c r="E187" i="7"/>
  <c r="D187" i="7"/>
  <c r="C187" i="7"/>
  <c r="V186" i="7"/>
  <c r="T186" i="7"/>
  <c r="S186" i="7"/>
  <c r="R186" i="7"/>
  <c r="Q186" i="7"/>
  <c r="P186" i="7"/>
  <c r="O186" i="7"/>
  <c r="N186" i="7"/>
  <c r="M186" i="7"/>
  <c r="L186" i="7"/>
  <c r="J186" i="7"/>
  <c r="I186" i="7"/>
  <c r="H186" i="7"/>
  <c r="G186" i="7"/>
  <c r="F186" i="7"/>
  <c r="E186" i="7"/>
  <c r="D186" i="7"/>
  <c r="C186" i="7"/>
  <c r="V185" i="7"/>
  <c r="T185" i="7"/>
  <c r="S185" i="7"/>
  <c r="R185" i="7"/>
  <c r="Q185" i="7"/>
  <c r="P185" i="7"/>
  <c r="O185" i="7"/>
  <c r="N185" i="7"/>
  <c r="M185" i="7"/>
  <c r="L185" i="7"/>
  <c r="J185" i="7"/>
  <c r="I185" i="7"/>
  <c r="H185" i="7"/>
  <c r="G185" i="7"/>
  <c r="F185" i="7"/>
  <c r="E185" i="7"/>
  <c r="D185" i="7"/>
  <c r="C185" i="7"/>
  <c r="V184" i="7"/>
  <c r="T184" i="7"/>
  <c r="S184" i="7"/>
  <c r="R184" i="7"/>
  <c r="Q184" i="7"/>
  <c r="P184" i="7"/>
  <c r="O184" i="7"/>
  <c r="N184" i="7"/>
  <c r="M184" i="7"/>
  <c r="L184" i="7"/>
  <c r="J184" i="7"/>
  <c r="I184" i="7"/>
  <c r="H184" i="7"/>
  <c r="G184" i="7"/>
  <c r="F184" i="7"/>
  <c r="E184" i="7"/>
  <c r="D184" i="7"/>
  <c r="C184" i="7"/>
  <c r="V183" i="7"/>
  <c r="T183" i="7"/>
  <c r="S183" i="7"/>
  <c r="R183" i="7"/>
  <c r="Q183" i="7"/>
  <c r="P183" i="7"/>
  <c r="O183" i="7"/>
  <c r="N183" i="7"/>
  <c r="M183" i="7"/>
  <c r="L183" i="7"/>
  <c r="J183" i="7"/>
  <c r="I183" i="7"/>
  <c r="H183" i="7"/>
  <c r="G183" i="7"/>
  <c r="F183" i="7"/>
  <c r="E183" i="7"/>
  <c r="D183" i="7"/>
  <c r="C183" i="7"/>
  <c r="V182" i="7"/>
  <c r="T182" i="7"/>
  <c r="S182" i="7"/>
  <c r="R182" i="7"/>
  <c r="Q182" i="7"/>
  <c r="P182" i="7"/>
  <c r="O182" i="7"/>
  <c r="N182" i="7"/>
  <c r="M182" i="7"/>
  <c r="L182" i="7"/>
  <c r="J182" i="7"/>
  <c r="I182" i="7"/>
  <c r="H182" i="7"/>
  <c r="G182" i="7"/>
  <c r="F182" i="7"/>
  <c r="E182" i="7"/>
  <c r="D182" i="7"/>
  <c r="C182" i="7"/>
  <c r="V181" i="7"/>
  <c r="T181" i="7"/>
  <c r="S181" i="7"/>
  <c r="R181" i="7"/>
  <c r="Q181" i="7"/>
  <c r="P181" i="7"/>
  <c r="O181" i="7"/>
  <c r="N181" i="7"/>
  <c r="M181" i="7"/>
  <c r="L181" i="7"/>
  <c r="J181" i="7"/>
  <c r="I181" i="7"/>
  <c r="H181" i="7"/>
  <c r="G181" i="7"/>
  <c r="F181" i="7"/>
  <c r="E181" i="7"/>
  <c r="D181" i="7"/>
  <c r="C181" i="7"/>
  <c r="V180" i="7"/>
  <c r="T180" i="7"/>
  <c r="S180" i="7"/>
  <c r="R180" i="7"/>
  <c r="Q180" i="7"/>
  <c r="P180" i="7"/>
  <c r="O180" i="7"/>
  <c r="N180" i="7"/>
  <c r="M180" i="7"/>
  <c r="L180" i="7"/>
  <c r="J180" i="7"/>
  <c r="I180" i="7"/>
  <c r="H180" i="7"/>
  <c r="G180" i="7"/>
  <c r="F180" i="7"/>
  <c r="E180" i="7"/>
  <c r="D180" i="7"/>
  <c r="C180" i="7"/>
  <c r="V179" i="7"/>
  <c r="T179" i="7"/>
  <c r="S179" i="7"/>
  <c r="R179" i="7"/>
  <c r="Q179" i="7"/>
  <c r="P179" i="7"/>
  <c r="O179" i="7"/>
  <c r="N179" i="7"/>
  <c r="M179" i="7"/>
  <c r="L179" i="7"/>
  <c r="J179" i="7"/>
  <c r="I179" i="7"/>
  <c r="H179" i="7"/>
  <c r="G179" i="7"/>
  <c r="F179" i="7"/>
  <c r="E179" i="7"/>
  <c r="D179" i="7"/>
  <c r="C179" i="7"/>
  <c r="V178" i="7"/>
  <c r="T178" i="7"/>
  <c r="S178" i="7"/>
  <c r="R178" i="7"/>
  <c r="Q178" i="7"/>
  <c r="P178" i="7"/>
  <c r="O178" i="7"/>
  <c r="N178" i="7"/>
  <c r="M178" i="7"/>
  <c r="L178" i="7"/>
  <c r="J178" i="7"/>
  <c r="I178" i="7"/>
  <c r="H178" i="7"/>
  <c r="G178" i="7"/>
  <c r="F178" i="7"/>
  <c r="E178" i="7"/>
  <c r="D178" i="7"/>
  <c r="C178" i="7"/>
  <c r="V177" i="7"/>
  <c r="T177" i="7"/>
  <c r="S177" i="7"/>
  <c r="R177" i="7"/>
  <c r="Q177" i="7"/>
  <c r="P177" i="7"/>
  <c r="O177" i="7"/>
  <c r="N177" i="7"/>
  <c r="M177" i="7"/>
  <c r="L177" i="7"/>
  <c r="J177" i="7"/>
  <c r="I177" i="7"/>
  <c r="H177" i="7"/>
  <c r="G177" i="7"/>
  <c r="F177" i="7"/>
  <c r="E177" i="7"/>
  <c r="D177" i="7"/>
  <c r="C177" i="7"/>
  <c r="V176" i="7"/>
  <c r="T176" i="7"/>
  <c r="S176" i="7"/>
  <c r="R176" i="7"/>
  <c r="Q176" i="7"/>
  <c r="P176" i="7"/>
  <c r="O176" i="7"/>
  <c r="N176" i="7"/>
  <c r="M176" i="7"/>
  <c r="L176" i="7"/>
  <c r="J176" i="7"/>
  <c r="I176" i="7"/>
  <c r="H176" i="7"/>
  <c r="G176" i="7"/>
  <c r="F176" i="7"/>
  <c r="E176" i="7"/>
  <c r="D176" i="7"/>
  <c r="C176" i="7"/>
  <c r="V175" i="7"/>
  <c r="T175" i="7"/>
  <c r="S175" i="7"/>
  <c r="R175" i="7"/>
  <c r="Q175" i="7"/>
  <c r="P175" i="7"/>
  <c r="O175" i="7"/>
  <c r="N175" i="7"/>
  <c r="M175" i="7"/>
  <c r="L175" i="7"/>
  <c r="J175" i="7"/>
  <c r="I175" i="7"/>
  <c r="H175" i="7"/>
  <c r="G175" i="7"/>
  <c r="F175" i="7"/>
  <c r="E175" i="7"/>
  <c r="D175" i="7"/>
  <c r="C175" i="7"/>
  <c r="R169" i="7"/>
  <c r="Q169" i="7"/>
  <c r="P169" i="7"/>
  <c r="O169" i="7"/>
  <c r="N169" i="7"/>
  <c r="M169" i="7"/>
  <c r="L169" i="7"/>
  <c r="K169" i="7"/>
  <c r="J169" i="7"/>
  <c r="I169" i="7"/>
  <c r="H169" i="7"/>
  <c r="G169" i="7"/>
  <c r="F169" i="7"/>
  <c r="E169" i="7"/>
  <c r="D169" i="7"/>
  <c r="C169" i="7"/>
  <c r="R168" i="7"/>
  <c r="Q168" i="7"/>
  <c r="P168" i="7"/>
  <c r="O168" i="7"/>
  <c r="N168" i="7"/>
  <c r="M168" i="7"/>
  <c r="L168" i="7"/>
  <c r="K168" i="7"/>
  <c r="J168" i="7"/>
  <c r="I168" i="7"/>
  <c r="H168" i="7"/>
  <c r="G168" i="7"/>
  <c r="F168" i="7"/>
  <c r="E168" i="7"/>
  <c r="D168" i="7"/>
  <c r="C168" i="7"/>
  <c r="R167" i="7"/>
  <c r="Q167" i="7"/>
  <c r="P167" i="7"/>
  <c r="O167" i="7"/>
  <c r="N167" i="7"/>
  <c r="M167" i="7"/>
  <c r="L167" i="7"/>
  <c r="K167" i="7"/>
  <c r="J167" i="7"/>
  <c r="I167" i="7"/>
  <c r="H167" i="7"/>
  <c r="G167" i="7"/>
  <c r="F167" i="7"/>
  <c r="E167" i="7"/>
  <c r="D167" i="7"/>
  <c r="C167" i="7"/>
  <c r="R166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E166" i="7"/>
  <c r="D166" i="7"/>
  <c r="C166" i="7"/>
  <c r="R165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C165" i="7"/>
  <c r="R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D164" i="7"/>
  <c r="C164" i="7"/>
  <c r="R163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E163" i="7"/>
  <c r="D163" i="7"/>
  <c r="C163" i="7"/>
  <c r="R162" i="7"/>
  <c r="R170" i="7" s="1"/>
  <c r="Q162" i="7"/>
  <c r="Q170" i="7" s="1"/>
  <c r="P162" i="7"/>
  <c r="P170" i="7" s="1"/>
  <c r="O162" i="7"/>
  <c r="O170" i="7" s="1"/>
  <c r="N162" i="7"/>
  <c r="N170" i="7" s="1"/>
  <c r="M162" i="7"/>
  <c r="M170" i="7" s="1"/>
  <c r="L162" i="7"/>
  <c r="L170" i="7" s="1"/>
  <c r="K162" i="7"/>
  <c r="K170" i="7" s="1"/>
  <c r="J162" i="7"/>
  <c r="J170" i="7" s="1"/>
  <c r="I162" i="7"/>
  <c r="I170" i="7" s="1"/>
  <c r="H162" i="7"/>
  <c r="H170" i="7" s="1"/>
  <c r="G162" i="7"/>
  <c r="G170" i="7" s="1"/>
  <c r="F162" i="7"/>
  <c r="F170" i="7" s="1"/>
  <c r="E162" i="7"/>
  <c r="E170" i="7" s="1"/>
  <c r="D162" i="7"/>
  <c r="D170" i="7" s="1"/>
  <c r="C162" i="7"/>
  <c r="C170" i="7" s="1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C156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C155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C154" i="7"/>
  <c r="R152" i="7"/>
  <c r="R157" i="7" s="1"/>
  <c r="Q152" i="7"/>
  <c r="Q157" i="7" s="1"/>
  <c r="P152" i="7"/>
  <c r="P157" i="7" s="1"/>
  <c r="O152" i="7"/>
  <c r="O157" i="7" s="1"/>
  <c r="N152" i="7"/>
  <c r="N157" i="7" s="1"/>
  <c r="M152" i="7"/>
  <c r="M157" i="7" s="1"/>
  <c r="L152" i="7"/>
  <c r="L157" i="7" s="1"/>
  <c r="K152" i="7"/>
  <c r="K157" i="7" s="1"/>
  <c r="J152" i="7"/>
  <c r="J157" i="7" s="1"/>
  <c r="I152" i="7"/>
  <c r="I157" i="7" s="1"/>
  <c r="H152" i="7"/>
  <c r="H157" i="7" s="1"/>
  <c r="G152" i="7"/>
  <c r="G157" i="7" s="1"/>
  <c r="F152" i="7"/>
  <c r="F157" i="7" s="1"/>
  <c r="E152" i="7"/>
  <c r="E157" i="7" s="1"/>
  <c r="D152" i="7"/>
  <c r="D157" i="7" s="1"/>
  <c r="C152" i="7"/>
  <c r="C157" i="7" s="1"/>
  <c r="S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C147" i="7"/>
  <c r="Q146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D146" i="7"/>
  <c r="C146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S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C144" i="7"/>
  <c r="S143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C143" i="7"/>
  <c r="S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C142" i="7"/>
  <c r="S141" i="7"/>
  <c r="Q141" i="7"/>
  <c r="Q140" i="7" s="1"/>
  <c r="P141" i="7"/>
  <c r="P140" i="7" s="1"/>
  <c r="O141" i="7"/>
  <c r="O140" i="7" s="1"/>
  <c r="N141" i="7"/>
  <c r="M141" i="7"/>
  <c r="M140" i="7" s="1"/>
  <c r="L141" i="7"/>
  <c r="L140" i="7" s="1"/>
  <c r="K141" i="7"/>
  <c r="K140" i="7" s="1"/>
  <c r="J141" i="7"/>
  <c r="J140" i="7" s="1"/>
  <c r="I141" i="7"/>
  <c r="I140" i="7" s="1"/>
  <c r="H141" i="7"/>
  <c r="H140" i="7" s="1"/>
  <c r="G141" i="7"/>
  <c r="G140" i="7" s="1"/>
  <c r="F141" i="7"/>
  <c r="F140" i="7" s="1"/>
  <c r="E141" i="7"/>
  <c r="E140" i="7" s="1"/>
  <c r="D141" i="7"/>
  <c r="D140" i="7" s="1"/>
  <c r="C141" i="7"/>
  <c r="C140" i="7" s="1"/>
  <c r="S140" i="7"/>
  <c r="R140" i="7"/>
  <c r="N140" i="7"/>
  <c r="S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C139" i="7"/>
  <c r="S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C138" i="7"/>
  <c r="S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C137" i="7"/>
  <c r="S136" i="7"/>
  <c r="R136" i="7"/>
  <c r="S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C135" i="7"/>
  <c r="S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C134" i="7"/>
  <c r="S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S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C132" i="7"/>
  <c r="S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S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C130" i="7"/>
  <c r="S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S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S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S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S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S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C124" i="7"/>
  <c r="S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E118" i="7"/>
  <c r="D118" i="7"/>
  <c r="C118" i="7"/>
  <c r="E114" i="7"/>
  <c r="D114" i="7"/>
  <c r="C114" i="7"/>
  <c r="E113" i="7"/>
  <c r="D113" i="7"/>
  <c r="C113" i="7"/>
  <c r="C109" i="7"/>
  <c r="E108" i="7"/>
  <c r="D108" i="7"/>
  <c r="C108" i="7"/>
  <c r="E107" i="7"/>
  <c r="D107" i="7"/>
  <c r="C107" i="7"/>
  <c r="E106" i="7"/>
  <c r="D106" i="7"/>
  <c r="C106" i="7"/>
  <c r="E105" i="7"/>
  <c r="D105" i="7"/>
  <c r="C105" i="7"/>
  <c r="E104" i="7"/>
  <c r="D104" i="7"/>
  <c r="C104" i="7"/>
  <c r="E100" i="7"/>
  <c r="D100" i="7"/>
  <c r="C100" i="7"/>
  <c r="E99" i="7"/>
  <c r="D99" i="7"/>
  <c r="C99" i="7"/>
  <c r="E98" i="7"/>
  <c r="D98" i="7"/>
  <c r="C98" i="7"/>
  <c r="E94" i="7"/>
  <c r="D94" i="7"/>
  <c r="C94" i="7"/>
  <c r="E93" i="7"/>
  <c r="D93" i="7"/>
  <c r="C93" i="7"/>
  <c r="E92" i="7"/>
  <c r="D92" i="7"/>
  <c r="C92" i="7"/>
  <c r="E91" i="7"/>
  <c r="D91" i="7"/>
  <c r="C91" i="7"/>
  <c r="E90" i="7"/>
  <c r="D90" i="7"/>
  <c r="C90" i="7"/>
  <c r="E89" i="7"/>
  <c r="D89" i="7"/>
  <c r="C89" i="7"/>
  <c r="E88" i="7"/>
  <c r="D88" i="7"/>
  <c r="C88" i="7"/>
  <c r="E84" i="7"/>
  <c r="D84" i="7"/>
  <c r="C84" i="7"/>
  <c r="E83" i="7"/>
  <c r="D83" i="7"/>
  <c r="C83" i="7"/>
  <c r="E82" i="7"/>
  <c r="D82" i="7"/>
  <c r="C82" i="7"/>
  <c r="E81" i="7"/>
  <c r="D81" i="7"/>
  <c r="C81" i="7"/>
  <c r="E80" i="7"/>
  <c r="D80" i="7"/>
  <c r="C80" i="7"/>
  <c r="E76" i="7"/>
  <c r="D76" i="7"/>
  <c r="C76" i="7"/>
  <c r="E75" i="7"/>
  <c r="D75" i="7"/>
  <c r="C75" i="7"/>
  <c r="E74" i="7"/>
  <c r="D74" i="7"/>
  <c r="C74" i="7"/>
  <c r="E73" i="7"/>
  <c r="D73" i="7"/>
  <c r="C73" i="7"/>
  <c r="E72" i="7"/>
  <c r="D72" i="7"/>
  <c r="C72" i="7"/>
  <c r="E70" i="7"/>
  <c r="D70" i="7"/>
  <c r="C70" i="7"/>
  <c r="E69" i="7"/>
  <c r="D69" i="7"/>
  <c r="C69" i="7"/>
  <c r="E68" i="7"/>
  <c r="D68" i="7"/>
  <c r="C68" i="7"/>
  <c r="E67" i="7"/>
  <c r="D67" i="7"/>
  <c r="C67" i="7"/>
  <c r="E66" i="7"/>
  <c r="D66" i="7"/>
  <c r="C66" i="7"/>
  <c r="E65" i="7"/>
  <c r="D65" i="7"/>
  <c r="C65" i="7"/>
  <c r="E64" i="7"/>
  <c r="D64" i="7"/>
  <c r="C64" i="7"/>
  <c r="E63" i="7"/>
  <c r="D63" i="7"/>
  <c r="C63" i="7"/>
  <c r="E62" i="7"/>
  <c r="D62" i="7"/>
  <c r="C62" i="7"/>
  <c r="E61" i="7"/>
  <c r="D61" i="7"/>
  <c r="C61" i="7"/>
  <c r="E60" i="7"/>
  <c r="D60" i="7"/>
  <c r="C60" i="7"/>
  <c r="C55" i="7"/>
  <c r="C54" i="7"/>
  <c r="E52" i="7"/>
  <c r="D52" i="7"/>
  <c r="C52" i="7"/>
  <c r="E51" i="7"/>
  <c r="D51" i="7"/>
  <c r="C51" i="7"/>
  <c r="E50" i="7"/>
  <c r="D50" i="7"/>
  <c r="C50" i="7"/>
  <c r="E49" i="7"/>
  <c r="D49" i="7"/>
  <c r="C49" i="7"/>
  <c r="E48" i="7"/>
  <c r="D48" i="7"/>
  <c r="C48" i="7"/>
  <c r="C46" i="7"/>
  <c r="C45" i="7" s="1"/>
  <c r="E44" i="7"/>
  <c r="D44" i="7"/>
  <c r="C44" i="7"/>
  <c r="E43" i="7"/>
  <c r="D43" i="7"/>
  <c r="C43" i="7"/>
  <c r="E42" i="7"/>
  <c r="D42" i="7"/>
  <c r="C42" i="7"/>
  <c r="E41" i="7"/>
  <c r="D41" i="7"/>
  <c r="C41" i="7"/>
  <c r="E40" i="7"/>
  <c r="D40" i="7"/>
  <c r="C40" i="7"/>
  <c r="E39" i="7"/>
  <c r="D39" i="7"/>
  <c r="C39" i="7"/>
  <c r="C37" i="7"/>
  <c r="C36" i="7" s="1"/>
  <c r="E35" i="7"/>
  <c r="D35" i="7"/>
  <c r="C35" i="7"/>
  <c r="E34" i="7"/>
  <c r="D34" i="7"/>
  <c r="C34" i="7"/>
  <c r="C32" i="7"/>
  <c r="C31" i="7"/>
  <c r="E29" i="7"/>
  <c r="D29" i="7"/>
  <c r="C29" i="7"/>
  <c r="E28" i="7"/>
  <c r="D28" i="7"/>
  <c r="C28" i="7"/>
  <c r="E27" i="7"/>
  <c r="D27" i="7"/>
  <c r="C27" i="7"/>
  <c r="E26" i="7"/>
  <c r="D26" i="7"/>
  <c r="C26" i="7"/>
  <c r="E25" i="7"/>
  <c r="D25" i="7"/>
  <c r="C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11" i="7"/>
  <c r="D11" i="7"/>
  <c r="C11" i="7"/>
  <c r="A5" i="7"/>
  <c r="A4" i="7"/>
  <c r="A3" i="7"/>
  <c r="A2" i="7"/>
  <c r="F228" i="7" l="1"/>
  <c r="J228" i="7"/>
  <c r="N228" i="7"/>
  <c r="E10" i="7"/>
  <c r="D115" i="7"/>
  <c r="J240" i="7"/>
  <c r="AA263" i="7"/>
  <c r="K263" i="7" s="1"/>
  <c r="C281" i="7"/>
  <c r="C312" i="7" s="1"/>
  <c r="G312" i="7"/>
  <c r="K312" i="7"/>
  <c r="C298" i="7"/>
  <c r="N188" i="7"/>
  <c r="D234" i="7"/>
  <c r="H234" i="7"/>
  <c r="L234" i="7"/>
  <c r="P234" i="7"/>
  <c r="J312" i="7"/>
  <c r="E214" i="7"/>
  <c r="I214" i="7"/>
  <c r="M214" i="7"/>
  <c r="C217" i="7"/>
  <c r="K217" i="7"/>
  <c r="D225" i="7"/>
  <c r="H225" i="7"/>
  <c r="L225" i="7"/>
  <c r="P225" i="7"/>
  <c r="E231" i="7"/>
  <c r="I231" i="7"/>
  <c r="M231" i="7"/>
  <c r="Q231" i="7"/>
  <c r="F188" i="7"/>
  <c r="J188" i="7"/>
  <c r="J195" i="7" s="1"/>
  <c r="O188" i="7"/>
  <c r="C53" i="7"/>
  <c r="E115" i="7"/>
  <c r="M136" i="7"/>
  <c r="C199" i="7"/>
  <c r="AB199" i="7" s="1"/>
  <c r="C201" i="7"/>
  <c r="AB201" i="7" s="1"/>
  <c r="D214" i="7"/>
  <c r="L214" i="7"/>
  <c r="F220" i="7"/>
  <c r="N220" i="7"/>
  <c r="C225" i="7"/>
  <c r="G225" i="7"/>
  <c r="K225" i="7"/>
  <c r="O225" i="7"/>
  <c r="F231" i="7"/>
  <c r="J231" i="7"/>
  <c r="N231" i="7"/>
  <c r="G240" i="7"/>
  <c r="K240" i="7"/>
  <c r="O240" i="7"/>
  <c r="N136" i="7"/>
  <c r="H242" i="7"/>
  <c r="P242" i="7"/>
  <c r="C38" i="7"/>
  <c r="C136" i="7"/>
  <c r="G136" i="7"/>
  <c r="K136" i="7"/>
  <c r="Q214" i="7"/>
  <c r="E217" i="7"/>
  <c r="I217" i="7"/>
  <c r="M217" i="7"/>
  <c r="Q217" i="7"/>
  <c r="C220" i="7"/>
  <c r="G220" i="7"/>
  <c r="K220" i="7"/>
  <c r="O220" i="7"/>
  <c r="G228" i="7"/>
  <c r="C231" i="7"/>
  <c r="G231" i="7"/>
  <c r="K231" i="7"/>
  <c r="O231" i="7"/>
  <c r="D237" i="7"/>
  <c r="H237" i="7"/>
  <c r="L237" i="7"/>
  <c r="P237" i="7"/>
  <c r="D240" i="7"/>
  <c r="H240" i="7"/>
  <c r="L240" i="7"/>
  <c r="P240" i="7"/>
  <c r="C252" i="7"/>
  <c r="E252" i="7"/>
  <c r="E47" i="7"/>
  <c r="D47" i="7"/>
  <c r="C77" i="7"/>
  <c r="D85" i="7"/>
  <c r="D95" i="7"/>
  <c r="C95" i="7"/>
  <c r="C101" i="7"/>
  <c r="E136" i="7"/>
  <c r="I136" i="7"/>
  <c r="G217" i="7"/>
  <c r="O217" i="7"/>
  <c r="E225" i="7"/>
  <c r="I225" i="7"/>
  <c r="M225" i="7"/>
  <c r="Q225" i="7"/>
  <c r="D228" i="7"/>
  <c r="H228" i="7"/>
  <c r="L228" i="7"/>
  <c r="P228" i="7"/>
  <c r="F234" i="7"/>
  <c r="J234" i="7"/>
  <c r="N234" i="7"/>
  <c r="F240" i="7"/>
  <c r="N240" i="7"/>
  <c r="O136" i="7"/>
  <c r="C10" i="7"/>
  <c r="C33" i="7"/>
  <c r="E77" i="7"/>
  <c r="D101" i="7"/>
  <c r="D220" i="7"/>
  <c r="P220" i="7"/>
  <c r="F225" i="7"/>
  <c r="N225" i="7"/>
  <c r="D231" i="7"/>
  <c r="L231" i="7"/>
  <c r="G234" i="7"/>
  <c r="O234" i="7"/>
  <c r="E237" i="7"/>
  <c r="M237" i="7"/>
  <c r="Q237" i="7"/>
  <c r="D19" i="7"/>
  <c r="E19" i="7"/>
  <c r="D33" i="7"/>
  <c r="E33" i="7"/>
  <c r="D38" i="7"/>
  <c r="E101" i="7"/>
  <c r="C115" i="7"/>
  <c r="Q136" i="7"/>
  <c r="C188" i="7"/>
  <c r="C195" i="7" s="1"/>
  <c r="G188" i="7"/>
  <c r="G195" i="7" s="1"/>
  <c r="L188" i="7"/>
  <c r="L195" i="7" s="1"/>
  <c r="P188" i="7"/>
  <c r="T188" i="7"/>
  <c r="T195" i="7" s="1"/>
  <c r="R195" i="7"/>
  <c r="S195" i="7"/>
  <c r="E220" i="7"/>
  <c r="I220" i="7"/>
  <c r="M220" i="7"/>
  <c r="Q220" i="7"/>
  <c r="J220" i="7"/>
  <c r="G237" i="7"/>
  <c r="O237" i="7"/>
  <c r="N195" i="7"/>
  <c r="D10" i="7"/>
  <c r="C19" i="7"/>
  <c r="C47" i="7"/>
  <c r="D77" i="7"/>
  <c r="E85" i="7"/>
  <c r="E95" i="7"/>
  <c r="H220" i="7"/>
  <c r="L220" i="7"/>
  <c r="E242" i="7"/>
  <c r="M242" i="7"/>
  <c r="J225" i="7"/>
  <c r="H231" i="7"/>
  <c r="P231" i="7"/>
  <c r="C234" i="7"/>
  <c r="K234" i="7"/>
  <c r="I237" i="7"/>
  <c r="C30" i="7"/>
  <c r="C56" i="7" s="1"/>
  <c r="E38" i="7"/>
  <c r="C85" i="7"/>
  <c r="D110" i="7"/>
  <c r="E110" i="7"/>
  <c r="F136" i="7"/>
  <c r="J136" i="7"/>
  <c r="F195" i="7"/>
  <c r="O195" i="7"/>
  <c r="D188" i="7"/>
  <c r="H188" i="7"/>
  <c r="M188" i="7"/>
  <c r="M195" i="7" s="1"/>
  <c r="Q188" i="7"/>
  <c r="Q195" i="7" s="1"/>
  <c r="V188" i="7"/>
  <c r="V195" i="7" s="1"/>
  <c r="G242" i="7"/>
  <c r="K242" i="7"/>
  <c r="O242" i="7"/>
  <c r="D252" i="7"/>
  <c r="J241" i="7"/>
  <c r="J214" i="7"/>
  <c r="H241" i="7"/>
  <c r="P241" i="7"/>
  <c r="P243" i="7" s="1"/>
  <c r="Q242" i="7"/>
  <c r="D195" i="7"/>
  <c r="H195" i="7"/>
  <c r="P195" i="7"/>
  <c r="AA199" i="7"/>
  <c r="K199" i="7" s="1"/>
  <c r="AA201" i="7"/>
  <c r="K201" i="7" s="1"/>
  <c r="C214" i="7"/>
  <c r="G214" i="7"/>
  <c r="K214" i="7"/>
  <c r="O214" i="7"/>
  <c r="H214" i="7"/>
  <c r="P214" i="7"/>
  <c r="F237" i="7"/>
  <c r="J237" i="7"/>
  <c r="N237" i="7"/>
  <c r="K241" i="7"/>
  <c r="D242" i="7"/>
  <c r="L242" i="7"/>
  <c r="E312" i="7"/>
  <c r="I312" i="7"/>
  <c r="M312" i="7"/>
  <c r="E195" i="7"/>
  <c r="I195" i="7"/>
  <c r="C200" i="7"/>
  <c r="C202" i="7"/>
  <c r="F217" i="7"/>
  <c r="J217" i="7"/>
  <c r="N217" i="7"/>
  <c r="E240" i="7"/>
  <c r="I240" i="7"/>
  <c r="M240" i="7"/>
  <c r="Q240" i="7"/>
  <c r="D241" i="7"/>
  <c r="L241" i="7"/>
  <c r="F241" i="7"/>
  <c r="F214" i="7"/>
  <c r="N241" i="7"/>
  <c r="N214" i="7"/>
  <c r="I242" i="7"/>
  <c r="C110" i="7"/>
  <c r="D136" i="7"/>
  <c r="H136" i="7"/>
  <c r="L136" i="7"/>
  <c r="P136" i="7"/>
  <c r="E241" i="7"/>
  <c r="I241" i="7"/>
  <c r="M241" i="7"/>
  <c r="Q241" i="7"/>
  <c r="F242" i="7"/>
  <c r="J242" i="7"/>
  <c r="N242" i="7"/>
  <c r="G241" i="7"/>
  <c r="O241" i="7"/>
  <c r="M243" i="7" l="1"/>
  <c r="H243" i="7"/>
  <c r="E56" i="7"/>
  <c r="G9" i="7" s="1"/>
  <c r="O243" i="7"/>
  <c r="D56" i="7"/>
  <c r="C242" i="7"/>
  <c r="K243" i="7"/>
  <c r="G243" i="7"/>
  <c r="E243" i="7"/>
  <c r="N243" i="7"/>
  <c r="J243" i="7"/>
  <c r="D243" i="7"/>
  <c r="C241" i="7"/>
  <c r="C243" i="7" s="1"/>
  <c r="Q243" i="7"/>
  <c r="AA200" i="7"/>
  <c r="K200" i="7" s="1"/>
  <c r="AB200" i="7"/>
  <c r="F243" i="7"/>
  <c r="AA202" i="7"/>
  <c r="K202" i="7" s="1"/>
  <c r="AB202" i="7"/>
  <c r="I243" i="7"/>
  <c r="L243" i="7"/>
  <c r="M311" i="6" l="1"/>
  <c r="L311" i="6"/>
  <c r="K311" i="6"/>
  <c r="J311" i="6"/>
  <c r="I311" i="6"/>
  <c r="H311" i="6"/>
  <c r="G311" i="6"/>
  <c r="F311" i="6"/>
  <c r="E311" i="6"/>
  <c r="D311" i="6"/>
  <c r="C310" i="6"/>
  <c r="C309" i="6"/>
  <c r="C308" i="6"/>
  <c r="C307" i="6"/>
  <c r="C306" i="6"/>
  <c r="C311" i="6" s="1"/>
  <c r="M305" i="6"/>
  <c r="L305" i="6"/>
  <c r="K305" i="6"/>
  <c r="J305" i="6"/>
  <c r="I305" i="6"/>
  <c r="H305" i="6"/>
  <c r="G305" i="6"/>
  <c r="F305" i="6"/>
  <c r="E305" i="6"/>
  <c r="D305" i="6"/>
  <c r="C304" i="6"/>
  <c r="C303" i="6"/>
  <c r="C302" i="6"/>
  <c r="C301" i="6"/>
  <c r="C300" i="6"/>
  <c r="C299" i="6"/>
  <c r="C305" i="6" s="1"/>
  <c r="M298" i="6"/>
  <c r="L298" i="6"/>
  <c r="K298" i="6"/>
  <c r="J298" i="6"/>
  <c r="I298" i="6"/>
  <c r="H298" i="6"/>
  <c r="G298" i="6"/>
  <c r="F298" i="6"/>
  <c r="E298" i="6"/>
  <c r="D298" i="6"/>
  <c r="C297" i="6"/>
  <c r="C296" i="6"/>
  <c r="C295" i="6"/>
  <c r="C294" i="6"/>
  <c r="C293" i="6"/>
  <c r="C292" i="6"/>
  <c r="C291" i="6"/>
  <c r="C290" i="6"/>
  <c r="M289" i="6"/>
  <c r="L289" i="6"/>
  <c r="K289" i="6"/>
  <c r="J289" i="6"/>
  <c r="I289" i="6"/>
  <c r="H289" i="6"/>
  <c r="G289" i="6"/>
  <c r="F289" i="6"/>
  <c r="E289" i="6"/>
  <c r="D289" i="6"/>
  <c r="C288" i="6"/>
  <c r="C287" i="6"/>
  <c r="C286" i="6"/>
  <c r="M285" i="6"/>
  <c r="L285" i="6"/>
  <c r="K285" i="6"/>
  <c r="J285" i="6"/>
  <c r="I285" i="6"/>
  <c r="H285" i="6"/>
  <c r="G285" i="6"/>
  <c r="F285" i="6"/>
  <c r="E285" i="6"/>
  <c r="D285" i="6"/>
  <c r="C284" i="6"/>
  <c r="C283" i="6"/>
  <c r="C282" i="6"/>
  <c r="C285" i="6" s="1"/>
  <c r="M281" i="6"/>
  <c r="L281" i="6"/>
  <c r="K281" i="6"/>
  <c r="J281" i="6"/>
  <c r="I281" i="6"/>
  <c r="H281" i="6"/>
  <c r="G281" i="6"/>
  <c r="F281" i="6"/>
  <c r="E281" i="6"/>
  <c r="D281" i="6"/>
  <c r="C280" i="6"/>
  <c r="C279" i="6"/>
  <c r="C278" i="6"/>
  <c r="M277" i="6"/>
  <c r="L277" i="6"/>
  <c r="L312" i="6" s="1"/>
  <c r="K277" i="6"/>
  <c r="K312" i="6" s="1"/>
  <c r="J277" i="6"/>
  <c r="I277" i="6"/>
  <c r="H277" i="6"/>
  <c r="H312" i="6" s="1"/>
  <c r="G277" i="6"/>
  <c r="G312" i="6" s="1"/>
  <c r="F277" i="6"/>
  <c r="E277" i="6"/>
  <c r="D277" i="6"/>
  <c r="D312" i="6" s="1"/>
  <c r="C276" i="6"/>
  <c r="C275" i="6"/>
  <c r="C274" i="6"/>
  <c r="C273" i="6"/>
  <c r="C277" i="6" s="1"/>
  <c r="C272" i="6"/>
  <c r="AB268" i="6"/>
  <c r="AA268" i="6"/>
  <c r="F268" i="6"/>
  <c r="AB267" i="6"/>
  <c r="AA267" i="6"/>
  <c r="F267" i="6"/>
  <c r="AB266" i="6"/>
  <c r="AA266" i="6"/>
  <c r="F266" i="6" s="1"/>
  <c r="C263" i="6"/>
  <c r="AB263" i="6" s="1"/>
  <c r="AB262" i="6"/>
  <c r="C262" i="6"/>
  <c r="AA262" i="6" s="1"/>
  <c r="K262" i="6" s="1"/>
  <c r="AB261" i="6"/>
  <c r="AA261" i="6"/>
  <c r="K261" i="6" s="1"/>
  <c r="C261" i="6"/>
  <c r="D251" i="6"/>
  <c r="C251" i="6"/>
  <c r="D250" i="6"/>
  <c r="C250" i="6"/>
  <c r="E249" i="6"/>
  <c r="D249" i="6"/>
  <c r="C249" i="6"/>
  <c r="D248" i="6"/>
  <c r="C248" i="6"/>
  <c r="E247" i="6"/>
  <c r="D247" i="6"/>
  <c r="C247" i="6"/>
  <c r="D246" i="6"/>
  <c r="C246" i="6"/>
  <c r="Q239" i="6"/>
  <c r="P239" i="6"/>
  <c r="O239" i="6"/>
  <c r="N239" i="6"/>
  <c r="M239" i="6"/>
  <c r="L239" i="6"/>
  <c r="K239" i="6"/>
  <c r="J239" i="6"/>
  <c r="I239" i="6"/>
  <c r="H239" i="6"/>
  <c r="G239" i="6"/>
  <c r="F239" i="6"/>
  <c r="F240" i="6" s="1"/>
  <c r="E239" i="6"/>
  <c r="D239" i="6"/>
  <c r="C239" i="6"/>
  <c r="Q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Q235" i="6"/>
  <c r="Q237" i="6" s="1"/>
  <c r="P235" i="6"/>
  <c r="O235" i="6"/>
  <c r="N235" i="6"/>
  <c r="M235" i="6"/>
  <c r="M237" i="6" s="1"/>
  <c r="L235" i="6"/>
  <c r="K235" i="6"/>
  <c r="J235" i="6"/>
  <c r="I235" i="6"/>
  <c r="I237" i="6" s="1"/>
  <c r="H235" i="6"/>
  <c r="G235" i="6"/>
  <c r="F235" i="6"/>
  <c r="E235" i="6"/>
  <c r="D235" i="6"/>
  <c r="C235" i="6"/>
  <c r="Q233" i="6"/>
  <c r="P233" i="6"/>
  <c r="O233" i="6"/>
  <c r="N233" i="6"/>
  <c r="M233" i="6"/>
  <c r="L233" i="6"/>
  <c r="K233" i="6"/>
  <c r="J233" i="6"/>
  <c r="I233" i="6"/>
  <c r="H233" i="6"/>
  <c r="G233" i="6"/>
  <c r="F233" i="6"/>
  <c r="E233" i="6"/>
  <c r="D233" i="6"/>
  <c r="C233" i="6"/>
  <c r="Q232" i="6"/>
  <c r="P232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Q230" i="6"/>
  <c r="P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Q229" i="6"/>
  <c r="P229" i="6"/>
  <c r="O229" i="6"/>
  <c r="N229" i="6"/>
  <c r="M229" i="6"/>
  <c r="M231" i="6" s="1"/>
  <c r="L229" i="6"/>
  <c r="K229" i="6"/>
  <c r="J229" i="6"/>
  <c r="I229" i="6"/>
  <c r="I231" i="6" s="1"/>
  <c r="H229" i="6"/>
  <c r="G229" i="6"/>
  <c r="F229" i="6"/>
  <c r="E229" i="6"/>
  <c r="D229" i="6"/>
  <c r="C229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C227" i="6"/>
  <c r="Q226" i="6"/>
  <c r="P226" i="6"/>
  <c r="O226" i="6"/>
  <c r="O228" i="6" s="1"/>
  <c r="N226" i="6"/>
  <c r="M226" i="6"/>
  <c r="L226" i="6"/>
  <c r="K226" i="6"/>
  <c r="K228" i="6" s="1"/>
  <c r="J226" i="6"/>
  <c r="I226" i="6"/>
  <c r="H226" i="6"/>
  <c r="G226" i="6"/>
  <c r="G228" i="6" s="1"/>
  <c r="F226" i="6"/>
  <c r="E226" i="6"/>
  <c r="D226" i="6"/>
  <c r="C226" i="6"/>
  <c r="C228" i="6" s="1"/>
  <c r="Q224" i="6"/>
  <c r="P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C225" i="6" s="1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Q221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D221" i="6"/>
  <c r="C221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C219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Q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Q213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Q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D207" i="6"/>
  <c r="C207" i="6"/>
  <c r="D206" i="6"/>
  <c r="C206" i="6"/>
  <c r="F202" i="6"/>
  <c r="E202" i="6"/>
  <c r="F201" i="6"/>
  <c r="E201" i="6"/>
  <c r="F200" i="6"/>
  <c r="E200" i="6"/>
  <c r="F199" i="6"/>
  <c r="E199" i="6"/>
  <c r="V194" i="6"/>
  <c r="U194" i="6"/>
  <c r="U195" i="6" s="1"/>
  <c r="R194" i="6"/>
  <c r="Q194" i="6"/>
  <c r="P194" i="6"/>
  <c r="O194" i="6"/>
  <c r="N194" i="6"/>
  <c r="M194" i="6"/>
  <c r="L194" i="6"/>
  <c r="J194" i="6"/>
  <c r="I194" i="6"/>
  <c r="H194" i="6"/>
  <c r="G194" i="6"/>
  <c r="F194" i="6"/>
  <c r="E194" i="6"/>
  <c r="D194" i="6"/>
  <c r="C194" i="6"/>
  <c r="V193" i="6"/>
  <c r="T193" i="6"/>
  <c r="S193" i="6"/>
  <c r="R193" i="6"/>
  <c r="Q193" i="6"/>
  <c r="P193" i="6"/>
  <c r="O193" i="6"/>
  <c r="N193" i="6"/>
  <c r="M193" i="6"/>
  <c r="L193" i="6"/>
  <c r="J193" i="6"/>
  <c r="I193" i="6"/>
  <c r="H193" i="6"/>
  <c r="G193" i="6"/>
  <c r="F193" i="6"/>
  <c r="E193" i="6"/>
  <c r="D193" i="6"/>
  <c r="C193" i="6"/>
  <c r="V192" i="6"/>
  <c r="T192" i="6"/>
  <c r="S192" i="6"/>
  <c r="R192" i="6"/>
  <c r="Q192" i="6"/>
  <c r="P192" i="6"/>
  <c r="O192" i="6"/>
  <c r="N192" i="6"/>
  <c r="M192" i="6"/>
  <c r="L192" i="6"/>
  <c r="K195" i="6"/>
  <c r="J192" i="6"/>
  <c r="I192" i="6"/>
  <c r="H192" i="6"/>
  <c r="G192" i="6"/>
  <c r="F192" i="6"/>
  <c r="E192" i="6"/>
  <c r="D192" i="6"/>
  <c r="C192" i="6"/>
  <c r="V191" i="6"/>
  <c r="T191" i="6"/>
  <c r="S191" i="6"/>
  <c r="R191" i="6"/>
  <c r="Q191" i="6"/>
  <c r="P191" i="6"/>
  <c r="O191" i="6"/>
  <c r="N191" i="6"/>
  <c r="M191" i="6"/>
  <c r="L191" i="6"/>
  <c r="J191" i="6"/>
  <c r="I191" i="6"/>
  <c r="H191" i="6"/>
  <c r="G191" i="6"/>
  <c r="F191" i="6"/>
  <c r="E191" i="6"/>
  <c r="D191" i="6"/>
  <c r="C191" i="6"/>
  <c r="V190" i="6"/>
  <c r="T190" i="6"/>
  <c r="S190" i="6"/>
  <c r="R190" i="6"/>
  <c r="Q190" i="6"/>
  <c r="P190" i="6"/>
  <c r="O190" i="6"/>
  <c r="N190" i="6"/>
  <c r="M190" i="6"/>
  <c r="L190" i="6"/>
  <c r="J190" i="6"/>
  <c r="I190" i="6"/>
  <c r="H190" i="6"/>
  <c r="G190" i="6"/>
  <c r="F190" i="6"/>
  <c r="E190" i="6"/>
  <c r="D190" i="6"/>
  <c r="C190" i="6"/>
  <c r="V189" i="6"/>
  <c r="V188" i="6" s="1"/>
  <c r="T189" i="6"/>
  <c r="S189" i="6"/>
  <c r="R189" i="6"/>
  <c r="Q189" i="6"/>
  <c r="P189" i="6"/>
  <c r="P188" i="6" s="1"/>
  <c r="O189" i="6"/>
  <c r="N189" i="6"/>
  <c r="M189" i="6"/>
  <c r="L189" i="6"/>
  <c r="L188" i="6" s="1"/>
  <c r="J189" i="6"/>
  <c r="I189" i="6"/>
  <c r="H189" i="6"/>
  <c r="G189" i="6"/>
  <c r="G188" i="6" s="1"/>
  <c r="F189" i="6"/>
  <c r="E189" i="6"/>
  <c r="E188" i="6" s="1"/>
  <c r="D189" i="6"/>
  <c r="C189" i="6"/>
  <c r="C188" i="6" s="1"/>
  <c r="D188" i="6"/>
  <c r="V187" i="6"/>
  <c r="T187" i="6"/>
  <c r="S187" i="6"/>
  <c r="R187" i="6"/>
  <c r="Q187" i="6"/>
  <c r="P187" i="6"/>
  <c r="O187" i="6"/>
  <c r="N187" i="6"/>
  <c r="M187" i="6"/>
  <c r="L187" i="6"/>
  <c r="J187" i="6"/>
  <c r="I187" i="6"/>
  <c r="H187" i="6"/>
  <c r="G187" i="6"/>
  <c r="F187" i="6"/>
  <c r="E187" i="6"/>
  <c r="D187" i="6"/>
  <c r="C187" i="6"/>
  <c r="V186" i="6"/>
  <c r="T186" i="6"/>
  <c r="S186" i="6"/>
  <c r="R186" i="6"/>
  <c r="Q186" i="6"/>
  <c r="P186" i="6"/>
  <c r="O186" i="6"/>
  <c r="N186" i="6"/>
  <c r="M186" i="6"/>
  <c r="L186" i="6"/>
  <c r="J186" i="6"/>
  <c r="I186" i="6"/>
  <c r="H186" i="6"/>
  <c r="G186" i="6"/>
  <c r="F186" i="6"/>
  <c r="E186" i="6"/>
  <c r="D186" i="6"/>
  <c r="C186" i="6"/>
  <c r="V185" i="6"/>
  <c r="T185" i="6"/>
  <c r="S185" i="6"/>
  <c r="R185" i="6"/>
  <c r="Q185" i="6"/>
  <c r="P185" i="6"/>
  <c r="O185" i="6"/>
  <c r="N185" i="6"/>
  <c r="M185" i="6"/>
  <c r="L185" i="6"/>
  <c r="J185" i="6"/>
  <c r="I185" i="6"/>
  <c r="H185" i="6"/>
  <c r="G185" i="6"/>
  <c r="F185" i="6"/>
  <c r="E185" i="6"/>
  <c r="D185" i="6"/>
  <c r="C185" i="6"/>
  <c r="V184" i="6"/>
  <c r="T184" i="6"/>
  <c r="S184" i="6"/>
  <c r="R184" i="6"/>
  <c r="Q184" i="6"/>
  <c r="P184" i="6"/>
  <c r="O184" i="6"/>
  <c r="N184" i="6"/>
  <c r="M184" i="6"/>
  <c r="L184" i="6"/>
  <c r="J184" i="6"/>
  <c r="I184" i="6"/>
  <c r="H184" i="6"/>
  <c r="G184" i="6"/>
  <c r="F184" i="6"/>
  <c r="E184" i="6"/>
  <c r="D184" i="6"/>
  <c r="C184" i="6"/>
  <c r="V183" i="6"/>
  <c r="T183" i="6"/>
  <c r="S183" i="6"/>
  <c r="R183" i="6"/>
  <c r="Q183" i="6"/>
  <c r="P183" i="6"/>
  <c r="O183" i="6"/>
  <c r="N183" i="6"/>
  <c r="M183" i="6"/>
  <c r="L183" i="6"/>
  <c r="J183" i="6"/>
  <c r="I183" i="6"/>
  <c r="H183" i="6"/>
  <c r="G183" i="6"/>
  <c r="F183" i="6"/>
  <c r="E183" i="6"/>
  <c r="D183" i="6"/>
  <c r="C183" i="6"/>
  <c r="V182" i="6"/>
  <c r="T182" i="6"/>
  <c r="S182" i="6"/>
  <c r="R182" i="6"/>
  <c r="Q182" i="6"/>
  <c r="P182" i="6"/>
  <c r="O182" i="6"/>
  <c r="N182" i="6"/>
  <c r="M182" i="6"/>
  <c r="L182" i="6"/>
  <c r="J182" i="6"/>
  <c r="I182" i="6"/>
  <c r="H182" i="6"/>
  <c r="G182" i="6"/>
  <c r="F182" i="6"/>
  <c r="E182" i="6"/>
  <c r="D182" i="6"/>
  <c r="C182" i="6"/>
  <c r="V181" i="6"/>
  <c r="T181" i="6"/>
  <c r="S181" i="6"/>
  <c r="R181" i="6"/>
  <c r="Q181" i="6"/>
  <c r="P181" i="6"/>
  <c r="O181" i="6"/>
  <c r="N181" i="6"/>
  <c r="M181" i="6"/>
  <c r="L181" i="6"/>
  <c r="J181" i="6"/>
  <c r="I181" i="6"/>
  <c r="H181" i="6"/>
  <c r="G181" i="6"/>
  <c r="F181" i="6"/>
  <c r="E181" i="6"/>
  <c r="D181" i="6"/>
  <c r="C181" i="6"/>
  <c r="V180" i="6"/>
  <c r="T180" i="6"/>
  <c r="S180" i="6"/>
  <c r="R180" i="6"/>
  <c r="Q180" i="6"/>
  <c r="P180" i="6"/>
  <c r="O180" i="6"/>
  <c r="N180" i="6"/>
  <c r="M180" i="6"/>
  <c r="L180" i="6"/>
  <c r="J180" i="6"/>
  <c r="I180" i="6"/>
  <c r="H180" i="6"/>
  <c r="G180" i="6"/>
  <c r="F180" i="6"/>
  <c r="E180" i="6"/>
  <c r="D180" i="6"/>
  <c r="C180" i="6"/>
  <c r="V179" i="6"/>
  <c r="T179" i="6"/>
  <c r="S179" i="6"/>
  <c r="R179" i="6"/>
  <c r="Q179" i="6"/>
  <c r="P179" i="6"/>
  <c r="O179" i="6"/>
  <c r="N179" i="6"/>
  <c r="M179" i="6"/>
  <c r="L179" i="6"/>
  <c r="J179" i="6"/>
  <c r="I179" i="6"/>
  <c r="H179" i="6"/>
  <c r="G179" i="6"/>
  <c r="F179" i="6"/>
  <c r="E179" i="6"/>
  <c r="D179" i="6"/>
  <c r="C179" i="6"/>
  <c r="V178" i="6"/>
  <c r="T178" i="6"/>
  <c r="S178" i="6"/>
  <c r="R178" i="6"/>
  <c r="Q178" i="6"/>
  <c r="P178" i="6"/>
  <c r="O178" i="6"/>
  <c r="N178" i="6"/>
  <c r="M178" i="6"/>
  <c r="L178" i="6"/>
  <c r="J178" i="6"/>
  <c r="I178" i="6"/>
  <c r="H178" i="6"/>
  <c r="G178" i="6"/>
  <c r="F178" i="6"/>
  <c r="E178" i="6"/>
  <c r="D178" i="6"/>
  <c r="C178" i="6"/>
  <c r="V177" i="6"/>
  <c r="T177" i="6"/>
  <c r="S177" i="6"/>
  <c r="R177" i="6"/>
  <c r="Q177" i="6"/>
  <c r="P177" i="6"/>
  <c r="O177" i="6"/>
  <c r="N177" i="6"/>
  <c r="M177" i="6"/>
  <c r="L177" i="6"/>
  <c r="J177" i="6"/>
  <c r="I177" i="6"/>
  <c r="H177" i="6"/>
  <c r="G177" i="6"/>
  <c r="F177" i="6"/>
  <c r="E177" i="6"/>
  <c r="D177" i="6"/>
  <c r="C177" i="6"/>
  <c r="V176" i="6"/>
  <c r="T176" i="6"/>
  <c r="S176" i="6"/>
  <c r="R176" i="6"/>
  <c r="Q176" i="6"/>
  <c r="P176" i="6"/>
  <c r="O176" i="6"/>
  <c r="N176" i="6"/>
  <c r="M176" i="6"/>
  <c r="L176" i="6"/>
  <c r="J176" i="6"/>
  <c r="I176" i="6"/>
  <c r="H176" i="6"/>
  <c r="G176" i="6"/>
  <c r="F176" i="6"/>
  <c r="E176" i="6"/>
  <c r="D176" i="6"/>
  <c r="C176" i="6"/>
  <c r="V175" i="6"/>
  <c r="T175" i="6"/>
  <c r="S175" i="6"/>
  <c r="R175" i="6"/>
  <c r="Q175" i="6"/>
  <c r="P175" i="6"/>
  <c r="O175" i="6"/>
  <c r="N175" i="6"/>
  <c r="M175" i="6"/>
  <c r="L175" i="6"/>
  <c r="J175" i="6"/>
  <c r="I175" i="6"/>
  <c r="H175" i="6"/>
  <c r="G175" i="6"/>
  <c r="F175" i="6"/>
  <c r="E175" i="6"/>
  <c r="D175" i="6"/>
  <c r="C175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R162" i="6"/>
  <c r="R170" i="6" s="1"/>
  <c r="Q162" i="6"/>
  <c r="Q170" i="6" s="1"/>
  <c r="P162" i="6"/>
  <c r="P170" i="6" s="1"/>
  <c r="O162" i="6"/>
  <c r="O170" i="6" s="1"/>
  <c r="N162" i="6"/>
  <c r="N170" i="6" s="1"/>
  <c r="M162" i="6"/>
  <c r="M170" i="6" s="1"/>
  <c r="L162" i="6"/>
  <c r="L170" i="6" s="1"/>
  <c r="K162" i="6"/>
  <c r="K170" i="6" s="1"/>
  <c r="J162" i="6"/>
  <c r="J170" i="6" s="1"/>
  <c r="I162" i="6"/>
  <c r="I170" i="6" s="1"/>
  <c r="H162" i="6"/>
  <c r="H170" i="6" s="1"/>
  <c r="G162" i="6"/>
  <c r="G170" i="6" s="1"/>
  <c r="F162" i="6"/>
  <c r="F170" i="6" s="1"/>
  <c r="E162" i="6"/>
  <c r="E170" i="6" s="1"/>
  <c r="D162" i="6"/>
  <c r="D170" i="6" s="1"/>
  <c r="C162" i="6"/>
  <c r="C170" i="6" s="1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R152" i="6"/>
  <c r="R157" i="6" s="1"/>
  <c r="Q152" i="6"/>
  <c r="Q157" i="6" s="1"/>
  <c r="P152" i="6"/>
  <c r="P157" i="6" s="1"/>
  <c r="O152" i="6"/>
  <c r="O157" i="6" s="1"/>
  <c r="N152" i="6"/>
  <c r="N157" i="6" s="1"/>
  <c r="M152" i="6"/>
  <c r="M157" i="6" s="1"/>
  <c r="L152" i="6"/>
  <c r="L157" i="6" s="1"/>
  <c r="K152" i="6"/>
  <c r="K157" i="6" s="1"/>
  <c r="J152" i="6"/>
  <c r="J157" i="6" s="1"/>
  <c r="I152" i="6"/>
  <c r="I157" i="6" s="1"/>
  <c r="H152" i="6"/>
  <c r="H157" i="6" s="1"/>
  <c r="G152" i="6"/>
  <c r="G157" i="6" s="1"/>
  <c r="F152" i="6"/>
  <c r="F157" i="6" s="1"/>
  <c r="E152" i="6"/>
  <c r="E157" i="6" s="1"/>
  <c r="D152" i="6"/>
  <c r="D157" i="6" s="1"/>
  <c r="C152" i="6"/>
  <c r="C157" i="6" s="1"/>
  <c r="S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S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S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S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S141" i="6"/>
  <c r="Q141" i="6"/>
  <c r="Q140" i="6" s="1"/>
  <c r="P141" i="6"/>
  <c r="P140" i="6" s="1"/>
  <c r="O141" i="6"/>
  <c r="N141" i="6"/>
  <c r="N140" i="6" s="1"/>
  <c r="M141" i="6"/>
  <c r="M140" i="6" s="1"/>
  <c r="L141" i="6"/>
  <c r="L140" i="6" s="1"/>
  <c r="K141" i="6"/>
  <c r="J141" i="6"/>
  <c r="J140" i="6" s="1"/>
  <c r="I141" i="6"/>
  <c r="I140" i="6" s="1"/>
  <c r="H141" i="6"/>
  <c r="H140" i="6" s="1"/>
  <c r="G141" i="6"/>
  <c r="F141" i="6"/>
  <c r="F140" i="6" s="1"/>
  <c r="E141" i="6"/>
  <c r="E140" i="6" s="1"/>
  <c r="D141" i="6"/>
  <c r="D140" i="6" s="1"/>
  <c r="C141" i="6"/>
  <c r="C140" i="6" s="1"/>
  <c r="S140" i="6"/>
  <c r="R140" i="6"/>
  <c r="O140" i="6"/>
  <c r="K140" i="6"/>
  <c r="G140" i="6"/>
  <c r="S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S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S137" i="6"/>
  <c r="Q137" i="6"/>
  <c r="P137" i="6"/>
  <c r="O137" i="6"/>
  <c r="N137" i="6"/>
  <c r="N136" i="6" s="1"/>
  <c r="M137" i="6"/>
  <c r="L137" i="6"/>
  <c r="L136" i="6" s="1"/>
  <c r="K137" i="6"/>
  <c r="K136" i="6" s="1"/>
  <c r="J137" i="6"/>
  <c r="J136" i="6" s="1"/>
  <c r="I137" i="6"/>
  <c r="H137" i="6"/>
  <c r="G137" i="6"/>
  <c r="F137" i="6"/>
  <c r="E137" i="6"/>
  <c r="D137" i="6"/>
  <c r="C137" i="6"/>
  <c r="R136" i="6"/>
  <c r="S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S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S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S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S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S130" i="6"/>
  <c r="Q130" i="6"/>
  <c r="P130" i="6"/>
  <c r="O130" i="6"/>
  <c r="N130" i="6"/>
  <c r="M130" i="6"/>
  <c r="L130" i="6"/>
  <c r="K130" i="6"/>
  <c r="K129" i="6" s="1"/>
  <c r="J130" i="6"/>
  <c r="I130" i="6"/>
  <c r="I129" i="6" s="1"/>
  <c r="H130" i="6"/>
  <c r="H129" i="6" s="1"/>
  <c r="G130" i="6"/>
  <c r="G129" i="6" s="1"/>
  <c r="F130" i="6"/>
  <c r="E130" i="6"/>
  <c r="E129" i="6" s="1"/>
  <c r="D130" i="6"/>
  <c r="C130" i="6"/>
  <c r="C129" i="6" s="1"/>
  <c r="S129" i="6"/>
  <c r="Q129" i="6"/>
  <c r="P129" i="6"/>
  <c r="O129" i="6"/>
  <c r="N129" i="6"/>
  <c r="M129" i="6"/>
  <c r="L129" i="6"/>
  <c r="J129" i="6"/>
  <c r="F129" i="6"/>
  <c r="D129" i="6"/>
  <c r="S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S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S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S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S124" i="6"/>
  <c r="Q124" i="6"/>
  <c r="P124" i="6"/>
  <c r="P123" i="6" s="1"/>
  <c r="O124" i="6"/>
  <c r="N124" i="6"/>
  <c r="M124" i="6"/>
  <c r="L124" i="6"/>
  <c r="L123" i="6" s="1"/>
  <c r="K124" i="6"/>
  <c r="J124" i="6"/>
  <c r="J123" i="6" s="1"/>
  <c r="I124" i="6"/>
  <c r="H124" i="6"/>
  <c r="G124" i="6"/>
  <c r="F124" i="6"/>
  <c r="F123" i="6" s="1"/>
  <c r="E124" i="6"/>
  <c r="D124" i="6"/>
  <c r="D123" i="6" s="1"/>
  <c r="C124" i="6"/>
  <c r="S123" i="6"/>
  <c r="N123" i="6"/>
  <c r="E118" i="6"/>
  <c r="D118" i="6"/>
  <c r="C118" i="6"/>
  <c r="E114" i="6"/>
  <c r="D114" i="6"/>
  <c r="C114" i="6"/>
  <c r="E113" i="6"/>
  <c r="D113" i="6"/>
  <c r="C113" i="6"/>
  <c r="C109" i="6"/>
  <c r="E108" i="6"/>
  <c r="D108" i="6"/>
  <c r="C108" i="6"/>
  <c r="E107" i="6"/>
  <c r="D107" i="6"/>
  <c r="C107" i="6"/>
  <c r="E106" i="6"/>
  <c r="D106" i="6"/>
  <c r="C106" i="6"/>
  <c r="E105" i="6"/>
  <c r="D105" i="6"/>
  <c r="C105" i="6"/>
  <c r="E104" i="6"/>
  <c r="D104" i="6"/>
  <c r="C104" i="6"/>
  <c r="E100" i="6"/>
  <c r="D100" i="6"/>
  <c r="C100" i="6"/>
  <c r="E99" i="6"/>
  <c r="D99" i="6"/>
  <c r="C99" i="6"/>
  <c r="E98" i="6"/>
  <c r="D98" i="6"/>
  <c r="C98" i="6"/>
  <c r="E94" i="6"/>
  <c r="D94" i="6"/>
  <c r="C94" i="6"/>
  <c r="E93" i="6"/>
  <c r="D93" i="6"/>
  <c r="C93" i="6"/>
  <c r="E92" i="6"/>
  <c r="D92" i="6"/>
  <c r="C92" i="6"/>
  <c r="E91" i="6"/>
  <c r="D91" i="6"/>
  <c r="C91" i="6"/>
  <c r="E90" i="6"/>
  <c r="D90" i="6"/>
  <c r="C90" i="6"/>
  <c r="E89" i="6"/>
  <c r="D89" i="6"/>
  <c r="C89" i="6"/>
  <c r="E88" i="6"/>
  <c r="D88" i="6"/>
  <c r="C88" i="6"/>
  <c r="E84" i="6"/>
  <c r="D84" i="6"/>
  <c r="C84" i="6"/>
  <c r="E83" i="6"/>
  <c r="D83" i="6"/>
  <c r="C83" i="6"/>
  <c r="E82" i="6"/>
  <c r="D82" i="6"/>
  <c r="C82" i="6"/>
  <c r="E81" i="6"/>
  <c r="D81" i="6"/>
  <c r="C81" i="6"/>
  <c r="E80" i="6"/>
  <c r="D80" i="6"/>
  <c r="C80" i="6"/>
  <c r="E76" i="6"/>
  <c r="D76" i="6"/>
  <c r="C76" i="6"/>
  <c r="E75" i="6"/>
  <c r="D75" i="6"/>
  <c r="C75" i="6"/>
  <c r="E74" i="6"/>
  <c r="D74" i="6"/>
  <c r="C74" i="6"/>
  <c r="E73" i="6"/>
  <c r="D73" i="6"/>
  <c r="C73" i="6"/>
  <c r="E72" i="6"/>
  <c r="D72" i="6"/>
  <c r="C72" i="6"/>
  <c r="E70" i="6"/>
  <c r="D70" i="6"/>
  <c r="C70" i="6"/>
  <c r="E69" i="6"/>
  <c r="D69" i="6"/>
  <c r="C69" i="6"/>
  <c r="E68" i="6"/>
  <c r="D68" i="6"/>
  <c r="C68" i="6"/>
  <c r="E67" i="6"/>
  <c r="D67" i="6"/>
  <c r="C67" i="6"/>
  <c r="E66" i="6"/>
  <c r="D66" i="6"/>
  <c r="C66" i="6"/>
  <c r="E65" i="6"/>
  <c r="D65" i="6"/>
  <c r="C65" i="6"/>
  <c r="E64" i="6"/>
  <c r="D64" i="6"/>
  <c r="C64" i="6"/>
  <c r="E63" i="6"/>
  <c r="D63" i="6"/>
  <c r="C63" i="6"/>
  <c r="E62" i="6"/>
  <c r="D62" i="6"/>
  <c r="C62" i="6"/>
  <c r="E61" i="6"/>
  <c r="D61" i="6"/>
  <c r="C61" i="6"/>
  <c r="E60" i="6"/>
  <c r="D60" i="6"/>
  <c r="C60" i="6"/>
  <c r="C55" i="6"/>
  <c r="C54" i="6"/>
  <c r="E52" i="6"/>
  <c r="D52" i="6"/>
  <c r="C52" i="6"/>
  <c r="E51" i="6"/>
  <c r="D51" i="6"/>
  <c r="C51" i="6"/>
  <c r="E50" i="6"/>
  <c r="D50" i="6"/>
  <c r="C50" i="6"/>
  <c r="E49" i="6"/>
  <c r="D49" i="6"/>
  <c r="C49" i="6"/>
  <c r="E48" i="6"/>
  <c r="D48" i="6"/>
  <c r="C48" i="6"/>
  <c r="C46" i="6"/>
  <c r="C45" i="6" s="1"/>
  <c r="E44" i="6"/>
  <c r="D44" i="6"/>
  <c r="C44" i="6"/>
  <c r="E43" i="6"/>
  <c r="D43" i="6"/>
  <c r="C43" i="6"/>
  <c r="E42" i="6"/>
  <c r="D42" i="6"/>
  <c r="C42" i="6"/>
  <c r="E41" i="6"/>
  <c r="D41" i="6"/>
  <c r="C41" i="6"/>
  <c r="E40" i="6"/>
  <c r="D40" i="6"/>
  <c r="C40" i="6"/>
  <c r="E39" i="6"/>
  <c r="D39" i="6"/>
  <c r="C39" i="6"/>
  <c r="C37" i="6"/>
  <c r="C36" i="6" s="1"/>
  <c r="E35" i="6"/>
  <c r="D35" i="6"/>
  <c r="C35" i="6"/>
  <c r="E34" i="6"/>
  <c r="D34" i="6"/>
  <c r="C34" i="6"/>
  <c r="C32" i="6"/>
  <c r="C31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8" i="6"/>
  <c r="D18" i="6"/>
  <c r="C18" i="6"/>
  <c r="E17" i="6"/>
  <c r="D17" i="6"/>
  <c r="C17" i="6"/>
  <c r="E16" i="6"/>
  <c r="D16" i="6"/>
  <c r="C16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A5" i="6"/>
  <c r="A4" i="6"/>
  <c r="A3" i="6"/>
  <c r="A2" i="6"/>
  <c r="D47" i="6" l="1"/>
  <c r="C115" i="6"/>
  <c r="D38" i="6"/>
  <c r="O123" i="6"/>
  <c r="C123" i="6"/>
  <c r="G123" i="6"/>
  <c r="K123" i="6"/>
  <c r="T188" i="6"/>
  <c r="F312" i="6"/>
  <c r="J312" i="6"/>
  <c r="D33" i="6"/>
  <c r="C53" i="6"/>
  <c r="AA263" i="6"/>
  <c r="K263" i="6" s="1"/>
  <c r="E312" i="6"/>
  <c r="I312" i="6"/>
  <c r="M312" i="6"/>
  <c r="C289" i="6"/>
  <c r="H123" i="6"/>
  <c r="M123" i="6"/>
  <c r="Q123" i="6"/>
  <c r="E123" i="6"/>
  <c r="I123" i="6"/>
  <c r="C281" i="6"/>
  <c r="C136" i="6"/>
  <c r="G136" i="6"/>
  <c r="F188" i="6"/>
  <c r="F195" i="6" s="1"/>
  <c r="J188" i="6"/>
  <c r="O188" i="6"/>
  <c r="S188" i="6"/>
  <c r="H188" i="6"/>
  <c r="H195" i="6" s="1"/>
  <c r="M188" i="6"/>
  <c r="Q188" i="6"/>
  <c r="J220" i="6"/>
  <c r="N220" i="6"/>
  <c r="G225" i="6"/>
  <c r="Q228" i="6"/>
  <c r="D234" i="6"/>
  <c r="H234" i="6"/>
  <c r="L234" i="6"/>
  <c r="P234" i="6"/>
  <c r="G237" i="6"/>
  <c r="D240" i="6"/>
  <c r="H240" i="6"/>
  <c r="L240" i="6"/>
  <c r="P240" i="6"/>
  <c r="E240" i="6"/>
  <c r="I240" i="6"/>
  <c r="M240" i="6"/>
  <c r="Q240" i="6"/>
  <c r="I188" i="6"/>
  <c r="N188" i="6"/>
  <c r="R188" i="6"/>
  <c r="R195" i="6" s="1"/>
  <c r="G217" i="6"/>
  <c r="Q220" i="6"/>
  <c r="F228" i="6"/>
  <c r="N228" i="6"/>
  <c r="E33" i="6"/>
  <c r="C214" i="6"/>
  <c r="I217" i="6"/>
  <c r="Q217" i="6"/>
  <c r="C220" i="6"/>
  <c r="K220" i="6"/>
  <c r="O225" i="6"/>
  <c r="E231" i="6"/>
  <c r="Q231" i="6"/>
  <c r="K237" i="6"/>
  <c r="D136" i="6"/>
  <c r="D241" i="6"/>
  <c r="H241" i="6"/>
  <c r="L241" i="6"/>
  <c r="P241" i="6"/>
  <c r="E242" i="6"/>
  <c r="I242" i="6"/>
  <c r="M242" i="6"/>
  <c r="Q242" i="6"/>
  <c r="D220" i="6"/>
  <c r="H220" i="6"/>
  <c r="L220" i="6"/>
  <c r="P220" i="6"/>
  <c r="D225" i="6"/>
  <c r="H225" i="6"/>
  <c r="L225" i="6"/>
  <c r="P225" i="6"/>
  <c r="F231" i="6"/>
  <c r="J231" i="6"/>
  <c r="N231" i="6"/>
  <c r="J240" i="6"/>
  <c r="N240" i="6"/>
  <c r="E10" i="6"/>
  <c r="E19" i="6"/>
  <c r="D101" i="6"/>
  <c r="O136" i="6"/>
  <c r="J195" i="6"/>
  <c r="P242" i="6"/>
  <c r="E217" i="6"/>
  <c r="M217" i="6"/>
  <c r="G220" i="6"/>
  <c r="O220" i="6"/>
  <c r="K225" i="6"/>
  <c r="C237" i="6"/>
  <c r="O237" i="6"/>
  <c r="S136" i="6"/>
  <c r="F136" i="6"/>
  <c r="C38" i="6"/>
  <c r="C47" i="6"/>
  <c r="D85" i="6"/>
  <c r="C200" i="6"/>
  <c r="AA200" i="6" s="1"/>
  <c r="K200" i="6" s="1"/>
  <c r="C202" i="6"/>
  <c r="AA202" i="6" s="1"/>
  <c r="K202" i="6" s="1"/>
  <c r="C217" i="6"/>
  <c r="K217" i="6"/>
  <c r="O217" i="6"/>
  <c r="L242" i="6"/>
  <c r="L243" i="6" s="1"/>
  <c r="F220" i="6"/>
  <c r="G241" i="6"/>
  <c r="K241" i="6"/>
  <c r="O241" i="6"/>
  <c r="E225" i="6"/>
  <c r="I225" i="6"/>
  <c r="M225" i="6"/>
  <c r="Q225" i="6"/>
  <c r="J228" i="6"/>
  <c r="D231" i="6"/>
  <c r="H231" i="6"/>
  <c r="L231" i="6"/>
  <c r="P231" i="6"/>
  <c r="E237" i="6"/>
  <c r="C240" i="6"/>
  <c r="G240" i="6"/>
  <c r="K240" i="6"/>
  <c r="O240" i="6"/>
  <c r="P214" i="6"/>
  <c r="E110" i="6"/>
  <c r="D214" i="6"/>
  <c r="I220" i="6"/>
  <c r="J225" i="6"/>
  <c r="D228" i="6"/>
  <c r="L228" i="6"/>
  <c r="C231" i="6"/>
  <c r="K231" i="6"/>
  <c r="E234" i="6"/>
  <c r="M234" i="6"/>
  <c r="D10" i="6"/>
  <c r="D19" i="6"/>
  <c r="D56" i="6" s="1"/>
  <c r="D77" i="6"/>
  <c r="E77" i="6"/>
  <c r="H136" i="6"/>
  <c r="P136" i="6"/>
  <c r="V195" i="6"/>
  <c r="C195" i="6"/>
  <c r="G195" i="6"/>
  <c r="O195" i="6"/>
  <c r="S195" i="6"/>
  <c r="D195" i="6"/>
  <c r="L214" i="6"/>
  <c r="F217" i="6"/>
  <c r="J217" i="6"/>
  <c r="N217" i="6"/>
  <c r="E252" i="6"/>
  <c r="C30" i="6"/>
  <c r="E38" i="6"/>
  <c r="E101" i="6"/>
  <c r="C110" i="6"/>
  <c r="E220" i="6"/>
  <c r="M220" i="6"/>
  <c r="F225" i="6"/>
  <c r="N225" i="6"/>
  <c r="H228" i="6"/>
  <c r="P228" i="6"/>
  <c r="G231" i="6"/>
  <c r="O231" i="6"/>
  <c r="I234" i="6"/>
  <c r="Q234" i="6"/>
  <c r="C10" i="6"/>
  <c r="C19" i="6"/>
  <c r="C33" i="6"/>
  <c r="E47" i="6"/>
  <c r="C85" i="6"/>
  <c r="C95" i="6"/>
  <c r="D95" i="6"/>
  <c r="D115" i="6"/>
  <c r="N195" i="6"/>
  <c r="L195" i="6"/>
  <c r="P195" i="6"/>
  <c r="T195" i="6"/>
  <c r="C199" i="6"/>
  <c r="AB199" i="6" s="1"/>
  <c r="C201" i="6"/>
  <c r="H214" i="6"/>
  <c r="D217" i="6"/>
  <c r="H217" i="6"/>
  <c r="L217" i="6"/>
  <c r="P217" i="6"/>
  <c r="E228" i="6"/>
  <c r="I228" i="6"/>
  <c r="M228" i="6"/>
  <c r="F234" i="6"/>
  <c r="J234" i="6"/>
  <c r="N234" i="6"/>
  <c r="C234" i="6"/>
  <c r="G234" i="6"/>
  <c r="K234" i="6"/>
  <c r="O234" i="6"/>
  <c r="D237" i="6"/>
  <c r="H237" i="6"/>
  <c r="L237" i="6"/>
  <c r="P237" i="6"/>
  <c r="D252" i="6"/>
  <c r="E115" i="6"/>
  <c r="D110" i="6"/>
  <c r="AB200" i="6"/>
  <c r="F237" i="6"/>
  <c r="J237" i="6"/>
  <c r="N237" i="6"/>
  <c r="D242" i="6"/>
  <c r="C298" i="6"/>
  <c r="C312" i="6" s="1"/>
  <c r="C77" i="6"/>
  <c r="E85" i="6"/>
  <c r="E95" i="6"/>
  <c r="C101" i="6"/>
  <c r="E136" i="6"/>
  <c r="I136" i="6"/>
  <c r="M136" i="6"/>
  <c r="Q136" i="6"/>
  <c r="E195" i="6"/>
  <c r="I195" i="6"/>
  <c r="M195" i="6"/>
  <c r="Q195" i="6"/>
  <c r="AB201" i="6"/>
  <c r="AA201" i="6"/>
  <c r="K201" i="6" s="1"/>
  <c r="E241" i="6"/>
  <c r="I241" i="6"/>
  <c r="I243" i="6" s="1"/>
  <c r="M241" i="6"/>
  <c r="Q241" i="6"/>
  <c r="F242" i="6"/>
  <c r="J242" i="6"/>
  <c r="N242" i="6"/>
  <c r="H242" i="6"/>
  <c r="H243" i="6" s="1"/>
  <c r="F241" i="6"/>
  <c r="F243" i="6" s="1"/>
  <c r="F214" i="6"/>
  <c r="J241" i="6"/>
  <c r="J214" i="6"/>
  <c r="N241" i="6"/>
  <c r="N214" i="6"/>
  <c r="G242" i="6"/>
  <c r="G214" i="6"/>
  <c r="K242" i="6"/>
  <c r="K214" i="6"/>
  <c r="O242" i="6"/>
  <c r="O214" i="6"/>
  <c r="C252" i="6"/>
  <c r="E214" i="6"/>
  <c r="I214" i="6"/>
  <c r="M214" i="6"/>
  <c r="Q214" i="6"/>
  <c r="E56" i="6" l="1"/>
  <c r="C241" i="6"/>
  <c r="O243" i="6"/>
  <c r="G243" i="6"/>
  <c r="J243" i="6"/>
  <c r="M243" i="6"/>
  <c r="P243" i="6"/>
  <c r="AB202" i="6"/>
  <c r="K243" i="6"/>
  <c r="E243" i="6"/>
  <c r="D243" i="6"/>
  <c r="Q243" i="6"/>
  <c r="C56" i="6"/>
  <c r="AA199" i="6"/>
  <c r="K199" i="6" s="1"/>
  <c r="G9" i="6"/>
  <c r="N243" i="6"/>
  <c r="C242" i="6"/>
  <c r="C243" i="6"/>
  <c r="M311" i="5" l="1"/>
  <c r="L311" i="5"/>
  <c r="K311" i="5"/>
  <c r="J311" i="5"/>
  <c r="I311" i="5"/>
  <c r="H311" i="5"/>
  <c r="G311" i="5"/>
  <c r="F311" i="5"/>
  <c r="E311" i="5"/>
  <c r="D311" i="5"/>
  <c r="C310" i="5"/>
  <c r="C309" i="5"/>
  <c r="C308" i="5"/>
  <c r="C307" i="5"/>
  <c r="C311" i="5" s="1"/>
  <c r="C306" i="5"/>
  <c r="M305" i="5"/>
  <c r="L305" i="5"/>
  <c r="K305" i="5"/>
  <c r="J305" i="5"/>
  <c r="I305" i="5"/>
  <c r="H305" i="5"/>
  <c r="G305" i="5"/>
  <c r="F305" i="5"/>
  <c r="E305" i="5"/>
  <c r="D305" i="5"/>
  <c r="C304" i="5"/>
  <c r="C303" i="5"/>
  <c r="C302" i="5"/>
  <c r="C301" i="5"/>
  <c r="C300" i="5"/>
  <c r="C299" i="5"/>
  <c r="M298" i="5"/>
  <c r="L298" i="5"/>
  <c r="K298" i="5"/>
  <c r="J298" i="5"/>
  <c r="I298" i="5"/>
  <c r="H298" i="5"/>
  <c r="G298" i="5"/>
  <c r="F298" i="5"/>
  <c r="E298" i="5"/>
  <c r="D298" i="5"/>
  <c r="C297" i="5"/>
  <c r="C296" i="5"/>
  <c r="C295" i="5"/>
  <c r="C294" i="5"/>
  <c r="C293" i="5"/>
  <c r="C292" i="5"/>
  <c r="C291" i="5"/>
  <c r="C290" i="5"/>
  <c r="M289" i="5"/>
  <c r="L289" i="5"/>
  <c r="K289" i="5"/>
  <c r="J289" i="5"/>
  <c r="I289" i="5"/>
  <c r="H289" i="5"/>
  <c r="G289" i="5"/>
  <c r="F289" i="5"/>
  <c r="E289" i="5"/>
  <c r="D289" i="5"/>
  <c r="C288" i="5"/>
  <c r="C287" i="5"/>
  <c r="C286" i="5"/>
  <c r="C289" i="5" s="1"/>
  <c r="M285" i="5"/>
  <c r="L285" i="5"/>
  <c r="K285" i="5"/>
  <c r="J285" i="5"/>
  <c r="I285" i="5"/>
  <c r="H285" i="5"/>
  <c r="G285" i="5"/>
  <c r="F285" i="5"/>
  <c r="E285" i="5"/>
  <c r="D285" i="5"/>
  <c r="C284" i="5"/>
  <c r="C283" i="5"/>
  <c r="C285" i="5" s="1"/>
  <c r="C282" i="5"/>
  <c r="M281" i="5"/>
  <c r="L281" i="5"/>
  <c r="K281" i="5"/>
  <c r="J281" i="5"/>
  <c r="I281" i="5"/>
  <c r="H281" i="5"/>
  <c r="G281" i="5"/>
  <c r="F281" i="5"/>
  <c r="E281" i="5"/>
  <c r="D281" i="5"/>
  <c r="C280" i="5"/>
  <c r="C279" i="5"/>
  <c r="C278" i="5"/>
  <c r="C281" i="5" s="1"/>
  <c r="M277" i="5"/>
  <c r="M312" i="5" s="1"/>
  <c r="L277" i="5"/>
  <c r="K277" i="5"/>
  <c r="J277" i="5"/>
  <c r="I277" i="5"/>
  <c r="I312" i="5" s="1"/>
  <c r="H277" i="5"/>
  <c r="G277" i="5"/>
  <c r="F277" i="5"/>
  <c r="F312" i="5" s="1"/>
  <c r="E277" i="5"/>
  <c r="E312" i="5" s="1"/>
  <c r="D277" i="5"/>
  <c r="C276" i="5"/>
  <c r="C275" i="5"/>
  <c r="C274" i="5"/>
  <c r="C273" i="5"/>
  <c r="C272" i="5"/>
  <c r="AB268" i="5"/>
  <c r="AA268" i="5"/>
  <c r="F268" i="5" s="1"/>
  <c r="AB267" i="5"/>
  <c r="AA267" i="5"/>
  <c r="F267" i="5" s="1"/>
  <c r="AB266" i="5"/>
  <c r="AA266" i="5"/>
  <c r="F266" i="5" s="1"/>
  <c r="C263" i="5"/>
  <c r="C262" i="5"/>
  <c r="AB262" i="5" s="1"/>
  <c r="C261" i="5"/>
  <c r="D251" i="5"/>
  <c r="C251" i="5"/>
  <c r="D250" i="5"/>
  <c r="C250" i="5"/>
  <c r="E249" i="5"/>
  <c r="D249" i="5"/>
  <c r="C249" i="5"/>
  <c r="D248" i="5"/>
  <c r="C248" i="5"/>
  <c r="E247" i="5"/>
  <c r="D247" i="5"/>
  <c r="C247" i="5"/>
  <c r="D246" i="5"/>
  <c r="C246" i="5"/>
  <c r="Q239" i="5"/>
  <c r="P239" i="5"/>
  <c r="O239" i="5"/>
  <c r="N239" i="5"/>
  <c r="M239" i="5"/>
  <c r="M240" i="5" s="1"/>
  <c r="L239" i="5"/>
  <c r="K239" i="5"/>
  <c r="J239" i="5"/>
  <c r="I239" i="5"/>
  <c r="I240" i="5" s="1"/>
  <c r="H239" i="5"/>
  <c r="G239" i="5"/>
  <c r="F239" i="5"/>
  <c r="E239" i="5"/>
  <c r="E240" i="5" s="1"/>
  <c r="D239" i="5"/>
  <c r="C239" i="5"/>
  <c r="Q238" i="5"/>
  <c r="P238" i="5"/>
  <c r="O238" i="5"/>
  <c r="N238" i="5"/>
  <c r="M238" i="5"/>
  <c r="L238" i="5"/>
  <c r="K238" i="5"/>
  <c r="J238" i="5"/>
  <c r="I238" i="5"/>
  <c r="H238" i="5"/>
  <c r="G238" i="5"/>
  <c r="F238" i="5"/>
  <c r="E238" i="5"/>
  <c r="D238" i="5"/>
  <c r="C238" i="5"/>
  <c r="Q236" i="5"/>
  <c r="P236" i="5"/>
  <c r="O236" i="5"/>
  <c r="N236" i="5"/>
  <c r="M236" i="5"/>
  <c r="L236" i="5"/>
  <c r="K236" i="5"/>
  <c r="J236" i="5"/>
  <c r="I236" i="5"/>
  <c r="H236" i="5"/>
  <c r="G236" i="5"/>
  <c r="F236" i="5"/>
  <c r="E236" i="5"/>
  <c r="D236" i="5"/>
  <c r="C236" i="5"/>
  <c r="Q235" i="5"/>
  <c r="P235" i="5"/>
  <c r="O235" i="5"/>
  <c r="N235" i="5"/>
  <c r="M235" i="5"/>
  <c r="L235" i="5"/>
  <c r="K235" i="5"/>
  <c r="K237" i="5" s="1"/>
  <c r="J235" i="5"/>
  <c r="I235" i="5"/>
  <c r="H235" i="5"/>
  <c r="G235" i="5"/>
  <c r="F235" i="5"/>
  <c r="E235" i="5"/>
  <c r="D235" i="5"/>
  <c r="C235" i="5"/>
  <c r="C237" i="5" s="1"/>
  <c r="Q233" i="5"/>
  <c r="P233" i="5"/>
  <c r="O233" i="5"/>
  <c r="N233" i="5"/>
  <c r="M233" i="5"/>
  <c r="L233" i="5"/>
  <c r="K233" i="5"/>
  <c r="J233" i="5"/>
  <c r="I233" i="5"/>
  <c r="H233" i="5"/>
  <c r="G233" i="5"/>
  <c r="F233" i="5"/>
  <c r="E233" i="5"/>
  <c r="D233" i="5"/>
  <c r="C233" i="5"/>
  <c r="Q232" i="5"/>
  <c r="P232" i="5"/>
  <c r="O232" i="5"/>
  <c r="N232" i="5"/>
  <c r="M232" i="5"/>
  <c r="L232" i="5"/>
  <c r="K232" i="5"/>
  <c r="J232" i="5"/>
  <c r="I232" i="5"/>
  <c r="H232" i="5"/>
  <c r="G232" i="5"/>
  <c r="F232" i="5"/>
  <c r="E232" i="5"/>
  <c r="D232" i="5"/>
  <c r="C232" i="5"/>
  <c r="Q230" i="5"/>
  <c r="P230" i="5"/>
  <c r="O230" i="5"/>
  <c r="N230" i="5"/>
  <c r="M230" i="5"/>
  <c r="L230" i="5"/>
  <c r="K230" i="5"/>
  <c r="J230" i="5"/>
  <c r="I230" i="5"/>
  <c r="H230" i="5"/>
  <c r="G230" i="5"/>
  <c r="F230" i="5"/>
  <c r="E230" i="5"/>
  <c r="D230" i="5"/>
  <c r="C230" i="5"/>
  <c r="Q229" i="5"/>
  <c r="P229" i="5"/>
  <c r="O229" i="5"/>
  <c r="O231" i="5" s="1"/>
  <c r="N229" i="5"/>
  <c r="M229" i="5"/>
  <c r="L229" i="5"/>
  <c r="K229" i="5"/>
  <c r="K231" i="5" s="1"/>
  <c r="J229" i="5"/>
  <c r="I229" i="5"/>
  <c r="H229" i="5"/>
  <c r="G229" i="5"/>
  <c r="G231" i="5" s="1"/>
  <c r="F229" i="5"/>
  <c r="E229" i="5"/>
  <c r="D229" i="5"/>
  <c r="C229" i="5"/>
  <c r="C231" i="5" s="1"/>
  <c r="Q227" i="5"/>
  <c r="P227" i="5"/>
  <c r="O227" i="5"/>
  <c r="N227" i="5"/>
  <c r="M227" i="5"/>
  <c r="L227" i="5"/>
  <c r="K227" i="5"/>
  <c r="J227" i="5"/>
  <c r="I227" i="5"/>
  <c r="H227" i="5"/>
  <c r="G227" i="5"/>
  <c r="F227" i="5"/>
  <c r="E227" i="5"/>
  <c r="D227" i="5"/>
  <c r="C227" i="5"/>
  <c r="Q226" i="5"/>
  <c r="P226" i="5"/>
  <c r="O226" i="5"/>
  <c r="N226" i="5"/>
  <c r="M226" i="5"/>
  <c r="L226" i="5"/>
  <c r="K226" i="5"/>
  <c r="J226" i="5"/>
  <c r="I226" i="5"/>
  <c r="H226" i="5"/>
  <c r="G226" i="5"/>
  <c r="F226" i="5"/>
  <c r="E226" i="5"/>
  <c r="D226" i="5"/>
  <c r="C226" i="5"/>
  <c r="Q224" i="5"/>
  <c r="P224" i="5"/>
  <c r="O224" i="5"/>
  <c r="N224" i="5"/>
  <c r="M224" i="5"/>
  <c r="L224" i="5"/>
  <c r="K224" i="5"/>
  <c r="J224" i="5"/>
  <c r="I224" i="5"/>
  <c r="H224" i="5"/>
  <c r="G224" i="5"/>
  <c r="F224" i="5"/>
  <c r="E224" i="5"/>
  <c r="D224" i="5"/>
  <c r="C224" i="5"/>
  <c r="Q223" i="5"/>
  <c r="P223" i="5"/>
  <c r="O223" i="5"/>
  <c r="N223" i="5"/>
  <c r="M223" i="5"/>
  <c r="L223" i="5"/>
  <c r="K223" i="5"/>
  <c r="J223" i="5"/>
  <c r="I223" i="5"/>
  <c r="H223" i="5"/>
  <c r="G223" i="5"/>
  <c r="G225" i="5" s="1"/>
  <c r="F223" i="5"/>
  <c r="E223" i="5"/>
  <c r="D223" i="5"/>
  <c r="C223" i="5"/>
  <c r="C225" i="5" s="1"/>
  <c r="Q222" i="5"/>
  <c r="P222" i="5"/>
  <c r="O222" i="5"/>
  <c r="N222" i="5"/>
  <c r="M222" i="5"/>
  <c r="L222" i="5"/>
  <c r="K222" i="5"/>
  <c r="J222" i="5"/>
  <c r="I222" i="5"/>
  <c r="H222" i="5"/>
  <c r="G222" i="5"/>
  <c r="F222" i="5"/>
  <c r="E222" i="5"/>
  <c r="D222" i="5"/>
  <c r="C222" i="5"/>
  <c r="Q221" i="5"/>
  <c r="P221" i="5"/>
  <c r="O221" i="5"/>
  <c r="N221" i="5"/>
  <c r="M221" i="5"/>
  <c r="L221" i="5"/>
  <c r="K221" i="5"/>
  <c r="J221" i="5"/>
  <c r="I221" i="5"/>
  <c r="H221" i="5"/>
  <c r="G221" i="5"/>
  <c r="F221" i="5"/>
  <c r="E221" i="5"/>
  <c r="D221" i="5"/>
  <c r="C221" i="5"/>
  <c r="Q219" i="5"/>
  <c r="P219" i="5"/>
  <c r="O219" i="5"/>
  <c r="N219" i="5"/>
  <c r="M219" i="5"/>
  <c r="L219" i="5"/>
  <c r="K219" i="5"/>
  <c r="J219" i="5"/>
  <c r="I219" i="5"/>
  <c r="H219" i="5"/>
  <c r="G219" i="5"/>
  <c r="F219" i="5"/>
  <c r="E219" i="5"/>
  <c r="D219" i="5"/>
  <c r="C219" i="5"/>
  <c r="Q218" i="5"/>
  <c r="P218" i="5"/>
  <c r="O218" i="5"/>
  <c r="N218" i="5"/>
  <c r="M218" i="5"/>
  <c r="L218" i="5"/>
  <c r="L220" i="5" s="1"/>
  <c r="K218" i="5"/>
  <c r="J218" i="5"/>
  <c r="I218" i="5"/>
  <c r="H218" i="5"/>
  <c r="G218" i="5"/>
  <c r="F218" i="5"/>
  <c r="E218" i="5"/>
  <c r="D218" i="5"/>
  <c r="D220" i="5" s="1"/>
  <c r="C218" i="5"/>
  <c r="Q216" i="5"/>
  <c r="P216" i="5"/>
  <c r="O216" i="5"/>
  <c r="N216" i="5"/>
  <c r="M216" i="5"/>
  <c r="L216" i="5"/>
  <c r="K216" i="5"/>
  <c r="J216" i="5"/>
  <c r="I216" i="5"/>
  <c r="H216" i="5"/>
  <c r="G216" i="5"/>
  <c r="F216" i="5"/>
  <c r="E216" i="5"/>
  <c r="D216" i="5"/>
  <c r="C216" i="5"/>
  <c r="Q215" i="5"/>
  <c r="P215" i="5"/>
  <c r="O215" i="5"/>
  <c r="N215" i="5"/>
  <c r="M215" i="5"/>
  <c r="L215" i="5"/>
  <c r="K215" i="5"/>
  <c r="J215" i="5"/>
  <c r="I215" i="5"/>
  <c r="H215" i="5"/>
  <c r="G215" i="5"/>
  <c r="G217" i="5" s="1"/>
  <c r="F215" i="5"/>
  <c r="E215" i="5"/>
  <c r="D215" i="5"/>
  <c r="C215" i="5"/>
  <c r="C217" i="5" s="1"/>
  <c r="Q213" i="5"/>
  <c r="P213" i="5"/>
  <c r="O213" i="5"/>
  <c r="N213" i="5"/>
  <c r="M213" i="5"/>
  <c r="L213" i="5"/>
  <c r="K213" i="5"/>
  <c r="J213" i="5"/>
  <c r="I213" i="5"/>
  <c r="H213" i="5"/>
  <c r="G213" i="5"/>
  <c r="F213" i="5"/>
  <c r="E213" i="5"/>
  <c r="D213" i="5"/>
  <c r="C213" i="5"/>
  <c r="Q212" i="5"/>
  <c r="P212" i="5"/>
  <c r="O212" i="5"/>
  <c r="N212" i="5"/>
  <c r="M212" i="5"/>
  <c r="L212" i="5"/>
  <c r="K212" i="5"/>
  <c r="J212" i="5"/>
  <c r="I212" i="5"/>
  <c r="H212" i="5"/>
  <c r="G212" i="5"/>
  <c r="F212" i="5"/>
  <c r="E212" i="5"/>
  <c r="D212" i="5"/>
  <c r="C212" i="5"/>
  <c r="D207" i="5"/>
  <c r="C207" i="5"/>
  <c r="D206" i="5"/>
  <c r="C206" i="5"/>
  <c r="F202" i="5"/>
  <c r="E202" i="5"/>
  <c r="C202" i="5" s="1"/>
  <c r="AA202" i="5" s="1"/>
  <c r="K202" i="5" s="1"/>
  <c r="F201" i="5"/>
  <c r="E201" i="5"/>
  <c r="F200" i="5"/>
  <c r="E200" i="5"/>
  <c r="C200" i="5" s="1"/>
  <c r="AA200" i="5" s="1"/>
  <c r="K200" i="5" s="1"/>
  <c r="F199" i="5"/>
  <c r="E199" i="5"/>
  <c r="V194" i="5"/>
  <c r="U194" i="5"/>
  <c r="U195" i="5" s="1"/>
  <c r="R194" i="5"/>
  <c r="Q194" i="5"/>
  <c r="P194" i="5"/>
  <c r="O194" i="5"/>
  <c r="N194" i="5"/>
  <c r="M194" i="5"/>
  <c r="L194" i="5"/>
  <c r="J194" i="5"/>
  <c r="I194" i="5"/>
  <c r="H194" i="5"/>
  <c r="G194" i="5"/>
  <c r="F194" i="5"/>
  <c r="E194" i="5"/>
  <c r="D194" i="5"/>
  <c r="C194" i="5"/>
  <c r="V193" i="5"/>
  <c r="T193" i="5"/>
  <c r="S193" i="5"/>
  <c r="R193" i="5"/>
  <c r="Q193" i="5"/>
  <c r="P193" i="5"/>
  <c r="O193" i="5"/>
  <c r="N193" i="5"/>
  <c r="M193" i="5"/>
  <c r="L193" i="5"/>
  <c r="J193" i="5"/>
  <c r="I193" i="5"/>
  <c r="H193" i="5"/>
  <c r="G193" i="5"/>
  <c r="F193" i="5"/>
  <c r="E193" i="5"/>
  <c r="D193" i="5"/>
  <c r="C193" i="5"/>
  <c r="V192" i="5"/>
  <c r="T192" i="5"/>
  <c r="S192" i="5"/>
  <c r="R192" i="5"/>
  <c r="Q192" i="5"/>
  <c r="P192" i="5"/>
  <c r="O192" i="5"/>
  <c r="N192" i="5"/>
  <c r="M192" i="5"/>
  <c r="L192" i="5"/>
  <c r="J192" i="5"/>
  <c r="I192" i="5"/>
  <c r="H192" i="5"/>
  <c r="G192" i="5"/>
  <c r="F192" i="5"/>
  <c r="E192" i="5"/>
  <c r="D192" i="5"/>
  <c r="C192" i="5"/>
  <c r="V191" i="5"/>
  <c r="T191" i="5"/>
  <c r="S191" i="5"/>
  <c r="R191" i="5"/>
  <c r="Q191" i="5"/>
  <c r="P191" i="5"/>
  <c r="O191" i="5"/>
  <c r="N191" i="5"/>
  <c r="M191" i="5"/>
  <c r="L191" i="5"/>
  <c r="J191" i="5"/>
  <c r="I191" i="5"/>
  <c r="H191" i="5"/>
  <c r="G191" i="5"/>
  <c r="F191" i="5"/>
  <c r="E191" i="5"/>
  <c r="D191" i="5"/>
  <c r="C191" i="5"/>
  <c r="V190" i="5"/>
  <c r="T190" i="5"/>
  <c r="S190" i="5"/>
  <c r="R190" i="5"/>
  <c r="Q190" i="5"/>
  <c r="P190" i="5"/>
  <c r="O190" i="5"/>
  <c r="N190" i="5"/>
  <c r="M190" i="5"/>
  <c r="L190" i="5"/>
  <c r="J190" i="5"/>
  <c r="I190" i="5"/>
  <c r="H190" i="5"/>
  <c r="G190" i="5"/>
  <c r="F190" i="5"/>
  <c r="E190" i="5"/>
  <c r="D190" i="5"/>
  <c r="C190" i="5"/>
  <c r="V189" i="5"/>
  <c r="V188" i="5" s="1"/>
  <c r="T189" i="5"/>
  <c r="S189" i="5"/>
  <c r="R189" i="5"/>
  <c r="Q189" i="5"/>
  <c r="Q188" i="5" s="1"/>
  <c r="P189" i="5"/>
  <c r="O189" i="5"/>
  <c r="N189" i="5"/>
  <c r="M189" i="5"/>
  <c r="L189" i="5"/>
  <c r="J189" i="5"/>
  <c r="I189" i="5"/>
  <c r="H189" i="5"/>
  <c r="H188" i="5" s="1"/>
  <c r="G189" i="5"/>
  <c r="F189" i="5"/>
  <c r="E189" i="5"/>
  <c r="D189" i="5"/>
  <c r="C189" i="5"/>
  <c r="V187" i="5"/>
  <c r="T187" i="5"/>
  <c r="S187" i="5"/>
  <c r="R187" i="5"/>
  <c r="Q187" i="5"/>
  <c r="P187" i="5"/>
  <c r="O187" i="5"/>
  <c r="N187" i="5"/>
  <c r="M187" i="5"/>
  <c r="L187" i="5"/>
  <c r="J187" i="5"/>
  <c r="I187" i="5"/>
  <c r="H187" i="5"/>
  <c r="G187" i="5"/>
  <c r="F187" i="5"/>
  <c r="E187" i="5"/>
  <c r="D187" i="5"/>
  <c r="C187" i="5"/>
  <c r="V186" i="5"/>
  <c r="T186" i="5"/>
  <c r="S186" i="5"/>
  <c r="R186" i="5"/>
  <c r="Q186" i="5"/>
  <c r="P186" i="5"/>
  <c r="O186" i="5"/>
  <c r="N186" i="5"/>
  <c r="M186" i="5"/>
  <c r="L186" i="5"/>
  <c r="J186" i="5"/>
  <c r="I186" i="5"/>
  <c r="H186" i="5"/>
  <c r="G186" i="5"/>
  <c r="F186" i="5"/>
  <c r="E186" i="5"/>
  <c r="D186" i="5"/>
  <c r="C186" i="5"/>
  <c r="V185" i="5"/>
  <c r="T185" i="5"/>
  <c r="S185" i="5"/>
  <c r="R185" i="5"/>
  <c r="Q185" i="5"/>
  <c r="P185" i="5"/>
  <c r="O185" i="5"/>
  <c r="N185" i="5"/>
  <c r="M185" i="5"/>
  <c r="L185" i="5"/>
  <c r="J185" i="5"/>
  <c r="I185" i="5"/>
  <c r="H185" i="5"/>
  <c r="G185" i="5"/>
  <c r="F185" i="5"/>
  <c r="E185" i="5"/>
  <c r="D185" i="5"/>
  <c r="C185" i="5"/>
  <c r="V184" i="5"/>
  <c r="T184" i="5"/>
  <c r="S184" i="5"/>
  <c r="R184" i="5"/>
  <c r="Q184" i="5"/>
  <c r="P184" i="5"/>
  <c r="O184" i="5"/>
  <c r="N184" i="5"/>
  <c r="M184" i="5"/>
  <c r="L184" i="5"/>
  <c r="J184" i="5"/>
  <c r="I184" i="5"/>
  <c r="H184" i="5"/>
  <c r="G184" i="5"/>
  <c r="F184" i="5"/>
  <c r="E184" i="5"/>
  <c r="D184" i="5"/>
  <c r="C184" i="5"/>
  <c r="V183" i="5"/>
  <c r="T183" i="5"/>
  <c r="S183" i="5"/>
  <c r="R183" i="5"/>
  <c r="Q183" i="5"/>
  <c r="P183" i="5"/>
  <c r="O183" i="5"/>
  <c r="N183" i="5"/>
  <c r="M183" i="5"/>
  <c r="L183" i="5"/>
  <c r="J183" i="5"/>
  <c r="I183" i="5"/>
  <c r="H183" i="5"/>
  <c r="G183" i="5"/>
  <c r="F183" i="5"/>
  <c r="E183" i="5"/>
  <c r="D183" i="5"/>
  <c r="C183" i="5"/>
  <c r="V182" i="5"/>
  <c r="T182" i="5"/>
  <c r="S182" i="5"/>
  <c r="R182" i="5"/>
  <c r="Q182" i="5"/>
  <c r="P182" i="5"/>
  <c r="O182" i="5"/>
  <c r="N182" i="5"/>
  <c r="M182" i="5"/>
  <c r="L182" i="5"/>
  <c r="J182" i="5"/>
  <c r="I182" i="5"/>
  <c r="H182" i="5"/>
  <c r="G182" i="5"/>
  <c r="F182" i="5"/>
  <c r="E182" i="5"/>
  <c r="D182" i="5"/>
  <c r="C182" i="5"/>
  <c r="V181" i="5"/>
  <c r="T181" i="5"/>
  <c r="S181" i="5"/>
  <c r="R181" i="5"/>
  <c r="Q181" i="5"/>
  <c r="P181" i="5"/>
  <c r="O181" i="5"/>
  <c r="N181" i="5"/>
  <c r="M181" i="5"/>
  <c r="L181" i="5"/>
  <c r="J181" i="5"/>
  <c r="I181" i="5"/>
  <c r="H181" i="5"/>
  <c r="G181" i="5"/>
  <c r="F181" i="5"/>
  <c r="E181" i="5"/>
  <c r="D181" i="5"/>
  <c r="C181" i="5"/>
  <c r="V180" i="5"/>
  <c r="T180" i="5"/>
  <c r="S180" i="5"/>
  <c r="R180" i="5"/>
  <c r="Q180" i="5"/>
  <c r="P180" i="5"/>
  <c r="O180" i="5"/>
  <c r="N180" i="5"/>
  <c r="M180" i="5"/>
  <c r="L180" i="5"/>
  <c r="J180" i="5"/>
  <c r="I180" i="5"/>
  <c r="H180" i="5"/>
  <c r="G180" i="5"/>
  <c r="F180" i="5"/>
  <c r="E180" i="5"/>
  <c r="D180" i="5"/>
  <c r="C180" i="5"/>
  <c r="V179" i="5"/>
  <c r="T179" i="5"/>
  <c r="S179" i="5"/>
  <c r="R179" i="5"/>
  <c r="Q179" i="5"/>
  <c r="P179" i="5"/>
  <c r="O179" i="5"/>
  <c r="N179" i="5"/>
  <c r="M179" i="5"/>
  <c r="L179" i="5"/>
  <c r="J179" i="5"/>
  <c r="I179" i="5"/>
  <c r="H179" i="5"/>
  <c r="G179" i="5"/>
  <c r="F179" i="5"/>
  <c r="E179" i="5"/>
  <c r="D179" i="5"/>
  <c r="C179" i="5"/>
  <c r="V178" i="5"/>
  <c r="T178" i="5"/>
  <c r="S178" i="5"/>
  <c r="R178" i="5"/>
  <c r="Q178" i="5"/>
  <c r="P178" i="5"/>
  <c r="O178" i="5"/>
  <c r="N178" i="5"/>
  <c r="M178" i="5"/>
  <c r="L178" i="5"/>
  <c r="J178" i="5"/>
  <c r="I178" i="5"/>
  <c r="H178" i="5"/>
  <c r="G178" i="5"/>
  <c r="F178" i="5"/>
  <c r="E178" i="5"/>
  <c r="D178" i="5"/>
  <c r="C178" i="5"/>
  <c r="V177" i="5"/>
  <c r="T177" i="5"/>
  <c r="S177" i="5"/>
  <c r="R177" i="5"/>
  <c r="Q177" i="5"/>
  <c r="P177" i="5"/>
  <c r="O177" i="5"/>
  <c r="N177" i="5"/>
  <c r="M177" i="5"/>
  <c r="L177" i="5"/>
  <c r="J177" i="5"/>
  <c r="I177" i="5"/>
  <c r="H177" i="5"/>
  <c r="G177" i="5"/>
  <c r="F177" i="5"/>
  <c r="E177" i="5"/>
  <c r="D177" i="5"/>
  <c r="C177" i="5"/>
  <c r="V176" i="5"/>
  <c r="T176" i="5"/>
  <c r="S176" i="5"/>
  <c r="R176" i="5"/>
  <c r="Q176" i="5"/>
  <c r="P176" i="5"/>
  <c r="O176" i="5"/>
  <c r="N176" i="5"/>
  <c r="M176" i="5"/>
  <c r="L176" i="5"/>
  <c r="J176" i="5"/>
  <c r="I176" i="5"/>
  <c r="H176" i="5"/>
  <c r="G176" i="5"/>
  <c r="F176" i="5"/>
  <c r="E176" i="5"/>
  <c r="D176" i="5"/>
  <c r="C176" i="5"/>
  <c r="V175" i="5"/>
  <c r="T175" i="5"/>
  <c r="S175" i="5"/>
  <c r="R175" i="5"/>
  <c r="Q175" i="5"/>
  <c r="P175" i="5"/>
  <c r="O175" i="5"/>
  <c r="N175" i="5"/>
  <c r="M175" i="5"/>
  <c r="L175" i="5"/>
  <c r="J175" i="5"/>
  <c r="I175" i="5"/>
  <c r="H175" i="5"/>
  <c r="G175" i="5"/>
  <c r="F175" i="5"/>
  <c r="E175" i="5"/>
  <c r="D175" i="5"/>
  <c r="C175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R162" i="5"/>
  <c r="R170" i="5" s="1"/>
  <c r="Q162" i="5"/>
  <c r="Q170" i="5" s="1"/>
  <c r="P162" i="5"/>
  <c r="P170" i="5" s="1"/>
  <c r="O162" i="5"/>
  <c r="O170" i="5" s="1"/>
  <c r="N162" i="5"/>
  <c r="N170" i="5" s="1"/>
  <c r="M162" i="5"/>
  <c r="M170" i="5" s="1"/>
  <c r="L162" i="5"/>
  <c r="L170" i="5" s="1"/>
  <c r="K162" i="5"/>
  <c r="K170" i="5" s="1"/>
  <c r="J162" i="5"/>
  <c r="J170" i="5" s="1"/>
  <c r="I162" i="5"/>
  <c r="I170" i="5" s="1"/>
  <c r="H162" i="5"/>
  <c r="H170" i="5" s="1"/>
  <c r="G162" i="5"/>
  <c r="G170" i="5" s="1"/>
  <c r="F162" i="5"/>
  <c r="F170" i="5" s="1"/>
  <c r="E162" i="5"/>
  <c r="E170" i="5" s="1"/>
  <c r="D162" i="5"/>
  <c r="D170" i="5" s="1"/>
  <c r="C162" i="5"/>
  <c r="C170" i="5" s="1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R152" i="5"/>
  <c r="R157" i="5" s="1"/>
  <c r="Q152" i="5"/>
  <c r="Q157" i="5" s="1"/>
  <c r="P152" i="5"/>
  <c r="P157" i="5" s="1"/>
  <c r="O152" i="5"/>
  <c r="O157" i="5" s="1"/>
  <c r="N152" i="5"/>
  <c r="N157" i="5" s="1"/>
  <c r="M152" i="5"/>
  <c r="M157" i="5" s="1"/>
  <c r="L152" i="5"/>
  <c r="L157" i="5" s="1"/>
  <c r="K152" i="5"/>
  <c r="K157" i="5" s="1"/>
  <c r="J152" i="5"/>
  <c r="J157" i="5" s="1"/>
  <c r="I152" i="5"/>
  <c r="I157" i="5" s="1"/>
  <c r="H152" i="5"/>
  <c r="H157" i="5" s="1"/>
  <c r="G152" i="5"/>
  <c r="G157" i="5" s="1"/>
  <c r="F152" i="5"/>
  <c r="F157" i="5" s="1"/>
  <c r="E152" i="5"/>
  <c r="E157" i="5" s="1"/>
  <c r="D152" i="5"/>
  <c r="D157" i="5" s="1"/>
  <c r="C152" i="5"/>
  <c r="C157" i="5" s="1"/>
  <c r="S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S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S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S142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D142" i="5"/>
  <c r="C142" i="5"/>
  <c r="S141" i="5"/>
  <c r="Q141" i="5"/>
  <c r="Q140" i="5" s="1"/>
  <c r="P141" i="5"/>
  <c r="P140" i="5" s="1"/>
  <c r="O141" i="5"/>
  <c r="O140" i="5" s="1"/>
  <c r="N141" i="5"/>
  <c r="N140" i="5" s="1"/>
  <c r="M141" i="5"/>
  <c r="M140" i="5" s="1"/>
  <c r="L141" i="5"/>
  <c r="K141" i="5"/>
  <c r="K140" i="5" s="1"/>
  <c r="J141" i="5"/>
  <c r="J140" i="5" s="1"/>
  <c r="I141" i="5"/>
  <c r="I140" i="5" s="1"/>
  <c r="H141" i="5"/>
  <c r="H140" i="5" s="1"/>
  <c r="G141" i="5"/>
  <c r="G140" i="5" s="1"/>
  <c r="F141" i="5"/>
  <c r="F140" i="5" s="1"/>
  <c r="E141" i="5"/>
  <c r="E140" i="5" s="1"/>
  <c r="D141" i="5"/>
  <c r="D140" i="5" s="1"/>
  <c r="C141" i="5"/>
  <c r="C140" i="5" s="1"/>
  <c r="S140" i="5"/>
  <c r="R140" i="5"/>
  <c r="L140" i="5"/>
  <c r="S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S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D138" i="5"/>
  <c r="C138" i="5"/>
  <c r="S137" i="5"/>
  <c r="Q137" i="5"/>
  <c r="P137" i="5"/>
  <c r="O137" i="5"/>
  <c r="N137" i="5"/>
  <c r="M137" i="5"/>
  <c r="L137" i="5"/>
  <c r="K137" i="5"/>
  <c r="J137" i="5"/>
  <c r="J136" i="5" s="1"/>
  <c r="I137" i="5"/>
  <c r="H137" i="5"/>
  <c r="H136" i="5" s="1"/>
  <c r="G137" i="5"/>
  <c r="F137" i="5"/>
  <c r="E137" i="5"/>
  <c r="D137" i="5"/>
  <c r="C137" i="5"/>
  <c r="R136" i="5"/>
  <c r="N136" i="5"/>
  <c r="S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C135" i="5"/>
  <c r="S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C134" i="5"/>
  <c r="S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S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D132" i="5"/>
  <c r="C132" i="5"/>
  <c r="S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S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C130" i="5"/>
  <c r="S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D129" i="5"/>
  <c r="C129" i="5"/>
  <c r="S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S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D127" i="5"/>
  <c r="C127" i="5"/>
  <c r="S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C126" i="5"/>
  <c r="S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S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C124" i="5"/>
  <c r="S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E118" i="5"/>
  <c r="D118" i="5"/>
  <c r="C118" i="5"/>
  <c r="D115" i="5"/>
  <c r="E114" i="5"/>
  <c r="D114" i="5"/>
  <c r="C114" i="5"/>
  <c r="E113" i="5"/>
  <c r="D113" i="5"/>
  <c r="C113" i="5"/>
  <c r="C109" i="5"/>
  <c r="E108" i="5"/>
  <c r="D108" i="5"/>
  <c r="C108" i="5"/>
  <c r="E107" i="5"/>
  <c r="D107" i="5"/>
  <c r="C107" i="5"/>
  <c r="E106" i="5"/>
  <c r="D106" i="5"/>
  <c r="C106" i="5"/>
  <c r="E105" i="5"/>
  <c r="D105" i="5"/>
  <c r="C105" i="5"/>
  <c r="E104" i="5"/>
  <c r="D104" i="5"/>
  <c r="C104" i="5"/>
  <c r="E100" i="5"/>
  <c r="D100" i="5"/>
  <c r="C100" i="5"/>
  <c r="E99" i="5"/>
  <c r="D99" i="5"/>
  <c r="C99" i="5"/>
  <c r="E98" i="5"/>
  <c r="D98" i="5"/>
  <c r="C98" i="5"/>
  <c r="E94" i="5"/>
  <c r="D94" i="5"/>
  <c r="C94" i="5"/>
  <c r="E93" i="5"/>
  <c r="D93" i="5"/>
  <c r="C93" i="5"/>
  <c r="E92" i="5"/>
  <c r="D92" i="5"/>
  <c r="C92" i="5"/>
  <c r="E91" i="5"/>
  <c r="D91" i="5"/>
  <c r="C91" i="5"/>
  <c r="E90" i="5"/>
  <c r="D90" i="5"/>
  <c r="C90" i="5"/>
  <c r="E89" i="5"/>
  <c r="D89" i="5"/>
  <c r="C89" i="5"/>
  <c r="E88" i="5"/>
  <c r="D88" i="5"/>
  <c r="C88" i="5"/>
  <c r="E84" i="5"/>
  <c r="D84" i="5"/>
  <c r="C84" i="5"/>
  <c r="E83" i="5"/>
  <c r="D83" i="5"/>
  <c r="C83" i="5"/>
  <c r="E82" i="5"/>
  <c r="D82" i="5"/>
  <c r="C82" i="5"/>
  <c r="E81" i="5"/>
  <c r="D81" i="5"/>
  <c r="C81" i="5"/>
  <c r="E80" i="5"/>
  <c r="D80" i="5"/>
  <c r="C80" i="5"/>
  <c r="E76" i="5"/>
  <c r="D76" i="5"/>
  <c r="C76" i="5"/>
  <c r="E75" i="5"/>
  <c r="D75" i="5"/>
  <c r="C75" i="5"/>
  <c r="E74" i="5"/>
  <c r="D74" i="5"/>
  <c r="C74" i="5"/>
  <c r="E73" i="5"/>
  <c r="D73" i="5"/>
  <c r="C73" i="5"/>
  <c r="E72" i="5"/>
  <c r="D72" i="5"/>
  <c r="C72" i="5"/>
  <c r="E70" i="5"/>
  <c r="D70" i="5"/>
  <c r="C70" i="5"/>
  <c r="E69" i="5"/>
  <c r="D69" i="5"/>
  <c r="C69" i="5"/>
  <c r="E68" i="5"/>
  <c r="D68" i="5"/>
  <c r="C68" i="5"/>
  <c r="E67" i="5"/>
  <c r="D67" i="5"/>
  <c r="C67" i="5"/>
  <c r="E66" i="5"/>
  <c r="D66" i="5"/>
  <c r="C66" i="5"/>
  <c r="E65" i="5"/>
  <c r="D65" i="5"/>
  <c r="C65" i="5"/>
  <c r="E64" i="5"/>
  <c r="D64" i="5"/>
  <c r="C64" i="5"/>
  <c r="E63" i="5"/>
  <c r="D63" i="5"/>
  <c r="C63" i="5"/>
  <c r="E62" i="5"/>
  <c r="D62" i="5"/>
  <c r="C62" i="5"/>
  <c r="E61" i="5"/>
  <c r="D61" i="5"/>
  <c r="C61" i="5"/>
  <c r="E60" i="5"/>
  <c r="D60" i="5"/>
  <c r="C60" i="5"/>
  <c r="C55" i="5"/>
  <c r="C54" i="5"/>
  <c r="E52" i="5"/>
  <c r="D52" i="5"/>
  <c r="C52" i="5"/>
  <c r="E51" i="5"/>
  <c r="D51" i="5"/>
  <c r="C51" i="5"/>
  <c r="E50" i="5"/>
  <c r="D50" i="5"/>
  <c r="C50" i="5"/>
  <c r="E49" i="5"/>
  <c r="D49" i="5"/>
  <c r="C49" i="5"/>
  <c r="E48" i="5"/>
  <c r="D48" i="5"/>
  <c r="C48" i="5"/>
  <c r="C46" i="5"/>
  <c r="C45" i="5" s="1"/>
  <c r="E44" i="5"/>
  <c r="D44" i="5"/>
  <c r="C44" i="5"/>
  <c r="E43" i="5"/>
  <c r="D43" i="5"/>
  <c r="C43" i="5"/>
  <c r="E42" i="5"/>
  <c r="D42" i="5"/>
  <c r="C42" i="5"/>
  <c r="E41" i="5"/>
  <c r="D41" i="5"/>
  <c r="C41" i="5"/>
  <c r="E40" i="5"/>
  <c r="D40" i="5"/>
  <c r="C40" i="5"/>
  <c r="E39" i="5"/>
  <c r="D39" i="5"/>
  <c r="C39" i="5"/>
  <c r="C37" i="5"/>
  <c r="C36" i="5" s="1"/>
  <c r="E35" i="5"/>
  <c r="D35" i="5"/>
  <c r="C35" i="5"/>
  <c r="E34" i="5"/>
  <c r="D34" i="5"/>
  <c r="C34" i="5"/>
  <c r="C32" i="5"/>
  <c r="C31" i="5"/>
  <c r="E29" i="5"/>
  <c r="D29" i="5"/>
  <c r="C29" i="5"/>
  <c r="E28" i="5"/>
  <c r="D28" i="5"/>
  <c r="C28" i="5"/>
  <c r="E27" i="5"/>
  <c r="D27" i="5"/>
  <c r="C27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D14" i="5"/>
  <c r="C14" i="5"/>
  <c r="E13" i="5"/>
  <c r="D13" i="5"/>
  <c r="C13" i="5"/>
  <c r="E12" i="5"/>
  <c r="D12" i="5"/>
  <c r="C12" i="5"/>
  <c r="E11" i="5"/>
  <c r="D11" i="5"/>
  <c r="C11" i="5"/>
  <c r="A5" i="5"/>
  <c r="A4" i="5"/>
  <c r="A3" i="5"/>
  <c r="A2" i="5"/>
  <c r="Q240" i="5" l="1"/>
  <c r="J312" i="5"/>
  <c r="C298" i="5"/>
  <c r="D312" i="5"/>
  <c r="H312" i="5"/>
  <c r="L312" i="5"/>
  <c r="C305" i="5"/>
  <c r="C277" i="5"/>
  <c r="E136" i="5"/>
  <c r="D38" i="5"/>
  <c r="S136" i="5"/>
  <c r="J214" i="5"/>
  <c r="E237" i="5"/>
  <c r="M237" i="5"/>
  <c r="I217" i="5"/>
  <c r="M217" i="5"/>
  <c r="F231" i="5"/>
  <c r="J231" i="5"/>
  <c r="N231" i="5"/>
  <c r="D234" i="5"/>
  <c r="L234" i="5"/>
  <c r="D240" i="5"/>
  <c r="H240" i="5"/>
  <c r="L240" i="5"/>
  <c r="P240" i="5"/>
  <c r="C33" i="5"/>
  <c r="C101" i="5"/>
  <c r="Q225" i="5"/>
  <c r="I237" i="5"/>
  <c r="Q237" i="5"/>
  <c r="C188" i="5"/>
  <c r="G188" i="5"/>
  <c r="L188" i="5"/>
  <c r="L195" i="5" s="1"/>
  <c r="P188" i="5"/>
  <c r="P195" i="5" s="1"/>
  <c r="T188" i="5"/>
  <c r="E188" i="5"/>
  <c r="I188" i="5"/>
  <c r="N188" i="5"/>
  <c r="R188" i="5"/>
  <c r="D231" i="5"/>
  <c r="H231" i="5"/>
  <c r="L231" i="5"/>
  <c r="P231" i="5"/>
  <c r="C30" i="5"/>
  <c r="E33" i="5"/>
  <c r="E47" i="5"/>
  <c r="C110" i="5"/>
  <c r="D110" i="5"/>
  <c r="C115" i="5"/>
  <c r="E225" i="5"/>
  <c r="M225" i="5"/>
  <c r="F228" i="5"/>
  <c r="J228" i="5"/>
  <c r="N228" i="5"/>
  <c r="F234" i="5"/>
  <c r="J234" i="5"/>
  <c r="N234" i="5"/>
  <c r="C10" i="5"/>
  <c r="C53" i="5"/>
  <c r="E77" i="5"/>
  <c r="E101" i="5"/>
  <c r="M136" i="5"/>
  <c r="Q136" i="5"/>
  <c r="O241" i="5"/>
  <c r="D242" i="5"/>
  <c r="H242" i="5"/>
  <c r="L242" i="5"/>
  <c r="P242" i="5"/>
  <c r="H220" i="5"/>
  <c r="P220" i="5"/>
  <c r="I231" i="5"/>
  <c r="Q231" i="5"/>
  <c r="P234" i="5"/>
  <c r="D252" i="5"/>
  <c r="C47" i="5"/>
  <c r="L136" i="5"/>
  <c r="F136" i="5"/>
  <c r="R195" i="5"/>
  <c r="F188" i="5"/>
  <c r="F195" i="5" s="1"/>
  <c r="J188" i="5"/>
  <c r="O188" i="5"/>
  <c r="O195" i="5" s="1"/>
  <c r="S188" i="5"/>
  <c r="S195" i="5" s="1"/>
  <c r="D188" i="5"/>
  <c r="D195" i="5" s="1"/>
  <c r="M188" i="5"/>
  <c r="C199" i="5"/>
  <c r="AA199" i="5" s="1"/>
  <c r="K199" i="5" s="1"/>
  <c r="C214" i="5"/>
  <c r="Q217" i="5"/>
  <c r="K225" i="5"/>
  <c r="O225" i="5"/>
  <c r="I136" i="5"/>
  <c r="Q195" i="5"/>
  <c r="J195" i="5"/>
  <c r="I241" i="5"/>
  <c r="Q241" i="5"/>
  <c r="C19" i="5"/>
  <c r="E38" i="5"/>
  <c r="D47" i="5"/>
  <c r="J220" i="5"/>
  <c r="D33" i="5"/>
  <c r="D77" i="5"/>
  <c r="E85" i="5"/>
  <c r="E95" i="5"/>
  <c r="D101" i="5"/>
  <c r="E115" i="5"/>
  <c r="C136" i="5"/>
  <c r="K136" i="5"/>
  <c r="O136" i="5"/>
  <c r="D136" i="5"/>
  <c r="P136" i="5"/>
  <c r="C201" i="5"/>
  <c r="AA201" i="5" s="1"/>
  <c r="K201" i="5" s="1"/>
  <c r="E220" i="5"/>
  <c r="I220" i="5"/>
  <c r="M220" i="5"/>
  <c r="Q220" i="5"/>
  <c r="C234" i="5"/>
  <c r="G234" i="5"/>
  <c r="K234" i="5"/>
  <c r="O234" i="5"/>
  <c r="F237" i="5"/>
  <c r="J237" i="5"/>
  <c r="N237" i="5"/>
  <c r="E252" i="5"/>
  <c r="M195" i="5"/>
  <c r="V195" i="5"/>
  <c r="D10" i="5"/>
  <c r="D19" i="5"/>
  <c r="C85" i="5"/>
  <c r="F220" i="5"/>
  <c r="N220" i="5"/>
  <c r="H234" i="5"/>
  <c r="G237" i="5"/>
  <c r="O237" i="5"/>
  <c r="E10" i="5"/>
  <c r="E19" i="5"/>
  <c r="D85" i="5"/>
  <c r="D95" i="5"/>
  <c r="C95" i="5"/>
  <c r="E110" i="5"/>
  <c r="E242" i="5"/>
  <c r="I242" i="5"/>
  <c r="M242" i="5"/>
  <c r="Q242" i="5"/>
  <c r="E241" i="5"/>
  <c r="E243" i="5" s="1"/>
  <c r="M241" i="5"/>
  <c r="F217" i="5"/>
  <c r="J217" i="5"/>
  <c r="N217" i="5"/>
  <c r="E217" i="5"/>
  <c r="I225" i="5"/>
  <c r="F225" i="5"/>
  <c r="J225" i="5"/>
  <c r="N225" i="5"/>
  <c r="D228" i="5"/>
  <c r="H228" i="5"/>
  <c r="L228" i="5"/>
  <c r="P228" i="5"/>
  <c r="E228" i="5"/>
  <c r="I228" i="5"/>
  <c r="M228" i="5"/>
  <c r="Q228" i="5"/>
  <c r="E231" i="5"/>
  <c r="M231" i="5"/>
  <c r="E234" i="5"/>
  <c r="I234" i="5"/>
  <c r="M234" i="5"/>
  <c r="Q234" i="5"/>
  <c r="D237" i="5"/>
  <c r="H237" i="5"/>
  <c r="L237" i="5"/>
  <c r="P237" i="5"/>
  <c r="F240" i="5"/>
  <c r="J240" i="5"/>
  <c r="N240" i="5"/>
  <c r="K241" i="5"/>
  <c r="K217" i="5"/>
  <c r="T195" i="5"/>
  <c r="G241" i="5"/>
  <c r="AB261" i="5"/>
  <c r="AA261" i="5"/>
  <c r="K261" i="5" s="1"/>
  <c r="C312" i="5"/>
  <c r="E195" i="5"/>
  <c r="I195" i="5"/>
  <c r="N195" i="5"/>
  <c r="D241" i="5"/>
  <c r="D214" i="5"/>
  <c r="H241" i="5"/>
  <c r="H214" i="5"/>
  <c r="L241" i="5"/>
  <c r="L214" i="5"/>
  <c r="P241" i="5"/>
  <c r="P243" i="5" s="1"/>
  <c r="P214" i="5"/>
  <c r="O217" i="5"/>
  <c r="C38" i="5"/>
  <c r="C77" i="5"/>
  <c r="H195" i="5"/>
  <c r="AB263" i="5"/>
  <c r="AA263" i="5"/>
  <c r="K263" i="5" s="1"/>
  <c r="G136" i="5"/>
  <c r="E214" i="5"/>
  <c r="M214" i="5"/>
  <c r="D217" i="5"/>
  <c r="L217" i="5"/>
  <c r="G240" i="5"/>
  <c r="O240" i="5"/>
  <c r="J242" i="5"/>
  <c r="C195" i="5"/>
  <c r="G195" i="5"/>
  <c r="K195" i="5"/>
  <c r="AB199" i="5"/>
  <c r="AB200" i="5"/>
  <c r="AB202" i="5"/>
  <c r="F241" i="5"/>
  <c r="J241" i="5"/>
  <c r="N241" i="5"/>
  <c r="G242" i="5"/>
  <c r="C242" i="5" s="1"/>
  <c r="G214" i="5"/>
  <c r="K242" i="5"/>
  <c r="K214" i="5"/>
  <c r="O242" i="5"/>
  <c r="O243" i="5" s="1"/>
  <c r="O214" i="5"/>
  <c r="F214" i="5"/>
  <c r="N214" i="5"/>
  <c r="C220" i="5"/>
  <c r="G220" i="5"/>
  <c r="K220" i="5"/>
  <c r="O220" i="5"/>
  <c r="D225" i="5"/>
  <c r="H225" i="5"/>
  <c r="L225" i="5"/>
  <c r="P225" i="5"/>
  <c r="I214" i="5"/>
  <c r="Q214" i="5"/>
  <c r="H217" i="5"/>
  <c r="P217" i="5"/>
  <c r="C240" i="5"/>
  <c r="K240" i="5"/>
  <c r="C228" i="5"/>
  <c r="G228" i="5"/>
  <c r="K228" i="5"/>
  <c r="O228" i="5"/>
  <c r="F242" i="5"/>
  <c r="N242" i="5"/>
  <c r="C252" i="5"/>
  <c r="AA262" i="5"/>
  <c r="K262" i="5" s="1"/>
  <c r="G312" i="5"/>
  <c r="K312" i="5"/>
  <c r="M243" i="5" l="1"/>
  <c r="AB201" i="5"/>
  <c r="C56" i="5"/>
  <c r="H243" i="5"/>
  <c r="I243" i="5"/>
  <c r="L243" i="5"/>
  <c r="K243" i="5"/>
  <c r="E56" i="5"/>
  <c r="G9" i="5" s="1"/>
  <c r="D56" i="5"/>
  <c r="F243" i="5"/>
  <c r="Q243" i="5"/>
  <c r="N243" i="5"/>
  <c r="D243" i="5"/>
  <c r="C241" i="5"/>
  <c r="C243" i="5" s="1"/>
  <c r="J243" i="5"/>
  <c r="G243" i="5"/>
  <c r="M311" i="4" l="1"/>
  <c r="L311" i="4"/>
  <c r="K311" i="4"/>
  <c r="J311" i="4"/>
  <c r="I311" i="4"/>
  <c r="H311" i="4"/>
  <c r="G311" i="4"/>
  <c r="F311" i="4"/>
  <c r="E311" i="4"/>
  <c r="D311" i="4"/>
  <c r="C310" i="4"/>
  <c r="C309" i="4"/>
  <c r="C308" i="4"/>
  <c r="C307" i="4"/>
  <c r="C306" i="4"/>
  <c r="C311" i="4" s="1"/>
  <c r="M305" i="4"/>
  <c r="L305" i="4"/>
  <c r="K305" i="4"/>
  <c r="J305" i="4"/>
  <c r="I305" i="4"/>
  <c r="H305" i="4"/>
  <c r="G305" i="4"/>
  <c r="F305" i="4"/>
  <c r="E305" i="4"/>
  <c r="D305" i="4"/>
  <c r="C304" i="4"/>
  <c r="C303" i="4"/>
  <c r="C302" i="4"/>
  <c r="C301" i="4"/>
  <c r="C300" i="4"/>
  <c r="C299" i="4"/>
  <c r="C305" i="4" s="1"/>
  <c r="M298" i="4"/>
  <c r="L298" i="4"/>
  <c r="K298" i="4"/>
  <c r="J298" i="4"/>
  <c r="I298" i="4"/>
  <c r="H298" i="4"/>
  <c r="G298" i="4"/>
  <c r="F298" i="4"/>
  <c r="E298" i="4"/>
  <c r="D298" i="4"/>
  <c r="C297" i="4"/>
  <c r="C296" i="4"/>
  <c r="C295" i="4"/>
  <c r="C294" i="4"/>
  <c r="C293" i="4"/>
  <c r="C292" i="4"/>
  <c r="C291" i="4"/>
  <c r="C290" i="4"/>
  <c r="M289" i="4"/>
  <c r="L289" i="4"/>
  <c r="K289" i="4"/>
  <c r="J289" i="4"/>
  <c r="I289" i="4"/>
  <c r="H289" i="4"/>
  <c r="G289" i="4"/>
  <c r="F289" i="4"/>
  <c r="E289" i="4"/>
  <c r="D289" i="4"/>
  <c r="C288" i="4"/>
  <c r="C287" i="4"/>
  <c r="C286" i="4"/>
  <c r="C289" i="4" s="1"/>
  <c r="M285" i="4"/>
  <c r="L285" i="4"/>
  <c r="K285" i="4"/>
  <c r="J285" i="4"/>
  <c r="I285" i="4"/>
  <c r="H285" i="4"/>
  <c r="G285" i="4"/>
  <c r="F285" i="4"/>
  <c r="E285" i="4"/>
  <c r="D285" i="4"/>
  <c r="C284" i="4"/>
  <c r="C283" i="4"/>
  <c r="C282" i="4"/>
  <c r="C285" i="4" s="1"/>
  <c r="M281" i="4"/>
  <c r="L281" i="4"/>
  <c r="K281" i="4"/>
  <c r="J281" i="4"/>
  <c r="I281" i="4"/>
  <c r="H281" i="4"/>
  <c r="G281" i="4"/>
  <c r="F281" i="4"/>
  <c r="E281" i="4"/>
  <c r="D281" i="4"/>
  <c r="C280" i="4"/>
  <c r="C279" i="4"/>
  <c r="C278" i="4"/>
  <c r="M277" i="4"/>
  <c r="M312" i="4" s="1"/>
  <c r="L277" i="4"/>
  <c r="L312" i="4" s="1"/>
  <c r="K277" i="4"/>
  <c r="J277" i="4"/>
  <c r="I277" i="4"/>
  <c r="I312" i="4" s="1"/>
  <c r="H277" i="4"/>
  <c r="H312" i="4" s="1"/>
  <c r="G277" i="4"/>
  <c r="F277" i="4"/>
  <c r="E277" i="4"/>
  <c r="E312" i="4" s="1"/>
  <c r="D277" i="4"/>
  <c r="D312" i="4" s="1"/>
  <c r="C276" i="4"/>
  <c r="C275" i="4"/>
  <c r="C274" i="4"/>
  <c r="C273" i="4"/>
  <c r="C277" i="4" s="1"/>
  <c r="C272" i="4"/>
  <c r="AB268" i="4"/>
  <c r="AA268" i="4"/>
  <c r="F268" i="4" s="1"/>
  <c r="AB267" i="4"/>
  <c r="AA267" i="4"/>
  <c r="F267" i="4" s="1"/>
  <c r="AB266" i="4"/>
  <c r="AA266" i="4"/>
  <c r="F266" i="4" s="1"/>
  <c r="C263" i="4"/>
  <c r="AB263" i="4" s="1"/>
  <c r="C262" i="4"/>
  <c r="AB262" i="4" s="1"/>
  <c r="C261" i="4"/>
  <c r="AB261" i="4" s="1"/>
  <c r="D251" i="4"/>
  <c r="C251" i="4"/>
  <c r="D250" i="4"/>
  <c r="C250" i="4"/>
  <c r="E249" i="4"/>
  <c r="D249" i="4"/>
  <c r="C249" i="4"/>
  <c r="D248" i="4"/>
  <c r="C248" i="4"/>
  <c r="E247" i="4"/>
  <c r="E252" i="4" s="1"/>
  <c r="D247" i="4"/>
  <c r="C247" i="4"/>
  <c r="D246" i="4"/>
  <c r="C246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Q235" i="4"/>
  <c r="P235" i="4"/>
  <c r="O235" i="4"/>
  <c r="N235" i="4"/>
  <c r="M235" i="4"/>
  <c r="M237" i="4" s="1"/>
  <c r="L235" i="4"/>
  <c r="K235" i="4"/>
  <c r="J235" i="4"/>
  <c r="I235" i="4"/>
  <c r="I237" i="4" s="1"/>
  <c r="H235" i="4"/>
  <c r="G235" i="4"/>
  <c r="F235" i="4"/>
  <c r="E235" i="4"/>
  <c r="E237" i="4" s="1"/>
  <c r="D235" i="4"/>
  <c r="C235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Q229" i="4"/>
  <c r="P229" i="4"/>
  <c r="O229" i="4"/>
  <c r="N229" i="4"/>
  <c r="M229" i="4"/>
  <c r="M231" i="4" s="1"/>
  <c r="L229" i="4"/>
  <c r="K229" i="4"/>
  <c r="J229" i="4"/>
  <c r="I229" i="4"/>
  <c r="I231" i="4" s="1"/>
  <c r="H229" i="4"/>
  <c r="G229" i="4"/>
  <c r="F229" i="4"/>
  <c r="E229" i="4"/>
  <c r="D229" i="4"/>
  <c r="C229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Q226" i="4"/>
  <c r="P226" i="4"/>
  <c r="O226" i="4"/>
  <c r="O228" i="4" s="1"/>
  <c r="N226" i="4"/>
  <c r="M226" i="4"/>
  <c r="L226" i="4"/>
  <c r="K226" i="4"/>
  <c r="K228" i="4" s="1"/>
  <c r="J226" i="4"/>
  <c r="J228" i="4" s="1"/>
  <c r="I226" i="4"/>
  <c r="H226" i="4"/>
  <c r="G226" i="4"/>
  <c r="G228" i="4" s="1"/>
  <c r="F226" i="4"/>
  <c r="F228" i="4" s="1"/>
  <c r="E226" i="4"/>
  <c r="D226" i="4"/>
  <c r="C226" i="4"/>
  <c r="C228" i="4" s="1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Q223" i="4"/>
  <c r="Q225" i="4" s="1"/>
  <c r="P223" i="4"/>
  <c r="P225" i="4" s="1"/>
  <c r="O223" i="4"/>
  <c r="N223" i="4"/>
  <c r="M223" i="4"/>
  <c r="M225" i="4" s="1"/>
  <c r="L223" i="4"/>
  <c r="L225" i="4" s="1"/>
  <c r="K223" i="4"/>
  <c r="J223" i="4"/>
  <c r="I223" i="4"/>
  <c r="I225" i="4" s="1"/>
  <c r="H223" i="4"/>
  <c r="H225" i="4" s="1"/>
  <c r="G223" i="4"/>
  <c r="F223" i="4"/>
  <c r="E223" i="4"/>
  <c r="E225" i="4" s="1"/>
  <c r="D223" i="4"/>
  <c r="D225" i="4" s="1"/>
  <c r="C223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Q215" i="4"/>
  <c r="P215" i="4"/>
  <c r="O215" i="4"/>
  <c r="O217" i="4" s="1"/>
  <c r="N215" i="4"/>
  <c r="M215" i="4"/>
  <c r="L215" i="4"/>
  <c r="K215" i="4"/>
  <c r="K217" i="4" s="1"/>
  <c r="J215" i="4"/>
  <c r="I215" i="4"/>
  <c r="H215" i="4"/>
  <c r="G215" i="4"/>
  <c r="F215" i="4"/>
  <c r="E215" i="4"/>
  <c r="D215" i="4"/>
  <c r="C215" i="4"/>
  <c r="C217" i="4" s="1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D207" i="4"/>
  <c r="C207" i="4"/>
  <c r="D206" i="4"/>
  <c r="C206" i="4"/>
  <c r="F202" i="4"/>
  <c r="E202" i="4"/>
  <c r="F201" i="4"/>
  <c r="E201" i="4"/>
  <c r="F200" i="4"/>
  <c r="E200" i="4"/>
  <c r="F199" i="4"/>
  <c r="E199" i="4"/>
  <c r="V194" i="4"/>
  <c r="U194" i="4"/>
  <c r="U195" i="4" s="1"/>
  <c r="R194" i="4"/>
  <c r="Q194" i="4"/>
  <c r="P194" i="4"/>
  <c r="O194" i="4"/>
  <c r="N194" i="4"/>
  <c r="M194" i="4"/>
  <c r="L194" i="4"/>
  <c r="J194" i="4"/>
  <c r="I194" i="4"/>
  <c r="H194" i="4"/>
  <c r="G194" i="4"/>
  <c r="F194" i="4"/>
  <c r="E194" i="4"/>
  <c r="D194" i="4"/>
  <c r="C194" i="4"/>
  <c r="V193" i="4"/>
  <c r="T193" i="4"/>
  <c r="S193" i="4"/>
  <c r="R193" i="4"/>
  <c r="Q193" i="4"/>
  <c r="P193" i="4"/>
  <c r="O193" i="4"/>
  <c r="N193" i="4"/>
  <c r="M193" i="4"/>
  <c r="L193" i="4"/>
  <c r="J193" i="4"/>
  <c r="I193" i="4"/>
  <c r="H193" i="4"/>
  <c r="G193" i="4"/>
  <c r="F193" i="4"/>
  <c r="E193" i="4"/>
  <c r="D193" i="4"/>
  <c r="C193" i="4"/>
  <c r="V192" i="4"/>
  <c r="T192" i="4"/>
  <c r="S192" i="4"/>
  <c r="R192" i="4"/>
  <c r="Q192" i="4"/>
  <c r="P192" i="4"/>
  <c r="O192" i="4"/>
  <c r="N192" i="4"/>
  <c r="M192" i="4"/>
  <c r="L192" i="4"/>
  <c r="K195" i="4"/>
  <c r="J192" i="4"/>
  <c r="I192" i="4"/>
  <c r="H192" i="4"/>
  <c r="G192" i="4"/>
  <c r="F192" i="4"/>
  <c r="E192" i="4"/>
  <c r="D192" i="4"/>
  <c r="C192" i="4"/>
  <c r="V191" i="4"/>
  <c r="T191" i="4"/>
  <c r="S191" i="4"/>
  <c r="R191" i="4"/>
  <c r="Q191" i="4"/>
  <c r="P191" i="4"/>
  <c r="O191" i="4"/>
  <c r="N191" i="4"/>
  <c r="N188" i="4" s="1"/>
  <c r="M191" i="4"/>
  <c r="L191" i="4"/>
  <c r="J191" i="4"/>
  <c r="I191" i="4"/>
  <c r="H191" i="4"/>
  <c r="G191" i="4"/>
  <c r="F191" i="4"/>
  <c r="E191" i="4"/>
  <c r="D191" i="4"/>
  <c r="C191" i="4"/>
  <c r="V190" i="4"/>
  <c r="T190" i="4"/>
  <c r="S190" i="4"/>
  <c r="R190" i="4"/>
  <c r="Q190" i="4"/>
  <c r="P190" i="4"/>
  <c r="O190" i="4"/>
  <c r="N190" i="4"/>
  <c r="M190" i="4"/>
  <c r="L190" i="4"/>
  <c r="J190" i="4"/>
  <c r="I190" i="4"/>
  <c r="H190" i="4"/>
  <c r="H188" i="4" s="1"/>
  <c r="G190" i="4"/>
  <c r="F190" i="4"/>
  <c r="E190" i="4"/>
  <c r="D190" i="4"/>
  <c r="D188" i="4" s="1"/>
  <c r="C190" i="4"/>
  <c r="V189" i="4"/>
  <c r="T189" i="4"/>
  <c r="S189" i="4"/>
  <c r="S188" i="4" s="1"/>
  <c r="R189" i="4"/>
  <c r="Q189" i="4"/>
  <c r="P189" i="4"/>
  <c r="O189" i="4"/>
  <c r="O188" i="4" s="1"/>
  <c r="N189" i="4"/>
  <c r="M189" i="4"/>
  <c r="L189" i="4"/>
  <c r="J189" i="4"/>
  <c r="J188" i="4" s="1"/>
  <c r="I189" i="4"/>
  <c r="H189" i="4"/>
  <c r="G189" i="4"/>
  <c r="F189" i="4"/>
  <c r="F188" i="4" s="1"/>
  <c r="E189" i="4"/>
  <c r="E188" i="4" s="1"/>
  <c r="D189" i="4"/>
  <c r="C189" i="4"/>
  <c r="V188" i="4"/>
  <c r="V187" i="4"/>
  <c r="T187" i="4"/>
  <c r="S187" i="4"/>
  <c r="R187" i="4"/>
  <c r="Q187" i="4"/>
  <c r="P187" i="4"/>
  <c r="O187" i="4"/>
  <c r="N187" i="4"/>
  <c r="M187" i="4"/>
  <c r="L187" i="4"/>
  <c r="J187" i="4"/>
  <c r="I187" i="4"/>
  <c r="H187" i="4"/>
  <c r="G187" i="4"/>
  <c r="F187" i="4"/>
  <c r="E187" i="4"/>
  <c r="D187" i="4"/>
  <c r="C187" i="4"/>
  <c r="V186" i="4"/>
  <c r="T186" i="4"/>
  <c r="S186" i="4"/>
  <c r="R186" i="4"/>
  <c r="Q186" i="4"/>
  <c r="P186" i="4"/>
  <c r="O186" i="4"/>
  <c r="N186" i="4"/>
  <c r="M186" i="4"/>
  <c r="L186" i="4"/>
  <c r="J186" i="4"/>
  <c r="I186" i="4"/>
  <c r="H186" i="4"/>
  <c r="G186" i="4"/>
  <c r="F186" i="4"/>
  <c r="E186" i="4"/>
  <c r="D186" i="4"/>
  <c r="C186" i="4"/>
  <c r="V185" i="4"/>
  <c r="T185" i="4"/>
  <c r="S185" i="4"/>
  <c r="R185" i="4"/>
  <c r="Q185" i="4"/>
  <c r="P185" i="4"/>
  <c r="O185" i="4"/>
  <c r="N185" i="4"/>
  <c r="M185" i="4"/>
  <c r="L185" i="4"/>
  <c r="J185" i="4"/>
  <c r="I185" i="4"/>
  <c r="H185" i="4"/>
  <c r="G185" i="4"/>
  <c r="F185" i="4"/>
  <c r="E185" i="4"/>
  <c r="D185" i="4"/>
  <c r="C185" i="4"/>
  <c r="V184" i="4"/>
  <c r="T184" i="4"/>
  <c r="S184" i="4"/>
  <c r="R184" i="4"/>
  <c r="Q184" i="4"/>
  <c r="P184" i="4"/>
  <c r="O184" i="4"/>
  <c r="N184" i="4"/>
  <c r="M184" i="4"/>
  <c r="L184" i="4"/>
  <c r="J184" i="4"/>
  <c r="I184" i="4"/>
  <c r="H184" i="4"/>
  <c r="G184" i="4"/>
  <c r="F184" i="4"/>
  <c r="E184" i="4"/>
  <c r="D184" i="4"/>
  <c r="C184" i="4"/>
  <c r="V183" i="4"/>
  <c r="T183" i="4"/>
  <c r="S183" i="4"/>
  <c r="R183" i="4"/>
  <c r="Q183" i="4"/>
  <c r="P183" i="4"/>
  <c r="O183" i="4"/>
  <c r="N183" i="4"/>
  <c r="M183" i="4"/>
  <c r="L183" i="4"/>
  <c r="J183" i="4"/>
  <c r="I183" i="4"/>
  <c r="H183" i="4"/>
  <c r="G183" i="4"/>
  <c r="F183" i="4"/>
  <c r="E183" i="4"/>
  <c r="D183" i="4"/>
  <c r="C183" i="4"/>
  <c r="V182" i="4"/>
  <c r="T182" i="4"/>
  <c r="S182" i="4"/>
  <c r="R182" i="4"/>
  <c r="Q182" i="4"/>
  <c r="P182" i="4"/>
  <c r="O182" i="4"/>
  <c r="N182" i="4"/>
  <c r="M182" i="4"/>
  <c r="L182" i="4"/>
  <c r="J182" i="4"/>
  <c r="I182" i="4"/>
  <c r="H182" i="4"/>
  <c r="G182" i="4"/>
  <c r="F182" i="4"/>
  <c r="E182" i="4"/>
  <c r="D182" i="4"/>
  <c r="C182" i="4"/>
  <c r="V181" i="4"/>
  <c r="T181" i="4"/>
  <c r="S181" i="4"/>
  <c r="R181" i="4"/>
  <c r="Q181" i="4"/>
  <c r="P181" i="4"/>
  <c r="O181" i="4"/>
  <c r="N181" i="4"/>
  <c r="M181" i="4"/>
  <c r="L181" i="4"/>
  <c r="J181" i="4"/>
  <c r="I181" i="4"/>
  <c r="H181" i="4"/>
  <c r="G181" i="4"/>
  <c r="F181" i="4"/>
  <c r="E181" i="4"/>
  <c r="D181" i="4"/>
  <c r="C181" i="4"/>
  <c r="V180" i="4"/>
  <c r="T180" i="4"/>
  <c r="S180" i="4"/>
  <c r="R180" i="4"/>
  <c r="Q180" i="4"/>
  <c r="P180" i="4"/>
  <c r="O180" i="4"/>
  <c r="N180" i="4"/>
  <c r="M180" i="4"/>
  <c r="L180" i="4"/>
  <c r="J180" i="4"/>
  <c r="I180" i="4"/>
  <c r="H180" i="4"/>
  <c r="G180" i="4"/>
  <c r="F180" i="4"/>
  <c r="E180" i="4"/>
  <c r="D180" i="4"/>
  <c r="C180" i="4"/>
  <c r="V179" i="4"/>
  <c r="T179" i="4"/>
  <c r="S179" i="4"/>
  <c r="R179" i="4"/>
  <c r="Q179" i="4"/>
  <c r="P179" i="4"/>
  <c r="O179" i="4"/>
  <c r="N179" i="4"/>
  <c r="M179" i="4"/>
  <c r="L179" i="4"/>
  <c r="J179" i="4"/>
  <c r="I179" i="4"/>
  <c r="H179" i="4"/>
  <c r="G179" i="4"/>
  <c r="F179" i="4"/>
  <c r="E179" i="4"/>
  <c r="D179" i="4"/>
  <c r="C179" i="4"/>
  <c r="V178" i="4"/>
  <c r="T178" i="4"/>
  <c r="S178" i="4"/>
  <c r="R178" i="4"/>
  <c r="Q178" i="4"/>
  <c r="P178" i="4"/>
  <c r="O178" i="4"/>
  <c r="N178" i="4"/>
  <c r="M178" i="4"/>
  <c r="L178" i="4"/>
  <c r="J178" i="4"/>
  <c r="I178" i="4"/>
  <c r="H178" i="4"/>
  <c r="G178" i="4"/>
  <c r="F178" i="4"/>
  <c r="E178" i="4"/>
  <c r="D178" i="4"/>
  <c r="C178" i="4"/>
  <c r="V177" i="4"/>
  <c r="T177" i="4"/>
  <c r="S177" i="4"/>
  <c r="R177" i="4"/>
  <c r="Q177" i="4"/>
  <c r="P177" i="4"/>
  <c r="O177" i="4"/>
  <c r="N177" i="4"/>
  <c r="M177" i="4"/>
  <c r="L177" i="4"/>
  <c r="J177" i="4"/>
  <c r="I177" i="4"/>
  <c r="H177" i="4"/>
  <c r="G177" i="4"/>
  <c r="F177" i="4"/>
  <c r="E177" i="4"/>
  <c r="D177" i="4"/>
  <c r="C177" i="4"/>
  <c r="V176" i="4"/>
  <c r="T176" i="4"/>
  <c r="S176" i="4"/>
  <c r="R176" i="4"/>
  <c r="Q176" i="4"/>
  <c r="P176" i="4"/>
  <c r="O176" i="4"/>
  <c r="N176" i="4"/>
  <c r="M176" i="4"/>
  <c r="L176" i="4"/>
  <c r="J176" i="4"/>
  <c r="I176" i="4"/>
  <c r="H176" i="4"/>
  <c r="G176" i="4"/>
  <c r="F176" i="4"/>
  <c r="E176" i="4"/>
  <c r="D176" i="4"/>
  <c r="C176" i="4"/>
  <c r="V175" i="4"/>
  <c r="T175" i="4"/>
  <c r="S175" i="4"/>
  <c r="R175" i="4"/>
  <c r="Q175" i="4"/>
  <c r="P175" i="4"/>
  <c r="O175" i="4"/>
  <c r="N175" i="4"/>
  <c r="M175" i="4"/>
  <c r="L175" i="4"/>
  <c r="J175" i="4"/>
  <c r="I175" i="4"/>
  <c r="H175" i="4"/>
  <c r="G175" i="4"/>
  <c r="F175" i="4"/>
  <c r="E175" i="4"/>
  <c r="D175" i="4"/>
  <c r="C175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R162" i="4"/>
  <c r="R170" i="4" s="1"/>
  <c r="Q162" i="4"/>
  <c r="Q170" i="4" s="1"/>
  <c r="P162" i="4"/>
  <c r="P170" i="4" s="1"/>
  <c r="O162" i="4"/>
  <c r="O170" i="4" s="1"/>
  <c r="N162" i="4"/>
  <c r="N170" i="4" s="1"/>
  <c r="M162" i="4"/>
  <c r="M170" i="4" s="1"/>
  <c r="L162" i="4"/>
  <c r="L170" i="4" s="1"/>
  <c r="K162" i="4"/>
  <c r="K170" i="4" s="1"/>
  <c r="J162" i="4"/>
  <c r="J170" i="4" s="1"/>
  <c r="I162" i="4"/>
  <c r="I170" i="4" s="1"/>
  <c r="H162" i="4"/>
  <c r="H170" i="4" s="1"/>
  <c r="G162" i="4"/>
  <c r="G170" i="4" s="1"/>
  <c r="F162" i="4"/>
  <c r="F170" i="4" s="1"/>
  <c r="E162" i="4"/>
  <c r="E170" i="4" s="1"/>
  <c r="D162" i="4"/>
  <c r="D170" i="4" s="1"/>
  <c r="C162" i="4"/>
  <c r="C170" i="4" s="1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R152" i="4"/>
  <c r="R157" i="4" s="1"/>
  <c r="Q152" i="4"/>
  <c r="Q157" i="4" s="1"/>
  <c r="P152" i="4"/>
  <c r="P157" i="4" s="1"/>
  <c r="O152" i="4"/>
  <c r="O157" i="4" s="1"/>
  <c r="N152" i="4"/>
  <c r="N157" i="4" s="1"/>
  <c r="M152" i="4"/>
  <c r="M157" i="4" s="1"/>
  <c r="L152" i="4"/>
  <c r="L157" i="4" s="1"/>
  <c r="K152" i="4"/>
  <c r="K157" i="4" s="1"/>
  <c r="J152" i="4"/>
  <c r="J157" i="4" s="1"/>
  <c r="I152" i="4"/>
  <c r="I157" i="4" s="1"/>
  <c r="H152" i="4"/>
  <c r="H157" i="4" s="1"/>
  <c r="G152" i="4"/>
  <c r="G157" i="4" s="1"/>
  <c r="F152" i="4"/>
  <c r="F157" i="4" s="1"/>
  <c r="E152" i="4"/>
  <c r="E157" i="4" s="1"/>
  <c r="D152" i="4"/>
  <c r="D157" i="4" s="1"/>
  <c r="C152" i="4"/>
  <c r="C157" i="4" s="1"/>
  <c r="S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S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S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S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S141" i="4"/>
  <c r="Q141" i="4"/>
  <c r="Q140" i="4" s="1"/>
  <c r="P141" i="4"/>
  <c r="P140" i="4" s="1"/>
  <c r="O141" i="4"/>
  <c r="O140" i="4" s="1"/>
  <c r="N141" i="4"/>
  <c r="N140" i="4" s="1"/>
  <c r="M141" i="4"/>
  <c r="M140" i="4" s="1"/>
  <c r="L141" i="4"/>
  <c r="K141" i="4"/>
  <c r="K140" i="4" s="1"/>
  <c r="J141" i="4"/>
  <c r="J140" i="4" s="1"/>
  <c r="I141" i="4"/>
  <c r="I140" i="4" s="1"/>
  <c r="H141" i="4"/>
  <c r="H140" i="4" s="1"/>
  <c r="G141" i="4"/>
  <c r="G140" i="4" s="1"/>
  <c r="F141" i="4"/>
  <c r="F140" i="4" s="1"/>
  <c r="E141" i="4"/>
  <c r="E140" i="4" s="1"/>
  <c r="D141" i="4"/>
  <c r="C141" i="4"/>
  <c r="C140" i="4" s="1"/>
  <c r="S140" i="4"/>
  <c r="R140" i="4"/>
  <c r="L140" i="4"/>
  <c r="S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S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S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R136" i="4"/>
  <c r="S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S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S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S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S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S130" i="4"/>
  <c r="Q130" i="4"/>
  <c r="P130" i="4"/>
  <c r="O130" i="4"/>
  <c r="N130" i="4"/>
  <c r="M130" i="4"/>
  <c r="L130" i="4"/>
  <c r="K130" i="4"/>
  <c r="J130" i="4"/>
  <c r="I130" i="4"/>
  <c r="I129" i="4" s="1"/>
  <c r="H130" i="4"/>
  <c r="H129" i="4" s="1"/>
  <c r="G130" i="4"/>
  <c r="F130" i="4"/>
  <c r="F129" i="4" s="1"/>
  <c r="F123" i="4" s="1"/>
  <c r="E130" i="4"/>
  <c r="E129" i="4" s="1"/>
  <c r="D130" i="4"/>
  <c r="D129" i="4" s="1"/>
  <c r="C130" i="4"/>
  <c r="S129" i="4"/>
  <c r="S123" i="4" s="1"/>
  <c r="Q129" i="4"/>
  <c r="P129" i="4"/>
  <c r="O129" i="4"/>
  <c r="N129" i="4"/>
  <c r="N123" i="4" s="1"/>
  <c r="M129" i="4"/>
  <c r="L129" i="4"/>
  <c r="K129" i="4"/>
  <c r="G129" i="4"/>
  <c r="C129" i="4"/>
  <c r="S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S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S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S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S124" i="4"/>
  <c r="Q124" i="4"/>
  <c r="P124" i="4"/>
  <c r="O124" i="4"/>
  <c r="O123" i="4" s="1"/>
  <c r="N124" i="4"/>
  <c r="M124" i="4"/>
  <c r="L124" i="4"/>
  <c r="K124" i="4"/>
  <c r="K123" i="4" s="1"/>
  <c r="J124" i="4"/>
  <c r="I124" i="4"/>
  <c r="H124" i="4"/>
  <c r="H123" i="4" s="1"/>
  <c r="G124" i="4"/>
  <c r="F124" i="4"/>
  <c r="E124" i="4"/>
  <c r="D124" i="4"/>
  <c r="D123" i="4" s="1"/>
  <c r="C124" i="4"/>
  <c r="C123" i="4" s="1"/>
  <c r="E118" i="4"/>
  <c r="D118" i="4"/>
  <c r="C118" i="4"/>
  <c r="E114" i="4"/>
  <c r="D114" i="4"/>
  <c r="C114" i="4"/>
  <c r="E113" i="4"/>
  <c r="D113" i="4"/>
  <c r="C113" i="4"/>
  <c r="C115" i="4" s="1"/>
  <c r="C109" i="4"/>
  <c r="E108" i="4"/>
  <c r="D108" i="4"/>
  <c r="C108" i="4"/>
  <c r="E107" i="4"/>
  <c r="D107" i="4"/>
  <c r="C107" i="4"/>
  <c r="E106" i="4"/>
  <c r="D106" i="4"/>
  <c r="C106" i="4"/>
  <c r="E105" i="4"/>
  <c r="D105" i="4"/>
  <c r="C105" i="4"/>
  <c r="E104" i="4"/>
  <c r="D104" i="4"/>
  <c r="C104" i="4"/>
  <c r="E100" i="4"/>
  <c r="D100" i="4"/>
  <c r="C100" i="4"/>
  <c r="E99" i="4"/>
  <c r="D99" i="4"/>
  <c r="C99" i="4"/>
  <c r="E98" i="4"/>
  <c r="D98" i="4"/>
  <c r="C98" i="4"/>
  <c r="E94" i="4"/>
  <c r="D94" i="4"/>
  <c r="C94" i="4"/>
  <c r="E93" i="4"/>
  <c r="D93" i="4"/>
  <c r="C93" i="4"/>
  <c r="E92" i="4"/>
  <c r="D92" i="4"/>
  <c r="C92" i="4"/>
  <c r="E91" i="4"/>
  <c r="D91" i="4"/>
  <c r="C91" i="4"/>
  <c r="E90" i="4"/>
  <c r="D90" i="4"/>
  <c r="C90" i="4"/>
  <c r="E89" i="4"/>
  <c r="D89" i="4"/>
  <c r="C89" i="4"/>
  <c r="E88" i="4"/>
  <c r="D88" i="4"/>
  <c r="C88" i="4"/>
  <c r="E84" i="4"/>
  <c r="D84" i="4"/>
  <c r="C84" i="4"/>
  <c r="E83" i="4"/>
  <c r="D83" i="4"/>
  <c r="C83" i="4"/>
  <c r="E82" i="4"/>
  <c r="D82" i="4"/>
  <c r="C82" i="4"/>
  <c r="E81" i="4"/>
  <c r="D81" i="4"/>
  <c r="C81" i="4"/>
  <c r="E80" i="4"/>
  <c r="D80" i="4"/>
  <c r="C80" i="4"/>
  <c r="E76" i="4"/>
  <c r="D76" i="4"/>
  <c r="C76" i="4"/>
  <c r="E75" i="4"/>
  <c r="D75" i="4"/>
  <c r="C75" i="4"/>
  <c r="E74" i="4"/>
  <c r="D74" i="4"/>
  <c r="C74" i="4"/>
  <c r="E73" i="4"/>
  <c r="D73" i="4"/>
  <c r="C73" i="4"/>
  <c r="E72" i="4"/>
  <c r="D72" i="4"/>
  <c r="C72" i="4"/>
  <c r="E70" i="4"/>
  <c r="D70" i="4"/>
  <c r="C70" i="4"/>
  <c r="E69" i="4"/>
  <c r="D69" i="4"/>
  <c r="C69" i="4"/>
  <c r="E68" i="4"/>
  <c r="D68" i="4"/>
  <c r="C68" i="4"/>
  <c r="E67" i="4"/>
  <c r="D67" i="4"/>
  <c r="C67" i="4"/>
  <c r="E66" i="4"/>
  <c r="D66" i="4"/>
  <c r="C66" i="4"/>
  <c r="E65" i="4"/>
  <c r="D65" i="4"/>
  <c r="C65" i="4"/>
  <c r="E64" i="4"/>
  <c r="D64" i="4"/>
  <c r="C64" i="4"/>
  <c r="E63" i="4"/>
  <c r="D63" i="4"/>
  <c r="C63" i="4"/>
  <c r="E62" i="4"/>
  <c r="D62" i="4"/>
  <c r="C62" i="4"/>
  <c r="E61" i="4"/>
  <c r="D61" i="4"/>
  <c r="C61" i="4"/>
  <c r="E60" i="4"/>
  <c r="D60" i="4"/>
  <c r="C60" i="4"/>
  <c r="C55" i="4"/>
  <c r="C54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C46" i="4"/>
  <c r="C45" i="4" s="1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C37" i="4"/>
  <c r="C36" i="4" s="1"/>
  <c r="E35" i="4"/>
  <c r="D35" i="4"/>
  <c r="C35" i="4"/>
  <c r="E34" i="4"/>
  <c r="D34" i="4"/>
  <c r="C34" i="4"/>
  <c r="C32" i="4"/>
  <c r="C31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A5" i="4"/>
  <c r="A4" i="4"/>
  <c r="A3" i="4"/>
  <c r="A2" i="4"/>
  <c r="E33" i="4" l="1"/>
  <c r="E115" i="4"/>
  <c r="AA261" i="4"/>
  <c r="K261" i="4" s="1"/>
  <c r="AA263" i="4"/>
  <c r="K263" i="4" s="1"/>
  <c r="G312" i="4"/>
  <c r="K312" i="4"/>
  <c r="D140" i="4"/>
  <c r="F136" i="4"/>
  <c r="C225" i="4"/>
  <c r="F240" i="4"/>
  <c r="F312" i="4"/>
  <c r="J312" i="4"/>
  <c r="E47" i="4"/>
  <c r="C47" i="4"/>
  <c r="E95" i="4"/>
  <c r="C95" i="4"/>
  <c r="D95" i="4"/>
  <c r="D101" i="4"/>
  <c r="D110" i="4"/>
  <c r="D115" i="4"/>
  <c r="AA262" i="4"/>
  <c r="K262" i="4" s="1"/>
  <c r="Q237" i="4"/>
  <c r="C240" i="4"/>
  <c r="G240" i="4"/>
  <c r="K240" i="4"/>
  <c r="O240" i="4"/>
  <c r="C281" i="4"/>
  <c r="C53" i="4"/>
  <c r="M188" i="4"/>
  <c r="Q188" i="4"/>
  <c r="J220" i="4"/>
  <c r="N220" i="4"/>
  <c r="G225" i="4"/>
  <c r="F231" i="4"/>
  <c r="J231" i="4"/>
  <c r="N231" i="4"/>
  <c r="D234" i="4"/>
  <c r="H234" i="4"/>
  <c r="L234" i="4"/>
  <c r="P234" i="4"/>
  <c r="G237" i="4"/>
  <c r="D240" i="4"/>
  <c r="H240" i="4"/>
  <c r="L240" i="4"/>
  <c r="P240" i="4"/>
  <c r="E240" i="4"/>
  <c r="I240" i="4"/>
  <c r="M240" i="4"/>
  <c r="Q240" i="4"/>
  <c r="M123" i="4"/>
  <c r="Q123" i="4"/>
  <c r="D220" i="4"/>
  <c r="H220" i="4"/>
  <c r="L220" i="4"/>
  <c r="P220" i="4"/>
  <c r="N228" i="4"/>
  <c r="J240" i="4"/>
  <c r="C101" i="4"/>
  <c r="E123" i="4"/>
  <c r="I123" i="4"/>
  <c r="C188" i="4"/>
  <c r="G188" i="4"/>
  <c r="L188" i="4"/>
  <c r="P188" i="4"/>
  <c r="P195" i="4" s="1"/>
  <c r="T188" i="4"/>
  <c r="T195" i="4" s="1"/>
  <c r="I188" i="4"/>
  <c r="R188" i="4"/>
  <c r="J195" i="4"/>
  <c r="L242" i="4"/>
  <c r="P242" i="4"/>
  <c r="E217" i="4"/>
  <c r="I217" i="4"/>
  <c r="M217" i="4"/>
  <c r="Q217" i="4"/>
  <c r="C220" i="4"/>
  <c r="G220" i="4"/>
  <c r="K220" i="4"/>
  <c r="O220" i="4"/>
  <c r="K225" i="4"/>
  <c r="O225" i="4"/>
  <c r="E228" i="4"/>
  <c r="I228" i="4"/>
  <c r="M228" i="4"/>
  <c r="Q228" i="4"/>
  <c r="E231" i="4"/>
  <c r="Q231" i="4"/>
  <c r="C237" i="4"/>
  <c r="K237" i="4"/>
  <c r="O237" i="4"/>
  <c r="N240" i="4"/>
  <c r="E10" i="4"/>
  <c r="D10" i="4"/>
  <c r="C30" i="4"/>
  <c r="L123" i="4"/>
  <c r="P123" i="4"/>
  <c r="S136" i="4"/>
  <c r="J136" i="4"/>
  <c r="N136" i="4"/>
  <c r="D241" i="4"/>
  <c r="H241" i="4"/>
  <c r="L241" i="4"/>
  <c r="L243" i="4" s="1"/>
  <c r="P241" i="4"/>
  <c r="E242" i="4"/>
  <c r="I242" i="4"/>
  <c r="M242" i="4"/>
  <c r="Q242" i="4"/>
  <c r="G217" i="4"/>
  <c r="E220" i="4"/>
  <c r="I220" i="4"/>
  <c r="M220" i="4"/>
  <c r="Q220" i="4"/>
  <c r="G123" i="4"/>
  <c r="C200" i="4"/>
  <c r="AA200" i="4" s="1"/>
  <c r="K200" i="4" s="1"/>
  <c r="C202" i="4"/>
  <c r="AA202" i="4" s="1"/>
  <c r="K202" i="4" s="1"/>
  <c r="F220" i="4"/>
  <c r="G241" i="4"/>
  <c r="C241" i="4" s="1"/>
  <c r="K241" i="4"/>
  <c r="F225" i="4"/>
  <c r="J225" i="4"/>
  <c r="N225" i="4"/>
  <c r="D231" i="4"/>
  <c r="H231" i="4"/>
  <c r="L231" i="4"/>
  <c r="P231" i="4"/>
  <c r="R195" i="4"/>
  <c r="P214" i="4"/>
  <c r="C10" i="4"/>
  <c r="E101" i="4"/>
  <c r="C110" i="4"/>
  <c r="F195" i="4"/>
  <c r="D228" i="4"/>
  <c r="L228" i="4"/>
  <c r="C231" i="4"/>
  <c r="K231" i="4"/>
  <c r="E234" i="4"/>
  <c r="Q234" i="4"/>
  <c r="O241" i="4"/>
  <c r="C19" i="4"/>
  <c r="D19" i="4"/>
  <c r="C38" i="4"/>
  <c r="C85" i="4"/>
  <c r="E110" i="4"/>
  <c r="J129" i="4"/>
  <c r="J123" i="4" s="1"/>
  <c r="E136" i="4"/>
  <c r="I136" i="4"/>
  <c r="M136" i="4"/>
  <c r="Q136" i="4"/>
  <c r="C136" i="4"/>
  <c r="G136" i="4"/>
  <c r="K136" i="4"/>
  <c r="O136" i="4"/>
  <c r="N195" i="4"/>
  <c r="AB202" i="4"/>
  <c r="C214" i="4"/>
  <c r="H214" i="4"/>
  <c r="D217" i="4"/>
  <c r="H217" i="4"/>
  <c r="L217" i="4"/>
  <c r="P217" i="4"/>
  <c r="F234" i="4"/>
  <c r="J234" i="4"/>
  <c r="N234" i="4"/>
  <c r="C234" i="4"/>
  <c r="G234" i="4"/>
  <c r="K234" i="4"/>
  <c r="O234" i="4"/>
  <c r="D237" i="4"/>
  <c r="H237" i="4"/>
  <c r="L237" i="4"/>
  <c r="P237" i="4"/>
  <c r="E19" i="4"/>
  <c r="D214" i="4"/>
  <c r="H228" i="4"/>
  <c r="P228" i="4"/>
  <c r="G231" i="4"/>
  <c r="O231" i="4"/>
  <c r="I234" i="4"/>
  <c r="M234" i="4"/>
  <c r="C33" i="4"/>
  <c r="D33" i="4"/>
  <c r="D38" i="4"/>
  <c r="E38" i="4"/>
  <c r="D47" i="4"/>
  <c r="C77" i="4"/>
  <c r="E77" i="4"/>
  <c r="D85" i="4"/>
  <c r="V195" i="4"/>
  <c r="C195" i="4"/>
  <c r="G195" i="4"/>
  <c r="O195" i="4"/>
  <c r="S195" i="4"/>
  <c r="C199" i="4"/>
  <c r="AA199" i="4" s="1"/>
  <c r="K199" i="4" s="1"/>
  <c r="C201" i="4"/>
  <c r="L214" i="4"/>
  <c r="F217" i="4"/>
  <c r="J217" i="4"/>
  <c r="N217" i="4"/>
  <c r="F237" i="4"/>
  <c r="J237" i="4"/>
  <c r="N237" i="4"/>
  <c r="D252" i="4"/>
  <c r="D195" i="4"/>
  <c r="H195" i="4"/>
  <c r="L195" i="4"/>
  <c r="P243" i="4"/>
  <c r="D242" i="4"/>
  <c r="C298" i="4"/>
  <c r="C312" i="4" s="1"/>
  <c r="D77" i="4"/>
  <c r="E85" i="4"/>
  <c r="D136" i="4"/>
  <c r="H136" i="4"/>
  <c r="L136" i="4"/>
  <c r="P136" i="4"/>
  <c r="E195" i="4"/>
  <c r="I195" i="4"/>
  <c r="M195" i="4"/>
  <c r="Q195" i="4"/>
  <c r="E241" i="4"/>
  <c r="E243" i="4" s="1"/>
  <c r="I241" i="4"/>
  <c r="M241" i="4"/>
  <c r="Q241" i="4"/>
  <c r="Q243" i="4" s="1"/>
  <c r="F242" i="4"/>
  <c r="J242" i="4"/>
  <c r="N242" i="4"/>
  <c r="H242" i="4"/>
  <c r="AB201" i="4"/>
  <c r="AA201" i="4"/>
  <c r="K201" i="4" s="1"/>
  <c r="F241" i="4"/>
  <c r="F214" i="4"/>
  <c r="J241" i="4"/>
  <c r="J214" i="4"/>
  <c r="N241" i="4"/>
  <c r="N243" i="4" s="1"/>
  <c r="N214" i="4"/>
  <c r="G242" i="4"/>
  <c r="G243" i="4" s="1"/>
  <c r="G214" i="4"/>
  <c r="K242" i="4"/>
  <c r="K214" i="4"/>
  <c r="O242" i="4"/>
  <c r="O243" i="4" s="1"/>
  <c r="O214" i="4"/>
  <c r="C252" i="4"/>
  <c r="E214" i="4"/>
  <c r="I214" i="4"/>
  <c r="M214" i="4"/>
  <c r="Q214" i="4"/>
  <c r="D56" i="4" l="1"/>
  <c r="H243" i="4"/>
  <c r="E56" i="4"/>
  <c r="G9" i="4" s="1"/>
  <c r="I243" i="4"/>
  <c r="K243" i="4"/>
  <c r="M243" i="4"/>
  <c r="C56" i="4"/>
  <c r="AB199" i="4"/>
  <c r="AB200" i="4"/>
  <c r="C242" i="4"/>
  <c r="D243" i="4"/>
  <c r="J243" i="4"/>
  <c r="F243" i="4"/>
  <c r="C243" i="4"/>
  <c r="M311" i="3" l="1"/>
  <c r="L311" i="3"/>
  <c r="K311" i="3"/>
  <c r="J311" i="3"/>
  <c r="I311" i="3"/>
  <c r="H311" i="3"/>
  <c r="G311" i="3"/>
  <c r="F311" i="3"/>
  <c r="E311" i="3"/>
  <c r="D311" i="3"/>
  <c r="C310" i="3"/>
  <c r="C309" i="3"/>
  <c r="C308" i="3"/>
  <c r="C307" i="3"/>
  <c r="C311" i="3" s="1"/>
  <c r="C306" i="3"/>
  <c r="M305" i="3"/>
  <c r="L305" i="3"/>
  <c r="K305" i="3"/>
  <c r="J305" i="3"/>
  <c r="I305" i="3"/>
  <c r="H305" i="3"/>
  <c r="G305" i="3"/>
  <c r="F305" i="3"/>
  <c r="E305" i="3"/>
  <c r="D305" i="3"/>
  <c r="C304" i="3"/>
  <c r="C303" i="3"/>
  <c r="C302" i="3"/>
  <c r="C301" i="3"/>
  <c r="C300" i="3"/>
  <c r="C299" i="3"/>
  <c r="C305" i="3" s="1"/>
  <c r="M298" i="3"/>
  <c r="L298" i="3"/>
  <c r="K298" i="3"/>
  <c r="J298" i="3"/>
  <c r="I298" i="3"/>
  <c r="H298" i="3"/>
  <c r="G298" i="3"/>
  <c r="F298" i="3"/>
  <c r="E298" i="3"/>
  <c r="D298" i="3"/>
  <c r="C297" i="3"/>
  <c r="C296" i="3"/>
  <c r="C295" i="3"/>
  <c r="C294" i="3"/>
  <c r="C293" i="3"/>
  <c r="C292" i="3"/>
  <c r="C291" i="3"/>
  <c r="C290" i="3"/>
  <c r="M289" i="3"/>
  <c r="L289" i="3"/>
  <c r="K289" i="3"/>
  <c r="J289" i="3"/>
  <c r="I289" i="3"/>
  <c r="H289" i="3"/>
  <c r="G289" i="3"/>
  <c r="F289" i="3"/>
  <c r="E289" i="3"/>
  <c r="D289" i="3"/>
  <c r="C288" i="3"/>
  <c r="C287" i="3"/>
  <c r="C289" i="3" s="1"/>
  <c r="C286" i="3"/>
  <c r="M285" i="3"/>
  <c r="L285" i="3"/>
  <c r="K285" i="3"/>
  <c r="J285" i="3"/>
  <c r="I285" i="3"/>
  <c r="H285" i="3"/>
  <c r="G285" i="3"/>
  <c r="F285" i="3"/>
  <c r="E285" i="3"/>
  <c r="D285" i="3"/>
  <c r="C284" i="3"/>
  <c r="C283" i="3"/>
  <c r="C285" i="3" s="1"/>
  <c r="C282" i="3"/>
  <c r="M281" i="3"/>
  <c r="L281" i="3"/>
  <c r="K281" i="3"/>
  <c r="J281" i="3"/>
  <c r="I281" i="3"/>
  <c r="H281" i="3"/>
  <c r="G281" i="3"/>
  <c r="F281" i="3"/>
  <c r="E281" i="3"/>
  <c r="D281" i="3"/>
  <c r="C280" i="3"/>
  <c r="C279" i="3"/>
  <c r="C278" i="3"/>
  <c r="M277" i="3"/>
  <c r="L277" i="3"/>
  <c r="K277" i="3"/>
  <c r="J277" i="3"/>
  <c r="I277" i="3"/>
  <c r="H277" i="3"/>
  <c r="G277" i="3"/>
  <c r="F277" i="3"/>
  <c r="E277" i="3"/>
  <c r="D277" i="3"/>
  <c r="C276" i="3"/>
  <c r="C275" i="3"/>
  <c r="C274" i="3"/>
  <c r="C273" i="3"/>
  <c r="C277" i="3" s="1"/>
  <c r="C272" i="3"/>
  <c r="AB268" i="3"/>
  <c r="AA268" i="3"/>
  <c r="F268" i="3" s="1"/>
  <c r="AB267" i="3"/>
  <c r="AA267" i="3"/>
  <c r="F267" i="3" s="1"/>
  <c r="AB266" i="3"/>
  <c r="AA266" i="3"/>
  <c r="F266" i="3" s="1"/>
  <c r="C263" i="3"/>
  <c r="AB263" i="3" s="1"/>
  <c r="C262" i="3"/>
  <c r="AB262" i="3" s="1"/>
  <c r="C261" i="3"/>
  <c r="AB261" i="3" s="1"/>
  <c r="D251" i="3"/>
  <c r="C251" i="3"/>
  <c r="D250" i="3"/>
  <c r="C250" i="3"/>
  <c r="E249" i="3"/>
  <c r="D249" i="3"/>
  <c r="C249" i="3"/>
  <c r="D248" i="3"/>
  <c r="C248" i="3"/>
  <c r="E247" i="3"/>
  <c r="D247" i="3"/>
  <c r="C247" i="3"/>
  <c r="D246" i="3"/>
  <c r="C246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Q238" i="3"/>
  <c r="P238" i="3"/>
  <c r="P240" i="3" s="1"/>
  <c r="O238" i="3"/>
  <c r="N238" i="3"/>
  <c r="M238" i="3"/>
  <c r="L238" i="3"/>
  <c r="L240" i="3" s="1"/>
  <c r="K238" i="3"/>
  <c r="J238" i="3"/>
  <c r="I238" i="3"/>
  <c r="H238" i="3"/>
  <c r="H240" i="3" s="1"/>
  <c r="G238" i="3"/>
  <c r="F238" i="3"/>
  <c r="E238" i="3"/>
  <c r="D238" i="3"/>
  <c r="D240" i="3" s="1"/>
  <c r="C238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Q235" i="3"/>
  <c r="Q237" i="3" s="1"/>
  <c r="P235" i="3"/>
  <c r="O235" i="3"/>
  <c r="N235" i="3"/>
  <c r="M235" i="3"/>
  <c r="M237" i="3" s="1"/>
  <c r="L235" i="3"/>
  <c r="K235" i="3"/>
  <c r="J235" i="3"/>
  <c r="I235" i="3"/>
  <c r="I237" i="3" s="1"/>
  <c r="H235" i="3"/>
  <c r="G235" i="3"/>
  <c r="F235" i="3"/>
  <c r="E235" i="3"/>
  <c r="E237" i="3" s="1"/>
  <c r="D235" i="3"/>
  <c r="C235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Q232" i="3"/>
  <c r="Q234" i="3" s="1"/>
  <c r="P232" i="3"/>
  <c r="O232" i="3"/>
  <c r="N232" i="3"/>
  <c r="M232" i="3"/>
  <c r="M234" i="3" s="1"/>
  <c r="L232" i="3"/>
  <c r="K232" i="3"/>
  <c r="J232" i="3"/>
  <c r="J234" i="3" s="1"/>
  <c r="I232" i="3"/>
  <c r="I234" i="3" s="1"/>
  <c r="H232" i="3"/>
  <c r="G232" i="3"/>
  <c r="F232" i="3"/>
  <c r="E232" i="3"/>
  <c r="E234" i="3" s="1"/>
  <c r="D232" i="3"/>
  <c r="C232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Q229" i="3"/>
  <c r="Q231" i="3" s="1"/>
  <c r="P229" i="3"/>
  <c r="O229" i="3"/>
  <c r="N229" i="3"/>
  <c r="M229" i="3"/>
  <c r="M231" i="3" s="1"/>
  <c r="L229" i="3"/>
  <c r="K229" i="3"/>
  <c r="J229" i="3"/>
  <c r="I229" i="3"/>
  <c r="I231" i="3" s="1"/>
  <c r="H229" i="3"/>
  <c r="G229" i="3"/>
  <c r="F229" i="3"/>
  <c r="E229" i="3"/>
  <c r="E231" i="3" s="1"/>
  <c r="D229" i="3"/>
  <c r="C229" i="3"/>
  <c r="C231" i="3" s="1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Q226" i="3"/>
  <c r="P226" i="3"/>
  <c r="O226" i="3"/>
  <c r="N226" i="3"/>
  <c r="N228" i="3" s="1"/>
  <c r="M226" i="3"/>
  <c r="L226" i="3"/>
  <c r="K226" i="3"/>
  <c r="J226" i="3"/>
  <c r="J228" i="3" s="1"/>
  <c r="I226" i="3"/>
  <c r="H226" i="3"/>
  <c r="G226" i="3"/>
  <c r="F226" i="3"/>
  <c r="F228" i="3" s="1"/>
  <c r="E226" i="3"/>
  <c r="D226" i="3"/>
  <c r="C226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Q223" i="3"/>
  <c r="Q225" i="3" s="1"/>
  <c r="P223" i="3"/>
  <c r="O223" i="3"/>
  <c r="O225" i="3" s="1"/>
  <c r="N223" i="3"/>
  <c r="M223" i="3"/>
  <c r="M225" i="3" s="1"/>
  <c r="L223" i="3"/>
  <c r="K223" i="3"/>
  <c r="K225" i="3" s="1"/>
  <c r="J223" i="3"/>
  <c r="I223" i="3"/>
  <c r="I225" i="3" s="1"/>
  <c r="H223" i="3"/>
  <c r="G223" i="3"/>
  <c r="G225" i="3" s="1"/>
  <c r="F223" i="3"/>
  <c r="E223" i="3"/>
  <c r="E225" i="3" s="1"/>
  <c r="D223" i="3"/>
  <c r="C223" i="3"/>
  <c r="C225" i="3" s="1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Q218" i="3"/>
  <c r="P218" i="3"/>
  <c r="O218" i="3"/>
  <c r="O220" i="3" s="1"/>
  <c r="N218" i="3"/>
  <c r="M218" i="3"/>
  <c r="L218" i="3"/>
  <c r="K218" i="3"/>
  <c r="K220" i="3" s="1"/>
  <c r="J218" i="3"/>
  <c r="I218" i="3"/>
  <c r="H218" i="3"/>
  <c r="G218" i="3"/>
  <c r="G220" i="3" s="1"/>
  <c r="F218" i="3"/>
  <c r="E218" i="3"/>
  <c r="D218" i="3"/>
  <c r="C218" i="3"/>
  <c r="C220" i="3" s="1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D207" i="3"/>
  <c r="C207" i="3"/>
  <c r="D206" i="3"/>
  <c r="C206" i="3"/>
  <c r="F202" i="3"/>
  <c r="E202" i="3"/>
  <c r="C202" i="3" s="1"/>
  <c r="AA202" i="3" s="1"/>
  <c r="K202" i="3" s="1"/>
  <c r="F201" i="3"/>
  <c r="E201" i="3"/>
  <c r="F200" i="3"/>
  <c r="E200" i="3"/>
  <c r="C200" i="3" s="1"/>
  <c r="AA200" i="3" s="1"/>
  <c r="K200" i="3" s="1"/>
  <c r="F199" i="3"/>
  <c r="E199" i="3"/>
  <c r="V194" i="3"/>
  <c r="U194" i="3"/>
  <c r="U195" i="3" s="1"/>
  <c r="R194" i="3"/>
  <c r="Q194" i="3"/>
  <c r="P194" i="3"/>
  <c r="O194" i="3"/>
  <c r="N194" i="3"/>
  <c r="M194" i="3"/>
  <c r="L194" i="3"/>
  <c r="J194" i="3"/>
  <c r="I194" i="3"/>
  <c r="H194" i="3"/>
  <c r="G194" i="3"/>
  <c r="F194" i="3"/>
  <c r="E194" i="3"/>
  <c r="D194" i="3"/>
  <c r="C194" i="3"/>
  <c r="V193" i="3"/>
  <c r="T193" i="3"/>
  <c r="S193" i="3"/>
  <c r="R193" i="3"/>
  <c r="Q193" i="3"/>
  <c r="P193" i="3"/>
  <c r="O193" i="3"/>
  <c r="N193" i="3"/>
  <c r="M193" i="3"/>
  <c r="L193" i="3"/>
  <c r="J193" i="3"/>
  <c r="I193" i="3"/>
  <c r="H193" i="3"/>
  <c r="G193" i="3"/>
  <c r="F193" i="3"/>
  <c r="E193" i="3"/>
  <c r="D193" i="3"/>
  <c r="C193" i="3"/>
  <c r="V192" i="3"/>
  <c r="T192" i="3"/>
  <c r="S192" i="3"/>
  <c r="R192" i="3"/>
  <c r="Q192" i="3"/>
  <c r="P192" i="3"/>
  <c r="O192" i="3"/>
  <c r="N192" i="3"/>
  <c r="M192" i="3"/>
  <c r="L192" i="3"/>
  <c r="J192" i="3"/>
  <c r="I192" i="3"/>
  <c r="H192" i="3"/>
  <c r="G192" i="3"/>
  <c r="F192" i="3"/>
  <c r="E192" i="3"/>
  <c r="D192" i="3"/>
  <c r="C192" i="3"/>
  <c r="V191" i="3"/>
  <c r="T191" i="3"/>
  <c r="S191" i="3"/>
  <c r="R191" i="3"/>
  <c r="Q191" i="3"/>
  <c r="P191" i="3"/>
  <c r="O191" i="3"/>
  <c r="N191" i="3"/>
  <c r="M191" i="3"/>
  <c r="L191" i="3"/>
  <c r="J191" i="3"/>
  <c r="I191" i="3"/>
  <c r="H191" i="3"/>
  <c r="G191" i="3"/>
  <c r="F191" i="3"/>
  <c r="E191" i="3"/>
  <c r="D191" i="3"/>
  <c r="C191" i="3"/>
  <c r="V190" i="3"/>
  <c r="T190" i="3"/>
  <c r="S190" i="3"/>
  <c r="R190" i="3"/>
  <c r="Q190" i="3"/>
  <c r="P190" i="3"/>
  <c r="O190" i="3"/>
  <c r="N190" i="3"/>
  <c r="M190" i="3"/>
  <c r="L190" i="3"/>
  <c r="J190" i="3"/>
  <c r="I190" i="3"/>
  <c r="H190" i="3"/>
  <c r="G190" i="3"/>
  <c r="F190" i="3"/>
  <c r="E190" i="3"/>
  <c r="D190" i="3"/>
  <c r="C190" i="3"/>
  <c r="V189" i="3"/>
  <c r="T189" i="3"/>
  <c r="T188" i="3" s="1"/>
  <c r="S189" i="3"/>
  <c r="R189" i="3"/>
  <c r="Q189" i="3"/>
  <c r="P189" i="3"/>
  <c r="O189" i="3"/>
  <c r="N189" i="3"/>
  <c r="M189" i="3"/>
  <c r="M188" i="3" s="1"/>
  <c r="L189" i="3"/>
  <c r="J189" i="3"/>
  <c r="I189" i="3"/>
  <c r="H189" i="3"/>
  <c r="H188" i="3" s="1"/>
  <c r="G189" i="3"/>
  <c r="F189" i="3"/>
  <c r="E189" i="3"/>
  <c r="D189" i="3"/>
  <c r="C189" i="3"/>
  <c r="V187" i="3"/>
  <c r="T187" i="3"/>
  <c r="S187" i="3"/>
  <c r="R187" i="3"/>
  <c r="Q187" i="3"/>
  <c r="P187" i="3"/>
  <c r="O187" i="3"/>
  <c r="N187" i="3"/>
  <c r="M187" i="3"/>
  <c r="L187" i="3"/>
  <c r="J187" i="3"/>
  <c r="I187" i="3"/>
  <c r="H187" i="3"/>
  <c r="G187" i="3"/>
  <c r="F187" i="3"/>
  <c r="E187" i="3"/>
  <c r="D187" i="3"/>
  <c r="C187" i="3"/>
  <c r="V186" i="3"/>
  <c r="T186" i="3"/>
  <c r="S186" i="3"/>
  <c r="R186" i="3"/>
  <c r="Q186" i="3"/>
  <c r="P186" i="3"/>
  <c r="O186" i="3"/>
  <c r="N186" i="3"/>
  <c r="M186" i="3"/>
  <c r="L186" i="3"/>
  <c r="J186" i="3"/>
  <c r="I186" i="3"/>
  <c r="H186" i="3"/>
  <c r="G186" i="3"/>
  <c r="F186" i="3"/>
  <c r="E186" i="3"/>
  <c r="D186" i="3"/>
  <c r="C186" i="3"/>
  <c r="V185" i="3"/>
  <c r="T185" i="3"/>
  <c r="S185" i="3"/>
  <c r="R185" i="3"/>
  <c r="Q185" i="3"/>
  <c r="P185" i="3"/>
  <c r="O185" i="3"/>
  <c r="N185" i="3"/>
  <c r="M185" i="3"/>
  <c r="L185" i="3"/>
  <c r="J185" i="3"/>
  <c r="I185" i="3"/>
  <c r="H185" i="3"/>
  <c r="G185" i="3"/>
  <c r="F185" i="3"/>
  <c r="E185" i="3"/>
  <c r="D185" i="3"/>
  <c r="C185" i="3"/>
  <c r="V184" i="3"/>
  <c r="T184" i="3"/>
  <c r="S184" i="3"/>
  <c r="R184" i="3"/>
  <c r="Q184" i="3"/>
  <c r="P184" i="3"/>
  <c r="O184" i="3"/>
  <c r="N184" i="3"/>
  <c r="M184" i="3"/>
  <c r="L184" i="3"/>
  <c r="J184" i="3"/>
  <c r="I184" i="3"/>
  <c r="H184" i="3"/>
  <c r="G184" i="3"/>
  <c r="F184" i="3"/>
  <c r="E184" i="3"/>
  <c r="D184" i="3"/>
  <c r="C184" i="3"/>
  <c r="V183" i="3"/>
  <c r="T183" i="3"/>
  <c r="S183" i="3"/>
  <c r="R183" i="3"/>
  <c r="Q183" i="3"/>
  <c r="P183" i="3"/>
  <c r="O183" i="3"/>
  <c r="N183" i="3"/>
  <c r="M183" i="3"/>
  <c r="L183" i="3"/>
  <c r="J183" i="3"/>
  <c r="I183" i="3"/>
  <c r="H183" i="3"/>
  <c r="G183" i="3"/>
  <c r="F183" i="3"/>
  <c r="E183" i="3"/>
  <c r="D183" i="3"/>
  <c r="C183" i="3"/>
  <c r="V182" i="3"/>
  <c r="T182" i="3"/>
  <c r="S182" i="3"/>
  <c r="R182" i="3"/>
  <c r="Q182" i="3"/>
  <c r="P182" i="3"/>
  <c r="O182" i="3"/>
  <c r="N182" i="3"/>
  <c r="M182" i="3"/>
  <c r="L182" i="3"/>
  <c r="J182" i="3"/>
  <c r="I182" i="3"/>
  <c r="H182" i="3"/>
  <c r="G182" i="3"/>
  <c r="F182" i="3"/>
  <c r="E182" i="3"/>
  <c r="D182" i="3"/>
  <c r="C182" i="3"/>
  <c r="V181" i="3"/>
  <c r="T181" i="3"/>
  <c r="S181" i="3"/>
  <c r="R181" i="3"/>
  <c r="Q181" i="3"/>
  <c r="P181" i="3"/>
  <c r="O181" i="3"/>
  <c r="N181" i="3"/>
  <c r="M181" i="3"/>
  <c r="L181" i="3"/>
  <c r="J181" i="3"/>
  <c r="I181" i="3"/>
  <c r="H181" i="3"/>
  <c r="G181" i="3"/>
  <c r="F181" i="3"/>
  <c r="E181" i="3"/>
  <c r="D181" i="3"/>
  <c r="C181" i="3"/>
  <c r="V180" i="3"/>
  <c r="T180" i="3"/>
  <c r="S180" i="3"/>
  <c r="R180" i="3"/>
  <c r="Q180" i="3"/>
  <c r="P180" i="3"/>
  <c r="O180" i="3"/>
  <c r="N180" i="3"/>
  <c r="M180" i="3"/>
  <c r="L180" i="3"/>
  <c r="J180" i="3"/>
  <c r="I180" i="3"/>
  <c r="H180" i="3"/>
  <c r="G180" i="3"/>
  <c r="F180" i="3"/>
  <c r="E180" i="3"/>
  <c r="D180" i="3"/>
  <c r="C180" i="3"/>
  <c r="V179" i="3"/>
  <c r="T179" i="3"/>
  <c r="S179" i="3"/>
  <c r="R179" i="3"/>
  <c r="Q179" i="3"/>
  <c r="P179" i="3"/>
  <c r="O179" i="3"/>
  <c r="N179" i="3"/>
  <c r="M179" i="3"/>
  <c r="L179" i="3"/>
  <c r="J179" i="3"/>
  <c r="I179" i="3"/>
  <c r="H179" i="3"/>
  <c r="G179" i="3"/>
  <c r="F179" i="3"/>
  <c r="E179" i="3"/>
  <c r="D179" i="3"/>
  <c r="C179" i="3"/>
  <c r="V178" i="3"/>
  <c r="T178" i="3"/>
  <c r="S178" i="3"/>
  <c r="R178" i="3"/>
  <c r="Q178" i="3"/>
  <c r="P178" i="3"/>
  <c r="O178" i="3"/>
  <c r="N178" i="3"/>
  <c r="M178" i="3"/>
  <c r="L178" i="3"/>
  <c r="J178" i="3"/>
  <c r="I178" i="3"/>
  <c r="H178" i="3"/>
  <c r="G178" i="3"/>
  <c r="F178" i="3"/>
  <c r="E178" i="3"/>
  <c r="D178" i="3"/>
  <c r="C178" i="3"/>
  <c r="V177" i="3"/>
  <c r="T177" i="3"/>
  <c r="S177" i="3"/>
  <c r="R177" i="3"/>
  <c r="Q177" i="3"/>
  <c r="P177" i="3"/>
  <c r="O177" i="3"/>
  <c r="N177" i="3"/>
  <c r="M177" i="3"/>
  <c r="L177" i="3"/>
  <c r="J177" i="3"/>
  <c r="I177" i="3"/>
  <c r="H177" i="3"/>
  <c r="G177" i="3"/>
  <c r="F177" i="3"/>
  <c r="E177" i="3"/>
  <c r="D177" i="3"/>
  <c r="C177" i="3"/>
  <c r="V176" i="3"/>
  <c r="T176" i="3"/>
  <c r="S176" i="3"/>
  <c r="R176" i="3"/>
  <c r="Q176" i="3"/>
  <c r="P176" i="3"/>
  <c r="O176" i="3"/>
  <c r="N176" i="3"/>
  <c r="M176" i="3"/>
  <c r="L176" i="3"/>
  <c r="J176" i="3"/>
  <c r="I176" i="3"/>
  <c r="H176" i="3"/>
  <c r="G176" i="3"/>
  <c r="F176" i="3"/>
  <c r="E176" i="3"/>
  <c r="D176" i="3"/>
  <c r="C176" i="3"/>
  <c r="V175" i="3"/>
  <c r="T175" i="3"/>
  <c r="S175" i="3"/>
  <c r="R175" i="3"/>
  <c r="Q175" i="3"/>
  <c r="P175" i="3"/>
  <c r="O175" i="3"/>
  <c r="N175" i="3"/>
  <c r="M175" i="3"/>
  <c r="L175" i="3"/>
  <c r="J175" i="3"/>
  <c r="I175" i="3"/>
  <c r="H175" i="3"/>
  <c r="G175" i="3"/>
  <c r="F175" i="3"/>
  <c r="E175" i="3"/>
  <c r="D175" i="3"/>
  <c r="C175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R162" i="3"/>
  <c r="R170" i="3" s="1"/>
  <c r="Q162" i="3"/>
  <c r="Q170" i="3" s="1"/>
  <c r="P162" i="3"/>
  <c r="P170" i="3" s="1"/>
  <c r="O162" i="3"/>
  <c r="O170" i="3" s="1"/>
  <c r="N162" i="3"/>
  <c r="N170" i="3" s="1"/>
  <c r="M162" i="3"/>
  <c r="M170" i="3" s="1"/>
  <c r="L162" i="3"/>
  <c r="L170" i="3" s="1"/>
  <c r="K162" i="3"/>
  <c r="K170" i="3" s="1"/>
  <c r="J162" i="3"/>
  <c r="J170" i="3" s="1"/>
  <c r="I162" i="3"/>
  <c r="I170" i="3" s="1"/>
  <c r="H162" i="3"/>
  <c r="H170" i="3" s="1"/>
  <c r="G162" i="3"/>
  <c r="G170" i="3" s="1"/>
  <c r="F162" i="3"/>
  <c r="F170" i="3" s="1"/>
  <c r="E162" i="3"/>
  <c r="E170" i="3" s="1"/>
  <c r="D162" i="3"/>
  <c r="D170" i="3" s="1"/>
  <c r="C162" i="3"/>
  <c r="C170" i="3" s="1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R152" i="3"/>
  <c r="R157" i="3" s="1"/>
  <c r="Q152" i="3"/>
  <c r="Q157" i="3" s="1"/>
  <c r="P152" i="3"/>
  <c r="P157" i="3" s="1"/>
  <c r="O152" i="3"/>
  <c r="O157" i="3" s="1"/>
  <c r="N152" i="3"/>
  <c r="N157" i="3" s="1"/>
  <c r="M152" i="3"/>
  <c r="M157" i="3" s="1"/>
  <c r="L152" i="3"/>
  <c r="L157" i="3" s="1"/>
  <c r="K152" i="3"/>
  <c r="K157" i="3" s="1"/>
  <c r="J152" i="3"/>
  <c r="J157" i="3" s="1"/>
  <c r="I152" i="3"/>
  <c r="I157" i="3" s="1"/>
  <c r="H152" i="3"/>
  <c r="H157" i="3" s="1"/>
  <c r="G152" i="3"/>
  <c r="G157" i="3" s="1"/>
  <c r="F152" i="3"/>
  <c r="F157" i="3" s="1"/>
  <c r="E152" i="3"/>
  <c r="E157" i="3" s="1"/>
  <c r="D152" i="3"/>
  <c r="D157" i="3" s="1"/>
  <c r="C152" i="3"/>
  <c r="C157" i="3" s="1"/>
  <c r="S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S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S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S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S141" i="3"/>
  <c r="Q141" i="3"/>
  <c r="Q140" i="3" s="1"/>
  <c r="P141" i="3"/>
  <c r="P140" i="3" s="1"/>
  <c r="O141" i="3"/>
  <c r="O140" i="3" s="1"/>
  <c r="N141" i="3"/>
  <c r="N140" i="3" s="1"/>
  <c r="M141" i="3"/>
  <c r="M140" i="3" s="1"/>
  <c r="L141" i="3"/>
  <c r="L140" i="3" s="1"/>
  <c r="K141" i="3"/>
  <c r="J141" i="3"/>
  <c r="J140" i="3" s="1"/>
  <c r="I141" i="3"/>
  <c r="I140" i="3" s="1"/>
  <c r="H141" i="3"/>
  <c r="H140" i="3" s="1"/>
  <c r="G141" i="3"/>
  <c r="G140" i="3" s="1"/>
  <c r="F141" i="3"/>
  <c r="F140" i="3" s="1"/>
  <c r="E141" i="3"/>
  <c r="E140" i="3" s="1"/>
  <c r="D141" i="3"/>
  <c r="D140" i="3" s="1"/>
  <c r="C141" i="3"/>
  <c r="C140" i="3" s="1"/>
  <c r="S140" i="3"/>
  <c r="R140" i="3"/>
  <c r="K140" i="3"/>
  <c r="S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S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S137" i="3"/>
  <c r="Q137" i="3"/>
  <c r="P137" i="3"/>
  <c r="O137" i="3"/>
  <c r="N137" i="3"/>
  <c r="M137" i="3"/>
  <c r="L137" i="3"/>
  <c r="L136" i="3" s="1"/>
  <c r="K137" i="3"/>
  <c r="J137" i="3"/>
  <c r="I137" i="3"/>
  <c r="H137" i="3"/>
  <c r="G137" i="3"/>
  <c r="F137" i="3"/>
  <c r="E137" i="3"/>
  <c r="D137" i="3"/>
  <c r="D136" i="3" s="1"/>
  <c r="C137" i="3"/>
  <c r="R136" i="3"/>
  <c r="S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S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S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S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S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S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S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S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S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S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S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S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S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E118" i="3"/>
  <c r="D118" i="3"/>
  <c r="C118" i="3"/>
  <c r="E114" i="3"/>
  <c r="D114" i="3"/>
  <c r="C114" i="3"/>
  <c r="E113" i="3"/>
  <c r="D113" i="3"/>
  <c r="C113" i="3"/>
  <c r="C109" i="3"/>
  <c r="E108" i="3"/>
  <c r="D108" i="3"/>
  <c r="C108" i="3"/>
  <c r="E107" i="3"/>
  <c r="D107" i="3"/>
  <c r="C107" i="3"/>
  <c r="E106" i="3"/>
  <c r="D106" i="3"/>
  <c r="C106" i="3"/>
  <c r="E105" i="3"/>
  <c r="D105" i="3"/>
  <c r="C105" i="3"/>
  <c r="E104" i="3"/>
  <c r="D104" i="3"/>
  <c r="C104" i="3"/>
  <c r="C110" i="3" s="1"/>
  <c r="E100" i="3"/>
  <c r="D100" i="3"/>
  <c r="C100" i="3"/>
  <c r="E99" i="3"/>
  <c r="D99" i="3"/>
  <c r="C99" i="3"/>
  <c r="E98" i="3"/>
  <c r="D98" i="3"/>
  <c r="D101" i="3" s="1"/>
  <c r="C98" i="3"/>
  <c r="E94" i="3"/>
  <c r="D94" i="3"/>
  <c r="C94" i="3"/>
  <c r="E93" i="3"/>
  <c r="D93" i="3"/>
  <c r="C93" i="3"/>
  <c r="E92" i="3"/>
  <c r="D92" i="3"/>
  <c r="C92" i="3"/>
  <c r="E91" i="3"/>
  <c r="D91" i="3"/>
  <c r="C91" i="3"/>
  <c r="E90" i="3"/>
  <c r="D90" i="3"/>
  <c r="C90" i="3"/>
  <c r="E89" i="3"/>
  <c r="D89" i="3"/>
  <c r="C89" i="3"/>
  <c r="E88" i="3"/>
  <c r="D88" i="3"/>
  <c r="C88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0" i="3"/>
  <c r="D70" i="3"/>
  <c r="C70" i="3"/>
  <c r="E69" i="3"/>
  <c r="D69" i="3"/>
  <c r="C69" i="3"/>
  <c r="E68" i="3"/>
  <c r="D68" i="3"/>
  <c r="C68" i="3"/>
  <c r="E67" i="3"/>
  <c r="D67" i="3"/>
  <c r="C67" i="3"/>
  <c r="E66" i="3"/>
  <c r="D66" i="3"/>
  <c r="C66" i="3"/>
  <c r="E65" i="3"/>
  <c r="D65" i="3"/>
  <c r="C65" i="3"/>
  <c r="E64" i="3"/>
  <c r="D64" i="3"/>
  <c r="C64" i="3"/>
  <c r="E63" i="3"/>
  <c r="D63" i="3"/>
  <c r="C63" i="3"/>
  <c r="E62" i="3"/>
  <c r="D62" i="3"/>
  <c r="C62" i="3"/>
  <c r="E61" i="3"/>
  <c r="D61" i="3"/>
  <c r="C61" i="3"/>
  <c r="E60" i="3"/>
  <c r="D60" i="3"/>
  <c r="C60" i="3"/>
  <c r="C55" i="3"/>
  <c r="C54" i="3"/>
  <c r="C53" i="3" s="1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C46" i="3"/>
  <c r="C45" i="3" s="1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C37" i="3"/>
  <c r="C36" i="3" s="1"/>
  <c r="E35" i="3"/>
  <c r="D35" i="3"/>
  <c r="C35" i="3"/>
  <c r="E34" i="3"/>
  <c r="D34" i="3"/>
  <c r="C34" i="3"/>
  <c r="C32" i="3"/>
  <c r="C31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A5" i="3"/>
  <c r="A4" i="3"/>
  <c r="A3" i="3"/>
  <c r="A2" i="3"/>
  <c r="C281" i="3" l="1"/>
  <c r="C30" i="3"/>
  <c r="V188" i="3"/>
  <c r="P234" i="3"/>
  <c r="F312" i="3"/>
  <c r="J312" i="3"/>
  <c r="D33" i="3"/>
  <c r="E110" i="3"/>
  <c r="D115" i="3"/>
  <c r="S136" i="3"/>
  <c r="F136" i="3"/>
  <c r="J136" i="3"/>
  <c r="C298" i="3"/>
  <c r="D312" i="3"/>
  <c r="H312" i="3"/>
  <c r="L312" i="3"/>
  <c r="C10" i="3"/>
  <c r="J220" i="3"/>
  <c r="F225" i="3"/>
  <c r="J225" i="3"/>
  <c r="N225" i="3"/>
  <c r="K231" i="3"/>
  <c r="D234" i="3"/>
  <c r="H234" i="3"/>
  <c r="F237" i="3"/>
  <c r="J237" i="3"/>
  <c r="N237" i="3"/>
  <c r="C136" i="3"/>
  <c r="K136" i="3"/>
  <c r="E136" i="3"/>
  <c r="I136" i="3"/>
  <c r="C217" i="3"/>
  <c r="E38" i="3"/>
  <c r="E77" i="3"/>
  <c r="E85" i="3"/>
  <c r="E101" i="3"/>
  <c r="E188" i="3"/>
  <c r="E195" i="3" s="1"/>
  <c r="I188" i="3"/>
  <c r="N188" i="3"/>
  <c r="R188" i="3"/>
  <c r="R195" i="3" s="1"/>
  <c r="C188" i="3"/>
  <c r="C195" i="3" s="1"/>
  <c r="L188" i="3"/>
  <c r="K217" i="3"/>
  <c r="D220" i="3"/>
  <c r="H220" i="3"/>
  <c r="L220" i="3"/>
  <c r="P220" i="3"/>
  <c r="M220" i="3"/>
  <c r="Q220" i="3"/>
  <c r="L234" i="3"/>
  <c r="L242" i="3"/>
  <c r="E33" i="3"/>
  <c r="N136" i="3"/>
  <c r="F188" i="3"/>
  <c r="F195" i="3" s="1"/>
  <c r="J188" i="3"/>
  <c r="O188" i="3"/>
  <c r="S188" i="3"/>
  <c r="S195" i="3" s="1"/>
  <c r="D188" i="3"/>
  <c r="Q188" i="3"/>
  <c r="C199" i="3"/>
  <c r="AA199" i="3" s="1"/>
  <c r="K199" i="3" s="1"/>
  <c r="AB202" i="3"/>
  <c r="F241" i="3"/>
  <c r="J241" i="3"/>
  <c r="N241" i="3"/>
  <c r="C214" i="3"/>
  <c r="D19" i="3"/>
  <c r="K241" i="3"/>
  <c r="D242" i="3"/>
  <c r="F217" i="3"/>
  <c r="J217" i="3"/>
  <c r="N217" i="3"/>
  <c r="J240" i="3"/>
  <c r="E19" i="3"/>
  <c r="C33" i="3"/>
  <c r="C47" i="3"/>
  <c r="C95" i="3"/>
  <c r="D110" i="3"/>
  <c r="V195" i="3"/>
  <c r="J195" i="3"/>
  <c r="E241" i="3"/>
  <c r="Q241" i="3"/>
  <c r="E220" i="3"/>
  <c r="D225" i="3"/>
  <c r="L225" i="3"/>
  <c r="D228" i="3"/>
  <c r="L228" i="3"/>
  <c r="K237" i="3"/>
  <c r="D10" i="3"/>
  <c r="E10" i="3"/>
  <c r="C19" i="3"/>
  <c r="D38" i="3"/>
  <c r="E47" i="3"/>
  <c r="D77" i="3"/>
  <c r="E95" i="3"/>
  <c r="D95" i="3"/>
  <c r="H136" i="3"/>
  <c r="P136" i="3"/>
  <c r="D195" i="3"/>
  <c r="H195" i="3"/>
  <c r="AB199" i="3"/>
  <c r="C201" i="3"/>
  <c r="G241" i="3"/>
  <c r="O241" i="3"/>
  <c r="H242" i="3"/>
  <c r="P242" i="3"/>
  <c r="C38" i="3"/>
  <c r="D47" i="3"/>
  <c r="C115" i="3"/>
  <c r="I241" i="3"/>
  <c r="M241" i="3"/>
  <c r="I220" i="3"/>
  <c r="H225" i="3"/>
  <c r="P225" i="3"/>
  <c r="H228" i="3"/>
  <c r="P228" i="3"/>
  <c r="F234" i="3"/>
  <c r="N234" i="3"/>
  <c r="C237" i="3"/>
  <c r="G237" i="3"/>
  <c r="O237" i="3"/>
  <c r="C77" i="3"/>
  <c r="C85" i="3"/>
  <c r="D85" i="3"/>
  <c r="C101" i="3"/>
  <c r="M136" i="3"/>
  <c r="G188" i="3"/>
  <c r="P188" i="3"/>
  <c r="P195" i="3" s="1"/>
  <c r="T195" i="3"/>
  <c r="N195" i="3"/>
  <c r="AB200" i="3"/>
  <c r="F220" i="3"/>
  <c r="N220" i="3"/>
  <c r="G231" i="3"/>
  <c r="O231" i="3"/>
  <c r="C234" i="3"/>
  <c r="G234" i="3"/>
  <c r="K234" i="3"/>
  <c r="O234" i="3"/>
  <c r="D237" i="3"/>
  <c r="H237" i="3"/>
  <c r="L237" i="3"/>
  <c r="P237" i="3"/>
  <c r="F240" i="3"/>
  <c r="N240" i="3"/>
  <c r="D252" i="3"/>
  <c r="L195" i="3"/>
  <c r="C312" i="3"/>
  <c r="K195" i="3"/>
  <c r="G242" i="3"/>
  <c r="G243" i="3" s="1"/>
  <c r="G214" i="3"/>
  <c r="K242" i="3"/>
  <c r="K214" i="3"/>
  <c r="O242" i="3"/>
  <c r="O214" i="3"/>
  <c r="F214" i="3"/>
  <c r="N214" i="3"/>
  <c r="I195" i="3"/>
  <c r="M195" i="3"/>
  <c r="Q195" i="3"/>
  <c r="D241" i="3"/>
  <c r="H241" i="3"/>
  <c r="H243" i="3" s="1"/>
  <c r="L241" i="3"/>
  <c r="L243" i="3" s="1"/>
  <c r="P241" i="3"/>
  <c r="P243" i="3" s="1"/>
  <c r="E242" i="3"/>
  <c r="E243" i="3" s="1"/>
  <c r="I242" i="3"/>
  <c r="M242" i="3"/>
  <c r="Q242" i="3"/>
  <c r="Q243" i="3" s="1"/>
  <c r="J214" i="3"/>
  <c r="G217" i="3"/>
  <c r="O217" i="3"/>
  <c r="E115" i="3"/>
  <c r="G136" i="3"/>
  <c r="O136" i="3"/>
  <c r="E214" i="3"/>
  <c r="I214" i="3"/>
  <c r="M214" i="3"/>
  <c r="Q214" i="3"/>
  <c r="D214" i="3"/>
  <c r="L214" i="3"/>
  <c r="D217" i="3"/>
  <c r="H217" i="3"/>
  <c r="L217" i="3"/>
  <c r="P217" i="3"/>
  <c r="I217" i="3"/>
  <c r="Q217" i="3"/>
  <c r="E228" i="3"/>
  <c r="I228" i="3"/>
  <c r="M228" i="3"/>
  <c r="Q228" i="3"/>
  <c r="D231" i="3"/>
  <c r="H231" i="3"/>
  <c r="L231" i="3"/>
  <c r="P231" i="3"/>
  <c r="C240" i="3"/>
  <c r="G240" i="3"/>
  <c r="K240" i="3"/>
  <c r="O240" i="3"/>
  <c r="J242" i="3"/>
  <c r="J243" i="3" s="1"/>
  <c r="C252" i="3"/>
  <c r="E252" i="3"/>
  <c r="AA261" i="3"/>
  <c r="K261" i="3" s="1"/>
  <c r="AA263" i="3"/>
  <c r="K263" i="3" s="1"/>
  <c r="E312" i="3"/>
  <c r="I312" i="3"/>
  <c r="M312" i="3"/>
  <c r="G195" i="3"/>
  <c r="O195" i="3"/>
  <c r="C242" i="3"/>
  <c r="Q136" i="3"/>
  <c r="H214" i="3"/>
  <c r="P214" i="3"/>
  <c r="E217" i="3"/>
  <c r="M217" i="3"/>
  <c r="C228" i="3"/>
  <c r="G228" i="3"/>
  <c r="K228" i="3"/>
  <c r="O228" i="3"/>
  <c r="F231" i="3"/>
  <c r="J231" i="3"/>
  <c r="N231" i="3"/>
  <c r="E240" i="3"/>
  <c r="I240" i="3"/>
  <c r="M240" i="3"/>
  <c r="Q240" i="3"/>
  <c r="F242" i="3"/>
  <c r="F243" i="3" s="1"/>
  <c r="N242" i="3"/>
  <c r="N243" i="3" s="1"/>
  <c r="AA262" i="3"/>
  <c r="K262" i="3" s="1"/>
  <c r="G312" i="3"/>
  <c r="K312" i="3"/>
  <c r="D56" i="3" l="1"/>
  <c r="E56" i="3"/>
  <c r="K243" i="3"/>
  <c r="C56" i="3"/>
  <c r="I243" i="3"/>
  <c r="AA201" i="3"/>
  <c r="K201" i="3" s="1"/>
  <c r="AB201" i="3"/>
  <c r="M243" i="3"/>
  <c r="O243" i="3"/>
  <c r="G9" i="3"/>
  <c r="D243" i="3"/>
  <c r="C241" i="3"/>
  <c r="C243" i="3" s="1"/>
  <c r="M311" i="2" l="1"/>
  <c r="L311" i="2"/>
  <c r="K311" i="2"/>
  <c r="J311" i="2"/>
  <c r="I311" i="2"/>
  <c r="H311" i="2"/>
  <c r="G311" i="2"/>
  <c r="F311" i="2"/>
  <c r="E311" i="2"/>
  <c r="D311" i="2"/>
  <c r="C310" i="2"/>
  <c r="C309" i="2"/>
  <c r="C308" i="2"/>
  <c r="C307" i="2"/>
  <c r="C306" i="2"/>
  <c r="M305" i="2"/>
  <c r="L305" i="2"/>
  <c r="K305" i="2"/>
  <c r="J305" i="2"/>
  <c r="I305" i="2"/>
  <c r="H305" i="2"/>
  <c r="G305" i="2"/>
  <c r="F305" i="2"/>
  <c r="E305" i="2"/>
  <c r="D305" i="2"/>
  <c r="C304" i="2"/>
  <c r="C303" i="2"/>
  <c r="C302" i="2"/>
  <c r="C301" i="2"/>
  <c r="C300" i="2"/>
  <c r="C299" i="2"/>
  <c r="M298" i="2"/>
  <c r="L298" i="2"/>
  <c r="K298" i="2"/>
  <c r="J298" i="2"/>
  <c r="I298" i="2"/>
  <c r="H298" i="2"/>
  <c r="G298" i="2"/>
  <c r="F298" i="2"/>
  <c r="E298" i="2"/>
  <c r="D298" i="2"/>
  <c r="C297" i="2"/>
  <c r="C296" i="2"/>
  <c r="C295" i="2"/>
  <c r="C294" i="2"/>
  <c r="C293" i="2"/>
  <c r="C292" i="2"/>
  <c r="C291" i="2"/>
  <c r="C290" i="2"/>
  <c r="C298" i="2" s="1"/>
  <c r="M289" i="2"/>
  <c r="L289" i="2"/>
  <c r="K289" i="2"/>
  <c r="J289" i="2"/>
  <c r="I289" i="2"/>
  <c r="H289" i="2"/>
  <c r="G289" i="2"/>
  <c r="F289" i="2"/>
  <c r="E289" i="2"/>
  <c r="D289" i="2"/>
  <c r="C288" i="2"/>
  <c r="C287" i="2"/>
  <c r="C286" i="2"/>
  <c r="C289" i="2" s="1"/>
  <c r="M285" i="2"/>
  <c r="L285" i="2"/>
  <c r="K285" i="2"/>
  <c r="J285" i="2"/>
  <c r="I285" i="2"/>
  <c r="H285" i="2"/>
  <c r="G285" i="2"/>
  <c r="F285" i="2"/>
  <c r="E285" i="2"/>
  <c r="D285" i="2"/>
  <c r="C284" i="2"/>
  <c r="C283" i="2"/>
  <c r="C285" i="2" s="1"/>
  <c r="C282" i="2"/>
  <c r="M281" i="2"/>
  <c r="L281" i="2"/>
  <c r="K281" i="2"/>
  <c r="J281" i="2"/>
  <c r="I281" i="2"/>
  <c r="H281" i="2"/>
  <c r="G281" i="2"/>
  <c r="F281" i="2"/>
  <c r="E281" i="2"/>
  <c r="D281" i="2"/>
  <c r="C280" i="2"/>
  <c r="C279" i="2"/>
  <c r="C281" i="2" s="1"/>
  <c r="C278" i="2"/>
  <c r="M277" i="2"/>
  <c r="M312" i="2" s="1"/>
  <c r="L277" i="2"/>
  <c r="K277" i="2"/>
  <c r="J277" i="2"/>
  <c r="I277" i="2"/>
  <c r="I312" i="2" s="1"/>
  <c r="H277" i="2"/>
  <c r="G277" i="2"/>
  <c r="F277" i="2"/>
  <c r="F312" i="2" s="1"/>
  <c r="E277" i="2"/>
  <c r="E312" i="2" s="1"/>
  <c r="D277" i="2"/>
  <c r="C276" i="2"/>
  <c r="C275" i="2"/>
  <c r="C274" i="2"/>
  <c r="C273" i="2"/>
  <c r="C272" i="2"/>
  <c r="AB268" i="2"/>
  <c r="AA268" i="2"/>
  <c r="F268" i="2" s="1"/>
  <c r="AB267" i="2"/>
  <c r="AA267" i="2"/>
  <c r="F267" i="2" s="1"/>
  <c r="AB266" i="2"/>
  <c r="AA266" i="2"/>
  <c r="F266" i="2"/>
  <c r="C263" i="2"/>
  <c r="C262" i="2"/>
  <c r="AB262" i="2" s="1"/>
  <c r="C261" i="2"/>
  <c r="D251" i="2"/>
  <c r="C251" i="2"/>
  <c r="D250" i="2"/>
  <c r="C250" i="2"/>
  <c r="E249" i="2"/>
  <c r="D249" i="2"/>
  <c r="C249" i="2"/>
  <c r="D248" i="2"/>
  <c r="C248" i="2"/>
  <c r="E247" i="2"/>
  <c r="D247" i="2"/>
  <c r="C247" i="2"/>
  <c r="D246" i="2"/>
  <c r="C246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D239" i="2"/>
  <c r="C239" i="2"/>
  <c r="Q238" i="2"/>
  <c r="P238" i="2"/>
  <c r="P240" i="2" s="1"/>
  <c r="O238" i="2"/>
  <c r="N238" i="2"/>
  <c r="M238" i="2"/>
  <c r="L238" i="2"/>
  <c r="K238" i="2"/>
  <c r="J238" i="2"/>
  <c r="I238" i="2"/>
  <c r="H238" i="2"/>
  <c r="H240" i="2" s="1"/>
  <c r="G238" i="2"/>
  <c r="F238" i="2"/>
  <c r="E238" i="2"/>
  <c r="D238" i="2"/>
  <c r="C238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D236" i="2"/>
  <c r="C236" i="2"/>
  <c r="Q235" i="2"/>
  <c r="P235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C235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D233" i="2"/>
  <c r="C233" i="2"/>
  <c r="Q232" i="2"/>
  <c r="P232" i="2"/>
  <c r="P234" i="2" s="1"/>
  <c r="O232" i="2"/>
  <c r="N232" i="2"/>
  <c r="M232" i="2"/>
  <c r="L232" i="2"/>
  <c r="L234" i="2" s="1"/>
  <c r="K232" i="2"/>
  <c r="J232" i="2"/>
  <c r="I232" i="2"/>
  <c r="H232" i="2"/>
  <c r="H234" i="2" s="1"/>
  <c r="G232" i="2"/>
  <c r="F232" i="2"/>
  <c r="E232" i="2"/>
  <c r="D232" i="2"/>
  <c r="D234" i="2" s="1"/>
  <c r="C232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D230" i="2"/>
  <c r="C230" i="2"/>
  <c r="Q229" i="2"/>
  <c r="Q231" i="2" s="1"/>
  <c r="P229" i="2"/>
  <c r="O229" i="2"/>
  <c r="N229" i="2"/>
  <c r="M229" i="2"/>
  <c r="M231" i="2" s="1"/>
  <c r="L229" i="2"/>
  <c r="K229" i="2"/>
  <c r="J229" i="2"/>
  <c r="I229" i="2"/>
  <c r="I231" i="2" s="1"/>
  <c r="H229" i="2"/>
  <c r="G229" i="2"/>
  <c r="F229" i="2"/>
  <c r="E229" i="2"/>
  <c r="E231" i="2" s="1"/>
  <c r="D229" i="2"/>
  <c r="C229" i="2"/>
  <c r="Q227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C227" i="2"/>
  <c r="Q226" i="2"/>
  <c r="P226" i="2"/>
  <c r="P228" i="2" s="1"/>
  <c r="O226" i="2"/>
  <c r="N226" i="2"/>
  <c r="M226" i="2"/>
  <c r="L226" i="2"/>
  <c r="L228" i="2" s="1"/>
  <c r="K226" i="2"/>
  <c r="J226" i="2"/>
  <c r="I226" i="2"/>
  <c r="H226" i="2"/>
  <c r="H228" i="2" s="1"/>
  <c r="G226" i="2"/>
  <c r="F226" i="2"/>
  <c r="E226" i="2"/>
  <c r="D226" i="2"/>
  <c r="D228" i="2" s="1"/>
  <c r="C226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D224" i="2"/>
  <c r="C224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D223" i="2"/>
  <c r="C223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D222" i="2"/>
  <c r="C222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D221" i="2"/>
  <c r="C221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C219" i="2"/>
  <c r="Q218" i="2"/>
  <c r="Q220" i="2" s="1"/>
  <c r="P218" i="2"/>
  <c r="O218" i="2"/>
  <c r="N218" i="2"/>
  <c r="M218" i="2"/>
  <c r="M220" i="2" s="1"/>
  <c r="L218" i="2"/>
  <c r="K218" i="2"/>
  <c r="J218" i="2"/>
  <c r="I218" i="2"/>
  <c r="I220" i="2" s="1"/>
  <c r="H218" i="2"/>
  <c r="G218" i="2"/>
  <c r="F218" i="2"/>
  <c r="E218" i="2"/>
  <c r="E220" i="2" s="1"/>
  <c r="D218" i="2"/>
  <c r="C218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Q215" i="2"/>
  <c r="Q217" i="2" s="1"/>
  <c r="P215" i="2"/>
  <c r="O215" i="2"/>
  <c r="N215" i="2"/>
  <c r="M215" i="2"/>
  <c r="L215" i="2"/>
  <c r="K215" i="2"/>
  <c r="J215" i="2"/>
  <c r="I215" i="2"/>
  <c r="H215" i="2"/>
  <c r="G215" i="2"/>
  <c r="F215" i="2"/>
  <c r="E215" i="2"/>
  <c r="D215" i="2"/>
  <c r="C215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D213" i="2"/>
  <c r="C213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D207" i="2"/>
  <c r="C207" i="2"/>
  <c r="D206" i="2"/>
  <c r="C206" i="2"/>
  <c r="F202" i="2"/>
  <c r="E202" i="2"/>
  <c r="F201" i="2"/>
  <c r="E201" i="2"/>
  <c r="F200" i="2"/>
  <c r="E200" i="2"/>
  <c r="F199" i="2"/>
  <c r="E199" i="2"/>
  <c r="V194" i="2"/>
  <c r="U194" i="2"/>
  <c r="U195" i="2" s="1"/>
  <c r="R194" i="2"/>
  <c r="Q194" i="2"/>
  <c r="P194" i="2"/>
  <c r="O194" i="2"/>
  <c r="N194" i="2"/>
  <c r="M194" i="2"/>
  <c r="L194" i="2"/>
  <c r="J194" i="2"/>
  <c r="I194" i="2"/>
  <c r="H194" i="2"/>
  <c r="G194" i="2"/>
  <c r="F194" i="2"/>
  <c r="E194" i="2"/>
  <c r="D194" i="2"/>
  <c r="C194" i="2"/>
  <c r="V193" i="2"/>
  <c r="T193" i="2"/>
  <c r="S193" i="2"/>
  <c r="R193" i="2"/>
  <c r="Q193" i="2"/>
  <c r="P193" i="2"/>
  <c r="O193" i="2"/>
  <c r="N193" i="2"/>
  <c r="M193" i="2"/>
  <c r="L193" i="2"/>
  <c r="J193" i="2"/>
  <c r="I193" i="2"/>
  <c r="H193" i="2"/>
  <c r="G193" i="2"/>
  <c r="F193" i="2"/>
  <c r="E193" i="2"/>
  <c r="D193" i="2"/>
  <c r="C193" i="2"/>
  <c r="V192" i="2"/>
  <c r="T192" i="2"/>
  <c r="S192" i="2"/>
  <c r="R192" i="2"/>
  <c r="Q192" i="2"/>
  <c r="P192" i="2"/>
  <c r="O192" i="2"/>
  <c r="N192" i="2"/>
  <c r="M192" i="2"/>
  <c r="L192" i="2"/>
  <c r="J192" i="2"/>
  <c r="I192" i="2"/>
  <c r="H192" i="2"/>
  <c r="G192" i="2"/>
  <c r="F192" i="2"/>
  <c r="E192" i="2"/>
  <c r="D192" i="2"/>
  <c r="C192" i="2"/>
  <c r="V191" i="2"/>
  <c r="T191" i="2"/>
  <c r="S191" i="2"/>
  <c r="R191" i="2"/>
  <c r="Q191" i="2"/>
  <c r="P191" i="2"/>
  <c r="O191" i="2"/>
  <c r="N191" i="2"/>
  <c r="M191" i="2"/>
  <c r="L191" i="2"/>
  <c r="J191" i="2"/>
  <c r="I191" i="2"/>
  <c r="H191" i="2"/>
  <c r="G191" i="2"/>
  <c r="F191" i="2"/>
  <c r="E191" i="2"/>
  <c r="D191" i="2"/>
  <c r="C191" i="2"/>
  <c r="V190" i="2"/>
  <c r="T190" i="2"/>
  <c r="S190" i="2"/>
  <c r="R190" i="2"/>
  <c r="Q190" i="2"/>
  <c r="P190" i="2"/>
  <c r="O190" i="2"/>
  <c r="N190" i="2"/>
  <c r="M190" i="2"/>
  <c r="L190" i="2"/>
  <c r="J190" i="2"/>
  <c r="I190" i="2"/>
  <c r="H190" i="2"/>
  <c r="G190" i="2"/>
  <c r="F190" i="2"/>
  <c r="E190" i="2"/>
  <c r="D190" i="2"/>
  <c r="C190" i="2"/>
  <c r="V189" i="2"/>
  <c r="T189" i="2"/>
  <c r="S189" i="2"/>
  <c r="R189" i="2"/>
  <c r="R188" i="2" s="1"/>
  <c r="Q189" i="2"/>
  <c r="P189" i="2"/>
  <c r="O189" i="2"/>
  <c r="N189" i="2"/>
  <c r="M189" i="2"/>
  <c r="L189" i="2"/>
  <c r="J189" i="2"/>
  <c r="I189" i="2"/>
  <c r="I188" i="2" s="1"/>
  <c r="H189" i="2"/>
  <c r="G189" i="2"/>
  <c r="F189" i="2"/>
  <c r="E189" i="2"/>
  <c r="E188" i="2" s="1"/>
  <c r="D189" i="2"/>
  <c r="C189" i="2"/>
  <c r="Q188" i="2"/>
  <c r="V187" i="2"/>
  <c r="T187" i="2"/>
  <c r="S187" i="2"/>
  <c r="R187" i="2"/>
  <c r="Q187" i="2"/>
  <c r="P187" i="2"/>
  <c r="O187" i="2"/>
  <c r="N187" i="2"/>
  <c r="M187" i="2"/>
  <c r="L187" i="2"/>
  <c r="J187" i="2"/>
  <c r="I187" i="2"/>
  <c r="H187" i="2"/>
  <c r="G187" i="2"/>
  <c r="F187" i="2"/>
  <c r="E187" i="2"/>
  <c r="D187" i="2"/>
  <c r="C187" i="2"/>
  <c r="V186" i="2"/>
  <c r="T186" i="2"/>
  <c r="S186" i="2"/>
  <c r="R186" i="2"/>
  <c r="Q186" i="2"/>
  <c r="P186" i="2"/>
  <c r="O186" i="2"/>
  <c r="N186" i="2"/>
  <c r="M186" i="2"/>
  <c r="L186" i="2"/>
  <c r="J186" i="2"/>
  <c r="I186" i="2"/>
  <c r="H186" i="2"/>
  <c r="G186" i="2"/>
  <c r="F186" i="2"/>
  <c r="E186" i="2"/>
  <c r="D186" i="2"/>
  <c r="C186" i="2"/>
  <c r="V185" i="2"/>
  <c r="T185" i="2"/>
  <c r="S185" i="2"/>
  <c r="R185" i="2"/>
  <c r="Q185" i="2"/>
  <c r="P185" i="2"/>
  <c r="O185" i="2"/>
  <c r="N185" i="2"/>
  <c r="M185" i="2"/>
  <c r="L185" i="2"/>
  <c r="J185" i="2"/>
  <c r="I185" i="2"/>
  <c r="H185" i="2"/>
  <c r="G185" i="2"/>
  <c r="F185" i="2"/>
  <c r="E185" i="2"/>
  <c r="D185" i="2"/>
  <c r="C185" i="2"/>
  <c r="V184" i="2"/>
  <c r="T184" i="2"/>
  <c r="S184" i="2"/>
  <c r="R184" i="2"/>
  <c r="Q184" i="2"/>
  <c r="P184" i="2"/>
  <c r="O184" i="2"/>
  <c r="N184" i="2"/>
  <c r="M184" i="2"/>
  <c r="L184" i="2"/>
  <c r="J184" i="2"/>
  <c r="I184" i="2"/>
  <c r="H184" i="2"/>
  <c r="G184" i="2"/>
  <c r="F184" i="2"/>
  <c r="E184" i="2"/>
  <c r="D184" i="2"/>
  <c r="C184" i="2"/>
  <c r="V183" i="2"/>
  <c r="T183" i="2"/>
  <c r="S183" i="2"/>
  <c r="R183" i="2"/>
  <c r="Q183" i="2"/>
  <c r="P183" i="2"/>
  <c r="O183" i="2"/>
  <c r="N183" i="2"/>
  <c r="M183" i="2"/>
  <c r="L183" i="2"/>
  <c r="J183" i="2"/>
  <c r="I183" i="2"/>
  <c r="H183" i="2"/>
  <c r="G183" i="2"/>
  <c r="F183" i="2"/>
  <c r="E183" i="2"/>
  <c r="D183" i="2"/>
  <c r="C183" i="2"/>
  <c r="V182" i="2"/>
  <c r="T182" i="2"/>
  <c r="S182" i="2"/>
  <c r="R182" i="2"/>
  <c r="Q182" i="2"/>
  <c r="P182" i="2"/>
  <c r="O182" i="2"/>
  <c r="N182" i="2"/>
  <c r="M182" i="2"/>
  <c r="L182" i="2"/>
  <c r="J182" i="2"/>
  <c r="I182" i="2"/>
  <c r="H182" i="2"/>
  <c r="G182" i="2"/>
  <c r="F182" i="2"/>
  <c r="E182" i="2"/>
  <c r="D182" i="2"/>
  <c r="C182" i="2"/>
  <c r="V181" i="2"/>
  <c r="T181" i="2"/>
  <c r="S181" i="2"/>
  <c r="R181" i="2"/>
  <c r="Q181" i="2"/>
  <c r="P181" i="2"/>
  <c r="O181" i="2"/>
  <c r="N181" i="2"/>
  <c r="M181" i="2"/>
  <c r="L181" i="2"/>
  <c r="J181" i="2"/>
  <c r="I181" i="2"/>
  <c r="H181" i="2"/>
  <c r="G181" i="2"/>
  <c r="F181" i="2"/>
  <c r="E181" i="2"/>
  <c r="D181" i="2"/>
  <c r="C181" i="2"/>
  <c r="V180" i="2"/>
  <c r="T180" i="2"/>
  <c r="S180" i="2"/>
  <c r="R180" i="2"/>
  <c r="Q180" i="2"/>
  <c r="P180" i="2"/>
  <c r="O180" i="2"/>
  <c r="N180" i="2"/>
  <c r="M180" i="2"/>
  <c r="L180" i="2"/>
  <c r="J180" i="2"/>
  <c r="I180" i="2"/>
  <c r="H180" i="2"/>
  <c r="G180" i="2"/>
  <c r="F180" i="2"/>
  <c r="E180" i="2"/>
  <c r="D180" i="2"/>
  <c r="C180" i="2"/>
  <c r="V179" i="2"/>
  <c r="T179" i="2"/>
  <c r="S179" i="2"/>
  <c r="R179" i="2"/>
  <c r="Q179" i="2"/>
  <c r="P179" i="2"/>
  <c r="O179" i="2"/>
  <c r="N179" i="2"/>
  <c r="M179" i="2"/>
  <c r="L179" i="2"/>
  <c r="J179" i="2"/>
  <c r="I179" i="2"/>
  <c r="H179" i="2"/>
  <c r="G179" i="2"/>
  <c r="F179" i="2"/>
  <c r="E179" i="2"/>
  <c r="D179" i="2"/>
  <c r="C179" i="2"/>
  <c r="V178" i="2"/>
  <c r="T178" i="2"/>
  <c r="S178" i="2"/>
  <c r="R178" i="2"/>
  <c r="Q178" i="2"/>
  <c r="P178" i="2"/>
  <c r="O178" i="2"/>
  <c r="N178" i="2"/>
  <c r="M178" i="2"/>
  <c r="L178" i="2"/>
  <c r="J178" i="2"/>
  <c r="I178" i="2"/>
  <c r="H178" i="2"/>
  <c r="G178" i="2"/>
  <c r="F178" i="2"/>
  <c r="E178" i="2"/>
  <c r="D178" i="2"/>
  <c r="C178" i="2"/>
  <c r="V177" i="2"/>
  <c r="T177" i="2"/>
  <c r="S177" i="2"/>
  <c r="R177" i="2"/>
  <c r="Q177" i="2"/>
  <c r="P177" i="2"/>
  <c r="O177" i="2"/>
  <c r="N177" i="2"/>
  <c r="M177" i="2"/>
  <c r="L177" i="2"/>
  <c r="J177" i="2"/>
  <c r="I177" i="2"/>
  <c r="H177" i="2"/>
  <c r="G177" i="2"/>
  <c r="F177" i="2"/>
  <c r="E177" i="2"/>
  <c r="D177" i="2"/>
  <c r="C177" i="2"/>
  <c r="V176" i="2"/>
  <c r="T176" i="2"/>
  <c r="S176" i="2"/>
  <c r="R176" i="2"/>
  <c r="Q176" i="2"/>
  <c r="P176" i="2"/>
  <c r="O176" i="2"/>
  <c r="N176" i="2"/>
  <c r="M176" i="2"/>
  <c r="L176" i="2"/>
  <c r="J176" i="2"/>
  <c r="I176" i="2"/>
  <c r="H176" i="2"/>
  <c r="G176" i="2"/>
  <c r="F176" i="2"/>
  <c r="E176" i="2"/>
  <c r="D176" i="2"/>
  <c r="C176" i="2"/>
  <c r="V175" i="2"/>
  <c r="T175" i="2"/>
  <c r="S175" i="2"/>
  <c r="R175" i="2"/>
  <c r="Q175" i="2"/>
  <c r="P175" i="2"/>
  <c r="O175" i="2"/>
  <c r="N175" i="2"/>
  <c r="M175" i="2"/>
  <c r="L175" i="2"/>
  <c r="J175" i="2"/>
  <c r="I175" i="2"/>
  <c r="H175" i="2"/>
  <c r="G175" i="2"/>
  <c r="F175" i="2"/>
  <c r="E175" i="2"/>
  <c r="D175" i="2"/>
  <c r="C175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R162" i="2"/>
  <c r="R170" i="2" s="1"/>
  <c r="Q162" i="2"/>
  <c r="Q170" i="2" s="1"/>
  <c r="P162" i="2"/>
  <c r="P170" i="2" s="1"/>
  <c r="O162" i="2"/>
  <c r="O170" i="2" s="1"/>
  <c r="N162" i="2"/>
  <c r="N170" i="2" s="1"/>
  <c r="M162" i="2"/>
  <c r="M170" i="2" s="1"/>
  <c r="L162" i="2"/>
  <c r="L170" i="2" s="1"/>
  <c r="K162" i="2"/>
  <c r="K170" i="2" s="1"/>
  <c r="J162" i="2"/>
  <c r="J170" i="2" s="1"/>
  <c r="I162" i="2"/>
  <c r="I170" i="2" s="1"/>
  <c r="H162" i="2"/>
  <c r="H170" i="2" s="1"/>
  <c r="G162" i="2"/>
  <c r="G170" i="2" s="1"/>
  <c r="F162" i="2"/>
  <c r="F170" i="2" s="1"/>
  <c r="E162" i="2"/>
  <c r="E170" i="2" s="1"/>
  <c r="D162" i="2"/>
  <c r="D170" i="2" s="1"/>
  <c r="C162" i="2"/>
  <c r="C170" i="2" s="1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R152" i="2"/>
  <c r="R157" i="2" s="1"/>
  <c r="Q152" i="2"/>
  <c r="Q157" i="2" s="1"/>
  <c r="P152" i="2"/>
  <c r="O152" i="2"/>
  <c r="O157" i="2" s="1"/>
  <c r="N152" i="2"/>
  <c r="N157" i="2" s="1"/>
  <c r="M152" i="2"/>
  <c r="M157" i="2" s="1"/>
  <c r="L152" i="2"/>
  <c r="L157" i="2" s="1"/>
  <c r="K152" i="2"/>
  <c r="K157" i="2" s="1"/>
  <c r="J152" i="2"/>
  <c r="J157" i="2" s="1"/>
  <c r="I152" i="2"/>
  <c r="I157" i="2" s="1"/>
  <c r="H152" i="2"/>
  <c r="H157" i="2" s="1"/>
  <c r="G152" i="2"/>
  <c r="G157" i="2" s="1"/>
  <c r="F152" i="2"/>
  <c r="F157" i="2" s="1"/>
  <c r="E152" i="2"/>
  <c r="E157" i="2" s="1"/>
  <c r="D152" i="2"/>
  <c r="D157" i="2" s="1"/>
  <c r="C152" i="2"/>
  <c r="C157" i="2" s="1"/>
  <c r="S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S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S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S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S141" i="2"/>
  <c r="Q141" i="2"/>
  <c r="Q140" i="2" s="1"/>
  <c r="P141" i="2"/>
  <c r="P140" i="2" s="1"/>
  <c r="O141" i="2"/>
  <c r="O140" i="2" s="1"/>
  <c r="N141" i="2"/>
  <c r="N140" i="2" s="1"/>
  <c r="M141" i="2"/>
  <c r="M140" i="2" s="1"/>
  <c r="L141" i="2"/>
  <c r="L140" i="2" s="1"/>
  <c r="K141" i="2"/>
  <c r="J141" i="2"/>
  <c r="J140" i="2" s="1"/>
  <c r="I141" i="2"/>
  <c r="I140" i="2" s="1"/>
  <c r="H141" i="2"/>
  <c r="H140" i="2" s="1"/>
  <c r="G141" i="2"/>
  <c r="G140" i="2" s="1"/>
  <c r="F141" i="2"/>
  <c r="F140" i="2" s="1"/>
  <c r="E141" i="2"/>
  <c r="E140" i="2" s="1"/>
  <c r="D141" i="2"/>
  <c r="D140" i="2" s="1"/>
  <c r="C141" i="2"/>
  <c r="S140" i="2"/>
  <c r="R140" i="2"/>
  <c r="K140" i="2"/>
  <c r="C140" i="2"/>
  <c r="S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S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S137" i="2"/>
  <c r="Q137" i="2"/>
  <c r="P137" i="2"/>
  <c r="O137" i="2"/>
  <c r="N137" i="2"/>
  <c r="M137" i="2"/>
  <c r="L137" i="2"/>
  <c r="K137" i="2"/>
  <c r="K136" i="2" s="1"/>
  <c r="J137" i="2"/>
  <c r="J136" i="2" s="1"/>
  <c r="I137" i="2"/>
  <c r="H137" i="2"/>
  <c r="G137" i="2"/>
  <c r="F137" i="2"/>
  <c r="F136" i="2" s="1"/>
  <c r="E137" i="2"/>
  <c r="D137" i="2"/>
  <c r="C137" i="2"/>
  <c r="C136" i="2" s="1"/>
  <c r="R136" i="2"/>
  <c r="S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S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S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S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S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S130" i="2"/>
  <c r="Q130" i="2"/>
  <c r="P130" i="2"/>
  <c r="O130" i="2"/>
  <c r="N130" i="2"/>
  <c r="M130" i="2"/>
  <c r="L130" i="2"/>
  <c r="K130" i="2"/>
  <c r="K129" i="2" s="1"/>
  <c r="J130" i="2"/>
  <c r="J129" i="2" s="1"/>
  <c r="I130" i="2"/>
  <c r="H130" i="2"/>
  <c r="H129" i="2" s="1"/>
  <c r="H123" i="2" s="1"/>
  <c r="G130" i="2"/>
  <c r="F130" i="2"/>
  <c r="F129" i="2" s="1"/>
  <c r="F123" i="2" s="1"/>
  <c r="E130" i="2"/>
  <c r="D130" i="2"/>
  <c r="D129" i="2" s="1"/>
  <c r="D123" i="2" s="1"/>
  <c r="C130" i="2"/>
  <c r="S129" i="2"/>
  <c r="S123" i="2" s="1"/>
  <c r="Q129" i="2"/>
  <c r="P129" i="2"/>
  <c r="P123" i="2" s="1"/>
  <c r="O129" i="2"/>
  <c r="N129" i="2"/>
  <c r="N123" i="2" s="1"/>
  <c r="M129" i="2"/>
  <c r="L129" i="2"/>
  <c r="L123" i="2" s="1"/>
  <c r="I129" i="2"/>
  <c r="G129" i="2"/>
  <c r="E129" i="2"/>
  <c r="C129" i="2"/>
  <c r="S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S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S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S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S124" i="2"/>
  <c r="Q124" i="2"/>
  <c r="Q123" i="2" s="1"/>
  <c r="P124" i="2"/>
  <c r="O124" i="2"/>
  <c r="O123" i="2" s="1"/>
  <c r="N124" i="2"/>
  <c r="M124" i="2"/>
  <c r="L124" i="2"/>
  <c r="K124" i="2"/>
  <c r="J124" i="2"/>
  <c r="I124" i="2"/>
  <c r="I123" i="2" s="1"/>
  <c r="H124" i="2"/>
  <c r="G124" i="2"/>
  <c r="G123" i="2" s="1"/>
  <c r="F124" i="2"/>
  <c r="E124" i="2"/>
  <c r="E123" i="2" s="1"/>
  <c r="D124" i="2"/>
  <c r="C124" i="2"/>
  <c r="C123" i="2" s="1"/>
  <c r="M123" i="2"/>
  <c r="E118" i="2"/>
  <c r="D118" i="2"/>
  <c r="C118" i="2"/>
  <c r="E114" i="2"/>
  <c r="D114" i="2"/>
  <c r="C114" i="2"/>
  <c r="E113" i="2"/>
  <c r="D113" i="2"/>
  <c r="C113" i="2"/>
  <c r="C109" i="2"/>
  <c r="E108" i="2"/>
  <c r="D108" i="2"/>
  <c r="C108" i="2"/>
  <c r="E107" i="2"/>
  <c r="D107" i="2"/>
  <c r="C107" i="2"/>
  <c r="E106" i="2"/>
  <c r="D106" i="2"/>
  <c r="C106" i="2"/>
  <c r="E105" i="2"/>
  <c r="D105" i="2"/>
  <c r="C105" i="2"/>
  <c r="E104" i="2"/>
  <c r="D104" i="2"/>
  <c r="C104" i="2"/>
  <c r="E100" i="2"/>
  <c r="D100" i="2"/>
  <c r="C100" i="2"/>
  <c r="E99" i="2"/>
  <c r="D99" i="2"/>
  <c r="C99" i="2"/>
  <c r="E98" i="2"/>
  <c r="D98" i="2"/>
  <c r="C98" i="2"/>
  <c r="E94" i="2"/>
  <c r="D94" i="2"/>
  <c r="C94" i="2"/>
  <c r="E93" i="2"/>
  <c r="D93" i="2"/>
  <c r="C93" i="2"/>
  <c r="E92" i="2"/>
  <c r="D92" i="2"/>
  <c r="C92" i="2"/>
  <c r="E91" i="2"/>
  <c r="D91" i="2"/>
  <c r="C91" i="2"/>
  <c r="E90" i="2"/>
  <c r="D90" i="2"/>
  <c r="C90" i="2"/>
  <c r="E89" i="2"/>
  <c r="D89" i="2"/>
  <c r="C89" i="2"/>
  <c r="E88" i="2"/>
  <c r="D88" i="2"/>
  <c r="C88" i="2"/>
  <c r="E84" i="2"/>
  <c r="D84" i="2"/>
  <c r="C84" i="2"/>
  <c r="E83" i="2"/>
  <c r="D83" i="2"/>
  <c r="C83" i="2"/>
  <c r="E82" i="2"/>
  <c r="D82" i="2"/>
  <c r="C82" i="2"/>
  <c r="E81" i="2"/>
  <c r="D81" i="2"/>
  <c r="C81" i="2"/>
  <c r="E80" i="2"/>
  <c r="D80" i="2"/>
  <c r="C80" i="2"/>
  <c r="E76" i="2"/>
  <c r="D76" i="2"/>
  <c r="C76" i="2"/>
  <c r="E75" i="2"/>
  <c r="D75" i="2"/>
  <c r="C75" i="2"/>
  <c r="E74" i="2"/>
  <c r="D74" i="2"/>
  <c r="C74" i="2"/>
  <c r="E73" i="2"/>
  <c r="D73" i="2"/>
  <c r="C73" i="2"/>
  <c r="E72" i="2"/>
  <c r="D72" i="2"/>
  <c r="C72" i="2"/>
  <c r="E71" i="2"/>
  <c r="D71" i="2"/>
  <c r="C71" i="2"/>
  <c r="E70" i="2"/>
  <c r="D70" i="2"/>
  <c r="C70" i="2"/>
  <c r="E69" i="2"/>
  <c r="D69" i="2"/>
  <c r="C69" i="2"/>
  <c r="E68" i="2"/>
  <c r="D68" i="2"/>
  <c r="C68" i="2"/>
  <c r="E67" i="2"/>
  <c r="D67" i="2"/>
  <c r="C67" i="2"/>
  <c r="E66" i="2"/>
  <c r="D66" i="2"/>
  <c r="C66" i="2"/>
  <c r="E65" i="2"/>
  <c r="D65" i="2"/>
  <c r="C65" i="2"/>
  <c r="E64" i="2"/>
  <c r="D64" i="2"/>
  <c r="C64" i="2"/>
  <c r="E63" i="2"/>
  <c r="D63" i="2"/>
  <c r="C63" i="2"/>
  <c r="E62" i="2"/>
  <c r="D62" i="2"/>
  <c r="C62" i="2"/>
  <c r="E61" i="2"/>
  <c r="D61" i="2"/>
  <c r="C61" i="2"/>
  <c r="E60" i="2"/>
  <c r="D60" i="2"/>
  <c r="C60" i="2"/>
  <c r="C55" i="2"/>
  <c r="C54" i="2"/>
  <c r="E52" i="2"/>
  <c r="D52" i="2"/>
  <c r="C52" i="2"/>
  <c r="E51" i="2"/>
  <c r="D51" i="2"/>
  <c r="C51" i="2"/>
  <c r="E50" i="2"/>
  <c r="D50" i="2"/>
  <c r="C50" i="2"/>
  <c r="E49" i="2"/>
  <c r="D49" i="2"/>
  <c r="C49" i="2"/>
  <c r="E48" i="2"/>
  <c r="D48" i="2"/>
  <c r="C48" i="2"/>
  <c r="C46" i="2"/>
  <c r="C45" i="2" s="1"/>
  <c r="E44" i="2"/>
  <c r="D44" i="2"/>
  <c r="C44" i="2"/>
  <c r="E43" i="2"/>
  <c r="D43" i="2"/>
  <c r="C43" i="2"/>
  <c r="E42" i="2"/>
  <c r="D42" i="2"/>
  <c r="C42" i="2"/>
  <c r="E41" i="2"/>
  <c r="D41" i="2"/>
  <c r="C41" i="2"/>
  <c r="E40" i="2"/>
  <c r="D40" i="2"/>
  <c r="C40" i="2"/>
  <c r="E39" i="2"/>
  <c r="D39" i="2"/>
  <c r="C39" i="2"/>
  <c r="C37" i="2"/>
  <c r="C36" i="2" s="1"/>
  <c r="E35" i="2"/>
  <c r="D35" i="2"/>
  <c r="C35" i="2"/>
  <c r="E34" i="2"/>
  <c r="D34" i="2"/>
  <c r="C34" i="2"/>
  <c r="C32" i="2"/>
  <c r="C31" i="2"/>
  <c r="E29" i="2"/>
  <c r="D29" i="2"/>
  <c r="C29" i="2"/>
  <c r="E28" i="2"/>
  <c r="D28" i="2"/>
  <c r="C28" i="2"/>
  <c r="E27" i="2"/>
  <c r="D27" i="2"/>
  <c r="C27" i="2"/>
  <c r="E26" i="2"/>
  <c r="D26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8" i="2"/>
  <c r="D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A5" i="2"/>
  <c r="A4" i="2"/>
  <c r="A3" i="2"/>
  <c r="A2" i="2"/>
  <c r="D38" i="2" l="1"/>
  <c r="C115" i="2"/>
  <c r="G188" i="2"/>
  <c r="J312" i="2"/>
  <c r="J123" i="2"/>
  <c r="H220" i="2"/>
  <c r="C311" i="2"/>
  <c r="C53" i="2"/>
  <c r="Q237" i="2"/>
  <c r="D312" i="2"/>
  <c r="H312" i="2"/>
  <c r="L312" i="2"/>
  <c r="C305" i="2"/>
  <c r="C277" i="2"/>
  <c r="D115" i="2"/>
  <c r="G136" i="2"/>
  <c r="O136" i="2"/>
  <c r="D220" i="2"/>
  <c r="P220" i="2"/>
  <c r="J228" i="2"/>
  <c r="C237" i="2"/>
  <c r="G237" i="2"/>
  <c r="K237" i="2"/>
  <c r="O237" i="2"/>
  <c r="S136" i="2"/>
  <c r="P157" i="2"/>
  <c r="C101" i="2"/>
  <c r="K123" i="2"/>
  <c r="C214" i="2"/>
  <c r="I225" i="2"/>
  <c r="M225" i="2"/>
  <c r="C33" i="2"/>
  <c r="I217" i="2"/>
  <c r="F220" i="2"/>
  <c r="J220" i="2"/>
  <c r="N220" i="2"/>
  <c r="E225" i="2"/>
  <c r="Q225" i="2"/>
  <c r="E234" i="2"/>
  <c r="I234" i="2"/>
  <c r="M234" i="2"/>
  <c r="Q234" i="2"/>
  <c r="I237" i="2"/>
  <c r="E47" i="2"/>
  <c r="E85" i="2"/>
  <c r="E95" i="2"/>
  <c r="C95" i="2"/>
  <c r="D95" i="2"/>
  <c r="D101" i="2"/>
  <c r="L188" i="2"/>
  <c r="L195" i="2" s="1"/>
  <c r="L220" i="2"/>
  <c r="F225" i="2"/>
  <c r="J225" i="2"/>
  <c r="N225" i="2"/>
  <c r="K234" i="2"/>
  <c r="O234" i="2"/>
  <c r="D240" i="2"/>
  <c r="L240" i="2"/>
  <c r="E115" i="2"/>
  <c r="E10" i="2"/>
  <c r="N136" i="2"/>
  <c r="D188" i="2"/>
  <c r="D195" i="2" s="1"/>
  <c r="H188" i="2"/>
  <c r="H195" i="2" s="1"/>
  <c r="M188" i="2"/>
  <c r="V188" i="2"/>
  <c r="J214" i="2"/>
  <c r="E19" i="2"/>
  <c r="D77" i="2"/>
  <c r="G241" i="2"/>
  <c r="D242" i="2"/>
  <c r="H242" i="2"/>
  <c r="P242" i="2"/>
  <c r="I241" i="2"/>
  <c r="Q241" i="2"/>
  <c r="J242" i="2"/>
  <c r="G225" i="2"/>
  <c r="O225" i="2"/>
  <c r="F234" i="2"/>
  <c r="N234" i="2"/>
  <c r="C19" i="2"/>
  <c r="D85" i="2"/>
  <c r="E110" i="2"/>
  <c r="D110" i="2"/>
  <c r="D136" i="2"/>
  <c r="H136" i="2"/>
  <c r="L136" i="2"/>
  <c r="P136" i="2"/>
  <c r="C188" i="2"/>
  <c r="P188" i="2"/>
  <c r="P195" i="2" s="1"/>
  <c r="T188" i="2"/>
  <c r="T195" i="2" s="1"/>
  <c r="N188" i="2"/>
  <c r="N195" i="2" s="1"/>
  <c r="E242" i="2"/>
  <c r="I242" i="2"/>
  <c r="M242" i="2"/>
  <c r="Q242" i="2"/>
  <c r="E241" i="2"/>
  <c r="M241" i="2"/>
  <c r="F217" i="2"/>
  <c r="J217" i="2"/>
  <c r="N217" i="2"/>
  <c r="E240" i="2"/>
  <c r="E252" i="2"/>
  <c r="D33" i="2"/>
  <c r="D47" i="2"/>
  <c r="E77" i="2"/>
  <c r="R195" i="2"/>
  <c r="C217" i="2"/>
  <c r="O241" i="2"/>
  <c r="L242" i="2"/>
  <c r="C225" i="2"/>
  <c r="K225" i="2"/>
  <c r="J234" i="2"/>
  <c r="D237" i="2"/>
  <c r="H237" i="2"/>
  <c r="L237" i="2"/>
  <c r="P237" i="2"/>
  <c r="F240" i="2"/>
  <c r="J240" i="2"/>
  <c r="N240" i="2"/>
  <c r="C30" i="2"/>
  <c r="C38" i="2"/>
  <c r="C85" i="2"/>
  <c r="F188" i="2"/>
  <c r="J188" i="2"/>
  <c r="J195" i="2" s="1"/>
  <c r="O188" i="2"/>
  <c r="O195" i="2" s="1"/>
  <c r="S188" i="2"/>
  <c r="C199" i="2"/>
  <c r="C200" i="2"/>
  <c r="C201" i="2"/>
  <c r="C202" i="2"/>
  <c r="F228" i="2"/>
  <c r="N228" i="2"/>
  <c r="C231" i="2"/>
  <c r="G231" i="2"/>
  <c r="K231" i="2"/>
  <c r="O231" i="2"/>
  <c r="E237" i="2"/>
  <c r="M237" i="2"/>
  <c r="D10" i="2"/>
  <c r="C77" i="2"/>
  <c r="C110" i="2"/>
  <c r="D241" i="2"/>
  <c r="D214" i="2"/>
  <c r="H241" i="2"/>
  <c r="H214" i="2"/>
  <c r="L241" i="2"/>
  <c r="L214" i="2"/>
  <c r="P241" i="2"/>
  <c r="P243" i="2" s="1"/>
  <c r="P214" i="2"/>
  <c r="E243" i="2"/>
  <c r="G217" i="2"/>
  <c r="D252" i="2"/>
  <c r="D19" i="2"/>
  <c r="E38" i="2"/>
  <c r="C47" i="2"/>
  <c r="E195" i="2"/>
  <c r="I195" i="2"/>
  <c r="M195" i="2"/>
  <c r="Q195" i="2"/>
  <c r="V195" i="2"/>
  <c r="F195" i="2"/>
  <c r="E214" i="2"/>
  <c r="I214" i="2"/>
  <c r="M214" i="2"/>
  <c r="Q214" i="2"/>
  <c r="AB261" i="2"/>
  <c r="AA261" i="2"/>
  <c r="K261" i="2" s="1"/>
  <c r="C312" i="2"/>
  <c r="K241" i="2"/>
  <c r="K217" i="2"/>
  <c r="O217" i="2"/>
  <c r="C10" i="2"/>
  <c r="E33" i="2"/>
  <c r="E101" i="2"/>
  <c r="AB263" i="2"/>
  <c r="AA263" i="2"/>
  <c r="K263" i="2" s="1"/>
  <c r="E228" i="2"/>
  <c r="M228" i="2"/>
  <c r="D231" i="2"/>
  <c r="L231" i="2"/>
  <c r="C240" i="2"/>
  <c r="G240" i="2"/>
  <c r="O240" i="2"/>
  <c r="C252" i="2"/>
  <c r="C195" i="2"/>
  <c r="G195" i="2"/>
  <c r="K195" i="2"/>
  <c r="S195" i="2"/>
  <c r="F241" i="2"/>
  <c r="J241" i="2"/>
  <c r="J243" i="2" s="1"/>
  <c r="N241" i="2"/>
  <c r="G242" i="2"/>
  <c r="C242" i="2" s="1"/>
  <c r="G214" i="2"/>
  <c r="K242" i="2"/>
  <c r="K214" i="2"/>
  <c r="O242" i="2"/>
  <c r="O243" i="2" s="1"/>
  <c r="O214" i="2"/>
  <c r="F214" i="2"/>
  <c r="N214" i="2"/>
  <c r="C220" i="2"/>
  <c r="G220" i="2"/>
  <c r="K220" i="2"/>
  <c r="O220" i="2"/>
  <c r="D225" i="2"/>
  <c r="H225" i="2"/>
  <c r="L225" i="2"/>
  <c r="P225" i="2"/>
  <c r="C234" i="2"/>
  <c r="G234" i="2"/>
  <c r="F237" i="2"/>
  <c r="J237" i="2"/>
  <c r="N237" i="2"/>
  <c r="D217" i="2"/>
  <c r="H217" i="2"/>
  <c r="L217" i="2"/>
  <c r="P217" i="2"/>
  <c r="I228" i="2"/>
  <c r="Q228" i="2"/>
  <c r="H231" i="2"/>
  <c r="P231" i="2"/>
  <c r="K240" i="2"/>
  <c r="E136" i="2"/>
  <c r="I136" i="2"/>
  <c r="M136" i="2"/>
  <c r="Q136" i="2"/>
  <c r="E217" i="2"/>
  <c r="M217" i="2"/>
  <c r="C228" i="2"/>
  <c r="G228" i="2"/>
  <c r="K228" i="2"/>
  <c r="O228" i="2"/>
  <c r="F231" i="2"/>
  <c r="J231" i="2"/>
  <c r="N231" i="2"/>
  <c r="I240" i="2"/>
  <c r="M240" i="2"/>
  <c r="Q240" i="2"/>
  <c r="F242" i="2"/>
  <c r="N242" i="2"/>
  <c r="AA262" i="2"/>
  <c r="K262" i="2" s="1"/>
  <c r="G312" i="2"/>
  <c r="K312" i="2"/>
  <c r="M243" i="2" l="1"/>
  <c r="H243" i="2"/>
  <c r="I243" i="2"/>
  <c r="E56" i="2"/>
  <c r="G9" i="2" s="1"/>
  <c r="L243" i="2"/>
  <c r="AA201" i="2"/>
  <c r="K201" i="2" s="1"/>
  <c r="AB201" i="2"/>
  <c r="K243" i="2"/>
  <c r="AA202" i="2"/>
  <c r="K202" i="2" s="1"/>
  <c r="AB202" i="2"/>
  <c r="Q243" i="2"/>
  <c r="F243" i="2"/>
  <c r="C56" i="2"/>
  <c r="AA200" i="2"/>
  <c r="K200" i="2" s="1"/>
  <c r="AB200" i="2"/>
  <c r="G243" i="2"/>
  <c r="AA199" i="2"/>
  <c r="K199" i="2" s="1"/>
  <c r="AB199" i="2"/>
  <c r="D56" i="2"/>
  <c r="N243" i="2"/>
  <c r="D243" i="2"/>
  <c r="C241" i="2"/>
  <c r="C243" i="2" s="1"/>
  <c r="H9" i="1" l="1"/>
  <c r="M310" i="1" l="1"/>
  <c r="L310" i="1"/>
  <c r="K310" i="1"/>
  <c r="J310" i="1"/>
  <c r="I310" i="1"/>
  <c r="H310" i="1"/>
  <c r="G310" i="1"/>
  <c r="F310" i="1"/>
  <c r="E310" i="1"/>
  <c r="D310" i="1"/>
  <c r="M309" i="1"/>
  <c r="L309" i="1"/>
  <c r="K309" i="1"/>
  <c r="J309" i="1"/>
  <c r="I309" i="1"/>
  <c r="H309" i="1"/>
  <c r="G309" i="1"/>
  <c r="F309" i="1"/>
  <c r="E309" i="1"/>
  <c r="D309" i="1"/>
  <c r="M308" i="1"/>
  <c r="L308" i="1"/>
  <c r="K308" i="1"/>
  <c r="J308" i="1"/>
  <c r="I308" i="1"/>
  <c r="H308" i="1"/>
  <c r="G308" i="1"/>
  <c r="F308" i="1"/>
  <c r="E308" i="1"/>
  <c r="D308" i="1"/>
  <c r="M307" i="1"/>
  <c r="L307" i="1"/>
  <c r="K307" i="1"/>
  <c r="J307" i="1"/>
  <c r="I307" i="1"/>
  <c r="H307" i="1"/>
  <c r="G307" i="1"/>
  <c r="F307" i="1"/>
  <c r="E307" i="1"/>
  <c r="D307" i="1"/>
  <c r="M306" i="1"/>
  <c r="L306" i="1"/>
  <c r="K306" i="1"/>
  <c r="J306" i="1"/>
  <c r="I306" i="1"/>
  <c r="H306" i="1"/>
  <c r="G306" i="1"/>
  <c r="F306" i="1"/>
  <c r="E306" i="1"/>
  <c r="D306" i="1"/>
  <c r="M305" i="1"/>
  <c r="L305" i="1"/>
  <c r="K305" i="1"/>
  <c r="J305" i="1"/>
  <c r="I305" i="1"/>
  <c r="H305" i="1"/>
  <c r="G305" i="1"/>
  <c r="F305" i="1"/>
  <c r="E305" i="1"/>
  <c r="D305" i="1"/>
  <c r="M304" i="1"/>
  <c r="L304" i="1"/>
  <c r="K304" i="1"/>
  <c r="J304" i="1"/>
  <c r="I304" i="1"/>
  <c r="H304" i="1"/>
  <c r="G304" i="1"/>
  <c r="F304" i="1"/>
  <c r="E304" i="1"/>
  <c r="D304" i="1"/>
  <c r="M303" i="1"/>
  <c r="L303" i="1"/>
  <c r="K303" i="1"/>
  <c r="J303" i="1"/>
  <c r="I303" i="1"/>
  <c r="H303" i="1"/>
  <c r="G303" i="1"/>
  <c r="F303" i="1"/>
  <c r="E303" i="1"/>
  <c r="D303" i="1"/>
  <c r="M302" i="1"/>
  <c r="L302" i="1"/>
  <c r="K302" i="1"/>
  <c r="J302" i="1"/>
  <c r="I302" i="1"/>
  <c r="H302" i="1"/>
  <c r="G302" i="1"/>
  <c r="F302" i="1"/>
  <c r="E302" i="1"/>
  <c r="D302" i="1"/>
  <c r="M301" i="1"/>
  <c r="L301" i="1"/>
  <c r="K301" i="1"/>
  <c r="J301" i="1"/>
  <c r="I301" i="1"/>
  <c r="H301" i="1"/>
  <c r="G301" i="1"/>
  <c r="F301" i="1"/>
  <c r="E301" i="1"/>
  <c r="D301" i="1"/>
  <c r="M300" i="1"/>
  <c r="L300" i="1"/>
  <c r="K300" i="1"/>
  <c r="J300" i="1"/>
  <c r="I300" i="1"/>
  <c r="H300" i="1"/>
  <c r="G300" i="1"/>
  <c r="F300" i="1"/>
  <c r="E300" i="1"/>
  <c r="D300" i="1"/>
  <c r="M299" i="1"/>
  <c r="L299" i="1"/>
  <c r="K299" i="1"/>
  <c r="J299" i="1"/>
  <c r="I299" i="1"/>
  <c r="H299" i="1"/>
  <c r="G299" i="1"/>
  <c r="F299" i="1"/>
  <c r="E299" i="1"/>
  <c r="D299" i="1"/>
  <c r="M298" i="1"/>
  <c r="L298" i="1"/>
  <c r="K298" i="1"/>
  <c r="J298" i="1"/>
  <c r="I298" i="1"/>
  <c r="H298" i="1"/>
  <c r="G298" i="1"/>
  <c r="F298" i="1"/>
  <c r="E298" i="1"/>
  <c r="D298" i="1"/>
  <c r="M297" i="1"/>
  <c r="L297" i="1"/>
  <c r="K297" i="1"/>
  <c r="J297" i="1"/>
  <c r="I297" i="1"/>
  <c r="H297" i="1"/>
  <c r="G297" i="1"/>
  <c r="F297" i="1"/>
  <c r="E297" i="1"/>
  <c r="D297" i="1"/>
  <c r="M296" i="1"/>
  <c r="L296" i="1"/>
  <c r="K296" i="1"/>
  <c r="J296" i="1"/>
  <c r="I296" i="1"/>
  <c r="H296" i="1"/>
  <c r="G296" i="1"/>
  <c r="F296" i="1"/>
  <c r="E296" i="1"/>
  <c r="D296" i="1"/>
  <c r="M295" i="1"/>
  <c r="L295" i="1"/>
  <c r="K295" i="1"/>
  <c r="J295" i="1"/>
  <c r="I295" i="1"/>
  <c r="H295" i="1"/>
  <c r="G295" i="1"/>
  <c r="F295" i="1"/>
  <c r="E295" i="1"/>
  <c r="D295" i="1"/>
  <c r="M294" i="1"/>
  <c r="L294" i="1"/>
  <c r="K294" i="1"/>
  <c r="J294" i="1"/>
  <c r="I294" i="1"/>
  <c r="H294" i="1"/>
  <c r="G294" i="1"/>
  <c r="F294" i="1"/>
  <c r="E294" i="1"/>
  <c r="D294" i="1"/>
  <c r="M293" i="1"/>
  <c r="L293" i="1"/>
  <c r="K293" i="1"/>
  <c r="J293" i="1"/>
  <c r="I293" i="1"/>
  <c r="H293" i="1"/>
  <c r="G293" i="1"/>
  <c r="F293" i="1"/>
  <c r="E293" i="1"/>
  <c r="D293" i="1"/>
  <c r="M292" i="1"/>
  <c r="L292" i="1"/>
  <c r="K292" i="1"/>
  <c r="J292" i="1"/>
  <c r="I292" i="1"/>
  <c r="H292" i="1"/>
  <c r="G292" i="1"/>
  <c r="F292" i="1"/>
  <c r="E292" i="1"/>
  <c r="D292" i="1"/>
  <c r="M291" i="1"/>
  <c r="L291" i="1"/>
  <c r="K291" i="1"/>
  <c r="J291" i="1"/>
  <c r="I291" i="1"/>
  <c r="H291" i="1"/>
  <c r="G291" i="1"/>
  <c r="F291" i="1"/>
  <c r="E291" i="1"/>
  <c r="D291" i="1"/>
  <c r="M290" i="1"/>
  <c r="L290" i="1"/>
  <c r="K290" i="1"/>
  <c r="J290" i="1"/>
  <c r="I290" i="1"/>
  <c r="H290" i="1"/>
  <c r="G290" i="1"/>
  <c r="F290" i="1"/>
  <c r="E290" i="1"/>
  <c r="D290" i="1"/>
  <c r="M289" i="1"/>
  <c r="L289" i="1"/>
  <c r="K289" i="1"/>
  <c r="J289" i="1"/>
  <c r="I289" i="1"/>
  <c r="H289" i="1"/>
  <c r="G289" i="1"/>
  <c r="F289" i="1"/>
  <c r="E289" i="1"/>
  <c r="D289" i="1"/>
  <c r="M288" i="1"/>
  <c r="L288" i="1"/>
  <c r="K288" i="1"/>
  <c r="J288" i="1"/>
  <c r="I288" i="1"/>
  <c r="H288" i="1"/>
  <c r="G288" i="1"/>
  <c r="F288" i="1"/>
  <c r="E288" i="1"/>
  <c r="D288" i="1"/>
  <c r="M287" i="1"/>
  <c r="L287" i="1"/>
  <c r="K287" i="1"/>
  <c r="J287" i="1"/>
  <c r="I287" i="1"/>
  <c r="H287" i="1"/>
  <c r="G287" i="1"/>
  <c r="F287" i="1"/>
  <c r="E287" i="1"/>
  <c r="D287" i="1"/>
  <c r="M286" i="1"/>
  <c r="L286" i="1"/>
  <c r="K286" i="1"/>
  <c r="J286" i="1"/>
  <c r="I286" i="1"/>
  <c r="H286" i="1"/>
  <c r="G286" i="1"/>
  <c r="F286" i="1"/>
  <c r="E286" i="1"/>
  <c r="D286" i="1"/>
  <c r="M285" i="1"/>
  <c r="L285" i="1"/>
  <c r="K285" i="1"/>
  <c r="J285" i="1"/>
  <c r="I285" i="1"/>
  <c r="H285" i="1"/>
  <c r="G285" i="1"/>
  <c r="F285" i="1"/>
  <c r="E285" i="1"/>
  <c r="D285" i="1"/>
  <c r="M284" i="1"/>
  <c r="L284" i="1"/>
  <c r="K284" i="1"/>
  <c r="J284" i="1"/>
  <c r="I284" i="1"/>
  <c r="H284" i="1"/>
  <c r="G284" i="1"/>
  <c r="F284" i="1"/>
  <c r="E284" i="1"/>
  <c r="D284" i="1"/>
  <c r="M283" i="1"/>
  <c r="L283" i="1"/>
  <c r="K283" i="1"/>
  <c r="J283" i="1"/>
  <c r="I283" i="1"/>
  <c r="H283" i="1"/>
  <c r="G283" i="1"/>
  <c r="F283" i="1"/>
  <c r="E283" i="1"/>
  <c r="D283" i="1"/>
  <c r="M282" i="1"/>
  <c r="L282" i="1"/>
  <c r="K282" i="1"/>
  <c r="J282" i="1"/>
  <c r="I282" i="1"/>
  <c r="H282" i="1"/>
  <c r="G282" i="1"/>
  <c r="F282" i="1"/>
  <c r="E282" i="1"/>
  <c r="D282" i="1"/>
  <c r="M281" i="1"/>
  <c r="L281" i="1"/>
  <c r="K281" i="1"/>
  <c r="J281" i="1"/>
  <c r="I281" i="1"/>
  <c r="H281" i="1"/>
  <c r="G281" i="1"/>
  <c r="F281" i="1"/>
  <c r="E281" i="1"/>
  <c r="D281" i="1"/>
  <c r="M280" i="1"/>
  <c r="L280" i="1"/>
  <c r="K280" i="1"/>
  <c r="J280" i="1"/>
  <c r="I280" i="1"/>
  <c r="H280" i="1"/>
  <c r="G280" i="1"/>
  <c r="F280" i="1"/>
  <c r="E280" i="1"/>
  <c r="D280" i="1"/>
  <c r="M279" i="1"/>
  <c r="L279" i="1"/>
  <c r="K279" i="1"/>
  <c r="J279" i="1"/>
  <c r="I279" i="1"/>
  <c r="H279" i="1"/>
  <c r="G279" i="1"/>
  <c r="F279" i="1"/>
  <c r="E279" i="1"/>
  <c r="D279" i="1"/>
  <c r="M278" i="1"/>
  <c r="L278" i="1"/>
  <c r="K278" i="1"/>
  <c r="J278" i="1"/>
  <c r="I278" i="1"/>
  <c r="H278" i="1"/>
  <c r="G278" i="1"/>
  <c r="F278" i="1"/>
  <c r="E278" i="1"/>
  <c r="D278" i="1"/>
  <c r="M277" i="1"/>
  <c r="L277" i="1"/>
  <c r="K277" i="1"/>
  <c r="J277" i="1"/>
  <c r="I277" i="1"/>
  <c r="H277" i="1"/>
  <c r="G277" i="1"/>
  <c r="F277" i="1"/>
  <c r="E277" i="1"/>
  <c r="D277" i="1"/>
  <c r="M276" i="1"/>
  <c r="L276" i="1"/>
  <c r="K276" i="1"/>
  <c r="J276" i="1"/>
  <c r="I276" i="1"/>
  <c r="H276" i="1"/>
  <c r="G276" i="1"/>
  <c r="F276" i="1"/>
  <c r="E276" i="1"/>
  <c r="D276" i="1"/>
  <c r="M275" i="1"/>
  <c r="L275" i="1"/>
  <c r="K275" i="1"/>
  <c r="J275" i="1"/>
  <c r="I275" i="1"/>
  <c r="H275" i="1"/>
  <c r="G275" i="1"/>
  <c r="F275" i="1"/>
  <c r="E275" i="1"/>
  <c r="D275" i="1"/>
  <c r="M274" i="1"/>
  <c r="L274" i="1"/>
  <c r="K274" i="1"/>
  <c r="J274" i="1"/>
  <c r="I274" i="1"/>
  <c r="H274" i="1"/>
  <c r="G274" i="1"/>
  <c r="F274" i="1"/>
  <c r="E274" i="1"/>
  <c r="D274" i="1"/>
  <c r="M273" i="1"/>
  <c r="L273" i="1"/>
  <c r="K273" i="1"/>
  <c r="J273" i="1"/>
  <c r="I273" i="1"/>
  <c r="H273" i="1"/>
  <c r="G273" i="1"/>
  <c r="F273" i="1"/>
  <c r="E273" i="1"/>
  <c r="D273" i="1"/>
  <c r="M272" i="1"/>
  <c r="L272" i="1"/>
  <c r="K272" i="1"/>
  <c r="J272" i="1"/>
  <c r="I272" i="1"/>
  <c r="H272" i="1"/>
  <c r="G272" i="1"/>
  <c r="F272" i="1"/>
  <c r="E272" i="1"/>
  <c r="D272" i="1"/>
  <c r="E268" i="1"/>
  <c r="D268" i="1"/>
  <c r="C268" i="1"/>
  <c r="E267" i="1"/>
  <c r="D267" i="1"/>
  <c r="C267" i="1"/>
  <c r="E266" i="1"/>
  <c r="D266" i="1"/>
  <c r="C266" i="1"/>
  <c r="J263" i="1"/>
  <c r="I263" i="1"/>
  <c r="H263" i="1"/>
  <c r="G263" i="1"/>
  <c r="F263" i="1"/>
  <c r="E263" i="1"/>
  <c r="D263" i="1"/>
  <c r="J262" i="1"/>
  <c r="I262" i="1"/>
  <c r="H262" i="1"/>
  <c r="G262" i="1"/>
  <c r="F262" i="1"/>
  <c r="E262" i="1"/>
  <c r="D262" i="1"/>
  <c r="J261" i="1"/>
  <c r="I261" i="1"/>
  <c r="H261" i="1"/>
  <c r="G261" i="1"/>
  <c r="F261" i="1"/>
  <c r="E261" i="1"/>
  <c r="D261" i="1"/>
  <c r="C257" i="1"/>
  <c r="C256" i="1"/>
  <c r="C255" i="1"/>
  <c r="E251" i="1"/>
  <c r="E250" i="1"/>
  <c r="E248" i="1"/>
  <c r="E246" i="1"/>
  <c r="J202" i="1"/>
  <c r="I202" i="1"/>
  <c r="H202" i="1"/>
  <c r="G202" i="1"/>
  <c r="D202" i="1"/>
  <c r="J201" i="1"/>
  <c r="I201" i="1"/>
  <c r="H201" i="1"/>
  <c r="G201" i="1"/>
  <c r="D201" i="1"/>
  <c r="J200" i="1"/>
  <c r="I200" i="1"/>
  <c r="H200" i="1"/>
  <c r="G200" i="1"/>
  <c r="D200" i="1"/>
  <c r="J199" i="1"/>
  <c r="I199" i="1"/>
  <c r="H199" i="1"/>
  <c r="G199" i="1"/>
  <c r="D199" i="1"/>
  <c r="T194" i="1"/>
  <c r="S194" i="1"/>
  <c r="K194" i="1"/>
  <c r="U193" i="1"/>
  <c r="K193" i="1"/>
  <c r="U192" i="1"/>
  <c r="U191" i="1"/>
  <c r="K191" i="1"/>
  <c r="U190" i="1"/>
  <c r="K190" i="1"/>
  <c r="U189" i="1"/>
  <c r="K189" i="1"/>
  <c r="U188" i="1"/>
  <c r="K188" i="1"/>
  <c r="U187" i="1"/>
  <c r="K187" i="1"/>
  <c r="U186" i="1"/>
  <c r="K186" i="1"/>
  <c r="U185" i="1"/>
  <c r="K185" i="1"/>
  <c r="U184" i="1"/>
  <c r="U183" i="1"/>
  <c r="K183" i="1"/>
  <c r="U182" i="1"/>
  <c r="K182" i="1"/>
  <c r="U181" i="1"/>
  <c r="K181" i="1"/>
  <c r="U180" i="1"/>
  <c r="U179" i="1"/>
  <c r="U178" i="1"/>
  <c r="U177" i="1"/>
  <c r="U176" i="1"/>
  <c r="U175" i="1"/>
  <c r="K175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R147" i="1"/>
  <c r="S146" i="1"/>
  <c r="R146" i="1"/>
  <c r="S145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D311" i="1" l="1"/>
  <c r="M311" i="1" l="1"/>
  <c r="M312" i="1" s="1"/>
  <c r="L311" i="1"/>
  <c r="K311" i="1"/>
  <c r="J311" i="1"/>
  <c r="I311" i="1"/>
  <c r="I312" i="1" s="1"/>
  <c r="H311" i="1"/>
  <c r="H312" i="1" s="1"/>
  <c r="G311" i="1"/>
  <c r="F311" i="1"/>
  <c r="E311" i="1"/>
  <c r="E312" i="1" s="1"/>
  <c r="D312" i="1"/>
  <c r="C310" i="1"/>
  <c r="C309" i="1"/>
  <c r="C308" i="1"/>
  <c r="C307" i="1"/>
  <c r="C306" i="1"/>
  <c r="C304" i="1"/>
  <c r="C303" i="1"/>
  <c r="C302" i="1"/>
  <c r="C301" i="1"/>
  <c r="C300" i="1"/>
  <c r="C299" i="1"/>
  <c r="C297" i="1"/>
  <c r="C296" i="1"/>
  <c r="C295" i="1"/>
  <c r="C294" i="1"/>
  <c r="C293" i="1"/>
  <c r="C292" i="1"/>
  <c r="C291" i="1"/>
  <c r="C290" i="1"/>
  <c r="C288" i="1"/>
  <c r="C287" i="1"/>
  <c r="C286" i="1"/>
  <c r="C284" i="1"/>
  <c r="C283" i="1"/>
  <c r="C282" i="1"/>
  <c r="C280" i="1"/>
  <c r="C279" i="1"/>
  <c r="C278" i="1"/>
  <c r="C276" i="1"/>
  <c r="C275" i="1"/>
  <c r="C274" i="1"/>
  <c r="C273" i="1"/>
  <c r="C272" i="1"/>
  <c r="AB268" i="1"/>
  <c r="AA268" i="1"/>
  <c r="F268" i="1" s="1"/>
  <c r="AB267" i="1"/>
  <c r="AA267" i="1"/>
  <c r="F267" i="1" s="1"/>
  <c r="AB266" i="1"/>
  <c r="AA266" i="1"/>
  <c r="F266" i="1" s="1"/>
  <c r="C263" i="1"/>
  <c r="AA263" i="1" s="1"/>
  <c r="K263" i="1" s="1"/>
  <c r="C262" i="1"/>
  <c r="AB262" i="1" s="1"/>
  <c r="C261" i="1"/>
  <c r="A5" i="1"/>
  <c r="A4" i="1"/>
  <c r="A3" i="1"/>
  <c r="A2" i="1"/>
  <c r="K192" i="1"/>
  <c r="K180" i="1"/>
  <c r="K179" i="1"/>
  <c r="K177" i="1"/>
  <c r="K176" i="1"/>
  <c r="T188" i="1" l="1"/>
  <c r="E201" i="1"/>
  <c r="C12" i="1"/>
  <c r="D13" i="1"/>
  <c r="E14" i="1"/>
  <c r="C16" i="1"/>
  <c r="D17" i="1"/>
  <c r="E18" i="1"/>
  <c r="C21" i="1"/>
  <c r="D22" i="1"/>
  <c r="E23" i="1"/>
  <c r="C25" i="1"/>
  <c r="D26" i="1"/>
  <c r="E27" i="1"/>
  <c r="C29" i="1"/>
  <c r="C32" i="1"/>
  <c r="D48" i="1"/>
  <c r="E49" i="1"/>
  <c r="C51" i="1"/>
  <c r="D52" i="1"/>
  <c r="C60" i="1"/>
  <c r="D61" i="1"/>
  <c r="E62" i="1"/>
  <c r="C64" i="1"/>
  <c r="D65" i="1"/>
  <c r="E66" i="1"/>
  <c r="C68" i="1"/>
  <c r="D69" i="1"/>
  <c r="E70" i="1"/>
  <c r="C73" i="1"/>
  <c r="D74" i="1"/>
  <c r="E75" i="1"/>
  <c r="C81" i="1"/>
  <c r="D82" i="1"/>
  <c r="E83" i="1"/>
  <c r="C88" i="1"/>
  <c r="M234" i="1"/>
  <c r="E11" i="1"/>
  <c r="C13" i="1"/>
  <c r="D14" i="1"/>
  <c r="E15" i="1"/>
  <c r="C17" i="1"/>
  <c r="D18" i="1"/>
  <c r="E20" i="1"/>
  <c r="C22" i="1"/>
  <c r="D23" i="1"/>
  <c r="E24" i="1"/>
  <c r="C26" i="1"/>
  <c r="D27" i="1"/>
  <c r="E28" i="1"/>
  <c r="C31" i="1"/>
  <c r="E34" i="1"/>
  <c r="C37" i="1"/>
  <c r="C36" i="1" s="1"/>
  <c r="C40" i="1"/>
  <c r="D41" i="1"/>
  <c r="E42" i="1"/>
  <c r="C44" i="1"/>
  <c r="E98" i="1"/>
  <c r="C100" i="1"/>
  <c r="D104" i="1"/>
  <c r="E105" i="1"/>
  <c r="C107" i="1"/>
  <c r="D108" i="1"/>
  <c r="D113" i="1"/>
  <c r="E114" i="1"/>
  <c r="O228" i="1"/>
  <c r="D11" i="1"/>
  <c r="E12" i="1"/>
  <c r="C14" i="1"/>
  <c r="D15" i="1"/>
  <c r="E16" i="1"/>
  <c r="C18" i="1"/>
  <c r="D20" i="1"/>
  <c r="E21" i="1"/>
  <c r="C46" i="1"/>
  <c r="C45" i="1" s="1"/>
  <c r="C49" i="1"/>
  <c r="D50" i="1"/>
  <c r="C104" i="1"/>
  <c r="D105" i="1"/>
  <c r="E106" i="1"/>
  <c r="C108" i="1"/>
  <c r="C113" i="1"/>
  <c r="D114" i="1"/>
  <c r="E118" i="1"/>
  <c r="F123" i="1"/>
  <c r="J123" i="1"/>
  <c r="N123" i="1"/>
  <c r="S123" i="1"/>
  <c r="F124" i="1"/>
  <c r="J124" i="1"/>
  <c r="N124" i="1"/>
  <c r="S124" i="1"/>
  <c r="F125" i="1"/>
  <c r="J125" i="1"/>
  <c r="N125" i="1"/>
  <c r="S125" i="1"/>
  <c r="F126" i="1"/>
  <c r="J126" i="1"/>
  <c r="N126" i="1"/>
  <c r="S126" i="1"/>
  <c r="F127" i="1"/>
  <c r="J127" i="1"/>
  <c r="N127" i="1"/>
  <c r="S127" i="1"/>
  <c r="F128" i="1"/>
  <c r="J128" i="1"/>
  <c r="N128" i="1"/>
  <c r="S128" i="1"/>
  <c r="F129" i="1"/>
  <c r="J129" i="1"/>
  <c r="N129" i="1"/>
  <c r="S129" i="1"/>
  <c r="F130" i="1"/>
  <c r="J130" i="1"/>
  <c r="N130" i="1"/>
  <c r="S130" i="1"/>
  <c r="F131" i="1"/>
  <c r="J131" i="1"/>
  <c r="N131" i="1"/>
  <c r="S131" i="1"/>
  <c r="F132" i="1"/>
  <c r="J132" i="1"/>
  <c r="N132" i="1"/>
  <c r="S132" i="1"/>
  <c r="F133" i="1"/>
  <c r="J133" i="1"/>
  <c r="N133" i="1"/>
  <c r="S133" i="1"/>
  <c r="F134" i="1"/>
  <c r="J134" i="1"/>
  <c r="N134" i="1"/>
  <c r="S134" i="1"/>
  <c r="F135" i="1"/>
  <c r="J135" i="1"/>
  <c r="N135" i="1"/>
  <c r="S135" i="1"/>
  <c r="D89" i="1"/>
  <c r="E90" i="1"/>
  <c r="C92" i="1"/>
  <c r="D93" i="1"/>
  <c r="E94" i="1"/>
  <c r="L140" i="1"/>
  <c r="E140" i="1"/>
  <c r="E141" i="1"/>
  <c r="I141" i="1"/>
  <c r="M141" i="1"/>
  <c r="Q141" i="1"/>
  <c r="E142" i="1"/>
  <c r="I142" i="1"/>
  <c r="M142" i="1"/>
  <c r="Q142" i="1"/>
  <c r="E143" i="1"/>
  <c r="I143" i="1"/>
  <c r="M143" i="1"/>
  <c r="Q143" i="1"/>
  <c r="E144" i="1"/>
  <c r="I144" i="1"/>
  <c r="M144" i="1"/>
  <c r="Q144" i="1"/>
  <c r="E145" i="1"/>
  <c r="I145" i="1"/>
  <c r="M145" i="1"/>
  <c r="Q145" i="1"/>
  <c r="F146" i="1"/>
  <c r="J146" i="1"/>
  <c r="N146" i="1"/>
  <c r="C147" i="1"/>
  <c r="G147" i="1"/>
  <c r="K147" i="1"/>
  <c r="O147" i="1"/>
  <c r="C152" i="1"/>
  <c r="G152" i="1"/>
  <c r="K152" i="1"/>
  <c r="O152" i="1"/>
  <c r="C154" i="1"/>
  <c r="G154" i="1"/>
  <c r="K154" i="1"/>
  <c r="E229" i="1"/>
  <c r="I229" i="1"/>
  <c r="M229" i="1"/>
  <c r="Q229" i="1"/>
  <c r="F230" i="1"/>
  <c r="J230" i="1"/>
  <c r="N230" i="1"/>
  <c r="C34" i="1"/>
  <c r="D35" i="1"/>
  <c r="D39" i="1"/>
  <c r="E40" i="1"/>
  <c r="C42" i="1"/>
  <c r="D43" i="1"/>
  <c r="E44" i="1"/>
  <c r="D118" i="1"/>
  <c r="E123" i="1"/>
  <c r="I123" i="1"/>
  <c r="M123" i="1"/>
  <c r="Q123" i="1"/>
  <c r="E124" i="1"/>
  <c r="I124" i="1"/>
  <c r="M124" i="1"/>
  <c r="Q124" i="1"/>
  <c r="E125" i="1"/>
  <c r="I125" i="1"/>
  <c r="M125" i="1"/>
  <c r="Q125" i="1"/>
  <c r="E126" i="1"/>
  <c r="I126" i="1"/>
  <c r="M126" i="1"/>
  <c r="Q126" i="1"/>
  <c r="E127" i="1"/>
  <c r="I127" i="1"/>
  <c r="M127" i="1"/>
  <c r="Q127" i="1"/>
  <c r="E128" i="1"/>
  <c r="I128" i="1"/>
  <c r="M128" i="1"/>
  <c r="Q128" i="1"/>
  <c r="E129" i="1"/>
  <c r="I129" i="1"/>
  <c r="M129" i="1"/>
  <c r="Q129" i="1"/>
  <c r="E130" i="1"/>
  <c r="I130" i="1"/>
  <c r="M130" i="1"/>
  <c r="F137" i="1"/>
  <c r="J137" i="1"/>
  <c r="N137" i="1"/>
  <c r="S137" i="1"/>
  <c r="F138" i="1"/>
  <c r="J138" i="1"/>
  <c r="N138" i="1"/>
  <c r="S138" i="1"/>
  <c r="F139" i="1"/>
  <c r="J139" i="1"/>
  <c r="N139" i="1"/>
  <c r="S139" i="1"/>
  <c r="C162" i="1"/>
  <c r="G162" i="1"/>
  <c r="K162" i="1"/>
  <c r="O162" i="1"/>
  <c r="C163" i="1"/>
  <c r="G163" i="1"/>
  <c r="K163" i="1"/>
  <c r="O163" i="1"/>
  <c r="C164" i="1"/>
  <c r="G164" i="1"/>
  <c r="K164" i="1"/>
  <c r="O164" i="1"/>
  <c r="C165" i="1"/>
  <c r="G165" i="1"/>
  <c r="K165" i="1"/>
  <c r="O165" i="1"/>
  <c r="C166" i="1"/>
  <c r="G166" i="1"/>
  <c r="K166" i="1"/>
  <c r="O166" i="1"/>
  <c r="C167" i="1"/>
  <c r="G167" i="1"/>
  <c r="K167" i="1"/>
  <c r="O167" i="1"/>
  <c r="C168" i="1"/>
  <c r="G168" i="1"/>
  <c r="K168" i="1"/>
  <c r="O168" i="1"/>
  <c r="C169" i="1"/>
  <c r="G169" i="1"/>
  <c r="K169" i="1"/>
  <c r="O169" i="1"/>
  <c r="O154" i="1"/>
  <c r="C155" i="1"/>
  <c r="G155" i="1"/>
  <c r="K155" i="1"/>
  <c r="O155" i="1"/>
  <c r="C156" i="1"/>
  <c r="G156" i="1"/>
  <c r="K156" i="1"/>
  <c r="O156" i="1"/>
  <c r="F162" i="1"/>
  <c r="J162" i="1"/>
  <c r="N162" i="1"/>
  <c r="R162" i="1"/>
  <c r="F163" i="1"/>
  <c r="J163" i="1"/>
  <c r="N163" i="1"/>
  <c r="R163" i="1"/>
  <c r="F164" i="1"/>
  <c r="J164" i="1"/>
  <c r="N164" i="1"/>
  <c r="R164" i="1"/>
  <c r="F165" i="1"/>
  <c r="J165" i="1"/>
  <c r="N165" i="1"/>
  <c r="R165" i="1"/>
  <c r="F166" i="1"/>
  <c r="J166" i="1"/>
  <c r="N166" i="1"/>
  <c r="R166" i="1"/>
  <c r="F167" i="1"/>
  <c r="J167" i="1"/>
  <c r="N167" i="1"/>
  <c r="R167" i="1"/>
  <c r="F168" i="1"/>
  <c r="J168" i="1"/>
  <c r="N168" i="1"/>
  <c r="R168" i="1"/>
  <c r="F169" i="1"/>
  <c r="J169" i="1"/>
  <c r="N169" i="1"/>
  <c r="R169" i="1"/>
  <c r="Q188" i="1"/>
  <c r="E188" i="1"/>
  <c r="E189" i="1"/>
  <c r="I188" i="1"/>
  <c r="I189" i="1"/>
  <c r="N188" i="1"/>
  <c r="N189" i="1"/>
  <c r="R188" i="1"/>
  <c r="R189" i="1"/>
  <c r="C190" i="1"/>
  <c r="G190" i="1"/>
  <c r="L190" i="1"/>
  <c r="L188" i="1"/>
  <c r="P190" i="1"/>
  <c r="T190" i="1"/>
  <c r="E191" i="1"/>
  <c r="I191" i="1"/>
  <c r="N191" i="1"/>
  <c r="R191" i="1"/>
  <c r="C192" i="1"/>
  <c r="G192" i="1"/>
  <c r="L192" i="1"/>
  <c r="P192" i="1"/>
  <c r="T192" i="1"/>
  <c r="E193" i="1"/>
  <c r="I193" i="1"/>
  <c r="N193" i="1"/>
  <c r="R193" i="1"/>
  <c r="C194" i="1"/>
  <c r="G194" i="1"/>
  <c r="L194" i="1"/>
  <c r="P194" i="1"/>
  <c r="V194" i="1"/>
  <c r="F202" i="1"/>
  <c r="D207" i="1"/>
  <c r="F212" i="1"/>
  <c r="J212" i="1"/>
  <c r="N212" i="1"/>
  <c r="C213" i="1"/>
  <c r="G213" i="1"/>
  <c r="K213" i="1"/>
  <c r="O213" i="1"/>
  <c r="C215" i="1"/>
  <c r="G215" i="1"/>
  <c r="K215" i="1"/>
  <c r="O215" i="1"/>
  <c r="D216" i="1"/>
  <c r="H216" i="1"/>
  <c r="L216" i="1"/>
  <c r="P216" i="1"/>
  <c r="D232" i="1"/>
  <c r="H234" i="1"/>
  <c r="H232" i="1"/>
  <c r="L232" i="1"/>
  <c r="P234" i="1"/>
  <c r="P232" i="1"/>
  <c r="E233" i="1"/>
  <c r="I234" i="1"/>
  <c r="I233" i="1"/>
  <c r="M233" i="1"/>
  <c r="Q233" i="1"/>
  <c r="C246" i="1"/>
  <c r="E247" i="1"/>
  <c r="D249" i="1"/>
  <c r="C251" i="1"/>
  <c r="C23" i="1"/>
  <c r="D24" i="1"/>
  <c r="E25" i="1"/>
  <c r="C27" i="1"/>
  <c r="D28" i="1"/>
  <c r="E29" i="1"/>
  <c r="D34" i="1"/>
  <c r="E35" i="1"/>
  <c r="E39" i="1"/>
  <c r="C41" i="1"/>
  <c r="D42" i="1"/>
  <c r="E43" i="1"/>
  <c r="E48" i="1"/>
  <c r="C50" i="1"/>
  <c r="D51" i="1"/>
  <c r="E52" i="1"/>
  <c r="D60" i="1"/>
  <c r="E61" i="1"/>
  <c r="C63" i="1"/>
  <c r="D64" i="1"/>
  <c r="E65" i="1"/>
  <c r="C67" i="1"/>
  <c r="D68" i="1"/>
  <c r="E69" i="1"/>
  <c r="C72" i="1"/>
  <c r="D73" i="1"/>
  <c r="E74" i="1"/>
  <c r="C76" i="1"/>
  <c r="C80" i="1"/>
  <c r="D81" i="1"/>
  <c r="E82" i="1"/>
  <c r="C84" i="1"/>
  <c r="D88" i="1"/>
  <c r="E89" i="1"/>
  <c r="C91" i="1"/>
  <c r="D92" i="1"/>
  <c r="E93" i="1"/>
  <c r="C99" i="1"/>
  <c r="D100" i="1"/>
  <c r="E104" i="1"/>
  <c r="C106" i="1"/>
  <c r="D107" i="1"/>
  <c r="E108" i="1"/>
  <c r="E113" i="1"/>
  <c r="C123" i="1"/>
  <c r="G123" i="1"/>
  <c r="K123" i="1"/>
  <c r="O123" i="1"/>
  <c r="C124" i="1"/>
  <c r="G124" i="1"/>
  <c r="K124" i="1"/>
  <c r="O124" i="1"/>
  <c r="C125" i="1"/>
  <c r="G125" i="1"/>
  <c r="K125" i="1"/>
  <c r="O125" i="1"/>
  <c r="C126" i="1"/>
  <c r="G126" i="1"/>
  <c r="K126" i="1"/>
  <c r="O126" i="1"/>
  <c r="C127" i="1"/>
  <c r="G127" i="1"/>
  <c r="K127" i="1"/>
  <c r="O127" i="1"/>
  <c r="C128" i="1"/>
  <c r="G128" i="1"/>
  <c r="K128" i="1"/>
  <c r="O128" i="1"/>
  <c r="C129" i="1"/>
  <c r="G129" i="1"/>
  <c r="K129" i="1"/>
  <c r="O129" i="1"/>
  <c r="C130" i="1"/>
  <c r="G130" i="1"/>
  <c r="K130" i="1"/>
  <c r="O130" i="1"/>
  <c r="C131" i="1"/>
  <c r="G131" i="1"/>
  <c r="K131" i="1"/>
  <c r="O131" i="1"/>
  <c r="C132" i="1"/>
  <c r="G132" i="1"/>
  <c r="K132" i="1"/>
  <c r="O132" i="1"/>
  <c r="C133" i="1"/>
  <c r="G133" i="1"/>
  <c r="K133" i="1"/>
  <c r="O133" i="1"/>
  <c r="C134" i="1"/>
  <c r="G134" i="1"/>
  <c r="K134" i="1"/>
  <c r="O134" i="1"/>
  <c r="C135" i="1"/>
  <c r="G135" i="1"/>
  <c r="K135" i="1"/>
  <c r="O135" i="1"/>
  <c r="C136" i="1"/>
  <c r="C137" i="1"/>
  <c r="G137" i="1"/>
  <c r="K137" i="1"/>
  <c r="O137" i="1"/>
  <c r="C138" i="1"/>
  <c r="G138" i="1"/>
  <c r="K138" i="1"/>
  <c r="O138" i="1"/>
  <c r="C139" i="1"/>
  <c r="G139" i="1"/>
  <c r="K139" i="1"/>
  <c r="O139" i="1"/>
  <c r="C140" i="1"/>
  <c r="E175" i="1"/>
  <c r="I175" i="1"/>
  <c r="N175" i="1"/>
  <c r="R175" i="1"/>
  <c r="C176" i="1"/>
  <c r="G176" i="1"/>
  <c r="O176" i="1"/>
  <c r="S176" i="1"/>
  <c r="D177" i="1"/>
  <c r="H177" i="1"/>
  <c r="M177" i="1"/>
  <c r="Q177" i="1"/>
  <c r="V177" i="1"/>
  <c r="F178" i="1"/>
  <c r="J178" i="1"/>
  <c r="O178" i="1"/>
  <c r="S178" i="1"/>
  <c r="D179" i="1"/>
  <c r="H179" i="1"/>
  <c r="M179" i="1"/>
  <c r="Q179" i="1"/>
  <c r="V179" i="1"/>
  <c r="F180" i="1"/>
  <c r="J180" i="1"/>
  <c r="O180" i="1"/>
  <c r="S180" i="1"/>
  <c r="D181" i="1"/>
  <c r="H181" i="1"/>
  <c r="M181" i="1"/>
  <c r="Q181" i="1"/>
  <c r="V181" i="1"/>
  <c r="F182" i="1"/>
  <c r="J182" i="1"/>
  <c r="O182" i="1"/>
  <c r="S182" i="1"/>
  <c r="D183" i="1"/>
  <c r="H183" i="1"/>
  <c r="M183" i="1"/>
  <c r="Q183" i="1"/>
  <c r="V183" i="1"/>
  <c r="F184" i="1"/>
  <c r="J184" i="1"/>
  <c r="O184" i="1"/>
  <c r="S184" i="1"/>
  <c r="D185" i="1"/>
  <c r="H185" i="1"/>
  <c r="M185" i="1"/>
  <c r="Q185" i="1"/>
  <c r="V185" i="1"/>
  <c r="F186" i="1"/>
  <c r="J186" i="1"/>
  <c r="O186" i="1"/>
  <c r="S186" i="1"/>
  <c r="D187" i="1"/>
  <c r="H187" i="1"/>
  <c r="M187" i="1"/>
  <c r="Q187" i="1"/>
  <c r="V187" i="1"/>
  <c r="F199" i="1"/>
  <c r="F218" i="1"/>
  <c r="J218" i="1"/>
  <c r="N218" i="1"/>
  <c r="C219" i="1"/>
  <c r="G219" i="1"/>
  <c r="K219" i="1"/>
  <c r="O219" i="1"/>
  <c r="M220" i="1"/>
  <c r="E226" i="1"/>
  <c r="I226" i="1"/>
  <c r="M228" i="1"/>
  <c r="M226" i="1"/>
  <c r="Q226" i="1"/>
  <c r="F227" i="1"/>
  <c r="J227" i="1"/>
  <c r="N227" i="1"/>
  <c r="E51" i="1"/>
  <c r="C54" i="1"/>
  <c r="E60" i="1"/>
  <c r="C62" i="1"/>
  <c r="D63" i="1"/>
  <c r="E64" i="1"/>
  <c r="C66" i="1"/>
  <c r="D67" i="1"/>
  <c r="E68" i="1"/>
  <c r="C70" i="1"/>
  <c r="D72" i="1"/>
  <c r="E73" i="1"/>
  <c r="C75" i="1"/>
  <c r="D76" i="1"/>
  <c r="D80" i="1"/>
  <c r="E81" i="1"/>
  <c r="C83" i="1"/>
  <c r="D84" i="1"/>
  <c r="E88" i="1"/>
  <c r="C90" i="1"/>
  <c r="D91" i="1"/>
  <c r="E92" i="1"/>
  <c r="C94" i="1"/>
  <c r="C98" i="1"/>
  <c r="D99" i="1"/>
  <c r="E100" i="1"/>
  <c r="K140" i="1"/>
  <c r="P140" i="1"/>
  <c r="D141" i="1"/>
  <c r="D140" i="1"/>
  <c r="H141" i="1"/>
  <c r="H140" i="1"/>
  <c r="L141" i="1"/>
  <c r="P141" i="1"/>
  <c r="D142" i="1"/>
  <c r="H142" i="1"/>
  <c r="L142" i="1"/>
  <c r="P142" i="1"/>
  <c r="D143" i="1"/>
  <c r="H143" i="1"/>
  <c r="L143" i="1"/>
  <c r="P143" i="1"/>
  <c r="D144" i="1"/>
  <c r="H144" i="1"/>
  <c r="L144" i="1"/>
  <c r="P144" i="1"/>
  <c r="D145" i="1"/>
  <c r="H145" i="1"/>
  <c r="L145" i="1"/>
  <c r="P145" i="1"/>
  <c r="E146" i="1"/>
  <c r="I146" i="1"/>
  <c r="M146" i="1"/>
  <c r="Q146" i="1"/>
  <c r="F147" i="1"/>
  <c r="J147" i="1"/>
  <c r="N147" i="1"/>
  <c r="S147" i="1"/>
  <c r="F152" i="1"/>
  <c r="J152" i="1"/>
  <c r="N152" i="1"/>
  <c r="R152" i="1"/>
  <c r="F154" i="1"/>
  <c r="J154" i="1"/>
  <c r="N154" i="1"/>
  <c r="R154" i="1"/>
  <c r="F155" i="1"/>
  <c r="J155" i="1"/>
  <c r="N155" i="1"/>
  <c r="R155" i="1"/>
  <c r="F156" i="1"/>
  <c r="J156" i="1"/>
  <c r="N156" i="1"/>
  <c r="R156" i="1"/>
  <c r="F175" i="1"/>
  <c r="J175" i="1"/>
  <c r="O175" i="1"/>
  <c r="S175" i="1"/>
  <c r="D176" i="1"/>
  <c r="H176" i="1"/>
  <c r="L176" i="1"/>
  <c r="P176" i="1"/>
  <c r="T176" i="1"/>
  <c r="E177" i="1"/>
  <c r="I177" i="1"/>
  <c r="N177" i="1"/>
  <c r="R177" i="1"/>
  <c r="C178" i="1"/>
  <c r="G178" i="1"/>
  <c r="L178" i="1"/>
  <c r="P178" i="1"/>
  <c r="T178" i="1"/>
  <c r="E179" i="1"/>
  <c r="I179" i="1"/>
  <c r="N179" i="1"/>
  <c r="R179" i="1"/>
  <c r="C180" i="1"/>
  <c r="G180" i="1"/>
  <c r="L180" i="1"/>
  <c r="P180" i="1"/>
  <c r="T180" i="1"/>
  <c r="E181" i="1"/>
  <c r="I181" i="1"/>
  <c r="N181" i="1"/>
  <c r="R181" i="1"/>
  <c r="C182" i="1"/>
  <c r="G182" i="1"/>
  <c r="L182" i="1"/>
  <c r="P182" i="1"/>
  <c r="T182" i="1"/>
  <c r="E183" i="1"/>
  <c r="I183" i="1"/>
  <c r="N183" i="1"/>
  <c r="R183" i="1"/>
  <c r="C184" i="1"/>
  <c r="G184" i="1"/>
  <c r="L184" i="1"/>
  <c r="P184" i="1"/>
  <c r="T184" i="1"/>
  <c r="E185" i="1"/>
  <c r="I185" i="1"/>
  <c r="N185" i="1"/>
  <c r="R185" i="1"/>
  <c r="C186" i="1"/>
  <c r="G186" i="1"/>
  <c r="L186" i="1"/>
  <c r="P186" i="1"/>
  <c r="T186" i="1"/>
  <c r="E187" i="1"/>
  <c r="I187" i="1"/>
  <c r="N187" i="1"/>
  <c r="R187" i="1"/>
  <c r="C188" i="1"/>
  <c r="D189" i="1"/>
  <c r="H189" i="1"/>
  <c r="M189" i="1"/>
  <c r="Q189" i="1"/>
  <c r="V189" i="1"/>
  <c r="V188" i="1"/>
  <c r="F190" i="1"/>
  <c r="F188" i="1"/>
  <c r="J190" i="1"/>
  <c r="O190" i="1"/>
  <c r="S190" i="1"/>
  <c r="D191" i="1"/>
  <c r="H191" i="1"/>
  <c r="M191" i="1"/>
  <c r="Q191" i="1"/>
  <c r="V191" i="1"/>
  <c r="F192" i="1"/>
  <c r="J192" i="1"/>
  <c r="O192" i="1"/>
  <c r="S192" i="1"/>
  <c r="D193" i="1"/>
  <c r="C221" i="1"/>
  <c r="G221" i="1"/>
  <c r="K221" i="1"/>
  <c r="O221" i="1"/>
  <c r="D222" i="1"/>
  <c r="H222" i="1"/>
  <c r="L222" i="1"/>
  <c r="P222" i="1"/>
  <c r="E223" i="1"/>
  <c r="I223" i="1"/>
  <c r="M223" i="1"/>
  <c r="M225" i="1"/>
  <c r="Q223" i="1"/>
  <c r="F224" i="1"/>
  <c r="J224" i="1"/>
  <c r="N224" i="1"/>
  <c r="D237" i="1"/>
  <c r="D235" i="1"/>
  <c r="H235" i="1"/>
  <c r="L235" i="1"/>
  <c r="P235" i="1"/>
  <c r="E237" i="1"/>
  <c r="E236" i="1"/>
  <c r="I237" i="1"/>
  <c r="I236" i="1"/>
  <c r="M236" i="1"/>
  <c r="Q236" i="1"/>
  <c r="F238" i="1"/>
  <c r="J238" i="1"/>
  <c r="N238" i="1"/>
  <c r="C239" i="1"/>
  <c r="G239" i="1"/>
  <c r="K240" i="1"/>
  <c r="K239" i="1"/>
  <c r="O240" i="1"/>
  <c r="O239" i="1"/>
  <c r="D231" i="1"/>
  <c r="C11" i="1"/>
  <c r="D12" i="1"/>
  <c r="E13" i="1"/>
  <c r="C15" i="1"/>
  <c r="D16" i="1"/>
  <c r="E17" i="1"/>
  <c r="C20" i="1"/>
  <c r="D21" i="1"/>
  <c r="E22" i="1"/>
  <c r="C24" i="1"/>
  <c r="D25" i="1"/>
  <c r="E26" i="1"/>
  <c r="C28" i="1"/>
  <c r="D29" i="1"/>
  <c r="C35" i="1"/>
  <c r="C39" i="1"/>
  <c r="D40" i="1"/>
  <c r="E41" i="1"/>
  <c r="C43" i="1"/>
  <c r="D44" i="1"/>
  <c r="C48" i="1"/>
  <c r="D49" i="1"/>
  <c r="E50" i="1"/>
  <c r="C52" i="1"/>
  <c r="C55" i="1"/>
  <c r="C61" i="1"/>
  <c r="D62" i="1"/>
  <c r="E63" i="1"/>
  <c r="C65" i="1"/>
  <c r="D66" i="1"/>
  <c r="E67" i="1"/>
  <c r="C69" i="1"/>
  <c r="D70" i="1"/>
  <c r="E72" i="1"/>
  <c r="C74" i="1"/>
  <c r="D75" i="1"/>
  <c r="E76" i="1"/>
  <c r="E80" i="1"/>
  <c r="C82" i="1"/>
  <c r="D83" i="1"/>
  <c r="E84" i="1"/>
  <c r="C89" i="1"/>
  <c r="D90" i="1"/>
  <c r="E91" i="1"/>
  <c r="C93" i="1"/>
  <c r="D94" i="1"/>
  <c r="D98" i="1"/>
  <c r="E99" i="1"/>
  <c r="C105" i="1"/>
  <c r="D106" i="1"/>
  <c r="E107" i="1"/>
  <c r="C109" i="1"/>
  <c r="C114" i="1"/>
  <c r="C118" i="1"/>
  <c r="D123" i="1"/>
  <c r="H123" i="1"/>
  <c r="L123" i="1"/>
  <c r="P123" i="1"/>
  <c r="D124" i="1"/>
  <c r="H124" i="1"/>
  <c r="L124" i="1"/>
  <c r="P124" i="1"/>
  <c r="D125" i="1"/>
  <c r="H125" i="1"/>
  <c r="L125" i="1"/>
  <c r="P125" i="1"/>
  <c r="D126" i="1"/>
  <c r="H126" i="1"/>
  <c r="L126" i="1"/>
  <c r="P126" i="1"/>
  <c r="D127" i="1"/>
  <c r="H127" i="1"/>
  <c r="L127" i="1"/>
  <c r="P127" i="1"/>
  <c r="D128" i="1"/>
  <c r="H128" i="1"/>
  <c r="L128" i="1"/>
  <c r="P128" i="1"/>
  <c r="D129" i="1"/>
  <c r="H129" i="1"/>
  <c r="L129" i="1"/>
  <c r="P129" i="1"/>
  <c r="D130" i="1"/>
  <c r="H130" i="1"/>
  <c r="L130" i="1"/>
  <c r="P130" i="1"/>
  <c r="D131" i="1"/>
  <c r="H131" i="1"/>
  <c r="L131" i="1"/>
  <c r="P131" i="1"/>
  <c r="D132" i="1"/>
  <c r="H132" i="1"/>
  <c r="L132" i="1"/>
  <c r="P132" i="1"/>
  <c r="D133" i="1"/>
  <c r="H133" i="1"/>
  <c r="L133" i="1"/>
  <c r="P133" i="1"/>
  <c r="D134" i="1"/>
  <c r="H134" i="1"/>
  <c r="L134" i="1"/>
  <c r="P134" i="1"/>
  <c r="D135" i="1"/>
  <c r="H135" i="1"/>
  <c r="L135" i="1"/>
  <c r="P135" i="1"/>
  <c r="D137" i="1"/>
  <c r="H137" i="1"/>
  <c r="L136" i="1"/>
  <c r="L137" i="1"/>
  <c r="P137" i="1"/>
  <c r="D138" i="1"/>
  <c r="H138" i="1"/>
  <c r="L138" i="1"/>
  <c r="P138" i="1"/>
  <c r="D139" i="1"/>
  <c r="H139" i="1"/>
  <c r="L139" i="1"/>
  <c r="P139" i="1"/>
  <c r="N140" i="1"/>
  <c r="S136" i="1"/>
  <c r="S140" i="1"/>
  <c r="F140" i="1"/>
  <c r="F141" i="1"/>
  <c r="J140" i="1"/>
  <c r="J141" i="1"/>
  <c r="N141" i="1"/>
  <c r="S141" i="1"/>
  <c r="F142" i="1"/>
  <c r="J142" i="1"/>
  <c r="N142" i="1"/>
  <c r="S142" i="1"/>
  <c r="F143" i="1"/>
  <c r="J143" i="1"/>
  <c r="N143" i="1"/>
  <c r="S143" i="1"/>
  <c r="F144" i="1"/>
  <c r="J144" i="1"/>
  <c r="N144" i="1"/>
  <c r="S144" i="1"/>
  <c r="F145" i="1"/>
  <c r="J145" i="1"/>
  <c r="N145" i="1"/>
  <c r="C146" i="1"/>
  <c r="G146" i="1"/>
  <c r="K146" i="1"/>
  <c r="O146" i="1"/>
  <c r="D147" i="1"/>
  <c r="H147" i="1"/>
  <c r="L147" i="1"/>
  <c r="P147" i="1"/>
  <c r="D152" i="1"/>
  <c r="H152" i="1"/>
  <c r="L152" i="1"/>
  <c r="P152" i="1"/>
  <c r="D154" i="1"/>
  <c r="H154" i="1"/>
  <c r="L154" i="1"/>
  <c r="P154" i="1"/>
  <c r="D155" i="1"/>
  <c r="H155" i="1"/>
  <c r="L155" i="1"/>
  <c r="P155" i="1"/>
  <c r="D156" i="1"/>
  <c r="H156" i="1"/>
  <c r="L156" i="1"/>
  <c r="P156" i="1"/>
  <c r="D162" i="1"/>
  <c r="H162" i="1"/>
  <c r="L162" i="1"/>
  <c r="P162" i="1"/>
  <c r="D163" i="1"/>
  <c r="H163" i="1"/>
  <c r="L163" i="1"/>
  <c r="P163" i="1"/>
  <c r="D164" i="1"/>
  <c r="H164" i="1"/>
  <c r="L164" i="1"/>
  <c r="P164" i="1"/>
  <c r="D165" i="1"/>
  <c r="H165" i="1"/>
  <c r="L165" i="1"/>
  <c r="P165" i="1"/>
  <c r="D166" i="1"/>
  <c r="H166" i="1"/>
  <c r="L166" i="1"/>
  <c r="P166" i="1"/>
  <c r="D167" i="1"/>
  <c r="H167" i="1"/>
  <c r="L167" i="1"/>
  <c r="P167" i="1"/>
  <c r="D168" i="1"/>
  <c r="H168" i="1"/>
  <c r="L168" i="1"/>
  <c r="P168" i="1"/>
  <c r="D169" i="1"/>
  <c r="H169" i="1"/>
  <c r="L169" i="1"/>
  <c r="P169" i="1"/>
  <c r="C175" i="1"/>
  <c r="G175" i="1"/>
  <c r="L175" i="1"/>
  <c r="P175" i="1"/>
  <c r="T175" i="1"/>
  <c r="E176" i="1"/>
  <c r="I176" i="1"/>
  <c r="M176" i="1"/>
  <c r="Q176" i="1"/>
  <c r="V176" i="1"/>
  <c r="F177" i="1"/>
  <c r="J177" i="1"/>
  <c r="O177" i="1"/>
  <c r="S177" i="1"/>
  <c r="D178" i="1"/>
  <c r="H178" i="1"/>
  <c r="M178" i="1"/>
  <c r="Q178" i="1"/>
  <c r="V178" i="1"/>
  <c r="F179" i="1"/>
  <c r="J179" i="1"/>
  <c r="O179" i="1"/>
  <c r="S179" i="1"/>
  <c r="D180" i="1"/>
  <c r="H180" i="1"/>
  <c r="M180" i="1"/>
  <c r="Q180" i="1"/>
  <c r="V180" i="1"/>
  <c r="F181" i="1"/>
  <c r="J181" i="1"/>
  <c r="O181" i="1"/>
  <c r="S181" i="1"/>
  <c r="D182" i="1"/>
  <c r="H182" i="1"/>
  <c r="M182" i="1"/>
  <c r="Q182" i="1"/>
  <c r="V182" i="1"/>
  <c r="F183" i="1"/>
  <c r="J183" i="1"/>
  <c r="O183" i="1"/>
  <c r="S183" i="1"/>
  <c r="D184" i="1"/>
  <c r="H184" i="1"/>
  <c r="M184" i="1"/>
  <c r="Q184" i="1"/>
  <c r="V184" i="1"/>
  <c r="F185" i="1"/>
  <c r="J185" i="1"/>
  <c r="O185" i="1"/>
  <c r="S185" i="1"/>
  <c r="D186" i="1"/>
  <c r="H186" i="1"/>
  <c r="M186" i="1"/>
  <c r="Q186" i="1"/>
  <c r="V186" i="1"/>
  <c r="F187" i="1"/>
  <c r="J187" i="1"/>
  <c r="O187" i="1"/>
  <c r="S187" i="1"/>
  <c r="F189" i="1"/>
  <c r="J189" i="1"/>
  <c r="O188" i="1"/>
  <c r="O189" i="1"/>
  <c r="S189" i="1"/>
  <c r="D188" i="1"/>
  <c r="D190" i="1"/>
  <c r="H190" i="1"/>
  <c r="M190" i="1"/>
  <c r="Q190" i="1"/>
  <c r="V190" i="1"/>
  <c r="F191" i="1"/>
  <c r="J191" i="1"/>
  <c r="O191" i="1"/>
  <c r="S191" i="1"/>
  <c r="D192" i="1"/>
  <c r="H192" i="1"/>
  <c r="M192" i="1"/>
  <c r="Q192" i="1"/>
  <c r="V192" i="1"/>
  <c r="F193" i="1"/>
  <c r="J193" i="1"/>
  <c r="O193" i="1"/>
  <c r="S193" i="1"/>
  <c r="D194" i="1"/>
  <c r="H194" i="1"/>
  <c r="M194" i="1"/>
  <c r="Q194" i="1"/>
  <c r="F201" i="1"/>
  <c r="C206" i="1"/>
  <c r="C212" i="1"/>
  <c r="G212" i="1"/>
  <c r="K212" i="1"/>
  <c r="O212" i="1"/>
  <c r="D213" i="1"/>
  <c r="H213" i="1"/>
  <c r="L213" i="1"/>
  <c r="P213" i="1"/>
  <c r="D218" i="1"/>
  <c r="H218" i="1"/>
  <c r="L218" i="1"/>
  <c r="L220" i="1"/>
  <c r="P218" i="1"/>
  <c r="E219" i="1"/>
  <c r="I219" i="1"/>
  <c r="M219" i="1"/>
  <c r="Q219" i="1"/>
  <c r="L231" i="1"/>
  <c r="F232" i="1"/>
  <c r="J232" i="1"/>
  <c r="N232" i="1"/>
  <c r="N234" i="1"/>
  <c r="C233" i="1"/>
  <c r="G233" i="1"/>
  <c r="K233" i="1"/>
  <c r="O233" i="1"/>
  <c r="F235" i="1"/>
  <c r="J235" i="1"/>
  <c r="N235" i="1"/>
  <c r="C236" i="1"/>
  <c r="G236" i="1"/>
  <c r="K236" i="1"/>
  <c r="O236" i="1"/>
  <c r="D238" i="1"/>
  <c r="H238" i="1"/>
  <c r="H240" i="1"/>
  <c r="L238" i="1"/>
  <c r="P238" i="1"/>
  <c r="E239" i="1"/>
  <c r="I239" i="1"/>
  <c r="M239" i="1"/>
  <c r="Q239" i="1"/>
  <c r="Q130" i="1"/>
  <c r="E131" i="1"/>
  <c r="I131" i="1"/>
  <c r="M131" i="1"/>
  <c r="Q131" i="1"/>
  <c r="E132" i="1"/>
  <c r="I132" i="1"/>
  <c r="M132" i="1"/>
  <c r="Q132" i="1"/>
  <c r="E133" i="1"/>
  <c r="I133" i="1"/>
  <c r="M133" i="1"/>
  <c r="Q133" i="1"/>
  <c r="E134" i="1"/>
  <c r="I134" i="1"/>
  <c r="M134" i="1"/>
  <c r="Q134" i="1"/>
  <c r="E135" i="1"/>
  <c r="I135" i="1"/>
  <c r="M135" i="1"/>
  <c r="Q135" i="1"/>
  <c r="E137" i="1"/>
  <c r="I137" i="1"/>
  <c r="M137" i="1"/>
  <c r="Q137" i="1"/>
  <c r="E138" i="1"/>
  <c r="I138" i="1"/>
  <c r="M138" i="1"/>
  <c r="Q138" i="1"/>
  <c r="E139" i="1"/>
  <c r="I139" i="1"/>
  <c r="M139" i="1"/>
  <c r="Q139" i="1"/>
  <c r="O140" i="1"/>
  <c r="C141" i="1"/>
  <c r="G140" i="1"/>
  <c r="G141" i="1"/>
  <c r="K141" i="1"/>
  <c r="O141" i="1"/>
  <c r="C142" i="1"/>
  <c r="G142" i="1"/>
  <c r="K142" i="1"/>
  <c r="O142" i="1"/>
  <c r="C143" i="1"/>
  <c r="G143" i="1"/>
  <c r="K143" i="1"/>
  <c r="O143" i="1"/>
  <c r="C144" i="1"/>
  <c r="G144" i="1"/>
  <c r="K144" i="1"/>
  <c r="O144" i="1"/>
  <c r="C145" i="1"/>
  <c r="G145" i="1"/>
  <c r="K145" i="1"/>
  <c r="O145" i="1"/>
  <c r="D146" i="1"/>
  <c r="H146" i="1"/>
  <c r="L146" i="1"/>
  <c r="P146" i="1"/>
  <c r="E147" i="1"/>
  <c r="I147" i="1"/>
  <c r="M147" i="1"/>
  <c r="Q147" i="1"/>
  <c r="E152" i="1"/>
  <c r="I152" i="1"/>
  <c r="M152" i="1"/>
  <c r="Q152" i="1"/>
  <c r="E154" i="1"/>
  <c r="I154" i="1"/>
  <c r="M154" i="1"/>
  <c r="Q154" i="1"/>
  <c r="E155" i="1"/>
  <c r="I155" i="1"/>
  <c r="M155" i="1"/>
  <c r="Q155" i="1"/>
  <c r="E156" i="1"/>
  <c r="I156" i="1"/>
  <c r="M156" i="1"/>
  <c r="Q156" i="1"/>
  <c r="E162" i="1"/>
  <c r="I162" i="1"/>
  <c r="M162" i="1"/>
  <c r="Q162" i="1"/>
  <c r="E163" i="1"/>
  <c r="I163" i="1"/>
  <c r="M163" i="1"/>
  <c r="Q163" i="1"/>
  <c r="E164" i="1"/>
  <c r="I164" i="1"/>
  <c r="M164" i="1"/>
  <c r="Q164" i="1"/>
  <c r="E165" i="1"/>
  <c r="I165" i="1"/>
  <c r="M165" i="1"/>
  <c r="Q165" i="1"/>
  <c r="E166" i="1"/>
  <c r="I166" i="1"/>
  <c r="M166" i="1"/>
  <c r="Q166" i="1"/>
  <c r="E167" i="1"/>
  <c r="I167" i="1"/>
  <c r="M167" i="1"/>
  <c r="Q167" i="1"/>
  <c r="E168" i="1"/>
  <c r="I168" i="1"/>
  <c r="M168" i="1"/>
  <c r="Q168" i="1"/>
  <c r="E169" i="1"/>
  <c r="I169" i="1"/>
  <c r="M169" i="1"/>
  <c r="Q169" i="1"/>
  <c r="D175" i="1"/>
  <c r="H175" i="1"/>
  <c r="M175" i="1"/>
  <c r="Q175" i="1"/>
  <c r="V175" i="1"/>
  <c r="F176" i="1"/>
  <c r="J176" i="1"/>
  <c r="N176" i="1"/>
  <c r="R176" i="1"/>
  <c r="C177" i="1"/>
  <c r="G177" i="1"/>
  <c r="L177" i="1"/>
  <c r="P177" i="1"/>
  <c r="T177" i="1"/>
  <c r="E178" i="1"/>
  <c r="I178" i="1"/>
  <c r="N178" i="1"/>
  <c r="R178" i="1"/>
  <c r="C179" i="1"/>
  <c r="G179" i="1"/>
  <c r="L179" i="1"/>
  <c r="P179" i="1"/>
  <c r="T179" i="1"/>
  <c r="E180" i="1"/>
  <c r="I180" i="1"/>
  <c r="N180" i="1"/>
  <c r="R180" i="1"/>
  <c r="C181" i="1"/>
  <c r="G181" i="1"/>
  <c r="L181" i="1"/>
  <c r="P181" i="1"/>
  <c r="T181" i="1"/>
  <c r="E182" i="1"/>
  <c r="I182" i="1"/>
  <c r="N182" i="1"/>
  <c r="R182" i="1"/>
  <c r="C183" i="1"/>
  <c r="G183" i="1"/>
  <c r="L183" i="1"/>
  <c r="P183" i="1"/>
  <c r="T183" i="1"/>
  <c r="E184" i="1"/>
  <c r="I184" i="1"/>
  <c r="N184" i="1"/>
  <c r="R184" i="1"/>
  <c r="C185" i="1"/>
  <c r="G185" i="1"/>
  <c r="L185" i="1"/>
  <c r="P185" i="1"/>
  <c r="T185" i="1"/>
  <c r="E186" i="1"/>
  <c r="I186" i="1"/>
  <c r="N186" i="1"/>
  <c r="R186" i="1"/>
  <c r="C187" i="1"/>
  <c r="G187" i="1"/>
  <c r="L187" i="1"/>
  <c r="P187" i="1"/>
  <c r="T187" i="1"/>
  <c r="C189" i="1"/>
  <c r="G189" i="1"/>
  <c r="L189" i="1"/>
  <c r="P189" i="1"/>
  <c r="T189" i="1"/>
  <c r="E190" i="1"/>
  <c r="I190" i="1"/>
  <c r="N190" i="1"/>
  <c r="R190" i="1"/>
  <c r="C191" i="1"/>
  <c r="G191" i="1"/>
  <c r="L191" i="1"/>
  <c r="P191" i="1"/>
  <c r="T191" i="1"/>
  <c r="E192" i="1"/>
  <c r="I192" i="1"/>
  <c r="N192" i="1"/>
  <c r="R192" i="1"/>
  <c r="C193" i="1"/>
  <c r="G193" i="1"/>
  <c r="L193" i="1"/>
  <c r="P193" i="1"/>
  <c r="T193" i="1"/>
  <c r="E194" i="1"/>
  <c r="I194" i="1"/>
  <c r="N194" i="1"/>
  <c r="R194" i="1"/>
  <c r="E200" i="1"/>
  <c r="D206" i="1"/>
  <c r="D212" i="1"/>
  <c r="H212" i="1"/>
  <c r="L212" i="1"/>
  <c r="P212" i="1"/>
  <c r="E213" i="1"/>
  <c r="I213" i="1"/>
  <c r="M213" i="1"/>
  <c r="Q213" i="1"/>
  <c r="E215" i="1"/>
  <c r="I215" i="1"/>
  <c r="M215" i="1"/>
  <c r="Q215" i="1"/>
  <c r="F216" i="1"/>
  <c r="J216" i="1"/>
  <c r="N216" i="1"/>
  <c r="H220" i="1"/>
  <c r="E221" i="1"/>
  <c r="I221" i="1"/>
  <c r="M221" i="1"/>
  <c r="Q221" i="1"/>
  <c r="F222" i="1"/>
  <c r="J222" i="1"/>
  <c r="N222" i="1"/>
  <c r="C223" i="1"/>
  <c r="G223" i="1"/>
  <c r="K225" i="1"/>
  <c r="K223" i="1"/>
  <c r="O223" i="1"/>
  <c r="D225" i="1"/>
  <c r="D224" i="1"/>
  <c r="H225" i="1"/>
  <c r="H224" i="1"/>
  <c r="L224" i="1"/>
  <c r="P224" i="1"/>
  <c r="C226" i="1"/>
  <c r="G228" i="1"/>
  <c r="G226" i="1"/>
  <c r="K226" i="1"/>
  <c r="O226" i="1"/>
  <c r="D227" i="1"/>
  <c r="H228" i="1"/>
  <c r="H227" i="1"/>
  <c r="L228" i="1"/>
  <c r="L227" i="1"/>
  <c r="P227" i="1"/>
  <c r="C229" i="1"/>
  <c r="G229" i="1"/>
  <c r="K229" i="1"/>
  <c r="O229" i="1"/>
  <c r="D230" i="1"/>
  <c r="H230" i="1"/>
  <c r="L230" i="1"/>
  <c r="P230" i="1"/>
  <c r="C247" i="1"/>
  <c r="D248" i="1"/>
  <c r="C250" i="1"/>
  <c r="F215" i="1"/>
  <c r="J215" i="1"/>
  <c r="N215" i="1"/>
  <c r="C216" i="1"/>
  <c r="G216" i="1"/>
  <c r="K216" i="1"/>
  <c r="O216" i="1"/>
  <c r="E218" i="1"/>
  <c r="I220" i="1"/>
  <c r="I218" i="1"/>
  <c r="M218" i="1"/>
  <c r="Q218" i="1"/>
  <c r="F219" i="1"/>
  <c r="J219" i="1"/>
  <c r="N219" i="1"/>
  <c r="E220" i="1"/>
  <c r="F221" i="1"/>
  <c r="J221" i="1"/>
  <c r="N221" i="1"/>
  <c r="C222" i="1"/>
  <c r="G222" i="1"/>
  <c r="K222" i="1"/>
  <c r="O222" i="1"/>
  <c r="D223" i="1"/>
  <c r="H223" i="1"/>
  <c r="L223" i="1"/>
  <c r="P223" i="1"/>
  <c r="E225" i="1"/>
  <c r="E224" i="1"/>
  <c r="I224" i="1"/>
  <c r="M224" i="1"/>
  <c r="Q224" i="1"/>
  <c r="F226" i="1"/>
  <c r="J226" i="1"/>
  <c r="N226" i="1"/>
  <c r="C227" i="1"/>
  <c r="G227" i="1"/>
  <c r="K227" i="1"/>
  <c r="O227" i="1"/>
  <c r="D229" i="1"/>
  <c r="H229" i="1"/>
  <c r="L229" i="1"/>
  <c r="P229" i="1"/>
  <c r="E230" i="1"/>
  <c r="I230" i="1"/>
  <c r="M230" i="1"/>
  <c r="Q230" i="1"/>
  <c r="C232" i="1"/>
  <c r="G232" i="1"/>
  <c r="K232" i="1"/>
  <c r="O232" i="1"/>
  <c r="D233" i="1"/>
  <c r="H233" i="1"/>
  <c r="L233" i="1"/>
  <c r="P233" i="1"/>
  <c r="E235" i="1"/>
  <c r="I235" i="1"/>
  <c r="M235" i="1"/>
  <c r="Q235" i="1"/>
  <c r="F236" i="1"/>
  <c r="J236" i="1"/>
  <c r="N236" i="1"/>
  <c r="C238" i="1"/>
  <c r="G238" i="1"/>
  <c r="K238" i="1"/>
  <c r="O238" i="1"/>
  <c r="D239" i="1"/>
  <c r="H239" i="1"/>
  <c r="L240" i="1"/>
  <c r="L239" i="1"/>
  <c r="P240" i="1"/>
  <c r="P239" i="1"/>
  <c r="D246" i="1"/>
  <c r="C248" i="1"/>
  <c r="E249" i="1"/>
  <c r="D251" i="1"/>
  <c r="H193" i="1"/>
  <c r="M193" i="1"/>
  <c r="Q193" i="1"/>
  <c r="V193" i="1"/>
  <c r="F194" i="1"/>
  <c r="J194" i="1"/>
  <c r="O194" i="1"/>
  <c r="U194" i="1"/>
  <c r="U195" i="1" s="1"/>
  <c r="E199" i="1"/>
  <c r="F200" i="1"/>
  <c r="E202" i="1"/>
  <c r="C207" i="1"/>
  <c r="E212" i="1"/>
  <c r="I212" i="1"/>
  <c r="M212" i="1"/>
  <c r="Q212" i="1"/>
  <c r="F213" i="1"/>
  <c r="J213" i="1"/>
  <c r="N213" i="1"/>
  <c r="D217" i="1"/>
  <c r="D215" i="1"/>
  <c r="H215" i="1"/>
  <c r="L215" i="1"/>
  <c r="P215" i="1"/>
  <c r="E216" i="1"/>
  <c r="I216" i="1"/>
  <c r="M216" i="1"/>
  <c r="Q216" i="1"/>
  <c r="C220" i="1"/>
  <c r="C218" i="1"/>
  <c r="G218" i="1"/>
  <c r="K220" i="1"/>
  <c r="K218" i="1"/>
  <c r="O218" i="1"/>
  <c r="D219" i="1"/>
  <c r="H219" i="1"/>
  <c r="L219" i="1"/>
  <c r="P219" i="1"/>
  <c r="D221" i="1"/>
  <c r="H221" i="1"/>
  <c r="L221" i="1"/>
  <c r="P221" i="1"/>
  <c r="E222" i="1"/>
  <c r="I222" i="1"/>
  <c r="M222" i="1"/>
  <c r="Q222" i="1"/>
  <c r="F223" i="1"/>
  <c r="J223" i="1"/>
  <c r="N223" i="1"/>
  <c r="C224" i="1"/>
  <c r="G224" i="1"/>
  <c r="K224" i="1"/>
  <c r="O224" i="1"/>
  <c r="L225" i="1"/>
  <c r="D226" i="1"/>
  <c r="H226" i="1"/>
  <c r="L226" i="1"/>
  <c r="P226" i="1"/>
  <c r="E227" i="1"/>
  <c r="I227" i="1"/>
  <c r="M227" i="1"/>
  <c r="Q227" i="1"/>
  <c r="F229" i="1"/>
  <c r="J231" i="1"/>
  <c r="J229" i="1"/>
  <c r="N231" i="1"/>
  <c r="N229" i="1"/>
  <c r="C230" i="1"/>
  <c r="G230" i="1"/>
  <c r="K231" i="1"/>
  <c r="K230" i="1"/>
  <c r="O230" i="1"/>
  <c r="E232" i="1"/>
  <c r="I232" i="1"/>
  <c r="M232" i="1"/>
  <c r="Q232" i="1"/>
  <c r="F233" i="1"/>
  <c r="J233" i="1"/>
  <c r="N233" i="1"/>
  <c r="C235" i="1"/>
  <c r="G235" i="1"/>
  <c r="K235" i="1"/>
  <c r="O235" i="1"/>
  <c r="D236" i="1"/>
  <c r="H236" i="1"/>
  <c r="L236" i="1"/>
  <c r="P236" i="1"/>
  <c r="E238" i="1"/>
  <c r="I238" i="1"/>
  <c r="M238" i="1"/>
  <c r="Q240" i="1"/>
  <c r="Q238" i="1"/>
  <c r="F239" i="1"/>
  <c r="J239" i="1"/>
  <c r="N239" i="1"/>
  <c r="D247" i="1"/>
  <c r="C249" i="1"/>
  <c r="D250" i="1"/>
  <c r="K184" i="1"/>
  <c r="K178" i="1"/>
  <c r="AA262" i="1"/>
  <c r="K262" i="1" s="1"/>
  <c r="C311" i="1"/>
  <c r="C281" i="1"/>
  <c r="C289" i="1"/>
  <c r="C298" i="1"/>
  <c r="C305" i="1"/>
  <c r="AB263" i="1"/>
  <c r="M217" i="1"/>
  <c r="F312" i="1"/>
  <c r="J312" i="1"/>
  <c r="K214" i="1"/>
  <c r="L217" i="1"/>
  <c r="P217" i="1"/>
  <c r="E240" i="1"/>
  <c r="M240" i="1"/>
  <c r="I214" i="1"/>
  <c r="Q214" i="1"/>
  <c r="O242" i="1"/>
  <c r="C240" i="1"/>
  <c r="P225" i="1"/>
  <c r="E234" i="1"/>
  <c r="C237" i="1"/>
  <c r="I231" i="1"/>
  <c r="Q231" i="1"/>
  <c r="G240" i="1"/>
  <c r="F136" i="1"/>
  <c r="N136" i="1"/>
  <c r="H214" i="1"/>
  <c r="G217" i="1"/>
  <c r="F220" i="1"/>
  <c r="J220" i="1"/>
  <c r="AA261" i="1"/>
  <c r="K261" i="1" s="1"/>
  <c r="AB261" i="1"/>
  <c r="K312" i="1"/>
  <c r="G312" i="1"/>
  <c r="C277" i="1"/>
  <c r="L312" i="1"/>
  <c r="C285" i="1"/>
  <c r="C202" i="1" l="1"/>
  <c r="AA202" i="1" s="1"/>
  <c r="K202" i="1" s="1"/>
  <c r="C199" i="1"/>
  <c r="AB199" i="1" s="1"/>
  <c r="D33" i="1"/>
  <c r="C95" i="1"/>
  <c r="E157" i="1"/>
  <c r="E252" i="1"/>
  <c r="D157" i="1"/>
  <c r="C47" i="1"/>
  <c r="C101" i="1"/>
  <c r="E115" i="1"/>
  <c r="E33" i="1"/>
  <c r="D10" i="1"/>
  <c r="C252" i="1"/>
  <c r="D110" i="1"/>
  <c r="C38" i="1"/>
  <c r="E10" i="1"/>
  <c r="E85" i="1"/>
  <c r="C115" i="1"/>
  <c r="L195" i="1"/>
  <c r="E101" i="1"/>
  <c r="N157" i="1"/>
  <c r="N170" i="1"/>
  <c r="O170" i="1"/>
  <c r="C77" i="1"/>
  <c r="M170" i="1"/>
  <c r="E170" i="1"/>
  <c r="D95" i="1"/>
  <c r="K157" i="1"/>
  <c r="C30" i="1"/>
  <c r="E195" i="1"/>
  <c r="D170" i="1"/>
  <c r="I195" i="1"/>
  <c r="F195" i="1"/>
  <c r="D101" i="1"/>
  <c r="C170" i="1"/>
  <c r="G234" i="1"/>
  <c r="C225" i="1"/>
  <c r="P157" i="1"/>
  <c r="F214" i="1"/>
  <c r="D77" i="1"/>
  <c r="H241" i="1"/>
  <c r="O217" i="1"/>
  <c r="P214" i="1"/>
  <c r="I242" i="1"/>
  <c r="K237" i="1"/>
  <c r="K242" i="1"/>
  <c r="M241" i="1"/>
  <c r="E241" i="1"/>
  <c r="N243" i="1"/>
  <c r="N241" i="1"/>
  <c r="J241" i="1"/>
  <c r="P241" i="1"/>
  <c r="P242" i="1"/>
  <c r="O214" i="1"/>
  <c r="G214" i="1"/>
  <c r="N220" i="1"/>
  <c r="K217" i="1"/>
  <c r="L214" i="1"/>
  <c r="J136" i="1"/>
  <c r="M231" i="1"/>
  <c r="G237" i="1"/>
  <c r="D241" i="1"/>
  <c r="G242" i="1"/>
  <c r="I241" i="1"/>
  <c r="H136" i="1"/>
  <c r="Q237" i="1"/>
  <c r="M237" i="1"/>
  <c r="L243" i="1"/>
  <c r="L241" i="1"/>
  <c r="L242" i="1"/>
  <c r="O243" i="1"/>
  <c r="O241" i="1"/>
  <c r="G243" i="1"/>
  <c r="G241" i="1"/>
  <c r="F242" i="1"/>
  <c r="I240" i="1"/>
  <c r="J234" i="1"/>
  <c r="O231" i="1"/>
  <c r="G231" i="1"/>
  <c r="F231" i="1"/>
  <c r="J225" i="1"/>
  <c r="O220" i="1"/>
  <c r="G220" i="1"/>
  <c r="Q217" i="1"/>
  <c r="Q243" i="1"/>
  <c r="Q241" i="1"/>
  <c r="J228" i="1"/>
  <c r="Q225" i="1"/>
  <c r="N217" i="1"/>
  <c r="F217" i="1"/>
  <c r="D228" i="1"/>
  <c r="I217" i="1"/>
  <c r="C200" i="1"/>
  <c r="Q157" i="1"/>
  <c r="D240" i="1"/>
  <c r="M188" i="1"/>
  <c r="M195" i="1" s="1"/>
  <c r="L170" i="1"/>
  <c r="D136" i="1"/>
  <c r="C19" i="1"/>
  <c r="J240" i="1"/>
  <c r="Q242" i="1"/>
  <c r="P237" i="1"/>
  <c r="H237" i="1"/>
  <c r="N225" i="1"/>
  <c r="F157" i="1"/>
  <c r="P136" i="1"/>
  <c r="C53" i="1"/>
  <c r="O136" i="1"/>
  <c r="F170" i="1"/>
  <c r="G170" i="1"/>
  <c r="D38" i="1"/>
  <c r="O157" i="1"/>
  <c r="C157" i="1"/>
  <c r="M140" i="1"/>
  <c r="M136" i="1"/>
  <c r="C201" i="1"/>
  <c r="D252" i="1"/>
  <c r="J237" i="1"/>
  <c r="C85" i="1"/>
  <c r="N214" i="1"/>
  <c r="D115" i="1"/>
  <c r="E19" i="1"/>
  <c r="D47" i="1"/>
  <c r="C217" i="1"/>
  <c r="D214" i="1"/>
  <c r="E231" i="1"/>
  <c r="O237" i="1"/>
  <c r="M214" i="1"/>
  <c r="E214" i="1"/>
  <c r="E242" i="1"/>
  <c r="J214" i="1"/>
  <c r="D242" i="1"/>
  <c r="K241" i="1"/>
  <c r="F241" i="1"/>
  <c r="H231" i="1"/>
  <c r="C231" i="1"/>
  <c r="D220" i="1"/>
  <c r="N228" i="1"/>
  <c r="F228" i="1"/>
  <c r="Q220" i="1"/>
  <c r="J217" i="1"/>
  <c r="P228" i="1"/>
  <c r="E217" i="1"/>
  <c r="V195" i="1"/>
  <c r="D195" i="1"/>
  <c r="P220" i="1"/>
  <c r="H188" i="1"/>
  <c r="H195" i="1" s="1"/>
  <c r="S188" i="1"/>
  <c r="S195" i="1" s="1"/>
  <c r="J188" i="1"/>
  <c r="J195" i="1" s="1"/>
  <c r="T195" i="1"/>
  <c r="C195" i="1"/>
  <c r="H170" i="1"/>
  <c r="L157" i="1"/>
  <c r="N240" i="1"/>
  <c r="F240" i="1"/>
  <c r="M242" i="1"/>
  <c r="L237" i="1"/>
  <c r="R157" i="1"/>
  <c r="J157" i="1"/>
  <c r="E228" i="1"/>
  <c r="Q228" i="1"/>
  <c r="I228" i="1"/>
  <c r="R195" i="1"/>
  <c r="G136" i="1"/>
  <c r="E110" i="1"/>
  <c r="E47" i="1"/>
  <c r="E38" i="1"/>
  <c r="Q234" i="1"/>
  <c r="P188" i="1"/>
  <c r="P195" i="1" s="1"/>
  <c r="G188" i="1"/>
  <c r="G195" i="1" s="1"/>
  <c r="R170" i="1"/>
  <c r="J170" i="1"/>
  <c r="K170" i="1"/>
  <c r="Q140" i="1"/>
  <c r="Q136" i="1"/>
  <c r="I140" i="1"/>
  <c r="I136" i="1"/>
  <c r="E136" i="1"/>
  <c r="H242" i="1"/>
  <c r="J242" i="1"/>
  <c r="O234" i="1"/>
  <c r="P231" i="1"/>
  <c r="M157" i="1"/>
  <c r="H217" i="1"/>
  <c r="N242" i="1"/>
  <c r="K234" i="1"/>
  <c r="C234" i="1"/>
  <c r="I225" i="1"/>
  <c r="K228" i="1"/>
  <c r="C228" i="1"/>
  <c r="O225" i="1"/>
  <c r="G225" i="1"/>
  <c r="Q195" i="1"/>
  <c r="Q170" i="1"/>
  <c r="I170" i="1"/>
  <c r="I157" i="1"/>
  <c r="N237" i="1"/>
  <c r="F237" i="1"/>
  <c r="F234" i="1"/>
  <c r="C214" i="1"/>
  <c r="P170" i="1"/>
  <c r="H157" i="1"/>
  <c r="C10" i="1"/>
  <c r="F225" i="1"/>
  <c r="O195" i="1"/>
  <c r="K136" i="1"/>
  <c r="E95" i="1"/>
  <c r="D85" i="1"/>
  <c r="E77" i="1"/>
  <c r="N195" i="1"/>
  <c r="L234" i="1"/>
  <c r="D234" i="1"/>
  <c r="C33" i="1"/>
  <c r="G157" i="1"/>
  <c r="C110" i="1"/>
  <c r="D19" i="1"/>
  <c r="K195" i="1"/>
  <c r="C312" i="1"/>
  <c r="I243" i="1"/>
  <c r="AB202" i="1" l="1"/>
  <c r="AA199" i="1"/>
  <c r="K199" i="1" s="1"/>
  <c r="C56" i="1"/>
  <c r="D56" i="1"/>
  <c r="E56" i="1"/>
  <c r="G9" i="1" s="1"/>
  <c r="G8" i="1" s="1"/>
  <c r="P243" i="1"/>
  <c r="M243" i="1"/>
  <c r="K243" i="1"/>
  <c r="F243" i="1"/>
  <c r="H243" i="1"/>
  <c r="D243" i="1"/>
  <c r="C241" i="1"/>
  <c r="AB201" i="1"/>
  <c r="AA201" i="1"/>
  <c r="K201" i="1" s="1"/>
  <c r="AA200" i="1"/>
  <c r="K200" i="1" s="1"/>
  <c r="AB200" i="1"/>
  <c r="C242" i="1"/>
  <c r="J243" i="1"/>
  <c r="E243" i="1"/>
  <c r="C243" i="1" l="1"/>
</calcChain>
</file>

<file path=xl/sharedStrings.xml><?xml version="1.0" encoding="utf-8"?>
<sst xmlns="http://schemas.openxmlformats.org/spreadsheetml/2006/main" count="7748" uniqueCount="402">
  <si>
    <t>SERVICIO DE SALUD / ESTABLECIMIENTO MUNICIPAL</t>
  </si>
  <si>
    <t>REM-B17.   ACTIVIDADES DE APOYO DIAGNOSTICO y TERAPEUTICO</t>
  </si>
  <si>
    <t xml:space="preserve">SECCION A: ATENCIONES ABIERTAS </t>
  </si>
  <si>
    <t>CODIGOS</t>
  </si>
  <si>
    <t>IDENTIFICACION DE PRESTACIONES</t>
  </si>
  <si>
    <t>TOTAL PRODUCCIÓN</t>
  </si>
  <si>
    <t>TOTAL BENEFICIARIOS MAI</t>
  </si>
  <si>
    <t>PAGO POR PRESTACIONES ($)</t>
  </si>
  <si>
    <t xml:space="preserve">CONSULTAS Y ATENCION MEDICA </t>
  </si>
  <si>
    <t>Consulta médica general</t>
  </si>
  <si>
    <t>Consulta Médica de Especialidades</t>
  </si>
  <si>
    <t>Consulta en Unidades de Urgencia Hospitalaria</t>
  </si>
  <si>
    <t>Atención médica del recién nacido en sala de parto o pabellón quirúrgico c/s reanimación cardio-respiratoria</t>
  </si>
  <si>
    <t>Telemedicina/ Teleconsulta por profesional médico</t>
  </si>
  <si>
    <t>Telemedicina/ Teleconsulta por profesional no médico</t>
  </si>
  <si>
    <t>Teleinterconsulta (Telemedicina)</t>
  </si>
  <si>
    <t>0903006</t>
  </si>
  <si>
    <t>Consultoría de salud mental por psiquiatra (sesión 4 hrs.) (mínimo 8 pacientes)</t>
  </si>
  <si>
    <t>CONSULTAS POR OTROS PROFESIONALES DE LA SALUD</t>
  </si>
  <si>
    <t>0102008</t>
  </si>
  <si>
    <t>Consulta o control por enfermera</t>
  </si>
  <si>
    <t>0102002</t>
  </si>
  <si>
    <t>Control de salud niño con EDP por enfermera</t>
  </si>
  <si>
    <t>0102003</t>
  </si>
  <si>
    <t>Consulta o control por auxiliar de enfermería</t>
  </si>
  <si>
    <t>0102005</t>
  </si>
  <si>
    <t>Consulta por fonoaudiólogo</t>
  </si>
  <si>
    <t>0102009</t>
  </si>
  <si>
    <t>Consulta o control por matrona</t>
  </si>
  <si>
    <t>0102010</t>
  </si>
  <si>
    <t>Consulta o control por nutricionista</t>
  </si>
  <si>
    <t>0903002</t>
  </si>
  <si>
    <t>Consulta o control psicológico clínico</t>
  </si>
  <si>
    <t>0903003</t>
  </si>
  <si>
    <t>Consulta de salud mental por otros profesionales</t>
  </si>
  <si>
    <t>0903004</t>
  </si>
  <si>
    <t>Intervención psicosocial grupal (4 a 8 pacientes, familiares o cuidadores)</t>
  </si>
  <si>
    <t>0903005</t>
  </si>
  <si>
    <t>Psicoterapia de grupo (por psicólogo o psiquiatra) (4 a 8 pacientes)</t>
  </si>
  <si>
    <t>OTRAS CONSULTAS Y ATENCION MEDICA</t>
  </si>
  <si>
    <t xml:space="preserve">Consulta por otros profesionales </t>
  </si>
  <si>
    <t>Consulta por Asistente Social</t>
  </si>
  <si>
    <t>PROGRAMAS DE REHABILITACION</t>
  </si>
  <si>
    <t>0903007</t>
  </si>
  <si>
    <t>Programa de rehabilitación tipo 1 (mensual, grupo 6 a 10 pers.)</t>
  </si>
  <si>
    <t>0903008</t>
  </si>
  <si>
    <t>Programa de rehabilitación tipo 2 (mensual, grupo 5 a 7 pers.)</t>
  </si>
  <si>
    <t>OTROS PROGRAMAS</t>
  </si>
  <si>
    <t>0901003</t>
  </si>
  <si>
    <t>Electroshocks e insulino-terapia (efectuada y controlada por el médico psiquiatra, incluye trat. de las complicaciones medicas, c/s miorrelajantes); cada sesión (max.6)</t>
  </si>
  <si>
    <t>EDUCACION DE GRUPO</t>
  </si>
  <si>
    <t>0103001</t>
  </si>
  <si>
    <t>Educación de grupo por médico</t>
  </si>
  <si>
    <t>0103005</t>
  </si>
  <si>
    <t>Educación de grupo por enfermera</t>
  </si>
  <si>
    <t>0103003</t>
  </si>
  <si>
    <t>Educación de grupo por asistente social</t>
  </si>
  <si>
    <t>0103004</t>
  </si>
  <si>
    <t>Educación de grupo por auxiliar de enfermería</t>
  </si>
  <si>
    <t>0103006</t>
  </si>
  <si>
    <t xml:space="preserve">Educación de grupo por matrona </t>
  </si>
  <si>
    <t>0103007</t>
  </si>
  <si>
    <t>Educación de grupo por nutricionista</t>
  </si>
  <si>
    <t>OTRA EDUCADION DE GRUPO</t>
  </si>
  <si>
    <t>Educación de grupo por otro integrante del equipo de salud</t>
  </si>
  <si>
    <t>VISITAS DOMICILIARIAS</t>
  </si>
  <si>
    <t>0104004</t>
  </si>
  <si>
    <t>Visita a domicilio por enfermera</t>
  </si>
  <si>
    <t>0104002</t>
  </si>
  <si>
    <t>Visita a domicilio por asistente social</t>
  </si>
  <si>
    <t>0104003</t>
  </si>
  <si>
    <t>Visita a domicilio por auxiliar de enfermería</t>
  </si>
  <si>
    <t>0104005</t>
  </si>
  <si>
    <t>Visita a domicilio por matrona</t>
  </si>
  <si>
    <t>0104006</t>
  </si>
  <si>
    <t>Visita a domicilio por nutricionista</t>
  </si>
  <si>
    <t>OTRAS VISITAS DOMICILIARIAS</t>
  </si>
  <si>
    <t>Visita a domicilio por otro integrante del equipo de salud</t>
  </si>
  <si>
    <t>Visita domiciaria por profesional y técnico paramédico</t>
  </si>
  <si>
    <t xml:space="preserve">TOTAL </t>
  </si>
  <si>
    <t xml:space="preserve">SECCION B: ATENCION CERRADA, DIAS DE HOSPITALIZACION </t>
  </si>
  <si>
    <t xml:space="preserve">ATENCION CERRADA </t>
  </si>
  <si>
    <t>0201010</t>
  </si>
  <si>
    <t>Dia Cama de Hospitalización Integral Cuidados Básicos</t>
  </si>
  <si>
    <t>0201110</t>
  </si>
  <si>
    <t>Dia Cama de Hospitalización Integral Cuidados Medios</t>
  </si>
  <si>
    <t>0201301</t>
  </si>
  <si>
    <t>Día Cama de Hospitalización Integral Adulto en Unidad de Tratamiento Intermedio (U.T.I)</t>
  </si>
  <si>
    <t>0201302</t>
  </si>
  <si>
    <t>Día Cama de Hospitalización Integral Pediátrica en Unidad de Tratamiento Intermedio (U.T.I)</t>
  </si>
  <si>
    <t>0201303</t>
  </si>
  <si>
    <t>Día Cama de Hospitalización Integral Neonatal en Unidad de Tratamiento Intermedio (U.T.I)</t>
  </si>
  <si>
    <t>0201201</t>
  </si>
  <si>
    <t xml:space="preserve">Día Cama de Hospitalización Integral Adulto en Unidad de Cuidado Intensivo (U.C.I.) </t>
  </si>
  <si>
    <t>0201202</t>
  </si>
  <si>
    <t xml:space="preserve">Día Cama de Hospitalización Integral Pediátrica en Unidad de Cuidado Intensivo (U.C.I). </t>
  </si>
  <si>
    <t>0201203</t>
  </si>
  <si>
    <t>Día Cama de Hospitalización Integral Neonatal en Unidad de Cuidado Intensivo (U.C.I.)</t>
  </si>
  <si>
    <t>0201410</t>
  </si>
  <si>
    <t xml:space="preserve">Día Cama de Hospitalización Integral Obstetricia </t>
  </si>
  <si>
    <t>0201403</t>
  </si>
  <si>
    <t>Día Cama de Hospitalización Integral Sala Cuna</t>
  </si>
  <si>
    <t>0201404</t>
  </si>
  <si>
    <t>Día Cama de Hospitalización Integral Incubadora</t>
  </si>
  <si>
    <t>0201405</t>
  </si>
  <si>
    <t>Día Cama de Hospitalización Integral Psiquiatría Cuidados Básicos</t>
  </si>
  <si>
    <t>0201406</t>
  </si>
  <si>
    <t>Día Cama de Hospitalización Integral Psiquiatría Cuidados Medios</t>
  </si>
  <si>
    <t>0201407</t>
  </si>
  <si>
    <t>Día Cama de Hospitalizacion Integral de Observación - Ambulatorio</t>
  </si>
  <si>
    <t>0201501</t>
  </si>
  <si>
    <t>Dia Cama Hospitalizacion Domiciliaria Cuidados Básicos</t>
  </si>
  <si>
    <t>0201502</t>
  </si>
  <si>
    <t xml:space="preserve">Dia Cama Hospitalizacion Domiciliaria Cuidados Medios </t>
  </si>
  <si>
    <t>0201503</t>
  </si>
  <si>
    <t xml:space="preserve">Dia Cama Hospitalizacion Domiciliaria Cuidados Alta Complejidad </t>
  </si>
  <si>
    <t>SECCIÓN C:TRATAMIENTO ABREVIADO DE LA TUBERCULOSIS</t>
  </si>
  <si>
    <t>TRATAMIENTO ABREVIADO DE LA TUBERCULOSIS</t>
  </si>
  <si>
    <t>TBC, Esquema primario (mensual)</t>
  </si>
  <si>
    <t>3003002</t>
  </si>
  <si>
    <t>TBC, Esquema primario simplificado (mensual)</t>
  </si>
  <si>
    <t>3003003</t>
  </si>
  <si>
    <t>TBC, Esquema secundario (mensual)</t>
  </si>
  <si>
    <t>3003004</t>
  </si>
  <si>
    <t>TBC, Esquema normado de retratamiento (mensual)</t>
  </si>
  <si>
    <t>3003005</t>
  </si>
  <si>
    <t>TBC, Esquema especial de retratamiento (mensual)</t>
  </si>
  <si>
    <t>SECCIÓN D:TRASLADO, RESCATES Y RONDAS RURALES</t>
  </si>
  <si>
    <t>TRASLADO, RESCATES Y RONDAS RURALES</t>
  </si>
  <si>
    <t>Rescate simple y/o traslado en móvil 1</t>
  </si>
  <si>
    <t>2401062</t>
  </si>
  <si>
    <t>Rescate profesionalizado y/o traslado paciente complejo móvil 2</t>
  </si>
  <si>
    <t>2401063</t>
  </si>
  <si>
    <t>Rescate medicalizado y/o traslado paciente critico en móvil 3</t>
  </si>
  <si>
    <t>2401064</t>
  </si>
  <si>
    <t>Traslado en ambulancia</t>
  </si>
  <si>
    <t>2401065</t>
  </si>
  <si>
    <t>Ronda rural terrestre, c/ km recorrido</t>
  </si>
  <si>
    <t>2401066</t>
  </si>
  <si>
    <t>Ronda rural aérea, c/ hora de vuelo</t>
  </si>
  <si>
    <t>2401067</t>
  </si>
  <si>
    <t>Ronda rural marítima, c/ hora de navegación</t>
  </si>
  <si>
    <t>SECCION E: PARTOS</t>
  </si>
  <si>
    <t>Parto normal</t>
  </si>
  <si>
    <t>2004113</t>
  </si>
  <si>
    <t>Parto distósico vaginal</t>
  </si>
  <si>
    <t>Parto presentación cefálica o podálica, c/s episiotomía, c/s sutura, c/s fórceps, c/s inducción, c/s versión interna, c/s revisión, c/s extracción manual de placenta, c/s monitorización. (Único o Múltiple)</t>
  </si>
  <si>
    <t>SECCION F: ATENCION ODONTOLOGICA</t>
  </si>
  <si>
    <t>Prestaciones</t>
  </si>
  <si>
    <t>2701XXX</t>
  </si>
  <si>
    <t>Consulta y  atención odontológica</t>
  </si>
  <si>
    <t>2702XXX</t>
  </si>
  <si>
    <t>Exámenes imagenológicos odontológico</t>
  </si>
  <si>
    <t>2703XXX</t>
  </si>
  <si>
    <t>Odontología general: Actividades preventivas y recuperativas</t>
  </si>
  <si>
    <t>2704XXX</t>
  </si>
  <si>
    <t>Especialidades</t>
  </si>
  <si>
    <t>2705XXX</t>
  </si>
  <si>
    <t>Cirugías</t>
  </si>
  <si>
    <t>Otras prestaciones odontológicas</t>
  </si>
  <si>
    <t>TOTAL</t>
  </si>
  <si>
    <t>SECCION G: LENTES, AUDIFONOS</t>
  </si>
  <si>
    <t xml:space="preserve">TOTAL PRODUCCIÓN </t>
  </si>
  <si>
    <t>Lentes ópticos</t>
  </si>
  <si>
    <t>3001002</t>
  </si>
  <si>
    <t>Audífonos</t>
  </si>
  <si>
    <t>SECCIÓN H: MEDICINA TRANSFUSIONAL</t>
  </si>
  <si>
    <t>Grupo 07</t>
  </si>
  <si>
    <t>Medicina Transfusional</t>
  </si>
  <si>
    <t>SECCION I: EXAMENES DE DIAGNOSTICO</t>
  </si>
  <si>
    <t>TIPO DE EXAMEN</t>
  </si>
  <si>
    <t>EXAMENES REALIZADOS</t>
  </si>
  <si>
    <t>PROCEDENCIA</t>
  </si>
  <si>
    <t>PRODUCCION INTRA HOSPITAL</t>
  </si>
  <si>
    <t>OPERATIVO</t>
  </si>
  <si>
    <t>COMPRAS REALIZADAS</t>
  </si>
  <si>
    <t>VENTAS DE SERVICIOS</t>
  </si>
  <si>
    <t>TOTAL DE PROCEDIMIENTOS INFORMADOS</t>
  </si>
  <si>
    <t>TOTAL BENEFICIARIOS</t>
  </si>
  <si>
    <t>BENEFICIARIOS</t>
  </si>
  <si>
    <t>NO BENEFICIARIOS</t>
  </si>
  <si>
    <t>ATENCION CERRADA</t>
  </si>
  <si>
    <t>ATENCION ABIERTA</t>
  </si>
  <si>
    <t>EMERGENCIA</t>
  </si>
  <si>
    <t>POR 
HONORARIOS</t>
  </si>
  <si>
    <t>POR CONVENIOS</t>
  </si>
  <si>
    <t>POR
CONSULTORES
DE LLAMADA</t>
  </si>
  <si>
    <t xml:space="preserve">AL SISTEMA </t>
  </si>
  <si>
    <t>EXTRA-SISTEMA</t>
  </si>
  <si>
    <t>MAI</t>
  </si>
  <si>
    <t>MLE</t>
  </si>
  <si>
    <t>TOTAL EXAMENES LABORATORIO</t>
  </si>
  <si>
    <t xml:space="preserve">I  </t>
  </si>
  <si>
    <t>HEMATOLOGICOS</t>
  </si>
  <si>
    <t xml:space="preserve">II  </t>
  </si>
  <si>
    <t>BIOQUIMICOS</t>
  </si>
  <si>
    <t>III</t>
  </si>
  <si>
    <t>HORMONALES</t>
  </si>
  <si>
    <t>IV</t>
  </si>
  <si>
    <t>GENETICA</t>
  </si>
  <si>
    <t>V</t>
  </si>
  <si>
    <t>INMUNOLOGICOS</t>
  </si>
  <si>
    <t xml:space="preserve">VI  </t>
  </si>
  <si>
    <t>MICROBIOLOGICOS</t>
  </si>
  <si>
    <t>a)   BACTERIAS Y HONGOS</t>
  </si>
  <si>
    <t>b)   PARASITOS</t>
  </si>
  <si>
    <t>c)   VIRUS</t>
  </si>
  <si>
    <t>VII</t>
  </si>
  <si>
    <t>PROCEDIMIENTO O DETERMINACION DIRECTA C/PACIENTE</t>
  </si>
  <si>
    <t xml:space="preserve">VIII  </t>
  </si>
  <si>
    <t xml:space="preserve">EX.  DE DEPOSICIONES EXUDADOS. SECREC. Y OTROS LIQ.  </t>
  </si>
  <si>
    <t xml:space="preserve">IX   </t>
  </si>
  <si>
    <t>ORINA</t>
  </si>
  <si>
    <t>TOTAL EXAMENES IMAGENOLOGIA</t>
  </si>
  <si>
    <t>I. a)</t>
  </si>
  <si>
    <t>EX. RADIOLOGICOS SIMPLES</t>
  </si>
  <si>
    <t>I. b)</t>
  </si>
  <si>
    <t>EX. RADIOLOGICOS COMPLEJOS</t>
  </si>
  <si>
    <t>II.</t>
  </si>
  <si>
    <t>TOMOGRAFIA AXIAL COMP.</t>
  </si>
  <si>
    <t>ULTRASONOGRAFIA</t>
  </si>
  <si>
    <t>Ecotomografias ( Sin Ecografía Obstetr. Y Abdominal )</t>
  </si>
  <si>
    <t>Ecografías Obstétricas</t>
  </si>
  <si>
    <t xml:space="preserve">Ecotomografias abdominal </t>
  </si>
  <si>
    <t xml:space="preserve">RESONANCIA MAGNÉTICA </t>
  </si>
  <si>
    <t>OTROS EXÁMENES DE IMÁGENES</t>
  </si>
  <si>
    <t>TOMA DE MUESTRAS</t>
  </si>
  <si>
    <t>EXAMENES ANATOMIA PATOLOGICA</t>
  </si>
  <si>
    <t>SECCION J:  MEDICINA NUCLEAR Y RADIOTERAPIA</t>
  </si>
  <si>
    <t>TIPO DE PROCEDIMIENTO</t>
  </si>
  <si>
    <t>PROCEDIMIENTOS</t>
  </si>
  <si>
    <t>MEDICINA NUCLEAR</t>
  </si>
  <si>
    <t>RADIOTERAPIA</t>
  </si>
  <si>
    <t>BRAQUITERAPIA</t>
  </si>
  <si>
    <t xml:space="preserve">RADIOTERAPIA </t>
  </si>
  <si>
    <t>RADIOCIRUGÍA</t>
  </si>
  <si>
    <t>SECCION K:  HEMODIALISIS</t>
  </si>
  <si>
    <t>TIPO DE HEMODIALISIS</t>
  </si>
  <si>
    <t>TOTAL BENEFI-CIARIOS</t>
  </si>
  <si>
    <t>NO BENEFI-CIARIOS</t>
  </si>
  <si>
    <t>Hemodiálisis con insumos incluidos</t>
  </si>
  <si>
    <t>Hemodiálisis sin insumos</t>
  </si>
  <si>
    <t>Peritoneodiálisis  (incluye insumos)</t>
  </si>
  <si>
    <t>Peritoneodiálisis continua en paciente crónico (adulto o niños) (tratamiento mensual)</t>
  </si>
  <si>
    <t>Instalación de cateter para peritoneodiális</t>
  </si>
  <si>
    <t>Hemodiálisis, tratamiento mensual (con insumos incluidos)</t>
  </si>
  <si>
    <t>Hemodiálisis con bicarbonato con insumos (por sesion)</t>
  </si>
  <si>
    <t>Hemodiálisis con bicarbonato con insumos (tratamiento mensual)</t>
  </si>
  <si>
    <t>SECCION L: INTERVENCIONES QUIRURGICAS</t>
  </si>
  <si>
    <t>TIPO DE INTERVENCION QUIRURGICA</t>
  </si>
  <si>
    <t>INTERVENCIONES QUIRÚRGICAS</t>
  </si>
  <si>
    <t>CIRUGÍAS MENORES</t>
  </si>
  <si>
    <t>INTERVENCIONES 100%</t>
  </si>
  <si>
    <t>INTERVENCIONES 50%</t>
  </si>
  <si>
    <t>INTERVENCIONES 75%</t>
  </si>
  <si>
    <t>PRINCIPAL</t>
  </si>
  <si>
    <t>SECUNDARIA</t>
  </si>
  <si>
    <t>I</t>
  </si>
  <si>
    <t>NEUROCIRUGIA</t>
  </si>
  <si>
    <t>II</t>
  </si>
  <si>
    <t>CIRUGIA OFTALMOLOGICA</t>
  </si>
  <si>
    <t>CIRUGIA OTORRINOLOGICA</t>
  </si>
  <si>
    <t>CIRUGIA DE CABEZA Y CUELLO</t>
  </si>
  <si>
    <t>CIRUGIA PLASTICA Y REPARADORA</t>
  </si>
  <si>
    <t>VI</t>
  </si>
  <si>
    <t>TEGUMENTOS</t>
  </si>
  <si>
    <t>CIRUGIA CARDIOVASCULAR</t>
  </si>
  <si>
    <t>VIII</t>
  </si>
  <si>
    <t>CIRUGIA DE TORAX</t>
  </si>
  <si>
    <t>IX</t>
  </si>
  <si>
    <t>CIRUGIA ABDOMINAL</t>
  </si>
  <si>
    <t>X</t>
  </si>
  <si>
    <t>CIRUGIA PROCTOLOGICA</t>
  </si>
  <si>
    <t>XI</t>
  </si>
  <si>
    <t>CIRUGIA UROLOGICA Y SUPRARRENAL</t>
  </si>
  <si>
    <t>XII</t>
  </si>
  <si>
    <t>CIRUGIA DE LA MAMA</t>
  </si>
  <si>
    <t>XIII</t>
  </si>
  <si>
    <t>CIRUGIA GINECOLOGICA</t>
  </si>
  <si>
    <t>XIV</t>
  </si>
  <si>
    <t xml:space="preserve">CIRUGIA OBSTETRICA  </t>
  </si>
  <si>
    <t>Cesárea c/s salpingoligadura o salpingectomía</t>
  </si>
  <si>
    <t>Cesárea con histerectomía</t>
  </si>
  <si>
    <t xml:space="preserve">Otras cirugías obstétricas </t>
  </si>
  <si>
    <t>XV.I</t>
  </si>
  <si>
    <t>TRAUMATOLOGIA</t>
  </si>
  <si>
    <t>XVI</t>
  </si>
  <si>
    <t xml:space="preserve">ODONTOLOGIA </t>
  </si>
  <si>
    <t>RETIRO ELEMENTOS OSTEOSINTESIS</t>
  </si>
  <si>
    <t xml:space="preserve">TOTAL  </t>
  </si>
  <si>
    <t xml:space="preserve">SECCIÓN M: INTERVENCIONES QUIRÚRGICAS POR TIPO DE INTERVENCIÓN </t>
  </si>
  <si>
    <t>TIPO DE INTERVENCIÓN</t>
  </si>
  <si>
    <t>BENEFICIARIOS MAI</t>
  </si>
  <si>
    <t>&lt; 15 AÑOS</t>
  </si>
  <si>
    <t>15 AÑOS Y MAS</t>
  </si>
  <si>
    <t xml:space="preserve">COMPRAS REALIZADAS AL SISTEMA </t>
  </si>
  <si>
    <t>COMPRAS REALIZADAS AL SISTEMA</t>
  </si>
  <si>
    <t>COMPRAS REALIZADAS AL EXTRA-SISTEMA</t>
  </si>
  <si>
    <t xml:space="preserve">ELECTIVAS MAYORES NO AMBULATORIAS </t>
  </si>
  <si>
    <t xml:space="preserve">ELECTIVAS MAYORES AMBULATORIAS </t>
  </si>
  <si>
    <t>URGENCIA</t>
  </si>
  <si>
    <t>MAYOR NO AMBULATORIAS</t>
  </si>
  <si>
    <t>MAYOR AMBULATORIAS</t>
  </si>
  <si>
    <t>SECCIÓN N:  AMPUTACIÓN POR PIE DIABÉTICO</t>
  </si>
  <si>
    <t>TIPO DE INTERVENCIÓN QUIRÚRGICA</t>
  </si>
  <si>
    <t>AMPUTACIÓN DE ORTEJO(S) POR PIE DIABETICO</t>
  </si>
  <si>
    <t>AMPUTACIÓN DE PIE COMPLETO POR PIE DIABETICO</t>
  </si>
  <si>
    <t>SECCIÓN O: PROCEDIMIENTOS DIAGNÓSTICOS Y TERAPÉUTICOS</t>
  </si>
  <si>
    <t>POR 
HONO-
RARIOS</t>
  </si>
  <si>
    <t xml:space="preserve"> DE
 NEUROLOGÍA</t>
  </si>
  <si>
    <t>MODALIDAD ARANCEL INSTITUCIONAL</t>
  </si>
  <si>
    <t xml:space="preserve">NO ARANCELADO </t>
  </si>
  <si>
    <t xml:space="preserve"> DE OFTALMOLOGÍA</t>
  </si>
  <si>
    <t>NO ARANCELADO</t>
  </si>
  <si>
    <t xml:space="preserve"> DE OTORRINOLARINGOLOGÍA</t>
  </si>
  <si>
    <t xml:space="preserve"> DE CABEZA Y CUELLO </t>
  </si>
  <si>
    <t xml:space="preserve"> DE DERMATOLOGÍA</t>
  </si>
  <si>
    <t xml:space="preserve"> DE CARDIOLOGÍA Y NEUMOLOGÍA</t>
  </si>
  <si>
    <t>MODALIDAD LIBRE ELECCIÓN + LO NO ARANCELADO</t>
  </si>
  <si>
    <t xml:space="preserve"> DE GASTRO
ENTEROLOGÍA</t>
  </si>
  <si>
    <t xml:space="preserve"> DE UROLOGÍA Y NEFROLOGÍA</t>
  </si>
  <si>
    <t xml:space="preserve"> DE GINECOLOGÍA OBSTETRICIA </t>
  </si>
  <si>
    <t>MODALIDAD ARANCEL INSTITUCIONAL (SE INCLUYEN ABORTOS)</t>
  </si>
  <si>
    <t xml:space="preserve"> DE TRAUMATOLOGÍA</t>
  </si>
  <si>
    <t xml:space="preserve">KINESIOLOGIA Y FISIOTERAPIA </t>
  </si>
  <si>
    <t>TOTAL PROCEDIMIENTOS MEDICOS</t>
  </si>
  <si>
    <t>SECCION P:  MISCELANEOS</t>
  </si>
  <si>
    <t>TIPO DE PRESTACIÓN</t>
  </si>
  <si>
    <t>OTRAS PRESTACIONES PSIQUIATRICAS</t>
  </si>
  <si>
    <t>ANESTESIA EPIDURAL  (PARTOS)</t>
  </si>
  <si>
    <t>OTROS PROCEDIMIENTOS ANESTÉSICOS</t>
  </si>
  <si>
    <t>CURACION SIMPLE AMBULATORIA</t>
  </si>
  <si>
    <t>PROCEDIMIENTO DE PODOLOGÍA</t>
  </si>
  <si>
    <t>PROTESIS Y ÓRTESIS</t>
  </si>
  <si>
    <t>SECCIÓN Q: ACTIVIDADES EN UNIDAD DE FARMACIA HOSPITALARIA</t>
  </si>
  <si>
    <t>Nº DE PREPARADOS FARMACEUTICOS</t>
  </si>
  <si>
    <t>ESTERILES</t>
  </si>
  <si>
    <t>NO ESTERILES</t>
  </si>
  <si>
    <t>Nº DE DOSIS UNITARIA PREPARADAS</t>
  </si>
  <si>
    <t>SECCIÓN R: OTRAS ATENCIONES A PACIENTES AMBULATORIOS</t>
  </si>
  <si>
    <t>TIPO DE ATENCIÓN</t>
  </si>
  <si>
    <t>ATENCIONES POR EDAD</t>
  </si>
  <si>
    <t>&lt; 1 año</t>
  </si>
  <si>
    <t>1 - 4 años</t>
  </si>
  <si>
    <t>5 a 9 años</t>
  </si>
  <si>
    <t>10 a 19 años</t>
  </si>
  <si>
    <t>20 a 64 años</t>
  </si>
  <si>
    <t>65 años y más</t>
  </si>
  <si>
    <t>POR TERAPÉUTICA OCUPACIONAL</t>
  </si>
  <si>
    <t>POR KINESIOLOGO (NO SAPU)</t>
  </si>
  <si>
    <t>POR EDUCADORA DE PÁRVULO/DIFERENCIAL</t>
  </si>
  <si>
    <t>SECCIÓN S: OTROS TRASLADOS DE PACIENTES</t>
  </si>
  <si>
    <t>TIPO DE ACCIÓN</t>
  </si>
  <si>
    <t>A 
BENE-
FICIARIOS</t>
  </si>
  <si>
    <t>POR COMPRA 
DE SERVICIO</t>
  </si>
  <si>
    <t xml:space="preserve"> </t>
  </si>
  <si>
    <t>TRASLADOS NO DE URGENCIA</t>
  </si>
  <si>
    <t>AMBULANCIA</t>
  </si>
  <si>
    <t>MARÍTIMO</t>
  </si>
  <si>
    <t>AÉREO</t>
  </si>
  <si>
    <t>SECCIÓN T: INTERRUPCIÓN VOLUNTARIA DEL EMBARAZO, (IVE)</t>
  </si>
  <si>
    <t>GRUPOS ETARIOS</t>
  </si>
  <si>
    <t>CAUSALES</t>
  </si>
  <si>
    <t>&lt; 14 AÑOS</t>
  </si>
  <si>
    <t>14 AÑOS Y MAS</t>
  </si>
  <si>
    <t>CAUSAL N°1              MUJER EMBARAZADA CON RIESGO VITAL</t>
  </si>
  <si>
    <t>CAUSAL N°2 INVIABILIDAD FETAL DE CARÁCTER LETAL</t>
  </si>
  <si>
    <t>CAUSAL N°3 POR VIOLACIÓN</t>
  </si>
  <si>
    <t>Día cama hospitalización integral medicina, cirugía, pediatría, obstetricia-ginecología y especialidades (sala 3 camas o más) (Hosp. Alta Complejidad)</t>
  </si>
  <si>
    <t>Día cama hospitalización integral medicina, cirugía, pediatría, obstetricia-ginecología y especialidades (sala 3 camas o más) (Hosp. Mediana Complejidad)</t>
  </si>
  <si>
    <t xml:space="preserve">Día cama hospitalización integral adulto en Unidad de Cuidado Intensivo (U.C.I.) </t>
  </si>
  <si>
    <t>Día cama hospitalización integral adulto en Unidad de Tratamiento Intermedio (U.T.I)</t>
  </si>
  <si>
    <t>Día cama integral de observación o día cama integral ambulatorio diurno</t>
  </si>
  <si>
    <t>TOTAL DIAS CAMAS</t>
  </si>
  <si>
    <t>Cariotipo en fibroblastos por cultivo de trofoblasto, líquido amniótico, piel u otros bandeos G y eventualmente Q,R,C,NOR</t>
  </si>
  <si>
    <t>FISH Cromosomas X e Y</t>
  </si>
  <si>
    <t>Diagnóstico Genético Molecular: Displasia Tanatofórica tipo I y II</t>
  </si>
  <si>
    <t>TOTAL EXAMENES DE LABORATORIO</t>
  </si>
  <si>
    <t>Radiografía de tórax frontal y lateral</t>
  </si>
  <si>
    <t>Radiografía de pelvis, cadera o coxofemoral</t>
  </si>
  <si>
    <t>Radiografía de brazo, antebrazo, codo, muñeca, mano, dedos, pie  (frontal y lateral)</t>
  </si>
  <si>
    <t>TOTAL EXAMENES RADIOLÓGICOS</t>
  </si>
  <si>
    <t>Resonancia Magnética Fetal</t>
  </si>
  <si>
    <t>Ecografía obstétrica</t>
  </si>
  <si>
    <t>Ecografía doppler de vasos placentarios</t>
  </si>
  <si>
    <t>TOTAL EXAMENES POR IMÁGENES</t>
  </si>
  <si>
    <t xml:space="preserve">Consulta Médica de Especialidad en Obstetricia y Ginecología </t>
  </si>
  <si>
    <t>Consulta Médica de Especialidad en Obstetricia y Ginecología</t>
  </si>
  <si>
    <t>Evaluación psiquiátrica previa a terapia (1ra. consulta).</t>
  </si>
  <si>
    <t>Consulta Psicólogo clínico (sesiones 45')</t>
  </si>
  <si>
    <t>Consulta o control por enfermera, matrona o nutricionista</t>
  </si>
  <si>
    <t>Atención psiquiátrica o psicoterapia de familia, individual, de relajación o de manejo (con familia u otros);(cada sesión mínimo 45')</t>
  </si>
  <si>
    <t xml:space="preserve">TOTAL CONSULTAS </t>
  </si>
  <si>
    <t>Amniocentesis</t>
  </si>
  <si>
    <t>Biopsia corial</t>
  </si>
  <si>
    <t>Cordocentesis</t>
  </si>
  <si>
    <t>Aspiración manual endouterina</t>
  </si>
  <si>
    <t>Raspado uterino diagnóstico o terapéutico por metrorragia o por restos de aborto</t>
  </si>
  <si>
    <t>Tratamiento Farmacológico Ley IVE (incluye Consulta especialidad en Obstetricia y Ginecología y Fármacos)</t>
  </si>
  <si>
    <t>TOTAL PROCEDIMIENTOS</t>
  </si>
  <si>
    <t>Parto presentación cefálica o podálica, c/s episiotomía, c/s sutura, c/s fórceps, c/s inducción, c/s versión interna, c/s revisión, c/s extracción manual de placenta, c/s monitorización. (Unico o Múltiple)</t>
  </si>
  <si>
    <t>TOTAL CIRUGÍAS OBSTETRICAS Y PARTOS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</si>
</sst>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* #,##0.00_);_(* \(#,##0.00\);_(* &quot;-&quot;??_);_(@_)"/>
    <numFmt numFmtId="167" formatCode="_(* #,##0_);_(* \(#,##0\);_(* &quot;-&quot;_);_(@_)"/>
    <numFmt numFmtId="168" formatCode="&quot;$&quot;\ 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Verdana"/>
      <family val="2"/>
    </font>
    <font>
      <sz val="8"/>
      <name val="Arial"/>
      <family val="2"/>
    </font>
    <font>
      <sz val="11"/>
      <name val="Verdana"/>
      <family val="2"/>
    </font>
    <font>
      <b/>
      <sz val="10"/>
      <name val="Verdana"/>
      <family val="2"/>
    </font>
    <font>
      <b/>
      <sz val="11"/>
      <color indexed="10"/>
      <name val="Verdana"/>
      <family val="2"/>
    </font>
    <font>
      <sz val="10"/>
      <name val="Bookman Old Style"/>
      <family val="1"/>
    </font>
    <font>
      <b/>
      <sz val="10"/>
      <name val="Arial"/>
      <family val="2"/>
    </font>
    <font>
      <sz val="11"/>
      <color indexed="10"/>
      <name val="Verdana"/>
      <family val="2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sz val="10"/>
      <name val="Book Antiqua"/>
      <family val="1"/>
    </font>
    <font>
      <sz val="1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8" fillId="0" borderId="0"/>
    <xf numFmtId="0" fontId="9" fillId="0" borderId="0" applyFont="0" applyBorder="0" applyAlignment="0" applyProtection="0"/>
    <xf numFmtId="0" fontId="4" fillId="0" borderId="0"/>
    <xf numFmtId="0" fontId="4" fillId="0" borderId="0"/>
    <xf numFmtId="167" fontId="2" fillId="0" borderId="0" applyFont="0" applyFill="0" applyBorder="0" applyAlignment="0" applyProtection="0"/>
    <xf numFmtId="0" fontId="13" fillId="0" borderId="0"/>
    <xf numFmtId="0" fontId="9" fillId="0" borderId="0" applyFont="0" applyBorder="0" applyAlignment="0" applyProtection="0"/>
    <xf numFmtId="0" fontId="2" fillId="6" borderId="2" applyBorder="0">
      <protection locked="0"/>
    </xf>
    <xf numFmtId="0" fontId="4" fillId="0" borderId="0"/>
    <xf numFmtId="166" fontId="2" fillId="0" borderId="0" applyFont="0" applyFill="0" applyBorder="0" applyAlignment="0" applyProtection="0"/>
  </cellStyleXfs>
  <cellXfs count="715">
    <xf numFmtId="0" fontId="0" fillId="0" borderId="0" xfId="0"/>
    <xf numFmtId="1" fontId="3" fillId="0" borderId="0" xfId="3" applyNumberFormat="1" applyFont="1" applyAlignment="1">
      <alignment horizontal="left"/>
    </xf>
    <xf numFmtId="1" fontId="3" fillId="0" borderId="0" xfId="4" applyNumberFormat="1" applyFont="1" applyAlignment="1">
      <alignment wrapText="1"/>
    </xf>
    <xf numFmtId="1" fontId="3" fillId="0" borderId="0" xfId="4" applyNumberFormat="1" applyFont="1"/>
    <xf numFmtId="1" fontId="5" fillId="0" borderId="0" xfId="4" applyNumberFormat="1" applyFont="1" applyAlignment="1">
      <alignment wrapText="1"/>
    </xf>
    <xf numFmtId="1" fontId="5" fillId="0" borderId="0" xfId="4" applyNumberFormat="1" applyFont="1"/>
    <xf numFmtId="1" fontId="3" fillId="0" borderId="0" xfId="4" applyNumberFormat="1" applyFont="1" applyAlignment="1">
      <alignment horizontal="center" wrapText="1"/>
    </xf>
    <xf numFmtId="1" fontId="3" fillId="0" borderId="0" xfId="4" applyNumberFormat="1" applyFont="1" applyAlignment="1">
      <alignment horizontal="center"/>
    </xf>
    <xf numFmtId="1" fontId="3" fillId="0" borderId="2" xfId="3" applyNumberFormat="1" applyFont="1" applyBorder="1" applyAlignment="1">
      <alignment horizontal="center" vertical="center" wrapText="1"/>
    </xf>
    <xf numFmtId="1" fontId="6" fillId="2" borderId="3" xfId="3" applyNumberFormat="1" applyFont="1" applyFill="1" applyBorder="1" applyAlignment="1">
      <alignment horizontal="center" vertical="center" wrapText="1"/>
    </xf>
    <xf numFmtId="1" fontId="5" fillId="0" borderId="4" xfId="3" quotePrefix="1" applyNumberFormat="1" applyFont="1" applyBorder="1" applyAlignment="1">
      <alignment horizontal="center"/>
    </xf>
    <xf numFmtId="1" fontId="3" fillId="0" borderId="5" xfId="3" quotePrefix="1" applyNumberFormat="1" applyFont="1" applyBorder="1" applyAlignment="1">
      <alignment horizontal="left" vertical="center" wrapText="1"/>
    </xf>
    <xf numFmtId="1" fontId="3" fillId="0" borderId="6" xfId="1" applyNumberFormat="1" applyFont="1" applyBorder="1" applyAlignment="1">
      <alignment vertical="center"/>
    </xf>
    <xf numFmtId="3" fontId="3" fillId="0" borderId="7" xfId="1" applyNumberFormat="1" applyFont="1" applyBorder="1" applyAlignment="1">
      <alignment vertical="center"/>
    </xf>
    <xf numFmtId="1" fontId="5" fillId="0" borderId="6" xfId="1" applyNumberFormat="1" applyFont="1" applyBorder="1"/>
    <xf numFmtId="3" fontId="5" fillId="0" borderId="8" xfId="2" applyNumberFormat="1" applyFont="1" applyBorder="1" applyAlignment="1">
      <alignment horizontal="right"/>
    </xf>
    <xf numFmtId="3" fontId="5" fillId="0" borderId="11" xfId="2" applyNumberFormat="1" applyFont="1" applyBorder="1" applyAlignment="1">
      <alignment horizontal="right"/>
    </xf>
    <xf numFmtId="1" fontId="3" fillId="0" borderId="4" xfId="3" applyNumberFormat="1" applyFont="1" applyBorder="1" applyAlignment="1">
      <alignment vertical="center" wrapText="1"/>
    </xf>
    <xf numFmtId="1" fontId="3" fillId="0" borderId="12" xfId="3" applyNumberFormat="1" applyFont="1" applyBorder="1" applyAlignment="1">
      <alignment vertical="center" wrapText="1"/>
    </xf>
    <xf numFmtId="1" fontId="3" fillId="0" borderId="13" xfId="1" applyNumberFormat="1" applyFont="1" applyBorder="1" applyAlignment="1">
      <alignment vertical="center"/>
    </xf>
    <xf numFmtId="3" fontId="3" fillId="0" borderId="14" xfId="1" applyNumberFormat="1" applyFont="1" applyBorder="1" applyAlignment="1">
      <alignment vertical="center"/>
    </xf>
    <xf numFmtId="3" fontId="5" fillId="0" borderId="15" xfId="2" applyNumberFormat="1" applyFont="1" applyBorder="1" applyAlignment="1">
      <alignment horizontal="right"/>
    </xf>
    <xf numFmtId="1" fontId="3" fillId="0" borderId="8" xfId="1" applyNumberFormat="1" applyFont="1" applyBorder="1"/>
    <xf numFmtId="1" fontId="5" fillId="3" borderId="6" xfId="1" applyNumberFormat="1" applyFont="1" applyFill="1" applyBorder="1"/>
    <xf numFmtId="3" fontId="5" fillId="3" borderId="8" xfId="2" applyNumberFormat="1" applyFont="1" applyFill="1" applyBorder="1" applyAlignment="1">
      <alignment horizontal="right"/>
    </xf>
    <xf numFmtId="1" fontId="5" fillId="0" borderId="6" xfId="3" quotePrefix="1" applyNumberFormat="1" applyFont="1" applyBorder="1" applyAlignment="1">
      <alignment horizontal="center"/>
    </xf>
    <xf numFmtId="1" fontId="3" fillId="0" borderId="2" xfId="1" applyNumberFormat="1" applyFont="1" applyBorder="1" applyAlignment="1">
      <alignment vertical="center"/>
    </xf>
    <xf numFmtId="3" fontId="3" fillId="0" borderId="14" xfId="2" applyNumberFormat="1" applyFont="1" applyBorder="1" applyAlignment="1">
      <alignment horizontal="right" vertical="center"/>
    </xf>
    <xf numFmtId="3" fontId="5" fillId="0" borderId="9" xfId="2" applyNumberFormat="1" applyFont="1" applyBorder="1" applyAlignment="1">
      <alignment horizontal="right"/>
    </xf>
    <xf numFmtId="3" fontId="5" fillId="0" borderId="6" xfId="2" applyNumberFormat="1" applyFont="1" applyBorder="1" applyAlignment="1">
      <alignment horizontal="right"/>
    </xf>
    <xf numFmtId="1" fontId="3" fillId="0" borderId="17" xfId="1" applyNumberFormat="1" applyFont="1" applyBorder="1"/>
    <xf numFmtId="1" fontId="5" fillId="3" borderId="8" xfId="2" applyNumberFormat="1" applyFont="1" applyFill="1" applyBorder="1" applyAlignment="1">
      <alignment horizontal="right"/>
    </xf>
    <xf numFmtId="1" fontId="3" fillId="0" borderId="4" xfId="3" applyNumberFormat="1" applyFont="1" applyBorder="1"/>
    <xf numFmtId="3" fontId="3" fillId="0" borderId="2" xfId="1" applyNumberFormat="1" applyFont="1" applyBorder="1" applyAlignment="1">
      <alignment vertical="center"/>
    </xf>
    <xf numFmtId="1" fontId="3" fillId="0" borderId="16" xfId="1" applyNumberFormat="1" applyFont="1" applyBorder="1"/>
    <xf numFmtId="1" fontId="3" fillId="0" borderId="6" xfId="1" applyNumberFormat="1" applyFont="1" applyBorder="1"/>
    <xf numFmtId="1" fontId="5" fillId="3" borderId="6" xfId="2" applyNumberFormat="1" applyFont="1" applyFill="1" applyBorder="1" applyAlignment="1">
      <alignment horizontal="right"/>
    </xf>
    <xf numFmtId="1" fontId="5" fillId="0" borderId="18" xfId="3" quotePrefix="1" applyNumberFormat="1" applyFont="1" applyBorder="1" applyAlignment="1">
      <alignment horizontal="center"/>
    </xf>
    <xf numFmtId="1" fontId="5" fillId="3" borderId="18" xfId="1" applyNumberFormat="1" applyFont="1" applyFill="1" applyBorder="1"/>
    <xf numFmtId="1" fontId="5" fillId="3" borderId="18" xfId="2" applyNumberFormat="1" applyFont="1" applyFill="1" applyBorder="1" applyAlignment="1">
      <alignment horizontal="right"/>
    </xf>
    <xf numFmtId="1" fontId="3" fillId="0" borderId="2" xfId="3" applyNumberFormat="1" applyFont="1" applyBorder="1"/>
    <xf numFmtId="3" fontId="3" fillId="0" borderId="20" xfId="1" applyNumberFormat="1" applyFont="1" applyBorder="1" applyAlignment="1">
      <alignment horizontal="right" vertical="center" wrapText="1"/>
    </xf>
    <xf numFmtId="1" fontId="3" fillId="0" borderId="12" xfId="1" quotePrefix="1" applyNumberFormat="1" applyFont="1" applyBorder="1"/>
    <xf numFmtId="1" fontId="3" fillId="0" borderId="12" xfId="2" quotePrefix="1" applyNumberFormat="1" applyFont="1" applyBorder="1" applyAlignment="1">
      <alignment horizontal="right"/>
    </xf>
    <xf numFmtId="1" fontId="6" fillId="2" borderId="2" xfId="3" applyNumberFormat="1" applyFont="1" applyFill="1" applyBorder="1" applyAlignment="1">
      <alignment horizontal="center" vertical="center" wrapText="1"/>
    </xf>
    <xf numFmtId="1" fontId="3" fillId="0" borderId="5" xfId="2" applyNumberFormat="1" applyFont="1" applyBorder="1" applyAlignment="1">
      <alignment horizontal="right" vertical="center"/>
    </xf>
    <xf numFmtId="0" fontId="5" fillId="0" borderId="21" xfId="4" applyFont="1" applyBorder="1" applyAlignment="1">
      <alignment wrapText="1"/>
    </xf>
    <xf numFmtId="1" fontId="5" fillId="3" borderId="18" xfId="1" applyNumberFormat="1" applyFont="1" applyFill="1" applyBorder="1" applyAlignment="1">
      <alignment horizontal="center"/>
    </xf>
    <xf numFmtId="1" fontId="5" fillId="3" borderId="18" xfId="1" applyNumberFormat="1" applyFont="1" applyFill="1" applyBorder="1" applyAlignment="1">
      <alignment horizontal="left"/>
    </xf>
    <xf numFmtId="0" fontId="5" fillId="0" borderId="22" xfId="4" applyFont="1" applyBorder="1" applyAlignment="1">
      <alignment wrapText="1"/>
    </xf>
    <xf numFmtId="1" fontId="3" fillId="0" borderId="23" xfId="4" applyNumberFormat="1" applyFont="1" applyBorder="1" applyAlignment="1">
      <alignment horizontal="center" wrapText="1"/>
    </xf>
    <xf numFmtId="1" fontId="3" fillId="0" borderId="20" xfId="1" applyNumberFormat="1" applyFont="1" applyBorder="1" applyAlignment="1">
      <alignment horizontal="right" vertical="center" wrapText="1"/>
    </xf>
    <xf numFmtId="1" fontId="3" fillId="0" borderId="12" xfId="3" applyNumberFormat="1" applyFont="1" applyBorder="1"/>
    <xf numFmtId="1" fontId="3" fillId="0" borderId="12" xfId="3" applyNumberFormat="1" applyFont="1" applyBorder="1" applyAlignment="1">
      <alignment wrapText="1"/>
    </xf>
    <xf numFmtId="1" fontId="3" fillId="0" borderId="12" xfId="1" applyNumberFormat="1" applyFont="1" applyBorder="1"/>
    <xf numFmtId="1" fontId="3" fillId="0" borderId="12" xfId="2" applyNumberFormat="1" applyFont="1" applyBorder="1" applyAlignment="1">
      <alignment horizontal="right"/>
    </xf>
    <xf numFmtId="1" fontId="3" fillId="0" borderId="4" xfId="3" applyNumberFormat="1" applyFont="1" applyBorder="1" applyAlignment="1">
      <alignment horizontal="center" vertical="center" wrapText="1"/>
    </xf>
    <xf numFmtId="1" fontId="6" fillId="2" borderId="4" xfId="3" applyNumberFormat="1" applyFont="1" applyFill="1" applyBorder="1" applyAlignment="1">
      <alignment horizontal="center" vertical="center" wrapText="1"/>
    </xf>
    <xf numFmtId="1" fontId="5" fillId="0" borderId="9" xfId="3" applyNumberFormat="1" applyFont="1" applyBorder="1" applyAlignment="1">
      <alignment wrapText="1"/>
    </xf>
    <xf numFmtId="1" fontId="5" fillId="0" borderId="6" xfId="3" applyNumberFormat="1" applyFont="1" applyBorder="1" applyAlignment="1">
      <alignment wrapText="1"/>
    </xf>
    <xf numFmtId="1" fontId="5" fillId="0" borderId="18" xfId="3" applyNumberFormat="1" applyFont="1" applyBorder="1" applyAlignment="1">
      <alignment wrapText="1"/>
    </xf>
    <xf numFmtId="3" fontId="5" fillId="0" borderId="18" xfId="2" applyNumberFormat="1" applyFont="1" applyBorder="1" applyAlignment="1">
      <alignment horizontal="right"/>
    </xf>
    <xf numFmtId="1" fontId="3" fillId="0" borderId="18" xfId="3" applyNumberFormat="1" applyFont="1" applyBorder="1" applyAlignment="1">
      <alignment horizontal="center" wrapText="1"/>
    </xf>
    <xf numFmtId="1" fontId="3" fillId="0" borderId="28" xfId="1" applyNumberFormat="1" applyFont="1" applyBorder="1" applyAlignment="1">
      <alignment horizontal="right"/>
    </xf>
    <xf numFmtId="3" fontId="3" fillId="0" borderId="2" xfId="1" applyNumberFormat="1" applyFont="1" applyBorder="1" applyAlignment="1">
      <alignment horizontal="right" vertical="center" wrapText="1"/>
    </xf>
    <xf numFmtId="1" fontId="3" fillId="0" borderId="12" xfId="1" applyNumberFormat="1" applyFont="1" applyBorder="1" applyAlignment="1">
      <alignment horizontal="left" wrapText="1"/>
    </xf>
    <xf numFmtId="1" fontId="3" fillId="0" borderId="12" xfId="2" applyNumberFormat="1" applyFont="1" applyBorder="1" applyAlignment="1">
      <alignment horizontal="right" wrapText="1"/>
    </xf>
    <xf numFmtId="1" fontId="3" fillId="0" borderId="0" xfId="4" applyNumberFormat="1" applyFont="1" applyAlignment="1">
      <alignment horizontal="left"/>
    </xf>
    <xf numFmtId="1" fontId="3" fillId="4" borderId="0" xfId="4" applyNumberFormat="1" applyFont="1" applyFill="1"/>
    <xf numFmtId="1" fontId="3" fillId="0" borderId="2" xfId="1" quotePrefix="1" applyNumberFormat="1" applyFont="1" applyBorder="1" applyAlignment="1">
      <alignment horizontal="right"/>
    </xf>
    <xf numFmtId="1" fontId="3" fillId="0" borderId="12" xfId="1" quotePrefix="1" applyNumberFormat="1" applyFont="1" applyBorder="1" applyAlignment="1">
      <alignment horizontal="left"/>
    </xf>
    <xf numFmtId="1" fontId="7" fillId="0" borderId="0" xfId="0" applyNumberFormat="1" applyFont="1" applyAlignment="1">
      <alignment horizontal="left"/>
    </xf>
    <xf numFmtId="1" fontId="5" fillId="0" borderId="0" xfId="4" applyNumberFormat="1" applyFont="1" applyAlignment="1">
      <alignment horizontal="left"/>
    </xf>
    <xf numFmtId="1" fontId="5" fillId="4" borderId="0" xfId="5" applyNumberFormat="1" applyFont="1" applyFill="1" applyAlignment="1">
      <alignment horizontal="left"/>
    </xf>
    <xf numFmtId="1" fontId="7" fillId="0" borderId="0" xfId="0" applyNumberFormat="1" applyFont="1"/>
    <xf numFmtId="1" fontId="5" fillId="4" borderId="0" xfId="5" applyNumberFormat="1" applyFont="1" applyFill="1"/>
    <xf numFmtId="1" fontId="5" fillId="4" borderId="0" xfId="4" applyNumberFormat="1" applyFont="1" applyFill="1" applyAlignment="1">
      <alignment horizontal="left"/>
    </xf>
    <xf numFmtId="1" fontId="5" fillId="0" borderId="6" xfId="3" applyNumberFormat="1" applyFont="1" applyBorder="1" applyAlignment="1">
      <alignment horizontal="left" wrapText="1"/>
    </xf>
    <xf numFmtId="1" fontId="5" fillId="3" borderId="18" xfId="1" applyNumberFormat="1" applyFont="1" applyFill="1" applyBorder="1" applyAlignment="1">
      <alignment horizontal="right" vertical="center" wrapText="1"/>
    </xf>
    <xf numFmtId="1" fontId="3" fillId="0" borderId="13" xfId="1" applyNumberFormat="1" applyFont="1" applyBorder="1" applyAlignment="1">
      <alignment horizontal="right"/>
    </xf>
    <xf numFmtId="1" fontId="3" fillId="0" borderId="1" xfId="3" quotePrefix="1" applyNumberFormat="1" applyFont="1" applyBorder="1"/>
    <xf numFmtId="1" fontId="3" fillId="0" borderId="1" xfId="3" quotePrefix="1" applyNumberFormat="1" applyFont="1" applyBorder="1" applyAlignment="1">
      <alignment wrapText="1"/>
    </xf>
    <xf numFmtId="1" fontId="3" fillId="0" borderId="1" xfId="1" quotePrefix="1" applyNumberFormat="1" applyFont="1" applyBorder="1"/>
    <xf numFmtId="1" fontId="3" fillId="0" borderId="1" xfId="2" quotePrefix="1" applyNumberFormat="1" applyFont="1" applyBorder="1" applyAlignment="1">
      <alignment horizontal="right"/>
    </xf>
    <xf numFmtId="1" fontId="5" fillId="0" borderId="0" xfId="3" applyNumberFormat="1" applyFont="1"/>
    <xf numFmtId="1" fontId="3" fillId="0" borderId="2" xfId="1" applyNumberFormat="1" applyFont="1" applyBorder="1"/>
    <xf numFmtId="3" fontId="3" fillId="0" borderId="13" xfId="2" applyNumberFormat="1" applyFont="1" applyBorder="1" applyAlignment="1">
      <alignment horizontal="right"/>
    </xf>
    <xf numFmtId="1" fontId="3" fillId="0" borderId="12" xfId="3" quotePrefix="1" applyNumberFormat="1" applyFont="1" applyBorder="1" applyAlignment="1">
      <alignment wrapText="1"/>
    </xf>
    <xf numFmtId="1" fontId="6" fillId="2" borderId="5" xfId="6" applyNumberFormat="1" applyFont="1" applyFill="1" applyBorder="1" applyAlignment="1">
      <alignment horizontal="center" vertical="center" wrapText="1"/>
    </xf>
    <xf numFmtId="1" fontId="6" fillId="2" borderId="31" xfId="6" applyNumberFormat="1" applyFont="1" applyFill="1" applyBorder="1" applyAlignment="1">
      <alignment horizontal="center" vertical="center" wrapText="1"/>
    </xf>
    <xf numFmtId="3" fontId="3" fillId="0" borderId="5" xfId="2" applyNumberFormat="1" applyFont="1" applyBorder="1" applyAlignment="1">
      <alignment horizontal="right" vertical="center"/>
    </xf>
    <xf numFmtId="1" fontId="3" fillId="0" borderId="0" xfId="4" applyNumberFormat="1" applyFont="1" applyAlignment="1">
      <alignment vertical="center"/>
    </xf>
    <xf numFmtId="1" fontId="5" fillId="0" borderId="9" xfId="4" applyNumberFormat="1" applyFont="1" applyBorder="1" applyAlignment="1">
      <alignment horizontal="center" vertical="center" wrapText="1"/>
    </xf>
    <xf numFmtId="1" fontId="5" fillId="0" borderId="41" xfId="4" applyNumberFormat="1" applyFont="1" applyBorder="1" applyAlignment="1">
      <alignment wrapText="1"/>
    </xf>
    <xf numFmtId="3" fontId="5" fillId="0" borderId="9" xfId="2" applyNumberFormat="1" applyFont="1" applyBorder="1"/>
    <xf numFmtId="1" fontId="5" fillId="0" borderId="6" xfId="4" applyNumberFormat="1" applyFont="1" applyBorder="1" applyAlignment="1">
      <alignment horizontal="center" vertical="center" wrapText="1"/>
    </xf>
    <xf numFmtId="1" fontId="5" fillId="0" borderId="42" xfId="4" applyNumberFormat="1" applyFont="1" applyBorder="1" applyAlignment="1">
      <alignment wrapText="1"/>
    </xf>
    <xf numFmtId="3" fontId="5" fillId="0" borderId="6" xfId="2" applyNumberFormat="1" applyFont="1" applyBorder="1"/>
    <xf numFmtId="1" fontId="5" fillId="0" borderId="18" xfId="4" applyNumberFormat="1" applyFont="1" applyBorder="1" applyAlignment="1">
      <alignment horizontal="center" vertical="center" wrapText="1"/>
    </xf>
    <xf numFmtId="1" fontId="5" fillId="0" borderId="43" xfId="4" applyNumberFormat="1" applyFont="1" applyBorder="1" applyAlignment="1">
      <alignment wrapText="1"/>
    </xf>
    <xf numFmtId="3" fontId="5" fillId="0" borderId="16" xfId="2" applyNumberFormat="1" applyFont="1" applyBorder="1"/>
    <xf numFmtId="1" fontId="3" fillId="0" borderId="0" xfId="1" applyNumberFormat="1" applyFont="1"/>
    <xf numFmtId="3" fontId="3" fillId="0" borderId="2" xfId="2" applyNumberFormat="1" applyFont="1" applyBorder="1"/>
    <xf numFmtId="1" fontId="5" fillId="0" borderId="23" xfId="4" applyNumberFormat="1" applyFont="1" applyBorder="1" applyAlignment="1">
      <alignment horizontal="right" wrapText="1"/>
    </xf>
    <xf numFmtId="3" fontId="5" fillId="0" borderId="10" xfId="2" applyNumberFormat="1" applyFont="1" applyBorder="1"/>
    <xf numFmtId="1" fontId="5" fillId="0" borderId="21" xfId="4" applyNumberFormat="1" applyFont="1" applyBorder="1" applyAlignment="1">
      <alignment horizontal="right" wrapText="1"/>
    </xf>
    <xf numFmtId="1" fontId="5" fillId="0" borderId="22" xfId="4" applyNumberFormat="1" applyFont="1" applyBorder="1" applyAlignment="1">
      <alignment horizontal="right" wrapText="1"/>
    </xf>
    <xf numFmtId="1" fontId="5" fillId="0" borderId="21" xfId="4" applyNumberFormat="1" applyFont="1" applyBorder="1" applyAlignment="1">
      <alignment wrapText="1"/>
    </xf>
    <xf numFmtId="3" fontId="5" fillId="0" borderId="6" xfId="2" applyNumberFormat="1" applyFont="1" applyBorder="1" applyAlignment="1">
      <alignment vertical="center"/>
    </xf>
    <xf numFmtId="1" fontId="5" fillId="0" borderId="0" xfId="4" applyNumberFormat="1" applyFont="1" applyAlignment="1">
      <alignment vertical="center"/>
    </xf>
    <xf numFmtId="1" fontId="5" fillId="0" borderId="23" xfId="4" applyNumberFormat="1" applyFont="1" applyBorder="1" applyAlignment="1">
      <alignment wrapText="1"/>
    </xf>
    <xf numFmtId="1" fontId="5" fillId="0" borderId="21" xfId="4" applyNumberFormat="1" applyFont="1" applyBorder="1" applyAlignment="1">
      <alignment vertical="center" wrapText="1"/>
    </xf>
    <xf numFmtId="1" fontId="5" fillId="0" borderId="2" xfId="4" applyNumberFormat="1" applyFont="1" applyBorder="1" applyAlignment="1">
      <alignment horizontal="center" vertical="center" wrapText="1"/>
    </xf>
    <xf numFmtId="1" fontId="5" fillId="0" borderId="22" xfId="4" applyNumberFormat="1" applyFont="1" applyBorder="1" applyAlignment="1">
      <alignment vertical="center" wrapText="1"/>
    </xf>
    <xf numFmtId="1" fontId="5" fillId="0" borderId="41" xfId="4" applyNumberFormat="1" applyFont="1" applyBorder="1" applyAlignment="1">
      <alignment vertical="center" wrapText="1"/>
    </xf>
    <xf numFmtId="1" fontId="5" fillId="0" borderId="43" xfId="4" applyNumberFormat="1" applyFont="1" applyBorder="1" applyAlignment="1">
      <alignment vertical="center" wrapText="1"/>
    </xf>
    <xf numFmtId="3" fontId="5" fillId="3" borderId="16" xfId="2" applyNumberFormat="1" applyFont="1" applyFill="1" applyBorder="1"/>
    <xf numFmtId="1" fontId="5" fillId="4" borderId="0" xfId="4" applyNumberFormat="1" applyFont="1" applyFill="1"/>
    <xf numFmtId="3" fontId="5" fillId="0" borderId="14" xfId="2" applyNumberFormat="1" applyFont="1" applyBorder="1" applyAlignment="1">
      <alignment horizontal="right"/>
    </xf>
    <xf numFmtId="1" fontId="10" fillId="0" borderId="0" xfId="4" applyNumberFormat="1" applyFont="1"/>
    <xf numFmtId="1" fontId="5" fillId="0" borderId="0" xfId="5" applyNumberFormat="1" applyFont="1"/>
    <xf numFmtId="1" fontId="6" fillId="2" borderId="28" xfId="6" applyNumberFormat="1" applyFont="1" applyFill="1" applyBorder="1" applyAlignment="1">
      <alignment horizontal="center" vertical="center" wrapText="1"/>
    </xf>
    <xf numFmtId="3" fontId="3" fillId="0" borderId="14" xfId="2" applyNumberFormat="1" applyFont="1" applyBorder="1" applyAlignment="1">
      <alignment horizontal="right"/>
    </xf>
    <xf numFmtId="1" fontId="3" fillId="10" borderId="4" xfId="4" applyNumberFormat="1" applyFont="1" applyFill="1" applyBorder="1"/>
    <xf numFmtId="1" fontId="3" fillId="10" borderId="12" xfId="4" quotePrefix="1" applyNumberFormat="1" applyFont="1" applyFill="1" applyBorder="1" applyAlignment="1">
      <alignment wrapText="1"/>
    </xf>
    <xf numFmtId="1" fontId="3" fillId="0" borderId="2" xfId="1" applyNumberFormat="1" applyFont="1" applyBorder="1" applyAlignment="1">
      <alignment horizontal="right" vertical="center"/>
    </xf>
    <xf numFmtId="1" fontId="5" fillId="0" borderId="0" xfId="4" applyNumberFormat="1" applyFont="1" applyAlignment="1">
      <alignment horizontal="left" wrapText="1"/>
    </xf>
    <xf numFmtId="1" fontId="7" fillId="0" borderId="0" xfId="4" applyNumberFormat="1" applyFont="1" applyAlignment="1">
      <alignment horizontal="left"/>
    </xf>
    <xf numFmtId="3" fontId="5" fillId="0" borderId="47" xfId="2" applyNumberFormat="1" applyFont="1" applyBorder="1" applyAlignment="1">
      <alignment horizontal="right"/>
    </xf>
    <xf numFmtId="3" fontId="5" fillId="0" borderId="52" xfId="2" applyNumberFormat="1" applyFont="1" applyBorder="1" applyAlignment="1">
      <alignment horizontal="right"/>
    </xf>
    <xf numFmtId="3" fontId="5" fillId="0" borderId="53" xfId="2" applyNumberFormat="1" applyFont="1" applyBorder="1" applyAlignment="1">
      <alignment horizontal="right"/>
    </xf>
    <xf numFmtId="1" fontId="3" fillId="0" borderId="2" xfId="1" applyNumberFormat="1" applyFont="1" applyBorder="1" applyAlignment="1">
      <alignment horizontal="right" vertical="center" wrapText="1"/>
    </xf>
    <xf numFmtId="1" fontId="3" fillId="4" borderId="2" xfId="1" applyNumberFormat="1" applyFont="1" applyFill="1" applyBorder="1" applyAlignment="1">
      <alignment horizontal="right" vertical="center" wrapText="1"/>
    </xf>
    <xf numFmtId="1" fontId="5" fillId="0" borderId="0" xfId="4" applyNumberFormat="1" applyFont="1" applyAlignment="1">
      <alignment horizontal="center" vertical="center" wrapText="1"/>
    </xf>
    <xf numFmtId="1" fontId="7" fillId="0" borderId="0" xfId="4" applyNumberFormat="1" applyFont="1"/>
    <xf numFmtId="1" fontId="11" fillId="0" borderId="0" xfId="4" applyNumberFormat="1" applyFont="1" applyAlignment="1">
      <alignment vertical="center"/>
    </xf>
    <xf numFmtId="1" fontId="6" fillId="12" borderId="28" xfId="6" applyNumberFormat="1" applyFont="1" applyFill="1" applyBorder="1" applyAlignment="1">
      <alignment horizontal="center" vertical="center" wrapText="1"/>
    </xf>
    <xf numFmtId="1" fontId="6" fillId="12" borderId="31" xfId="6" applyNumberFormat="1" applyFont="1" applyFill="1" applyBorder="1" applyAlignment="1">
      <alignment horizontal="center" vertical="center" wrapText="1"/>
    </xf>
    <xf numFmtId="1" fontId="6" fillId="12" borderId="2" xfId="6" applyNumberFormat="1" applyFont="1" applyFill="1" applyBorder="1" applyAlignment="1">
      <alignment horizontal="center" vertical="center" wrapText="1"/>
    </xf>
    <xf numFmtId="1" fontId="6" fillId="6" borderId="28" xfId="6" applyNumberFormat="1" applyFont="1" applyFill="1" applyBorder="1" applyAlignment="1">
      <alignment horizontal="center" vertical="center" wrapText="1"/>
    </xf>
    <xf numFmtId="1" fontId="6" fillId="6" borderId="30" xfId="6" applyNumberFormat="1" applyFont="1" applyFill="1" applyBorder="1" applyAlignment="1">
      <alignment horizontal="center" vertical="center" wrapText="1"/>
    </xf>
    <xf numFmtId="1" fontId="6" fillId="6" borderId="31" xfId="6" applyNumberFormat="1" applyFont="1" applyFill="1" applyBorder="1" applyAlignment="1">
      <alignment horizontal="center" vertical="center" wrapText="1"/>
    </xf>
    <xf numFmtId="1" fontId="5" fillId="0" borderId="23" xfId="4" applyNumberFormat="1" applyFont="1" applyBorder="1" applyAlignment="1">
      <alignment horizontal="center"/>
    </xf>
    <xf numFmtId="1" fontId="5" fillId="0" borderId="9" xfId="4" applyNumberFormat="1" applyFont="1" applyBorder="1" applyAlignment="1">
      <alignment horizontal="left" wrapText="1"/>
    </xf>
    <xf numFmtId="3" fontId="3" fillId="3" borderId="6" xfId="2" applyNumberFormat="1" applyFont="1" applyFill="1" applyBorder="1" applyAlignment="1">
      <alignment horizontal="right" vertical="center" wrapText="1"/>
    </xf>
    <xf numFmtId="1" fontId="5" fillId="0" borderId="21" xfId="4" applyNumberFormat="1" applyFont="1" applyBorder="1" applyAlignment="1">
      <alignment horizontal="center"/>
    </xf>
    <xf numFmtId="1" fontId="5" fillId="0" borderId="6" xfId="4" applyNumberFormat="1" applyFont="1" applyBorder="1" applyAlignment="1">
      <alignment horizontal="left" wrapText="1"/>
    </xf>
    <xf numFmtId="1" fontId="5" fillId="0" borderId="16" xfId="4" applyNumberFormat="1" applyFont="1" applyBorder="1" applyAlignment="1">
      <alignment horizontal="center" vertical="center"/>
    </xf>
    <xf numFmtId="3" fontId="3" fillId="0" borderId="6" xfId="2" applyNumberFormat="1" applyFont="1" applyBorder="1"/>
    <xf numFmtId="1" fontId="5" fillId="0" borderId="50" xfId="4" applyNumberFormat="1" applyFont="1" applyBorder="1" applyAlignment="1">
      <alignment horizontal="center" vertical="center"/>
    </xf>
    <xf numFmtId="0" fontId="5" fillId="0" borderId="21" xfId="4" applyFont="1" applyBorder="1" applyAlignment="1">
      <alignment horizontal="right" wrapText="1"/>
    </xf>
    <xf numFmtId="3" fontId="3" fillId="3" borderId="16" xfId="2" applyNumberFormat="1" applyFont="1" applyFill="1" applyBorder="1" applyAlignment="1">
      <alignment horizontal="right" vertical="center" wrapText="1"/>
    </xf>
    <xf numFmtId="3" fontId="5" fillId="0" borderId="16" xfId="2" applyNumberFormat="1" applyFont="1" applyFill="1" applyBorder="1"/>
    <xf numFmtId="1" fontId="5" fillId="0" borderId="22" xfId="4" applyNumberFormat="1" applyFont="1" applyBorder="1" applyAlignment="1">
      <alignment horizontal="center"/>
    </xf>
    <xf numFmtId="1" fontId="5" fillId="0" borderId="18" xfId="4" applyNumberFormat="1" applyFont="1" applyBorder="1" applyAlignment="1">
      <alignment horizontal="left" wrapText="1"/>
    </xf>
    <xf numFmtId="3" fontId="5" fillId="0" borderId="18" xfId="1" applyNumberFormat="1" applyFont="1" applyBorder="1"/>
    <xf numFmtId="3" fontId="3" fillId="0" borderId="2" xfId="1" applyNumberFormat="1" applyFont="1" applyBorder="1"/>
    <xf numFmtId="1" fontId="3" fillId="0" borderId="23" xfId="1" applyNumberFormat="1" applyFont="1" applyBorder="1" applyAlignment="1">
      <alignment horizontal="right" wrapText="1"/>
    </xf>
    <xf numFmtId="1" fontId="12" fillId="0" borderId="0" xfId="4" applyNumberFormat="1" applyFont="1"/>
    <xf numFmtId="1" fontId="5" fillId="14" borderId="0" xfId="4" applyNumberFormat="1" applyFont="1" applyFill="1"/>
    <xf numFmtId="1" fontId="5" fillId="0" borderId="24" xfId="4" applyNumberFormat="1" applyFont="1" applyBorder="1" applyAlignment="1">
      <alignment horizontal="left" wrapText="1"/>
    </xf>
    <xf numFmtId="1" fontId="5" fillId="0" borderId="27" xfId="4" applyNumberFormat="1" applyFont="1" applyBorder="1" applyAlignment="1">
      <alignment horizontal="left" wrapText="1"/>
    </xf>
    <xf numFmtId="1" fontId="3" fillId="0" borderId="2" xfId="1" applyNumberFormat="1" applyFont="1" applyBorder="1" applyAlignment="1">
      <alignment horizontal="right" wrapText="1"/>
    </xf>
    <xf numFmtId="1" fontId="3" fillId="0" borderId="1" xfId="4" applyNumberFormat="1" applyFont="1" applyBorder="1" applyAlignment="1">
      <alignment horizontal="left" wrapText="1"/>
    </xf>
    <xf numFmtId="1" fontId="3" fillId="0" borderId="0" xfId="4" applyNumberFormat="1" applyFont="1" applyAlignment="1">
      <alignment horizontal="left" wrapText="1"/>
    </xf>
    <xf numFmtId="1" fontId="5" fillId="0" borderId="33" xfId="4" applyNumberFormat="1" applyFont="1" applyBorder="1" applyAlignment="1">
      <alignment vertical="center" wrapText="1"/>
    </xf>
    <xf numFmtId="1" fontId="5" fillId="4" borderId="2" xfId="4" applyNumberFormat="1" applyFont="1" applyFill="1" applyBorder="1" applyAlignment="1">
      <alignment vertical="center" wrapText="1"/>
    </xf>
    <xf numFmtId="1" fontId="3" fillId="0" borderId="2" xfId="4" applyNumberFormat="1" applyFont="1" applyBorder="1" applyAlignment="1">
      <alignment horizontal="center" vertical="center" wrapText="1"/>
    </xf>
    <xf numFmtId="1" fontId="3" fillId="0" borderId="2" xfId="4" applyNumberFormat="1" applyFont="1" applyBorder="1" applyAlignment="1">
      <alignment vertical="center" wrapText="1"/>
    </xf>
    <xf numFmtId="1" fontId="5" fillId="0" borderId="2" xfId="4" applyNumberFormat="1" applyFont="1" applyBorder="1" applyAlignment="1">
      <alignment vertical="center" wrapText="1"/>
    </xf>
    <xf numFmtId="1" fontId="5" fillId="4" borderId="18" xfId="4" applyNumberFormat="1" applyFont="1" applyFill="1" applyBorder="1" applyAlignment="1">
      <alignment vertical="center" wrapText="1"/>
    </xf>
    <xf numFmtId="1" fontId="5" fillId="0" borderId="38" xfId="4" applyNumberFormat="1" applyFont="1" applyBorder="1" applyAlignment="1">
      <alignment horizontal="center" vertical="center" wrapText="1"/>
    </xf>
    <xf numFmtId="1" fontId="5" fillId="0" borderId="9" xfId="4" applyNumberFormat="1" applyFont="1" applyBorder="1" applyAlignment="1">
      <alignment vertical="center" wrapText="1"/>
    </xf>
    <xf numFmtId="1" fontId="5" fillId="0" borderId="23" xfId="4" applyNumberFormat="1" applyFont="1" applyBorder="1" applyAlignment="1">
      <alignment vertical="center" wrapText="1"/>
    </xf>
    <xf numFmtId="1" fontId="5" fillId="0" borderId="18" xfId="4" applyNumberFormat="1" applyFont="1" applyBorder="1" applyAlignment="1">
      <alignment vertical="center" wrapText="1"/>
    </xf>
    <xf numFmtId="1" fontId="3" fillId="0" borderId="9" xfId="4" applyNumberFormat="1" applyFont="1" applyBorder="1" applyAlignment="1">
      <alignment vertical="center" wrapText="1"/>
    </xf>
    <xf numFmtId="1" fontId="3" fillId="0" borderId="33" xfId="4" applyNumberFormat="1" applyFont="1" applyBorder="1" applyAlignment="1">
      <alignment vertical="center" wrapText="1"/>
    </xf>
    <xf numFmtId="1" fontId="3" fillId="4" borderId="18" xfId="4" applyNumberFormat="1" applyFont="1" applyFill="1" applyBorder="1" applyAlignment="1">
      <alignment vertical="center" wrapText="1"/>
    </xf>
    <xf numFmtId="1" fontId="3" fillId="0" borderId="18" xfId="4" applyNumberFormat="1" applyFont="1" applyBorder="1" applyAlignment="1">
      <alignment vertical="center" wrapText="1"/>
    </xf>
    <xf numFmtId="1" fontId="3" fillId="4" borderId="13" xfId="4" applyNumberFormat="1" applyFont="1" applyFill="1" applyBorder="1" applyAlignment="1">
      <alignment horizontal="center" vertical="center" wrapText="1"/>
    </xf>
    <xf numFmtId="1" fontId="3" fillId="0" borderId="0" xfId="4" quotePrefix="1" applyNumberFormat="1" applyFont="1" applyAlignment="1">
      <alignment horizontal="left"/>
    </xf>
    <xf numFmtId="1" fontId="3" fillId="0" borderId="0" xfId="4" applyNumberFormat="1" applyFont="1" applyAlignment="1">
      <alignment horizontal="center" vertical="center" wrapText="1"/>
    </xf>
    <xf numFmtId="1" fontId="5" fillId="0" borderId="0" xfId="0" applyNumberFormat="1" applyFont="1"/>
    <xf numFmtId="1" fontId="5" fillId="0" borderId="0" xfId="1" applyNumberFormat="1" applyFont="1"/>
    <xf numFmtId="1" fontId="6" fillId="2" borderId="3" xfId="4" applyNumberFormat="1" applyFont="1" applyFill="1" applyBorder="1" applyAlignment="1">
      <alignment horizontal="center" vertical="center" wrapText="1"/>
    </xf>
    <xf numFmtId="1" fontId="6" fillId="2" borderId="3" xfId="6" applyNumberFormat="1" applyFont="1" applyFill="1" applyBorder="1" applyAlignment="1">
      <alignment horizontal="center" vertical="center" wrapText="1"/>
    </xf>
    <xf numFmtId="1" fontId="5" fillId="3" borderId="47" xfId="2" applyNumberFormat="1" applyFont="1" applyFill="1" applyBorder="1" applyAlignment="1">
      <alignment horizontal="right"/>
    </xf>
    <xf numFmtId="1" fontId="5" fillId="3" borderId="52" xfId="2" applyNumberFormat="1" applyFont="1" applyFill="1" applyBorder="1" applyAlignment="1">
      <alignment horizontal="right"/>
    </xf>
    <xf numFmtId="1" fontId="5" fillId="4" borderId="0" xfId="0" applyNumberFormat="1" applyFont="1" applyFill="1"/>
    <xf numFmtId="1" fontId="3" fillId="0" borderId="12" xfId="4" quotePrefix="1" applyNumberFormat="1" applyFont="1" applyBorder="1"/>
    <xf numFmtId="1" fontId="7" fillId="0" borderId="12" xfId="4" quotePrefix="1" applyNumberFormat="1" applyFont="1" applyBorder="1" applyAlignment="1">
      <alignment wrapText="1"/>
    </xf>
    <xf numFmtId="1" fontId="7" fillId="0" borderId="12" xfId="4" quotePrefix="1" applyNumberFormat="1" applyFont="1" applyBorder="1"/>
    <xf numFmtId="1" fontId="5" fillId="10" borderId="0" xfId="4" applyNumberFormat="1" applyFont="1" applyFill="1"/>
    <xf numFmtId="1" fontId="5" fillId="10" borderId="0" xfId="7" applyNumberFormat="1" applyFont="1" applyFill="1"/>
    <xf numFmtId="1" fontId="5" fillId="0" borderId="20" xfId="4" applyNumberFormat="1" applyFont="1" applyBorder="1"/>
    <xf numFmtId="1" fontId="5" fillId="0" borderId="49" xfId="4" applyNumberFormat="1" applyFont="1" applyBorder="1" applyAlignment="1">
      <alignment wrapText="1"/>
    </xf>
    <xf numFmtId="1" fontId="6" fillId="2" borderId="2" xfId="1" applyNumberFormat="1" applyFont="1" applyFill="1" applyBorder="1" applyAlignment="1">
      <alignment horizontal="center" vertical="center"/>
    </xf>
    <xf numFmtId="1" fontId="5" fillId="0" borderId="25" xfId="8" applyNumberFormat="1" applyFont="1" applyBorder="1" applyAlignment="1">
      <alignment horizontal="center" vertical="center" wrapText="1"/>
    </xf>
    <xf numFmtId="1" fontId="5" fillId="0" borderId="35" xfId="8" applyNumberFormat="1" applyFont="1" applyBorder="1" applyAlignment="1">
      <alignment horizontal="center" vertical="center" wrapText="1"/>
    </xf>
    <xf numFmtId="1" fontId="5" fillId="0" borderId="30" xfId="7" applyNumberFormat="1" applyFont="1" applyBorder="1" applyAlignment="1">
      <alignment horizontal="center" vertical="center" wrapText="1"/>
    </xf>
    <xf numFmtId="1" fontId="5" fillId="0" borderId="31" xfId="7" applyNumberFormat="1" applyFont="1" applyBorder="1" applyAlignment="1">
      <alignment horizontal="center" vertical="center" wrapText="1"/>
    </xf>
    <xf numFmtId="1" fontId="5" fillId="0" borderId="20" xfId="9" applyNumberFormat="1" applyFont="1" applyBorder="1" applyAlignment="1">
      <alignment horizontal="right"/>
    </xf>
    <xf numFmtId="1" fontId="5" fillId="13" borderId="24" xfId="9" applyNumberFormat="1" applyFont="1" applyFill="1" applyBorder="1" applyProtection="1">
      <protection locked="0"/>
    </xf>
    <xf numFmtId="1" fontId="5" fillId="13" borderId="48" xfId="9" applyNumberFormat="1" applyFont="1" applyFill="1" applyBorder="1" applyProtection="1">
      <protection locked="0"/>
    </xf>
    <xf numFmtId="1" fontId="5" fillId="13" borderId="47" xfId="9" applyNumberFormat="1" applyFont="1" applyFill="1" applyBorder="1" applyProtection="1">
      <protection locked="0"/>
    </xf>
    <xf numFmtId="1" fontId="5" fillId="13" borderId="36" xfId="9" applyNumberFormat="1" applyFont="1" applyFill="1" applyBorder="1" applyProtection="1">
      <protection locked="0"/>
    </xf>
    <xf numFmtId="1" fontId="11" fillId="0" borderId="0" xfId="4" applyNumberFormat="1" applyFont="1"/>
    <xf numFmtId="1" fontId="5" fillId="0" borderId="6" xfId="9" applyNumberFormat="1" applyFont="1" applyBorder="1" applyAlignment="1">
      <alignment horizontal="right"/>
    </xf>
    <xf numFmtId="1" fontId="5" fillId="13" borderId="57" xfId="9" applyNumberFormat="1" applyFont="1" applyFill="1" applyBorder="1" applyProtection="1">
      <protection locked="0"/>
    </xf>
    <xf numFmtId="1" fontId="5" fillId="13" borderId="58" xfId="9" applyNumberFormat="1" applyFont="1" applyFill="1" applyBorder="1" applyProtection="1">
      <protection locked="0"/>
    </xf>
    <xf numFmtId="1" fontId="5" fillId="13" borderId="59" xfId="9" applyNumberFormat="1" applyFont="1" applyFill="1" applyBorder="1" applyProtection="1">
      <protection locked="0"/>
    </xf>
    <xf numFmtId="1" fontId="5" fillId="13" borderId="52" xfId="9" applyNumberFormat="1" applyFont="1" applyFill="1" applyBorder="1" applyProtection="1">
      <protection locked="0"/>
    </xf>
    <xf numFmtId="1" fontId="5" fillId="0" borderId="13" xfId="9" applyNumberFormat="1" applyFont="1" applyBorder="1" applyAlignment="1">
      <alignment horizontal="right"/>
    </xf>
    <xf numFmtId="1" fontId="5" fillId="6" borderId="27" xfId="9" applyNumberFormat="1" applyFont="1" applyFill="1" applyBorder="1" applyAlignment="1" applyProtection="1">
      <alignment horizontal="right"/>
      <protection locked="0"/>
    </xf>
    <xf numFmtId="1" fontId="5" fillId="6" borderId="60" xfId="9" applyNumberFormat="1" applyFont="1" applyFill="1" applyBorder="1" applyAlignment="1" applyProtection="1">
      <alignment horizontal="right"/>
      <protection locked="0"/>
    </xf>
    <xf numFmtId="1" fontId="5" fillId="11" borderId="60" xfId="9" applyNumberFormat="1" applyFont="1" applyFill="1" applyBorder="1"/>
    <xf numFmtId="1" fontId="5" fillId="11" borderId="53" xfId="9" applyNumberFormat="1" applyFont="1" applyFill="1" applyBorder="1"/>
    <xf numFmtId="1" fontId="5" fillId="13" borderId="40" xfId="9" applyNumberFormat="1" applyFont="1" applyFill="1" applyBorder="1" applyProtection="1">
      <protection locked="0"/>
    </xf>
    <xf numFmtId="1" fontId="5" fillId="0" borderId="0" xfId="4" applyNumberFormat="1" applyFont="1" applyAlignment="1">
      <alignment horizontal="center" wrapText="1"/>
    </xf>
    <xf numFmtId="1" fontId="6" fillId="2" borderId="2" xfId="4" applyNumberFormat="1" applyFont="1" applyFill="1" applyBorder="1" applyAlignment="1">
      <alignment horizontal="center" vertical="center" wrapText="1"/>
    </xf>
    <xf numFmtId="1" fontId="5" fillId="0" borderId="2" xfId="11" applyNumberFormat="1" applyFont="1" applyBorder="1" applyAlignment="1">
      <alignment horizontal="center" vertical="center" wrapText="1"/>
    </xf>
    <xf numFmtId="1" fontId="5" fillId="0" borderId="3" xfId="11" applyNumberFormat="1" applyFont="1" applyBorder="1" applyAlignment="1">
      <alignment horizontal="left" vertical="center" wrapText="1"/>
    </xf>
    <xf numFmtId="1" fontId="5" fillId="13" borderId="33" xfId="12" applyNumberFormat="1" applyFont="1" applyFill="1" applyBorder="1">
      <protection locked="0"/>
    </xf>
    <xf numFmtId="1" fontId="5" fillId="13" borderId="54" xfId="12" applyNumberFormat="1" applyFont="1" applyFill="1" applyBorder="1">
      <protection locked="0"/>
    </xf>
    <xf numFmtId="1" fontId="5" fillId="0" borderId="6" xfId="11" applyNumberFormat="1" applyFont="1" applyBorder="1" applyAlignment="1">
      <alignment horizontal="left" vertical="center" wrapText="1"/>
    </xf>
    <xf numFmtId="1" fontId="5" fillId="13" borderId="6" xfId="12" applyNumberFormat="1" applyFont="1" applyFill="1" applyBorder="1">
      <protection locked="0"/>
    </xf>
    <xf numFmtId="1" fontId="5" fillId="13" borderId="8" xfId="12" applyNumberFormat="1" applyFont="1" applyFill="1" applyBorder="1">
      <protection locked="0"/>
    </xf>
    <xf numFmtId="1" fontId="5" fillId="0" borderId="13" xfId="11" applyNumberFormat="1" applyFont="1" applyBorder="1" applyAlignment="1">
      <alignment horizontal="left" vertical="center" wrapText="1"/>
    </xf>
    <xf numFmtId="1" fontId="5" fillId="13" borderId="18" xfId="12" applyNumberFormat="1" applyFont="1" applyFill="1" applyBorder="1">
      <protection locked="0"/>
    </xf>
    <xf numFmtId="1" fontId="5" fillId="13" borderId="19" xfId="12" applyNumberFormat="1" applyFont="1" applyFill="1" applyBorder="1">
      <protection locked="0"/>
    </xf>
    <xf numFmtId="1" fontId="3" fillId="0" borderId="0" xfId="13" applyNumberFormat="1" applyFont="1" applyAlignment="1">
      <alignment horizontal="left"/>
    </xf>
    <xf numFmtId="1" fontId="3" fillId="0" borderId="0" xfId="13" applyNumberFormat="1" applyFont="1" applyAlignment="1">
      <alignment horizontal="left" wrapText="1"/>
    </xf>
    <xf numFmtId="1" fontId="14" fillId="4" borderId="3" xfId="6" applyNumberFormat="1" applyFont="1" applyFill="1" applyBorder="1" applyAlignment="1">
      <alignment horizontal="center" vertical="center" wrapText="1"/>
    </xf>
    <xf numFmtId="1" fontId="3" fillId="0" borderId="61" xfId="1" applyNumberFormat="1" applyFont="1" applyBorder="1" applyAlignment="1">
      <alignment horizontal="right" wrapText="1"/>
    </xf>
    <xf numFmtId="1" fontId="3" fillId="0" borderId="7" xfId="4" applyNumberFormat="1" applyFont="1" applyBorder="1" applyAlignment="1">
      <alignment horizontal="right"/>
    </xf>
    <xf numFmtId="1" fontId="3" fillId="0" borderId="7" xfId="4" applyNumberFormat="1" applyFont="1" applyBorder="1" applyAlignment="1">
      <alignment horizontal="right" wrapText="1"/>
    </xf>
    <xf numFmtId="1" fontId="5" fillId="0" borderId="37" xfId="4" applyNumberFormat="1" applyFont="1" applyBorder="1"/>
    <xf numFmtId="1" fontId="3" fillId="0" borderId="1" xfId="4" applyNumberFormat="1" applyFont="1" applyBorder="1" applyAlignment="1">
      <alignment horizontal="right" wrapText="1"/>
    </xf>
    <xf numFmtId="1" fontId="5" fillId="0" borderId="4" xfId="4" applyNumberFormat="1" applyFont="1" applyBorder="1"/>
    <xf numFmtId="1" fontId="3" fillId="0" borderId="1" xfId="4" applyNumberFormat="1" applyFont="1" applyBorder="1" applyAlignment="1">
      <alignment horizontal="center" wrapText="1"/>
    </xf>
    <xf numFmtId="1" fontId="5" fillId="0" borderId="2" xfId="4" applyNumberFormat="1" applyFont="1" applyBorder="1"/>
    <xf numFmtId="1" fontId="5" fillId="0" borderId="6" xfId="9" applyNumberFormat="1" applyFont="1" applyBorder="1" applyAlignment="1">
      <alignment horizontal="center"/>
    </xf>
    <xf numFmtId="1" fontId="5" fillId="0" borderId="6" xfId="9" applyNumberFormat="1" applyFont="1" applyBorder="1" applyAlignment="1">
      <alignment horizontal="left" wrapText="1"/>
    </xf>
    <xf numFmtId="1" fontId="5" fillId="0" borderId="9" xfId="9" applyNumberFormat="1" applyFont="1" applyBorder="1" applyAlignment="1">
      <alignment horizontal="center"/>
    </xf>
    <xf numFmtId="1" fontId="5" fillId="0" borderId="9" xfId="9" applyNumberFormat="1" applyFont="1" applyBorder="1" applyAlignment="1">
      <alignment horizontal="left" wrapText="1"/>
    </xf>
    <xf numFmtId="49" fontId="5" fillId="0" borderId="9" xfId="9" applyNumberFormat="1" applyFont="1" applyBorder="1" applyAlignment="1">
      <alignment horizontal="center"/>
    </xf>
    <xf numFmtId="1" fontId="3" fillId="0" borderId="6" xfId="9" applyNumberFormat="1" applyFont="1" applyBorder="1" applyAlignment="1">
      <alignment horizontal="center"/>
    </xf>
    <xf numFmtId="1" fontId="3" fillId="0" borderId="6" xfId="9" applyNumberFormat="1" applyFont="1" applyBorder="1" applyAlignment="1">
      <alignment horizontal="left" wrapText="1"/>
    </xf>
    <xf numFmtId="1" fontId="3" fillId="0" borderId="16" xfId="9" applyNumberFormat="1" applyFont="1" applyBorder="1" applyAlignment="1">
      <alignment horizontal="left" wrapText="1"/>
    </xf>
    <xf numFmtId="1" fontId="5" fillId="0" borderId="18" xfId="9" applyNumberFormat="1" applyFont="1" applyBorder="1" applyAlignment="1">
      <alignment horizontal="left" wrapText="1"/>
    </xf>
    <xf numFmtId="49" fontId="5" fillId="0" borderId="6" xfId="9" applyNumberFormat="1" applyFont="1" applyBorder="1" applyAlignment="1">
      <alignment horizontal="center"/>
    </xf>
    <xf numFmtId="0" fontId="5" fillId="0" borderId="16" xfId="9" applyNumberFormat="1" applyFont="1" applyBorder="1" applyAlignment="1">
      <alignment horizontal="center"/>
    </xf>
    <xf numFmtId="1" fontId="3" fillId="0" borderId="16" xfId="9" applyNumberFormat="1" applyFont="1" applyBorder="1" applyAlignment="1">
      <alignment horizontal="center"/>
    </xf>
    <xf numFmtId="1" fontId="5" fillId="0" borderId="18" xfId="9" applyNumberFormat="1" applyFont="1" applyBorder="1" applyAlignment="1">
      <alignment horizontal="center"/>
    </xf>
    <xf numFmtId="0" fontId="5" fillId="0" borderId="6" xfId="9" applyNumberFormat="1" applyFont="1" applyBorder="1" applyAlignment="1">
      <alignment horizontal="center"/>
    </xf>
    <xf numFmtId="1" fontId="3" fillId="4" borderId="4" xfId="9" applyNumberFormat="1" applyFont="1" applyFill="1" applyBorder="1" applyAlignment="1">
      <alignment horizontal="left" wrapText="1"/>
    </xf>
    <xf numFmtId="0" fontId="5" fillId="0" borderId="6" xfId="9" applyNumberFormat="1" applyFont="1" applyFill="1" applyBorder="1" applyAlignment="1">
      <alignment horizontal="center"/>
    </xf>
    <xf numFmtId="0" fontId="5" fillId="0" borderId="18" xfId="9" applyNumberFormat="1" applyFont="1" applyFill="1" applyBorder="1" applyAlignment="1">
      <alignment horizontal="center"/>
    </xf>
    <xf numFmtId="1" fontId="5" fillId="0" borderId="2" xfId="9" applyNumberFormat="1" applyFont="1" applyBorder="1" applyAlignment="1">
      <alignment horizontal="center"/>
    </xf>
    <xf numFmtId="1" fontId="5" fillId="0" borderId="0" xfId="9" applyNumberFormat="1" applyFont="1" applyAlignment="1">
      <alignment horizontal="left"/>
    </xf>
    <xf numFmtId="1" fontId="5" fillId="0" borderId="0" xfId="9" applyNumberFormat="1" applyFont="1"/>
    <xf numFmtId="1" fontId="5" fillId="0" borderId="13" xfId="9" applyNumberFormat="1" applyFont="1" applyBorder="1" applyAlignment="1">
      <alignment horizontal="center"/>
    </xf>
    <xf numFmtId="1" fontId="5" fillId="0" borderId="9" xfId="9" applyNumberFormat="1" applyFont="1" applyFill="1" applyBorder="1" applyAlignment="1">
      <alignment horizontal="center"/>
    </xf>
    <xf numFmtId="1" fontId="5" fillId="0" borderId="0" xfId="9" applyNumberFormat="1" applyFont="1" applyFill="1"/>
    <xf numFmtId="1" fontId="5" fillId="0" borderId="6" xfId="9" applyNumberFormat="1" applyFont="1" applyFill="1" applyBorder="1" applyAlignment="1">
      <alignment horizontal="center"/>
    </xf>
    <xf numFmtId="1" fontId="5" fillId="0" borderId="0" xfId="9" quotePrefix="1" applyNumberFormat="1" applyFont="1" applyAlignment="1">
      <alignment horizontal="left"/>
    </xf>
    <xf numFmtId="1" fontId="5" fillId="4" borderId="9" xfId="9" applyNumberFormat="1" applyFont="1" applyFill="1" applyBorder="1" applyAlignment="1">
      <alignment horizontal="center"/>
    </xf>
    <xf numFmtId="1" fontId="5" fillId="4" borderId="23" xfId="9" applyNumberFormat="1" applyFont="1" applyFill="1" applyBorder="1" applyAlignment="1">
      <alignment wrapText="1"/>
    </xf>
    <xf numFmtId="1" fontId="3" fillId="4" borderId="6" xfId="9" applyNumberFormat="1" applyFont="1" applyFill="1" applyBorder="1" applyAlignment="1">
      <alignment horizontal="right" vertical="center" wrapText="1"/>
    </xf>
    <xf numFmtId="1" fontId="5" fillId="4" borderId="6" xfId="9" applyNumberFormat="1" applyFont="1" applyFill="1" applyBorder="1" applyAlignment="1">
      <alignment horizontal="right" vertical="center" wrapText="1"/>
    </xf>
    <xf numFmtId="1" fontId="5" fillId="0" borderId="6" xfId="9" applyNumberFormat="1" applyFont="1" applyFill="1" applyBorder="1" applyAlignment="1">
      <alignment horizontal="right" vertical="center" wrapText="1"/>
    </xf>
    <xf numFmtId="1" fontId="5" fillId="4" borderId="6" xfId="9" applyNumberFormat="1" applyFont="1" applyFill="1" applyBorder="1" applyAlignment="1">
      <alignment horizontal="center"/>
    </xf>
    <xf numFmtId="1" fontId="5" fillId="4" borderId="21" xfId="9" applyNumberFormat="1" applyFont="1" applyFill="1" applyBorder="1" applyAlignment="1">
      <alignment wrapText="1"/>
    </xf>
    <xf numFmtId="1" fontId="5" fillId="4" borderId="16" xfId="9" applyNumberFormat="1" applyFont="1" applyFill="1" applyBorder="1" applyAlignment="1">
      <alignment horizontal="center" vertical="center"/>
    </xf>
    <xf numFmtId="1" fontId="5" fillId="4" borderId="50" xfId="9" applyNumberFormat="1" applyFont="1" applyFill="1" applyBorder="1" applyAlignment="1">
      <alignment vertical="center" wrapText="1"/>
    </xf>
    <xf numFmtId="1" fontId="3" fillId="4" borderId="2" xfId="9" applyNumberFormat="1" applyFont="1" applyFill="1" applyBorder="1" applyAlignment="1">
      <alignment horizontal="right" vertical="center" wrapText="1"/>
    </xf>
    <xf numFmtId="1" fontId="5" fillId="4" borderId="0" xfId="9" applyNumberFormat="1" applyFont="1" applyFill="1" applyAlignment="1">
      <alignment wrapText="1"/>
    </xf>
    <xf numFmtId="1" fontId="6" fillId="7" borderId="28" xfId="9" applyNumberFormat="1" applyFont="1" applyFill="1" applyBorder="1" applyAlignment="1">
      <alignment horizontal="center" vertical="center" wrapText="1"/>
    </xf>
    <xf numFmtId="1" fontId="6" fillId="7" borderId="31" xfId="9" applyNumberFormat="1" applyFont="1" applyFill="1" applyBorder="1" applyAlignment="1">
      <alignment horizontal="center" vertical="center" wrapText="1"/>
    </xf>
    <xf numFmtId="3" fontId="3" fillId="4" borderId="6" xfId="9" applyNumberFormat="1" applyFont="1" applyFill="1" applyBorder="1" applyAlignment="1">
      <alignment horizontal="right" vertical="center" wrapText="1"/>
    </xf>
    <xf numFmtId="3" fontId="5" fillId="4" borderId="6" xfId="9" applyNumberFormat="1" applyFont="1" applyFill="1" applyBorder="1" applyAlignment="1">
      <alignment horizontal="right" vertical="center" wrapText="1"/>
    </xf>
    <xf numFmtId="3" fontId="5" fillId="3" borderId="23" xfId="9" applyNumberFormat="1" applyFont="1" applyFill="1" applyBorder="1" applyAlignment="1">
      <alignment horizontal="right"/>
    </xf>
    <xf numFmtId="3" fontId="5" fillId="0" borderId="6" xfId="9" applyNumberFormat="1" applyFont="1" applyFill="1" applyBorder="1" applyAlignment="1">
      <alignment horizontal="right" vertical="center" wrapText="1"/>
    </xf>
    <xf numFmtId="3" fontId="3" fillId="0" borderId="6" xfId="9" applyNumberFormat="1" applyFont="1" applyFill="1" applyBorder="1" applyAlignment="1">
      <alignment horizontal="right" vertical="center" wrapText="1"/>
    </xf>
    <xf numFmtId="3" fontId="5" fillId="3" borderId="6" xfId="9" applyNumberFormat="1" applyFont="1" applyFill="1" applyBorder="1" applyAlignment="1">
      <alignment horizontal="right"/>
    </xf>
    <xf numFmtId="3" fontId="3" fillId="0" borderId="6" xfId="9" applyNumberFormat="1" applyFont="1" applyBorder="1" applyAlignment="1">
      <alignment horizontal="right" vertical="center" wrapText="1"/>
    </xf>
    <xf numFmtId="3" fontId="5" fillId="0" borderId="6" xfId="9" applyNumberFormat="1" applyFont="1" applyBorder="1" applyAlignment="1">
      <alignment horizontal="right" vertical="center" wrapText="1"/>
    </xf>
    <xf numFmtId="3" fontId="3" fillId="4" borderId="16" xfId="9" applyNumberFormat="1" applyFont="1" applyFill="1" applyBorder="1" applyAlignment="1">
      <alignment horizontal="right" vertical="center" wrapText="1"/>
    </xf>
    <xf numFmtId="3" fontId="5" fillId="0" borderId="16" xfId="9" applyNumberFormat="1" applyFont="1" applyFill="1" applyBorder="1" applyAlignment="1">
      <alignment horizontal="right" vertical="center" wrapText="1"/>
    </xf>
    <xf numFmtId="3" fontId="5" fillId="3" borderId="16" xfId="9" applyNumberFormat="1" applyFont="1" applyFill="1" applyBorder="1" applyAlignment="1">
      <alignment horizontal="right"/>
    </xf>
    <xf numFmtId="3" fontId="3" fillId="4" borderId="2" xfId="9" applyNumberFormat="1" applyFont="1" applyFill="1" applyBorder="1" applyAlignment="1">
      <alignment horizontal="right" vertical="center" wrapText="1"/>
    </xf>
    <xf numFmtId="1" fontId="6" fillId="7" borderId="2" xfId="9" applyNumberFormat="1" applyFont="1" applyFill="1" applyBorder="1" applyAlignment="1">
      <alignment horizontal="center" vertical="center" wrapText="1"/>
    </xf>
    <xf numFmtId="1" fontId="6" fillId="4" borderId="28" xfId="9" applyNumberFormat="1" applyFont="1" applyFill="1" applyBorder="1" applyAlignment="1">
      <alignment horizontal="center" vertical="center" wrapText="1"/>
    </xf>
    <xf numFmtId="1" fontId="6" fillId="4" borderId="2" xfId="9" applyNumberFormat="1" applyFont="1" applyFill="1" applyBorder="1" applyAlignment="1">
      <alignment horizontal="center" vertical="center" wrapText="1"/>
    </xf>
    <xf numFmtId="1" fontId="5" fillId="13" borderId="24" xfId="9" applyNumberFormat="1" applyFont="1" applyFill="1" applyBorder="1" applyAlignment="1" applyProtection="1">
      <alignment horizontal="right"/>
      <protection locked="0"/>
    </xf>
    <xf numFmtId="1" fontId="5" fillId="0" borderId="24" xfId="9" applyNumberFormat="1" applyFont="1" applyBorder="1" applyAlignment="1">
      <alignment horizontal="right"/>
    </xf>
    <xf numFmtId="1" fontId="5" fillId="13" borderId="47" xfId="9" applyNumberFormat="1" applyFont="1" applyFill="1" applyBorder="1" applyAlignment="1" applyProtection="1">
      <alignment horizontal="right"/>
      <protection locked="0"/>
    </xf>
    <xf numFmtId="1" fontId="5" fillId="13" borderId="9" xfId="9" applyNumberFormat="1" applyFont="1" applyFill="1" applyBorder="1" applyAlignment="1" applyProtection="1">
      <alignment horizontal="right"/>
      <protection locked="0"/>
    </xf>
    <xf numFmtId="1" fontId="5" fillId="13" borderId="38" xfId="9" applyNumberFormat="1" applyFont="1" applyFill="1" applyBorder="1" applyAlignment="1" applyProtection="1">
      <alignment horizontal="right"/>
      <protection locked="0"/>
    </xf>
    <xf numFmtId="1" fontId="5" fillId="0" borderId="55" xfId="9" applyNumberFormat="1" applyFont="1" applyBorder="1" applyAlignment="1">
      <alignment horizontal="right"/>
    </xf>
    <xf numFmtId="1" fontId="5" fillId="13" borderId="40" xfId="9" applyNumberFormat="1" applyFont="1" applyFill="1" applyBorder="1" applyAlignment="1" applyProtection="1">
      <alignment horizontal="right"/>
      <protection locked="0"/>
    </xf>
    <xf numFmtId="1" fontId="5" fillId="13" borderId="27" xfId="9" applyNumberFormat="1" applyFont="1" applyFill="1" applyBorder="1" applyAlignment="1" applyProtection="1">
      <alignment horizontal="right"/>
      <protection locked="0"/>
    </xf>
    <xf numFmtId="1" fontId="5" fillId="0" borderId="27" xfId="9" applyNumberFormat="1" applyFont="1" applyBorder="1" applyAlignment="1">
      <alignment horizontal="right"/>
    </xf>
    <xf numFmtId="1" fontId="5" fillId="13" borderId="53" xfId="9" applyNumberFormat="1" applyFont="1" applyFill="1" applyBorder="1" applyAlignment="1" applyProtection="1">
      <alignment horizontal="right"/>
      <protection locked="0"/>
    </xf>
    <xf numFmtId="1" fontId="5" fillId="0" borderId="0" xfId="9" applyNumberFormat="1" applyFont="1" applyAlignment="1">
      <alignment horizontal="right"/>
    </xf>
    <xf numFmtId="1" fontId="5" fillId="0" borderId="18" xfId="9" applyNumberFormat="1" applyFont="1" applyFill="1" applyBorder="1" applyAlignment="1">
      <alignment horizontal="right"/>
    </xf>
    <xf numFmtId="1" fontId="3" fillId="0" borderId="2" xfId="9" applyNumberFormat="1" applyFont="1" applyFill="1" applyBorder="1" applyAlignment="1">
      <alignment horizontal="right"/>
    </xf>
    <xf numFmtId="1" fontId="3" fillId="0" borderId="28" xfId="9" applyNumberFormat="1" applyFont="1" applyFill="1" applyBorder="1" applyAlignment="1">
      <alignment horizontal="right"/>
    </xf>
    <xf numFmtId="1" fontId="3" fillId="0" borderId="31" xfId="9" applyNumberFormat="1" applyFont="1" applyFill="1" applyBorder="1" applyAlignment="1">
      <alignment horizontal="right"/>
    </xf>
    <xf numFmtId="1" fontId="3" fillId="0" borderId="4" xfId="9" applyNumberFormat="1" applyFont="1" applyFill="1" applyBorder="1" applyAlignment="1">
      <alignment horizontal="right"/>
    </xf>
    <xf numFmtId="1" fontId="3" fillId="0" borderId="30" xfId="9" applyNumberFormat="1" applyFont="1" applyFill="1" applyBorder="1" applyAlignment="1">
      <alignment horizontal="right"/>
    </xf>
    <xf numFmtId="1" fontId="5" fillId="0" borderId="4" xfId="9" applyNumberFormat="1" applyFont="1" applyFill="1" applyBorder="1" applyAlignment="1">
      <alignment horizontal="right"/>
    </xf>
    <xf numFmtId="1" fontId="5" fillId="0" borderId="2" xfId="9" applyNumberFormat="1" applyFont="1" applyFill="1" applyBorder="1" applyAlignment="1">
      <alignment horizontal="right"/>
    </xf>
    <xf numFmtId="1" fontId="5" fillId="0" borderId="56" xfId="9" applyNumberFormat="1" applyFont="1" applyFill="1" applyBorder="1" applyAlignment="1">
      <alignment horizontal="right"/>
    </xf>
    <xf numFmtId="1" fontId="5" fillId="0" borderId="10" xfId="9" applyNumberFormat="1" applyFont="1" applyFill="1" applyBorder="1" applyAlignment="1">
      <alignment horizontal="right"/>
    </xf>
    <xf numFmtId="1" fontId="5" fillId="0" borderId="22" xfId="9" applyNumberFormat="1" applyFont="1" applyFill="1" applyBorder="1" applyAlignment="1">
      <alignment horizontal="right"/>
    </xf>
    <xf numFmtId="1" fontId="5" fillId="0" borderId="23" xfId="9" applyNumberFormat="1" applyFont="1" applyFill="1" applyBorder="1" applyAlignment="1">
      <alignment horizontal="right"/>
    </xf>
    <xf numFmtId="1" fontId="5" fillId="0" borderId="9" xfId="9" applyNumberFormat="1" applyFont="1" applyFill="1" applyBorder="1" applyAlignment="1">
      <alignment horizontal="right"/>
    </xf>
    <xf numFmtId="1" fontId="5" fillId="0" borderId="50" xfId="9" applyNumberFormat="1" applyFont="1" applyFill="1" applyBorder="1" applyAlignment="1">
      <alignment horizontal="right"/>
    </xf>
    <xf numFmtId="1" fontId="3" fillId="0" borderId="32" xfId="9" applyNumberFormat="1" applyFont="1" applyFill="1" applyBorder="1" applyAlignment="1">
      <alignment horizontal="right"/>
    </xf>
    <xf numFmtId="1" fontId="3" fillId="0" borderId="23" xfId="9" applyNumberFormat="1" applyFont="1" applyFill="1" applyBorder="1" applyAlignment="1">
      <alignment horizontal="right"/>
    </xf>
    <xf numFmtId="1" fontId="3" fillId="0" borderId="22" xfId="9" applyNumberFormat="1" applyFont="1" applyFill="1" applyBorder="1" applyAlignment="1">
      <alignment horizontal="right"/>
    </xf>
    <xf numFmtId="1" fontId="3" fillId="0" borderId="26" xfId="9" applyNumberFormat="1" applyFont="1" applyBorder="1" applyAlignment="1">
      <alignment horizontal="right"/>
    </xf>
    <xf numFmtId="1" fontId="5" fillId="0" borderId="26" xfId="9" applyNumberFormat="1" applyFont="1" applyBorder="1" applyAlignment="1">
      <alignment horizontal="right"/>
    </xf>
    <xf numFmtId="1" fontId="3" fillId="0" borderId="28" xfId="9" applyNumberFormat="1" applyFont="1" applyBorder="1" applyAlignment="1">
      <alignment horizontal="right" vertical="center"/>
    </xf>
    <xf numFmtId="1" fontId="3" fillId="0" borderId="4" xfId="9" applyNumberFormat="1" applyFont="1" applyBorder="1" applyAlignment="1">
      <alignment horizontal="right" vertical="center"/>
    </xf>
    <xf numFmtId="3" fontId="3" fillId="0" borderId="2" xfId="9" applyNumberFormat="1" applyFont="1" applyBorder="1" applyAlignment="1">
      <alignment horizontal="right" vertical="center"/>
    </xf>
    <xf numFmtId="1" fontId="5" fillId="13" borderId="9" xfId="9" applyNumberFormat="1" applyFont="1" applyFill="1" applyBorder="1" applyProtection="1">
      <protection locked="0"/>
    </xf>
    <xf numFmtId="1" fontId="7" fillId="0" borderId="0" xfId="9" applyNumberFormat="1" applyFont="1" applyAlignment="1">
      <alignment horizontal="right"/>
    </xf>
    <xf numFmtId="1" fontId="5" fillId="13" borderId="18" xfId="9" applyNumberFormat="1" applyFont="1" applyFill="1" applyBorder="1" applyProtection="1">
      <protection locked="0"/>
    </xf>
    <xf numFmtId="1" fontId="5" fillId="13" borderId="13" xfId="9" applyNumberFormat="1" applyFont="1" applyFill="1" applyBorder="1" applyProtection="1">
      <protection locked="0"/>
    </xf>
    <xf numFmtId="1" fontId="5" fillId="0" borderId="0" xfId="9" applyNumberFormat="1" applyFont="1" applyProtection="1">
      <protection locked="0"/>
    </xf>
    <xf numFmtId="1" fontId="14" fillId="4" borderId="25" xfId="9" applyNumberFormat="1" applyFont="1" applyFill="1" applyBorder="1" applyAlignment="1">
      <alignment horizontal="center" vertical="center" wrapText="1"/>
    </xf>
    <xf numFmtId="1" fontId="14" fillId="4" borderId="3" xfId="9" applyNumberFormat="1" applyFont="1" applyFill="1" applyBorder="1" applyAlignment="1">
      <alignment horizontal="center" vertical="center" wrapText="1"/>
    </xf>
    <xf numFmtId="1" fontId="5" fillId="13" borderId="61" xfId="9" applyNumberFormat="1" applyFont="1" applyFill="1" applyBorder="1" applyAlignment="1" applyProtection="1">
      <alignment horizontal="right"/>
      <protection locked="0"/>
    </xf>
    <xf numFmtId="1" fontId="5" fillId="13" borderId="58" xfId="9" applyNumberFormat="1" applyFont="1" applyFill="1" applyBorder="1" applyAlignment="1" applyProtection="1">
      <alignment horizontal="right"/>
      <protection locked="0"/>
    </xf>
    <xf numFmtId="1" fontId="5" fillId="0" borderId="2" xfId="1" applyNumberFormat="1" applyFont="1" applyBorder="1"/>
    <xf numFmtId="1" fontId="3" fillId="0" borderId="21" xfId="4" applyNumberFormat="1" applyFont="1" applyBorder="1"/>
    <xf numFmtId="1" fontId="3" fillId="0" borderId="21" xfId="4" applyNumberFormat="1" applyFont="1" applyBorder="1" applyAlignment="1">
      <alignment wrapText="1"/>
    </xf>
    <xf numFmtId="1" fontId="3" fillId="0" borderId="0" xfId="3" applyNumberFormat="1" applyFont="1"/>
    <xf numFmtId="1" fontId="3" fillId="0" borderId="6" xfId="14" applyNumberFormat="1" applyFont="1" applyBorder="1" applyAlignment="1">
      <alignment vertical="center"/>
    </xf>
    <xf numFmtId="3" fontId="3" fillId="0" borderId="7" xfId="14" applyNumberFormat="1" applyFont="1" applyBorder="1" applyAlignment="1">
      <alignment vertical="center"/>
    </xf>
    <xf numFmtId="1" fontId="5" fillId="0" borderId="6" xfId="14" applyNumberFormat="1" applyFont="1" applyBorder="1"/>
    <xf numFmtId="1" fontId="5" fillId="0" borderId="10" xfId="14" applyNumberFormat="1" applyFont="1" applyBorder="1"/>
    <xf numFmtId="1" fontId="3" fillId="0" borderId="13" xfId="14" applyNumberFormat="1" applyFont="1" applyBorder="1" applyAlignment="1">
      <alignment vertical="center"/>
    </xf>
    <xf numFmtId="3" fontId="3" fillId="0" borderId="14" xfId="14" applyNumberFormat="1" applyFont="1" applyBorder="1" applyAlignment="1">
      <alignment vertical="center"/>
    </xf>
    <xf numFmtId="1" fontId="5" fillId="0" borderId="15" xfId="14" applyNumberFormat="1" applyFont="1" applyBorder="1"/>
    <xf numFmtId="1" fontId="5" fillId="0" borderId="8" xfId="14" applyNumberFormat="1" applyFont="1" applyBorder="1"/>
    <xf numFmtId="1" fontId="3" fillId="0" borderId="8" xfId="14" applyNumberFormat="1" applyFont="1" applyBorder="1"/>
    <xf numFmtId="1" fontId="5" fillId="3" borderId="6" xfId="14" applyNumberFormat="1" applyFont="1" applyFill="1" applyBorder="1"/>
    <xf numFmtId="1" fontId="3" fillId="0" borderId="2" xfId="14" applyNumberFormat="1" applyFont="1" applyBorder="1" applyAlignment="1">
      <alignment vertical="center"/>
    </xf>
    <xf numFmtId="1" fontId="5" fillId="0" borderId="9" xfId="14" applyNumberFormat="1" applyFont="1" applyBorder="1"/>
    <xf numFmtId="1" fontId="3" fillId="0" borderId="17" xfId="14" applyNumberFormat="1" applyFont="1" applyBorder="1"/>
    <xf numFmtId="1" fontId="5" fillId="0" borderId="19" xfId="14" applyNumberFormat="1" applyFont="1" applyBorder="1"/>
    <xf numFmtId="3" fontId="3" fillId="0" borderId="2" xfId="14" applyNumberFormat="1" applyFont="1" applyBorder="1" applyAlignment="1">
      <alignment vertical="center"/>
    </xf>
    <xf numFmtId="1" fontId="3" fillId="0" borderId="16" xfId="14" applyNumberFormat="1" applyFont="1" applyBorder="1"/>
    <xf numFmtId="1" fontId="5" fillId="0" borderId="18" xfId="14" applyNumberFormat="1" applyFont="1" applyBorder="1"/>
    <xf numFmtId="1" fontId="3" fillId="0" borderId="6" xfId="14" applyNumberFormat="1" applyFont="1" applyBorder="1"/>
    <xf numFmtId="1" fontId="5" fillId="3" borderId="18" xfId="14" applyNumberFormat="1" applyFont="1" applyFill="1" applyBorder="1"/>
    <xf numFmtId="3" fontId="3" fillId="0" borderId="20" xfId="14" applyNumberFormat="1" applyFont="1" applyBorder="1" applyAlignment="1">
      <alignment horizontal="right" vertical="center" wrapText="1"/>
    </xf>
    <xf numFmtId="1" fontId="3" fillId="0" borderId="12" xfId="14" quotePrefix="1" applyNumberFormat="1" applyFont="1" applyBorder="1"/>
    <xf numFmtId="1" fontId="5" fillId="0" borderId="21" xfId="14" applyNumberFormat="1" applyFont="1" applyBorder="1" applyAlignment="1">
      <alignment horizontal="right" vertical="center" wrapText="1"/>
    </xf>
    <xf numFmtId="1" fontId="3" fillId="0" borderId="20" xfId="14" applyNumberFormat="1" applyFont="1" applyBorder="1" applyAlignment="1">
      <alignment horizontal="right" vertical="center" wrapText="1"/>
    </xf>
    <xf numFmtId="1" fontId="3" fillId="0" borderId="12" xfId="14" applyNumberFormat="1" applyFont="1" applyBorder="1"/>
    <xf numFmtId="1" fontId="5" fillId="0" borderId="24" xfId="14" applyNumberFormat="1" applyFont="1" applyBorder="1" applyAlignment="1">
      <alignment horizontal="right"/>
    </xf>
    <xf numFmtId="1" fontId="5" fillId="0" borderId="25" xfId="14" applyNumberFormat="1" applyFont="1" applyBorder="1" applyAlignment="1">
      <alignment horizontal="right"/>
    </xf>
    <xf numFmtId="1" fontId="5" fillId="0" borderId="26" xfId="14" applyNumberFormat="1" applyFont="1" applyBorder="1" applyAlignment="1">
      <alignment horizontal="right"/>
    </xf>
    <xf numFmtId="1" fontId="5" fillId="0" borderId="6" xfId="14" applyNumberFormat="1" applyFont="1" applyBorder="1" applyAlignment="1">
      <alignment horizontal="right"/>
    </xf>
    <xf numFmtId="1" fontId="5" fillId="0" borderId="27" xfId="14" applyNumberFormat="1" applyFont="1" applyBorder="1" applyAlignment="1">
      <alignment horizontal="right"/>
    </xf>
    <xf numFmtId="1" fontId="3" fillId="0" borderId="28" xfId="14" applyNumberFormat="1" applyFont="1" applyBorder="1" applyAlignment="1">
      <alignment horizontal="right"/>
    </xf>
    <xf numFmtId="3" fontId="3" fillId="0" borderId="2" xfId="14" applyNumberFormat="1" applyFont="1" applyBorder="1" applyAlignment="1">
      <alignment horizontal="right" vertical="center" wrapText="1"/>
    </xf>
    <xf numFmtId="1" fontId="3" fillId="0" borderId="12" xfId="14" applyNumberFormat="1" applyFont="1" applyBorder="1" applyAlignment="1">
      <alignment horizontal="left" wrapText="1"/>
    </xf>
    <xf numFmtId="1" fontId="3" fillId="0" borderId="2" xfId="14" quotePrefix="1" applyNumberFormat="1" applyFont="1" applyBorder="1" applyAlignment="1">
      <alignment horizontal="right"/>
    </xf>
    <xf numFmtId="1" fontId="3" fillId="0" borderId="12" xfId="14" quotePrefix="1" applyNumberFormat="1" applyFont="1" applyBorder="1" applyAlignment="1">
      <alignment horizontal="left"/>
    </xf>
    <xf numFmtId="1" fontId="5" fillId="0" borderId="6" xfId="14" applyNumberFormat="1" applyFont="1" applyFill="1" applyBorder="1" applyAlignment="1">
      <alignment horizontal="right" vertical="center" wrapText="1"/>
    </xf>
    <xf numFmtId="1" fontId="5" fillId="0" borderId="18" xfId="14" applyNumberFormat="1" applyFont="1" applyBorder="1" applyAlignment="1">
      <alignment horizontal="right" vertical="center" wrapText="1"/>
    </xf>
    <xf numFmtId="1" fontId="5" fillId="3" borderId="18" xfId="14" applyNumberFormat="1" applyFont="1" applyFill="1" applyBorder="1" applyAlignment="1">
      <alignment horizontal="right" vertical="center" wrapText="1"/>
    </xf>
    <xf numFmtId="1" fontId="3" fillId="0" borderId="13" xfId="14" applyNumberFormat="1" applyFont="1" applyBorder="1" applyAlignment="1">
      <alignment horizontal="right"/>
    </xf>
    <xf numFmtId="1" fontId="3" fillId="0" borderId="1" xfId="14" quotePrefix="1" applyNumberFormat="1" applyFont="1" applyBorder="1"/>
    <xf numFmtId="1" fontId="5" fillId="0" borderId="9" xfId="14" applyNumberFormat="1" applyFont="1" applyBorder="1" applyAlignment="1">
      <alignment horizontal="right"/>
    </xf>
    <xf numFmtId="1" fontId="5" fillId="0" borderId="18" xfId="14" applyNumberFormat="1" applyFont="1" applyBorder="1" applyAlignment="1">
      <alignment horizontal="right"/>
    </xf>
    <xf numFmtId="1" fontId="3" fillId="0" borderId="2" xfId="14" applyNumberFormat="1" applyFont="1" applyBorder="1"/>
    <xf numFmtId="1" fontId="5" fillId="0" borderId="2" xfId="14" applyNumberFormat="1" applyFont="1" applyBorder="1" applyAlignment="1">
      <alignment horizontal="right"/>
    </xf>
    <xf numFmtId="1" fontId="3" fillId="0" borderId="31" xfId="14" applyNumberFormat="1" applyFont="1" applyBorder="1" applyAlignment="1">
      <alignment vertical="center"/>
    </xf>
    <xf numFmtId="1" fontId="5" fillId="0" borderId="9" xfId="14" applyNumberFormat="1" applyFont="1" applyBorder="1" applyAlignment="1">
      <alignment wrapText="1"/>
    </xf>
    <xf numFmtId="1" fontId="5" fillId="8" borderId="9" xfId="14" applyNumberFormat="1" applyFont="1" applyFill="1" applyBorder="1" applyAlignment="1">
      <alignment wrapText="1"/>
    </xf>
    <xf numFmtId="1" fontId="5" fillId="0" borderId="6" xfId="14" applyNumberFormat="1" applyFont="1" applyBorder="1" applyAlignment="1">
      <alignment wrapText="1"/>
    </xf>
    <xf numFmtId="1" fontId="5" fillId="8" borderId="6" xfId="14" applyNumberFormat="1" applyFont="1" applyFill="1" applyBorder="1" applyAlignment="1">
      <alignment wrapText="1"/>
    </xf>
    <xf numFmtId="1" fontId="5" fillId="0" borderId="18" xfId="14" applyNumberFormat="1" applyFont="1" applyBorder="1" applyAlignment="1">
      <alignment wrapText="1"/>
    </xf>
    <xf numFmtId="1" fontId="5" fillId="8" borderId="18" xfId="14" applyNumberFormat="1" applyFont="1" applyFill="1" applyBorder="1" applyAlignment="1">
      <alignment wrapText="1"/>
    </xf>
    <xf numFmtId="1" fontId="3" fillId="0" borderId="33" xfId="14" applyNumberFormat="1" applyFont="1" applyBorder="1" applyAlignment="1">
      <alignment wrapText="1"/>
    </xf>
    <xf numFmtId="1" fontId="3" fillId="0" borderId="33" xfId="14" applyNumberFormat="1" applyFont="1" applyBorder="1"/>
    <xf numFmtId="1" fontId="3" fillId="0" borderId="44" xfId="14" applyNumberFormat="1" applyFont="1" applyBorder="1"/>
    <xf numFmtId="1" fontId="3" fillId="0" borderId="45" xfId="14" applyNumberFormat="1" applyFont="1" applyBorder="1"/>
    <xf numFmtId="1" fontId="3" fillId="0" borderId="0" xfId="14" applyNumberFormat="1" applyFont="1"/>
    <xf numFmtId="1" fontId="3" fillId="0" borderId="5" xfId="14" applyNumberFormat="1" applyFont="1" applyBorder="1"/>
    <xf numFmtId="1" fontId="3" fillId="4" borderId="5" xfId="14" applyNumberFormat="1" applyFont="1" applyFill="1" applyBorder="1"/>
    <xf numFmtId="1" fontId="5" fillId="0" borderId="16" xfId="14" applyNumberFormat="1" applyFont="1" applyBorder="1" applyAlignment="1">
      <alignment wrapText="1"/>
    </xf>
    <xf numFmtId="1" fontId="5" fillId="8" borderId="16" xfId="14" applyNumberFormat="1" applyFont="1" applyFill="1" applyBorder="1" applyAlignment="1">
      <alignment wrapText="1"/>
    </xf>
    <xf numFmtId="1" fontId="3" fillId="0" borderId="10" xfId="14" applyNumberFormat="1" applyFont="1" applyBorder="1" applyAlignment="1">
      <alignment vertical="center" wrapText="1"/>
    </xf>
    <xf numFmtId="1" fontId="3" fillId="0" borderId="10" xfId="14" applyNumberFormat="1" applyFont="1" applyBorder="1"/>
    <xf numFmtId="1" fontId="3" fillId="0" borderId="46" xfId="14" applyNumberFormat="1" applyFont="1" applyBorder="1"/>
    <xf numFmtId="1" fontId="3" fillId="0" borderId="44" xfId="14" quotePrefix="1" applyNumberFormat="1" applyFont="1" applyBorder="1"/>
    <xf numFmtId="1" fontId="3" fillId="0" borderId="45" xfId="14" quotePrefix="1" applyNumberFormat="1" applyFont="1" applyBorder="1"/>
    <xf numFmtId="1" fontId="3" fillId="0" borderId="33" xfId="14" quotePrefix="1" applyNumberFormat="1" applyFont="1" applyBorder="1"/>
    <xf numFmtId="1" fontId="3" fillId="4" borderId="33" xfId="14" quotePrefix="1" applyNumberFormat="1" applyFont="1" applyFill="1" applyBorder="1"/>
    <xf numFmtId="1" fontId="5" fillId="0" borderId="9" xfId="14" applyNumberFormat="1" applyFont="1" applyFill="1" applyBorder="1" applyAlignment="1">
      <alignment wrapText="1"/>
    </xf>
    <xf numFmtId="1" fontId="5" fillId="9" borderId="9" xfId="14" applyNumberFormat="1" applyFont="1" applyFill="1" applyBorder="1" applyAlignment="1" applyProtection="1">
      <alignment wrapText="1"/>
      <protection locked="0"/>
    </xf>
    <xf numFmtId="1" fontId="5" fillId="0" borderId="6" xfId="14" applyNumberFormat="1" applyFont="1" applyFill="1" applyBorder="1" applyAlignment="1">
      <alignment wrapText="1"/>
    </xf>
    <xf numFmtId="1" fontId="5" fillId="9" borderId="6" xfId="14" applyNumberFormat="1" applyFont="1" applyFill="1" applyBorder="1" applyAlignment="1" applyProtection="1">
      <alignment wrapText="1"/>
      <protection locked="0"/>
    </xf>
    <xf numFmtId="1" fontId="5" fillId="0" borderId="18" xfId="14" applyNumberFormat="1" applyFont="1" applyFill="1" applyBorder="1" applyAlignment="1">
      <alignment wrapText="1"/>
    </xf>
    <xf numFmtId="1" fontId="5" fillId="9" borderId="18" xfId="14" applyNumberFormat="1" applyFont="1" applyFill="1" applyBorder="1" applyAlignment="1" applyProtection="1">
      <alignment wrapText="1"/>
      <protection locked="0"/>
    </xf>
    <xf numFmtId="1" fontId="3" fillId="0" borderId="9" xfId="14" applyNumberFormat="1" applyFont="1" applyBorder="1" applyAlignment="1">
      <alignment wrapText="1"/>
    </xf>
    <xf numFmtId="1" fontId="5" fillId="0" borderId="10" xfId="14" applyNumberFormat="1" applyFont="1" applyBorder="1" applyAlignment="1">
      <alignment wrapText="1"/>
    </xf>
    <xf numFmtId="1" fontId="5" fillId="0" borderId="10" xfId="14" applyNumberFormat="1" applyFont="1" applyFill="1" applyBorder="1" applyAlignment="1">
      <alignment wrapText="1"/>
    </xf>
    <xf numFmtId="1" fontId="5" fillId="9" borderId="10" xfId="14" applyNumberFormat="1" applyFont="1" applyFill="1" applyBorder="1" applyAlignment="1" applyProtection="1">
      <alignment wrapText="1"/>
      <protection locked="0"/>
    </xf>
    <xf numFmtId="1" fontId="5" fillId="0" borderId="2" xfId="14" applyNumberFormat="1" applyFont="1" applyBorder="1" applyAlignment="1">
      <alignment wrapText="1"/>
    </xf>
    <xf numFmtId="1" fontId="5" fillId="0" borderId="2" xfId="14" applyNumberFormat="1" applyFont="1" applyFill="1" applyBorder="1" applyAlignment="1">
      <alignment wrapText="1"/>
    </xf>
    <xf numFmtId="1" fontId="5" fillId="8" borderId="2" xfId="14" applyNumberFormat="1" applyFont="1" applyFill="1" applyBorder="1" applyAlignment="1">
      <alignment wrapText="1"/>
    </xf>
    <xf numFmtId="1" fontId="3" fillId="0" borderId="9" xfId="14" applyNumberFormat="1" applyFont="1" applyFill="1" applyBorder="1" applyAlignment="1">
      <alignment horizontal="right"/>
    </xf>
    <xf numFmtId="1" fontId="5" fillId="0" borderId="9" xfId="14" applyNumberFormat="1" applyFont="1" applyFill="1" applyBorder="1" applyAlignment="1">
      <alignment horizontal="right"/>
    </xf>
    <xf numFmtId="1" fontId="3" fillId="11" borderId="2" xfId="14" applyNumberFormat="1" applyFont="1" applyFill="1" applyBorder="1" applyAlignment="1">
      <alignment horizontal="right"/>
    </xf>
    <xf numFmtId="1" fontId="3" fillId="11" borderId="3" xfId="14" applyNumberFormat="1" applyFont="1" applyFill="1" applyBorder="1" applyAlignment="1">
      <alignment horizontal="right"/>
    </xf>
    <xf numFmtId="1" fontId="5" fillId="11" borderId="25" xfId="14" applyNumberFormat="1" applyFont="1" applyFill="1" applyBorder="1" applyAlignment="1">
      <alignment horizontal="right"/>
    </xf>
    <xf numFmtId="1" fontId="5" fillId="11" borderId="36" xfId="14" applyNumberFormat="1" applyFont="1" applyFill="1" applyBorder="1" applyAlignment="1">
      <alignment horizontal="right"/>
    </xf>
    <xf numFmtId="1" fontId="5" fillId="11" borderId="49" xfId="14" applyNumberFormat="1" applyFont="1" applyFill="1" applyBorder="1" applyAlignment="1">
      <alignment horizontal="right"/>
    </xf>
    <xf numFmtId="1" fontId="5" fillId="11" borderId="35" xfId="14" applyNumberFormat="1" applyFont="1" applyFill="1" applyBorder="1" applyAlignment="1">
      <alignment horizontal="right"/>
    </xf>
    <xf numFmtId="1" fontId="5" fillId="11" borderId="29" xfId="14" applyNumberFormat="1" applyFont="1" applyFill="1" applyBorder="1" applyAlignment="1">
      <alignment horizontal="right"/>
    </xf>
    <xf numFmtId="1" fontId="5" fillId="11" borderId="3" xfId="14" applyNumberFormat="1" applyFont="1" applyFill="1" applyBorder="1" applyAlignment="1">
      <alignment horizontal="right"/>
    </xf>
    <xf numFmtId="1" fontId="3" fillId="0" borderId="9" xfId="14" applyNumberFormat="1" applyFont="1" applyBorder="1" applyAlignment="1">
      <alignment horizontal="right" vertical="center"/>
    </xf>
    <xf numFmtId="1" fontId="5" fillId="0" borderId="9" xfId="14" applyNumberFormat="1" applyFont="1" applyBorder="1" applyAlignment="1">
      <alignment horizontal="right" vertical="center"/>
    </xf>
    <xf numFmtId="1" fontId="3" fillId="0" borderId="16" xfId="14" applyNumberFormat="1" applyFont="1" applyFill="1" applyBorder="1" applyAlignment="1">
      <alignment horizontal="right" vertical="center"/>
    </xf>
    <xf numFmtId="1" fontId="5" fillId="0" borderId="16" xfId="14" applyNumberFormat="1" applyFont="1" applyFill="1" applyBorder="1" applyAlignment="1">
      <alignment horizontal="right" vertical="center"/>
    </xf>
    <xf numFmtId="1" fontId="3" fillId="0" borderId="16" xfId="14" applyNumberFormat="1" applyFont="1" applyBorder="1" applyAlignment="1">
      <alignment horizontal="right" vertical="center"/>
    </xf>
    <xf numFmtId="1" fontId="5" fillId="0" borderId="16" xfId="14" applyNumberFormat="1" applyFont="1" applyBorder="1" applyAlignment="1">
      <alignment horizontal="right" vertical="center"/>
    </xf>
    <xf numFmtId="1" fontId="3" fillId="0" borderId="2" xfId="14" applyNumberFormat="1" applyFont="1" applyBorder="1" applyAlignment="1">
      <alignment horizontal="right" vertical="center"/>
    </xf>
    <xf numFmtId="1" fontId="3" fillId="0" borderId="2" xfId="14" applyNumberFormat="1" applyFont="1" applyBorder="1" applyAlignment="1">
      <alignment horizontal="right" vertical="center" wrapText="1"/>
    </xf>
    <xf numFmtId="1" fontId="3" fillId="4" borderId="2" xfId="14" applyNumberFormat="1" applyFont="1" applyFill="1" applyBorder="1" applyAlignment="1">
      <alignment horizontal="right" vertical="center" wrapText="1"/>
    </xf>
    <xf numFmtId="3" fontId="3" fillId="0" borderId="9" xfId="14" applyNumberFormat="1" applyFont="1" applyBorder="1"/>
    <xf numFmtId="3" fontId="5" fillId="0" borderId="6" xfId="14" applyNumberFormat="1" applyFont="1" applyBorder="1"/>
    <xf numFmtId="3" fontId="3" fillId="0" borderId="6" xfId="14" applyNumberFormat="1" applyFont="1" applyBorder="1"/>
    <xf numFmtId="3" fontId="5" fillId="0" borderId="6" xfId="14" applyNumberFormat="1" applyFont="1" applyFill="1" applyBorder="1"/>
    <xf numFmtId="3" fontId="5" fillId="0" borderId="18" xfId="14" applyNumberFormat="1" applyFont="1" applyBorder="1"/>
    <xf numFmtId="3" fontId="3" fillId="0" borderId="2" xfId="14" applyNumberFormat="1" applyFont="1" applyBorder="1"/>
    <xf numFmtId="1" fontId="5" fillId="15" borderId="0" xfId="4" applyNumberFormat="1" applyFont="1" applyFill="1"/>
    <xf numFmtId="1" fontId="3" fillId="0" borderId="23" xfId="14" applyNumberFormat="1" applyFont="1" applyBorder="1" applyAlignment="1">
      <alignment horizontal="right" wrapText="1"/>
    </xf>
    <xf numFmtId="1" fontId="3" fillId="0" borderId="2" xfId="14" applyNumberFormat="1" applyFont="1" applyBorder="1" applyAlignment="1">
      <alignment horizontal="right" wrapText="1"/>
    </xf>
    <xf numFmtId="1" fontId="3" fillId="4" borderId="9" xfId="14" applyNumberFormat="1" applyFont="1" applyFill="1" applyBorder="1"/>
    <xf numFmtId="1" fontId="5" fillId="4" borderId="9" xfId="14" applyNumberFormat="1" applyFont="1" applyFill="1" applyBorder="1" applyAlignment="1">
      <alignment horizontal="right"/>
    </xf>
    <xf numFmtId="1" fontId="3" fillId="4" borderId="18" xfId="14" applyNumberFormat="1" applyFont="1" applyFill="1" applyBorder="1"/>
    <xf numFmtId="1" fontId="5" fillId="4" borderId="18" xfId="14" applyNumberFormat="1" applyFont="1" applyFill="1" applyBorder="1" applyAlignment="1">
      <alignment horizontal="right"/>
    </xf>
    <xf numFmtId="1" fontId="3" fillId="0" borderId="18" xfId="9" applyNumberFormat="1" applyFont="1" applyFill="1" applyBorder="1" applyAlignment="1">
      <alignment horizontal="right"/>
    </xf>
    <xf numFmtId="1" fontId="5" fillId="0" borderId="0" xfId="14" applyNumberFormat="1" applyFont="1"/>
    <xf numFmtId="1" fontId="5" fillId="16" borderId="0" xfId="4" applyNumberFormat="1" applyFont="1" applyFill="1"/>
    <xf numFmtId="1" fontId="6" fillId="2" borderId="2" xfId="14" applyNumberFormat="1" applyFont="1" applyFill="1" applyBorder="1" applyAlignment="1">
      <alignment horizontal="center" vertical="center"/>
    </xf>
    <xf numFmtId="1" fontId="3" fillId="0" borderId="61" xfId="14" applyNumberFormat="1" applyFont="1" applyBorder="1" applyAlignment="1">
      <alignment horizontal="right" wrapText="1"/>
    </xf>
    <xf numFmtId="1" fontId="5" fillId="3" borderId="18" xfId="14" applyNumberFormat="1" applyFont="1" applyFill="1" applyBorder="1" applyAlignment="1">
      <alignment horizontal="center"/>
    </xf>
    <xf numFmtId="1" fontId="5" fillId="3" borderId="18" xfId="14" applyNumberFormat="1" applyFont="1" applyFill="1" applyBorder="1" applyAlignment="1">
      <alignment horizontal="left"/>
    </xf>
    <xf numFmtId="168" fontId="3" fillId="0" borderId="0" xfId="4" applyNumberFormat="1" applyFont="1" applyAlignment="1">
      <alignment horizontal="center"/>
    </xf>
    <xf numFmtId="1" fontId="5" fillId="0" borderId="24" xfId="14" applyNumberFormat="1" applyFont="1" applyBorder="1"/>
    <xf numFmtId="1" fontId="5" fillId="0" borderId="47" xfId="14" applyNumberFormat="1" applyFont="1" applyBorder="1"/>
    <xf numFmtId="1" fontId="5" fillId="0" borderId="41" xfId="14" applyNumberFormat="1" applyFont="1" applyBorder="1"/>
    <xf numFmtId="1" fontId="5" fillId="0" borderId="24" xfId="14" applyNumberFormat="1" applyFont="1" applyFill="1" applyBorder="1"/>
    <xf numFmtId="1" fontId="5" fillId="0" borderId="48" xfId="14" applyNumberFormat="1" applyFont="1" applyFill="1" applyBorder="1"/>
    <xf numFmtId="1" fontId="5" fillId="0" borderId="47" xfId="14" applyNumberFormat="1" applyFont="1" applyFill="1" applyBorder="1"/>
    <xf numFmtId="1" fontId="5" fillId="0" borderId="24" xfId="14" quotePrefix="1" applyNumberFormat="1" applyFont="1" applyFill="1" applyBorder="1"/>
    <xf numFmtId="1" fontId="5" fillId="0" borderId="47" xfId="14" quotePrefix="1" applyNumberFormat="1" applyFont="1" applyFill="1" applyBorder="1"/>
    <xf numFmtId="1" fontId="5" fillId="0" borderId="9" xfId="14" quotePrefix="1" applyNumberFormat="1" applyFont="1" applyFill="1" applyBorder="1"/>
    <xf numFmtId="1" fontId="5" fillId="4" borderId="9" xfId="14" quotePrefix="1" applyNumberFormat="1" applyFont="1" applyFill="1" applyBorder="1"/>
    <xf numFmtId="1" fontId="3" fillId="0" borderId="0" xfId="4" applyNumberFormat="1" applyFont="1" applyAlignment="1">
      <alignment horizontal="center" vertical="center" wrapText="1"/>
    </xf>
    <xf numFmtId="1" fontId="6" fillId="2" borderId="3" xfId="4" applyNumberFormat="1" applyFont="1" applyFill="1" applyBorder="1" applyAlignment="1">
      <alignment horizontal="center" vertical="center" wrapText="1"/>
    </xf>
    <xf numFmtId="1" fontId="6" fillId="2" borderId="3" xfId="3" applyNumberFormat="1" applyFont="1" applyFill="1" applyBorder="1" applyAlignment="1">
      <alignment horizontal="center" vertical="center" wrapText="1"/>
    </xf>
    <xf numFmtId="1" fontId="6" fillId="2" borderId="3" xfId="6" applyNumberFormat="1" applyFont="1" applyFill="1" applyBorder="1" applyAlignment="1">
      <alignment horizontal="center" vertical="center" wrapText="1"/>
    </xf>
    <xf numFmtId="1" fontId="6" fillId="6" borderId="28" xfId="6" applyNumberFormat="1" applyFont="1" applyFill="1" applyBorder="1" applyAlignment="1">
      <alignment horizontal="center" vertical="center" wrapText="1"/>
    </xf>
    <xf numFmtId="1" fontId="6" fillId="6" borderId="30" xfId="6" applyNumberFormat="1" applyFont="1" applyFill="1" applyBorder="1" applyAlignment="1">
      <alignment horizontal="center" vertical="center" wrapText="1"/>
    </xf>
    <xf numFmtId="1" fontId="6" fillId="6" borderId="31" xfId="6" applyNumberFormat="1" applyFont="1" applyFill="1" applyBorder="1" applyAlignment="1">
      <alignment horizontal="center" vertical="center" wrapText="1"/>
    </xf>
    <xf numFmtId="1" fontId="6" fillId="7" borderId="28" xfId="9" applyNumberFormat="1" applyFont="1" applyFill="1" applyBorder="1" applyAlignment="1">
      <alignment horizontal="center" vertical="center" wrapText="1"/>
    </xf>
    <xf numFmtId="1" fontId="6" fillId="7" borderId="31" xfId="9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" fontId="3" fillId="0" borderId="2" xfId="4" applyNumberFormat="1" applyFont="1" applyBorder="1" applyAlignment="1">
      <alignment horizontal="center" vertical="center" wrapText="1"/>
    </xf>
    <xf numFmtId="1" fontId="3" fillId="0" borderId="1" xfId="4" applyNumberFormat="1" applyFont="1" applyBorder="1" applyAlignment="1">
      <alignment horizontal="left" wrapText="1"/>
    </xf>
    <xf numFmtId="1" fontId="6" fillId="12" borderId="2" xfId="6" applyNumberFormat="1" applyFont="1" applyFill="1" applyBorder="1" applyAlignment="1">
      <alignment horizontal="center" vertical="center" wrapText="1"/>
    </xf>
    <xf numFmtId="1" fontId="3" fillId="0" borderId="0" xfId="4" applyNumberFormat="1" applyFont="1" applyAlignment="1">
      <alignment horizontal="left" wrapText="1"/>
    </xf>
    <xf numFmtId="1" fontId="5" fillId="0" borderId="2" xfId="4" applyNumberFormat="1" applyFont="1" applyBorder="1" applyAlignment="1">
      <alignment horizontal="center" vertical="center" wrapText="1"/>
    </xf>
    <xf numFmtId="1" fontId="5" fillId="0" borderId="4" xfId="4" applyNumberFormat="1" applyFont="1" applyBorder="1" applyAlignment="1">
      <alignment vertical="center" wrapText="1"/>
    </xf>
    <xf numFmtId="1" fontId="5" fillId="0" borderId="21" xfId="4" applyNumberFormat="1" applyFont="1" applyBorder="1"/>
    <xf numFmtId="1" fontId="5" fillId="0" borderId="21" xfId="4" applyNumberFormat="1" applyFont="1" applyBorder="1" applyAlignment="1">
      <alignment wrapText="1"/>
    </xf>
    <xf numFmtId="1" fontId="3" fillId="0" borderId="7" xfId="4" applyNumberFormat="1" applyFont="1" applyBorder="1" applyAlignment="1">
      <alignment horizontal="right"/>
    </xf>
    <xf numFmtId="1" fontId="5" fillId="0" borderId="21" xfId="4" applyNumberFormat="1" applyFont="1" applyBorder="1" applyAlignment="1">
      <alignment wrapText="1"/>
    </xf>
    <xf numFmtId="1" fontId="3" fillId="0" borderId="7" xfId="4" applyNumberFormat="1" applyFont="1" applyBorder="1" applyAlignment="1">
      <alignment horizontal="right"/>
    </xf>
    <xf numFmtId="1" fontId="5" fillId="0" borderId="21" xfId="4" applyNumberFormat="1" applyFont="1" applyBorder="1"/>
    <xf numFmtId="1" fontId="6" fillId="2" borderId="3" xfId="4" applyNumberFormat="1" applyFont="1" applyFill="1" applyBorder="1" applyAlignment="1">
      <alignment horizontal="center" vertical="center" wrapText="1"/>
    </xf>
    <xf numFmtId="1" fontId="5" fillId="0" borderId="2" xfId="4" applyNumberFormat="1" applyFont="1" applyBorder="1" applyAlignment="1">
      <alignment horizontal="center" vertical="center" wrapText="1"/>
    </xf>
    <xf numFmtId="1" fontId="5" fillId="0" borderId="4" xfId="4" applyNumberFormat="1" applyFont="1" applyBorder="1" applyAlignment="1">
      <alignment vertical="center" wrapText="1"/>
    </xf>
    <xf numFmtId="1" fontId="3" fillId="0" borderId="2" xfId="4" applyNumberFormat="1" applyFont="1" applyBorder="1" applyAlignment="1">
      <alignment horizontal="center" vertical="center" wrapText="1"/>
    </xf>
    <xf numFmtId="1" fontId="6" fillId="2" borderId="3" xfId="6" applyNumberFormat="1" applyFont="1" applyFill="1" applyBorder="1" applyAlignment="1">
      <alignment horizontal="center" vertical="center" wrapText="1"/>
    </xf>
    <xf numFmtId="1" fontId="3" fillId="0" borderId="0" xfId="4" applyNumberFormat="1" applyFont="1" applyAlignment="1">
      <alignment horizontal="left" wrapText="1"/>
    </xf>
    <xf numFmtId="1" fontId="6" fillId="6" borderId="28" xfId="6" applyNumberFormat="1" applyFont="1" applyFill="1" applyBorder="1" applyAlignment="1">
      <alignment horizontal="center" vertical="center" wrapText="1"/>
    </xf>
    <xf numFmtId="1" fontId="6" fillId="6" borderId="30" xfId="6" applyNumberFormat="1" applyFont="1" applyFill="1" applyBorder="1" applyAlignment="1">
      <alignment horizontal="center" vertical="center" wrapText="1"/>
    </xf>
    <xf numFmtId="1" fontId="6" fillId="6" borderId="31" xfId="6" applyNumberFormat="1" applyFont="1" applyFill="1" applyBorder="1" applyAlignment="1">
      <alignment horizontal="center" vertical="center" wrapText="1"/>
    </xf>
    <xf numFmtId="1" fontId="6" fillId="7" borderId="28" xfId="9" applyNumberFormat="1" applyFont="1" applyFill="1" applyBorder="1" applyAlignment="1">
      <alignment horizontal="center" vertical="center" wrapText="1"/>
    </xf>
    <xf numFmtId="1" fontId="6" fillId="7" borderId="31" xfId="9" applyNumberFormat="1" applyFont="1" applyFill="1" applyBorder="1" applyAlignment="1">
      <alignment horizontal="center" vertical="center" wrapText="1"/>
    </xf>
    <xf numFmtId="1" fontId="3" fillId="0" borderId="1" xfId="4" applyNumberFormat="1" applyFont="1" applyBorder="1" applyAlignment="1">
      <alignment horizontal="left" wrapText="1"/>
    </xf>
    <xf numFmtId="1" fontId="6" fillId="2" borderId="3" xfId="3" applyNumberFormat="1" applyFont="1" applyFill="1" applyBorder="1" applyAlignment="1">
      <alignment horizontal="center" vertical="center" wrapText="1"/>
    </xf>
    <xf numFmtId="1" fontId="6" fillId="12" borderId="2" xfId="6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" fontId="3" fillId="0" borderId="0" xfId="4" applyNumberFormat="1" applyFont="1" applyAlignment="1">
      <alignment horizontal="center" vertical="center" wrapText="1"/>
    </xf>
    <xf numFmtId="1" fontId="5" fillId="0" borderId="12" xfId="3" applyNumberFormat="1" applyFont="1" applyBorder="1" applyAlignment="1">
      <alignment vertical="center" wrapText="1"/>
    </xf>
    <xf numFmtId="1" fontId="5" fillId="0" borderId="21" xfId="4" applyNumberFormat="1" applyFont="1" applyBorder="1" applyAlignment="1">
      <alignment wrapText="1"/>
    </xf>
    <xf numFmtId="1" fontId="3" fillId="0" borderId="7" xfId="4" applyNumberFormat="1" applyFont="1" applyBorder="1" applyAlignment="1">
      <alignment horizontal="right"/>
    </xf>
    <xf numFmtId="1" fontId="5" fillId="0" borderId="21" xfId="4" applyNumberFormat="1" applyFont="1" applyBorder="1"/>
    <xf numFmtId="1" fontId="6" fillId="2" borderId="3" xfId="4" applyNumberFormat="1" applyFont="1" applyFill="1" applyBorder="1" applyAlignment="1">
      <alignment horizontal="center" vertical="center" wrapText="1"/>
    </xf>
    <xf numFmtId="1" fontId="5" fillId="0" borderId="2" xfId="4" applyNumberFormat="1" applyFont="1" applyBorder="1" applyAlignment="1">
      <alignment horizontal="center" vertical="center" wrapText="1"/>
    </xf>
    <xf numFmtId="1" fontId="5" fillId="0" borderId="4" xfId="4" applyNumberFormat="1" applyFont="1" applyBorder="1" applyAlignment="1">
      <alignment vertical="center" wrapText="1"/>
    </xf>
    <xf numFmtId="1" fontId="3" fillId="0" borderId="2" xfId="4" applyNumberFormat="1" applyFont="1" applyBorder="1" applyAlignment="1">
      <alignment horizontal="center" vertical="center" wrapText="1"/>
    </xf>
    <xf numFmtId="1" fontId="6" fillId="2" borderId="3" xfId="6" applyNumberFormat="1" applyFont="1" applyFill="1" applyBorder="1" applyAlignment="1">
      <alignment horizontal="center" vertical="center" wrapText="1"/>
    </xf>
    <xf numFmtId="1" fontId="3" fillId="0" borderId="0" xfId="4" applyNumberFormat="1" applyFont="1" applyAlignment="1">
      <alignment horizontal="left" wrapText="1"/>
    </xf>
    <xf numFmtId="1" fontId="6" fillId="6" borderId="28" xfId="6" applyNumberFormat="1" applyFont="1" applyFill="1" applyBorder="1" applyAlignment="1">
      <alignment horizontal="center" vertical="center" wrapText="1"/>
    </xf>
    <xf numFmtId="1" fontId="6" fillId="6" borderId="30" xfId="6" applyNumberFormat="1" applyFont="1" applyFill="1" applyBorder="1" applyAlignment="1">
      <alignment horizontal="center" vertical="center" wrapText="1"/>
    </xf>
    <xf numFmtId="1" fontId="6" fillId="6" borderId="31" xfId="6" applyNumberFormat="1" applyFont="1" applyFill="1" applyBorder="1" applyAlignment="1">
      <alignment horizontal="center" vertical="center" wrapText="1"/>
    </xf>
    <xf numFmtId="1" fontId="6" fillId="7" borderId="28" xfId="9" applyNumberFormat="1" applyFont="1" applyFill="1" applyBorder="1" applyAlignment="1">
      <alignment horizontal="center" vertical="center" wrapText="1"/>
    </xf>
    <xf numFmtId="1" fontId="6" fillId="7" borderId="31" xfId="9" applyNumberFormat="1" applyFont="1" applyFill="1" applyBorder="1" applyAlignment="1">
      <alignment horizontal="center" vertical="center" wrapText="1"/>
    </xf>
    <xf numFmtId="1" fontId="3" fillId="0" borderId="1" xfId="4" applyNumberFormat="1" applyFont="1" applyBorder="1" applyAlignment="1">
      <alignment horizontal="left" wrapText="1"/>
    </xf>
    <xf numFmtId="1" fontId="6" fillId="2" borderId="3" xfId="3" applyNumberFormat="1" applyFont="1" applyFill="1" applyBorder="1" applyAlignment="1">
      <alignment horizontal="center" vertical="center" wrapText="1"/>
    </xf>
    <xf numFmtId="1" fontId="6" fillId="12" borderId="2" xfId="6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" fontId="3" fillId="0" borderId="0" xfId="4" applyNumberFormat="1" applyFont="1" applyAlignment="1">
      <alignment horizontal="center" vertical="center" wrapText="1"/>
    </xf>
    <xf numFmtId="1" fontId="3" fillId="0" borderId="0" xfId="4" applyNumberFormat="1" applyFont="1" applyAlignment="1">
      <alignment horizontal="center" vertical="center" wrapText="1"/>
    </xf>
    <xf numFmtId="1" fontId="6" fillId="2" borderId="3" xfId="4" applyNumberFormat="1" applyFont="1" applyFill="1" applyBorder="1" applyAlignment="1">
      <alignment horizontal="center" vertical="center" wrapText="1"/>
    </xf>
    <xf numFmtId="1" fontId="6" fillId="2" borderId="3" xfId="3" applyNumberFormat="1" applyFont="1" applyFill="1" applyBorder="1" applyAlignment="1">
      <alignment horizontal="center" vertical="center" wrapText="1"/>
    </xf>
    <xf numFmtId="1" fontId="6" fillId="2" borderId="3" xfId="6" applyNumberFormat="1" applyFont="1" applyFill="1" applyBorder="1" applyAlignment="1">
      <alignment horizontal="center" vertical="center" wrapText="1"/>
    </xf>
    <xf numFmtId="1" fontId="6" fillId="6" borderId="28" xfId="6" applyNumberFormat="1" applyFont="1" applyFill="1" applyBorder="1" applyAlignment="1">
      <alignment horizontal="center" vertical="center" wrapText="1"/>
    </xf>
    <xf numFmtId="1" fontId="6" fillId="6" borderId="30" xfId="6" applyNumberFormat="1" applyFont="1" applyFill="1" applyBorder="1" applyAlignment="1">
      <alignment horizontal="center" vertical="center" wrapText="1"/>
    </xf>
    <xf numFmtId="1" fontId="6" fillId="6" borderId="31" xfId="6" applyNumberFormat="1" applyFont="1" applyFill="1" applyBorder="1" applyAlignment="1">
      <alignment horizontal="center" vertical="center" wrapText="1"/>
    </xf>
    <xf numFmtId="1" fontId="6" fillId="7" borderId="28" xfId="9" applyNumberFormat="1" applyFont="1" applyFill="1" applyBorder="1" applyAlignment="1">
      <alignment horizontal="center" vertical="center" wrapText="1"/>
    </xf>
    <xf numFmtId="1" fontId="6" fillId="7" borderId="31" xfId="9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" fontId="3" fillId="0" borderId="2" xfId="4" applyNumberFormat="1" applyFont="1" applyBorder="1" applyAlignment="1">
      <alignment horizontal="center" vertical="center" wrapText="1"/>
    </xf>
    <xf numFmtId="1" fontId="3" fillId="0" borderId="1" xfId="4" applyNumberFormat="1" applyFont="1" applyBorder="1" applyAlignment="1">
      <alignment horizontal="left" wrapText="1"/>
    </xf>
    <xf numFmtId="1" fontId="6" fillId="12" borderId="2" xfId="6" applyNumberFormat="1" applyFont="1" applyFill="1" applyBorder="1" applyAlignment="1">
      <alignment horizontal="center" vertical="center" wrapText="1"/>
    </xf>
    <xf numFmtId="1" fontId="3" fillId="0" borderId="0" xfId="4" applyNumberFormat="1" applyFont="1" applyAlignment="1">
      <alignment horizontal="left" wrapText="1"/>
    </xf>
    <xf numFmtId="1" fontId="5" fillId="0" borderId="2" xfId="4" applyNumberFormat="1" applyFont="1" applyBorder="1" applyAlignment="1">
      <alignment horizontal="center" vertical="center" wrapText="1"/>
    </xf>
    <xf numFmtId="1" fontId="5" fillId="0" borderId="4" xfId="4" applyNumberFormat="1" applyFont="1" applyBorder="1" applyAlignment="1">
      <alignment vertical="center" wrapText="1"/>
    </xf>
    <xf numFmtId="1" fontId="5" fillId="0" borderId="21" xfId="4" applyNumberFormat="1" applyFont="1" applyBorder="1"/>
    <xf numFmtId="1" fontId="5" fillId="0" borderId="21" xfId="4" applyNumberFormat="1" applyFont="1" applyBorder="1" applyAlignment="1">
      <alignment wrapText="1"/>
    </xf>
    <xf numFmtId="1" fontId="3" fillId="0" borderId="7" xfId="4" applyNumberFormat="1" applyFont="1" applyBorder="1" applyAlignment="1">
      <alignment horizontal="right"/>
    </xf>
    <xf numFmtId="1" fontId="3" fillId="0" borderId="1" xfId="3" quotePrefix="1" applyNumberFormat="1" applyFont="1" applyBorder="1" applyAlignment="1">
      <alignment horizontal="left"/>
    </xf>
    <xf numFmtId="1" fontId="3" fillId="0" borderId="4" xfId="3" quotePrefix="1" applyNumberFormat="1" applyFont="1" applyBorder="1" applyAlignment="1">
      <alignment horizontal="left"/>
    </xf>
    <xf numFmtId="1" fontId="3" fillId="0" borderId="12" xfId="3" quotePrefix="1" applyNumberFormat="1" applyFont="1" applyBorder="1" applyAlignment="1">
      <alignment horizontal="left"/>
    </xf>
    <xf numFmtId="1" fontId="3" fillId="0" borderId="12" xfId="3" applyNumberFormat="1" applyFont="1" applyBorder="1" applyAlignment="1">
      <alignment horizontal="left" wrapText="1"/>
    </xf>
    <xf numFmtId="1" fontId="3" fillId="0" borderId="20" xfId="4" applyNumberFormat="1" applyFont="1" applyBorder="1" applyAlignment="1">
      <alignment horizontal="center" vertical="center" wrapText="1"/>
    </xf>
    <xf numFmtId="1" fontId="3" fillId="0" borderId="29" xfId="4" applyNumberFormat="1" applyFont="1" applyBorder="1" applyAlignment="1">
      <alignment horizontal="center" vertical="center" wrapText="1"/>
    </xf>
    <xf numFmtId="1" fontId="3" fillId="0" borderId="32" xfId="4" applyNumberFormat="1" applyFont="1" applyBorder="1" applyAlignment="1">
      <alignment horizontal="center" vertical="center" wrapText="1"/>
    </xf>
    <xf numFmtId="1" fontId="3" fillId="0" borderId="0" xfId="4" applyNumberFormat="1" applyFont="1" applyAlignment="1">
      <alignment horizontal="center" vertical="center" wrapText="1"/>
    </xf>
    <xf numFmtId="1" fontId="3" fillId="0" borderId="37" xfId="4" applyNumberFormat="1" applyFont="1" applyBorder="1" applyAlignment="1">
      <alignment horizontal="center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1" fontId="6" fillId="2" borderId="3" xfId="4" applyNumberFormat="1" applyFont="1" applyFill="1" applyBorder="1" applyAlignment="1">
      <alignment horizontal="center" vertical="center" wrapText="1"/>
    </xf>
    <xf numFmtId="1" fontId="6" fillId="2" borderId="33" xfId="4" applyNumberFormat="1" applyFont="1" applyFill="1" applyBorder="1" applyAlignment="1">
      <alignment horizontal="center" vertical="center" wrapText="1"/>
    </xf>
    <xf numFmtId="1" fontId="6" fillId="2" borderId="13" xfId="4" applyNumberFormat="1" applyFont="1" applyFill="1" applyBorder="1" applyAlignment="1">
      <alignment horizontal="center" vertical="center" wrapText="1"/>
    </xf>
    <xf numFmtId="1" fontId="3" fillId="0" borderId="4" xfId="4" applyNumberFormat="1" applyFont="1" applyBorder="1" applyAlignment="1">
      <alignment horizontal="center" vertical="center"/>
    </xf>
    <xf numFmtId="1" fontId="3" fillId="0" borderId="5" xfId="4" applyNumberFormat="1" applyFont="1" applyBorder="1" applyAlignment="1">
      <alignment horizontal="center" vertical="center"/>
    </xf>
    <xf numFmtId="1" fontId="5" fillId="0" borderId="33" xfId="4" quotePrefix="1" applyNumberFormat="1" applyFont="1" applyBorder="1" applyAlignment="1">
      <alignment horizontal="center" vertical="center" wrapText="1"/>
    </xf>
    <xf numFmtId="1" fontId="5" fillId="0" borderId="13" xfId="4" quotePrefix="1" applyNumberFormat="1" applyFont="1" applyBorder="1" applyAlignment="1">
      <alignment horizontal="center" vertical="center" wrapText="1"/>
    </xf>
    <xf numFmtId="1" fontId="5" fillId="0" borderId="33" xfId="4" applyNumberFormat="1" applyFont="1" applyBorder="1" applyAlignment="1">
      <alignment horizontal="center" vertical="center" wrapText="1"/>
    </xf>
    <xf numFmtId="1" fontId="5" fillId="4" borderId="4" xfId="4" applyNumberFormat="1" applyFont="1" applyFill="1" applyBorder="1" applyAlignment="1">
      <alignment horizontal="left" vertical="center" wrapText="1"/>
    </xf>
    <xf numFmtId="1" fontId="5" fillId="4" borderId="5" xfId="4" applyNumberFormat="1" applyFont="1" applyFill="1" applyBorder="1" applyAlignment="1">
      <alignment horizontal="left" vertical="center" wrapText="1"/>
    </xf>
    <xf numFmtId="1" fontId="5" fillId="0" borderId="4" xfId="4" applyNumberFormat="1" applyFont="1" applyBorder="1" applyAlignment="1">
      <alignment horizontal="left" vertical="center" wrapText="1"/>
    </xf>
    <xf numFmtId="1" fontId="5" fillId="0" borderId="12" xfId="4" applyNumberFormat="1" applyFont="1" applyBorder="1" applyAlignment="1">
      <alignment horizontal="left" vertical="center" wrapText="1"/>
    </xf>
    <xf numFmtId="1" fontId="6" fillId="0" borderId="3" xfId="4" applyNumberFormat="1" applyFont="1" applyBorder="1" applyAlignment="1">
      <alignment horizontal="center" vertical="center" wrapText="1"/>
    </xf>
    <xf numFmtId="1" fontId="6" fillId="0" borderId="33" xfId="4" applyNumberFormat="1" applyFont="1" applyBorder="1" applyAlignment="1">
      <alignment horizontal="center" vertical="center" wrapText="1"/>
    </xf>
    <xf numFmtId="1" fontId="6" fillId="0" borderId="13" xfId="4" applyNumberFormat="1" applyFont="1" applyBorder="1" applyAlignment="1">
      <alignment horizontal="center" vertical="center" wrapText="1"/>
    </xf>
    <xf numFmtId="1" fontId="6" fillId="2" borderId="3" xfId="3" applyNumberFormat="1" applyFont="1" applyFill="1" applyBorder="1" applyAlignment="1">
      <alignment horizontal="center" vertical="center" wrapText="1"/>
    </xf>
    <xf numFmtId="1" fontId="6" fillId="2" borderId="33" xfId="3" applyNumberFormat="1" applyFont="1" applyFill="1" applyBorder="1" applyAlignment="1">
      <alignment horizontal="center" vertical="center" wrapText="1"/>
    </xf>
    <xf numFmtId="1" fontId="6" fillId="2" borderId="13" xfId="3" applyNumberFormat="1" applyFont="1" applyFill="1" applyBorder="1" applyAlignment="1">
      <alignment horizontal="center" vertical="center" wrapText="1"/>
    </xf>
    <xf numFmtId="1" fontId="6" fillId="2" borderId="3" xfId="6" applyNumberFormat="1" applyFont="1" applyFill="1" applyBorder="1" applyAlignment="1">
      <alignment horizontal="center" vertical="center" wrapText="1"/>
    </xf>
    <xf numFmtId="1" fontId="6" fillId="2" borderId="13" xfId="6" applyNumberFormat="1" applyFont="1" applyFill="1" applyBorder="1" applyAlignment="1">
      <alignment horizontal="center" vertical="center" wrapText="1"/>
    </xf>
    <xf numFmtId="1" fontId="6" fillId="2" borderId="34" xfId="6" applyNumberFormat="1" applyFont="1" applyFill="1" applyBorder="1" applyAlignment="1">
      <alignment horizontal="center" vertical="center"/>
    </xf>
    <xf numFmtId="1" fontId="6" fillId="2" borderId="31" xfId="6" applyNumberFormat="1" applyFont="1" applyFill="1" applyBorder="1" applyAlignment="1">
      <alignment horizontal="center" vertical="center"/>
    </xf>
    <xf numFmtId="1" fontId="6" fillId="2" borderId="29" xfId="6" applyNumberFormat="1" applyFont="1" applyFill="1" applyBorder="1" applyAlignment="1">
      <alignment horizontal="center" vertical="center" wrapText="1"/>
    </xf>
    <xf numFmtId="1" fontId="6" fillId="2" borderId="1" xfId="6" applyNumberFormat="1" applyFont="1" applyFill="1" applyBorder="1" applyAlignment="1">
      <alignment horizontal="center" vertical="center" wrapText="1"/>
    </xf>
    <xf numFmtId="1" fontId="6" fillId="5" borderId="25" xfId="4" applyNumberFormat="1" applyFont="1" applyFill="1" applyBorder="1" applyAlignment="1">
      <alignment horizontal="center" vertical="center" wrapText="1"/>
    </xf>
    <xf numFmtId="1" fontId="6" fillId="5" borderId="38" xfId="4" applyNumberFormat="1" applyFont="1" applyFill="1" applyBorder="1" applyAlignment="1">
      <alignment horizontal="center" vertical="center" wrapText="1"/>
    </xf>
    <xf numFmtId="1" fontId="6" fillId="5" borderId="35" xfId="4" applyNumberFormat="1" applyFont="1" applyFill="1" applyBorder="1" applyAlignment="1">
      <alignment horizontal="center" vertical="center" wrapText="1"/>
    </xf>
    <xf numFmtId="1" fontId="6" fillId="5" borderId="39" xfId="4" applyNumberFormat="1" applyFont="1" applyFill="1" applyBorder="1" applyAlignment="1">
      <alignment horizontal="center" vertical="center" wrapText="1"/>
    </xf>
    <xf numFmtId="1" fontId="6" fillId="5" borderId="36" xfId="4" applyNumberFormat="1" applyFont="1" applyFill="1" applyBorder="1" applyAlignment="1">
      <alignment horizontal="center" vertical="center" wrapText="1"/>
    </xf>
    <xf numFmtId="1" fontId="6" fillId="5" borderId="40" xfId="4" applyNumberFormat="1" applyFont="1" applyFill="1" applyBorder="1" applyAlignment="1">
      <alignment horizontal="center" vertical="center" wrapText="1"/>
    </xf>
    <xf numFmtId="1" fontId="6" fillId="6" borderId="28" xfId="6" applyNumberFormat="1" applyFont="1" applyFill="1" applyBorder="1" applyAlignment="1">
      <alignment horizontal="center" vertical="center" wrapText="1"/>
    </xf>
    <xf numFmtId="1" fontId="6" fillId="6" borderId="30" xfId="6" applyNumberFormat="1" applyFont="1" applyFill="1" applyBorder="1" applyAlignment="1">
      <alignment horizontal="center" vertical="center" wrapText="1"/>
    </xf>
    <xf numFmtId="1" fontId="6" fillId="2" borderId="4" xfId="6" applyNumberFormat="1" applyFont="1" applyFill="1" applyBorder="1" applyAlignment="1">
      <alignment horizontal="center" vertical="center"/>
    </xf>
    <xf numFmtId="1" fontId="6" fillId="2" borderId="12" xfId="6" applyNumberFormat="1" applyFont="1" applyFill="1" applyBorder="1" applyAlignment="1">
      <alignment horizontal="center" vertical="center"/>
    </xf>
    <xf numFmtId="1" fontId="6" fillId="5" borderId="28" xfId="4" applyNumberFormat="1" applyFont="1" applyFill="1" applyBorder="1" applyAlignment="1">
      <alignment horizontal="center" vertical="center" wrapText="1"/>
    </xf>
    <xf numFmtId="1" fontId="6" fillId="5" borderId="30" xfId="4" applyNumberFormat="1" applyFont="1" applyFill="1" applyBorder="1" applyAlignment="1">
      <alignment horizontal="center" vertical="center" wrapText="1"/>
    </xf>
    <xf numFmtId="1" fontId="6" fillId="5" borderId="31" xfId="4" applyNumberFormat="1" applyFont="1" applyFill="1" applyBorder="1" applyAlignment="1">
      <alignment horizontal="center" vertical="center" wrapText="1"/>
    </xf>
    <xf numFmtId="1" fontId="6" fillId="6" borderId="28" xfId="4" applyNumberFormat="1" applyFont="1" applyFill="1" applyBorder="1" applyAlignment="1">
      <alignment horizontal="center" vertical="center" wrapText="1"/>
    </xf>
    <xf numFmtId="1" fontId="6" fillId="6" borderId="30" xfId="4" applyNumberFormat="1" applyFont="1" applyFill="1" applyBorder="1" applyAlignment="1">
      <alignment horizontal="center" vertical="center" wrapText="1"/>
    </xf>
    <xf numFmtId="1" fontId="6" fillId="6" borderId="31" xfId="4" applyNumberFormat="1" applyFont="1" applyFill="1" applyBorder="1" applyAlignment="1">
      <alignment horizontal="center" vertical="center" wrapText="1"/>
    </xf>
    <xf numFmtId="1" fontId="6" fillId="4" borderId="3" xfId="6" applyNumberFormat="1" applyFont="1" applyFill="1" applyBorder="1" applyAlignment="1">
      <alignment horizontal="center" vertical="center" wrapText="1"/>
    </xf>
    <xf numFmtId="1" fontId="6" fillId="4" borderId="33" xfId="6" applyNumberFormat="1" applyFont="1" applyFill="1" applyBorder="1" applyAlignment="1">
      <alignment horizontal="center" vertical="center" wrapText="1"/>
    </xf>
    <xf numFmtId="1" fontId="6" fillId="4" borderId="13" xfId="6" applyNumberFormat="1" applyFont="1" applyFill="1" applyBorder="1" applyAlignment="1">
      <alignment horizontal="center" vertical="center" wrapText="1"/>
    </xf>
    <xf numFmtId="1" fontId="6" fillId="7" borderId="4" xfId="9" applyNumberFormat="1" applyFont="1" applyFill="1" applyBorder="1" applyAlignment="1">
      <alignment horizontal="center" vertical="center" wrapText="1"/>
    </xf>
    <xf numFmtId="1" fontId="6" fillId="7" borderId="5" xfId="9" applyNumberFormat="1" applyFont="1" applyFill="1" applyBorder="1" applyAlignment="1">
      <alignment horizontal="center" vertical="center" wrapText="1"/>
    </xf>
    <xf numFmtId="1" fontId="6" fillId="6" borderId="31" xfId="6" applyNumberFormat="1" applyFont="1" applyFill="1" applyBorder="1" applyAlignment="1">
      <alignment horizontal="center" vertical="center" wrapText="1"/>
    </xf>
    <xf numFmtId="1" fontId="6" fillId="7" borderId="28" xfId="9" applyNumberFormat="1" applyFont="1" applyFill="1" applyBorder="1" applyAlignment="1">
      <alignment horizontal="center" vertical="center" wrapText="1"/>
    </xf>
    <xf numFmtId="1" fontId="6" fillId="7" borderId="31" xfId="9" applyNumberFormat="1" applyFont="1" applyFill="1" applyBorder="1" applyAlignment="1">
      <alignment horizontal="center" vertical="center" wrapText="1"/>
    </xf>
    <xf numFmtId="1" fontId="5" fillId="0" borderId="23" xfId="4" applyNumberFormat="1" applyFont="1" applyBorder="1" applyAlignment="1">
      <alignment horizontal="left" vertical="center"/>
    </xf>
    <xf numFmtId="1" fontId="5" fillId="0" borderId="41" xfId="4" applyNumberFormat="1" applyFont="1" applyBorder="1" applyAlignment="1">
      <alignment horizontal="left" vertical="center"/>
    </xf>
    <xf numFmtId="1" fontId="5" fillId="0" borderId="50" xfId="4" applyNumberFormat="1" applyFont="1" applyBorder="1" applyAlignment="1">
      <alignment horizontal="left" vertical="center"/>
    </xf>
    <xf numFmtId="1" fontId="5" fillId="0" borderId="51" xfId="4" applyNumberFormat="1" applyFont="1" applyBorder="1" applyAlignment="1">
      <alignment horizontal="left" vertical="center"/>
    </xf>
    <xf numFmtId="1" fontId="6" fillId="2" borderId="2" xfId="3" applyNumberFormat="1" applyFont="1" applyFill="1" applyBorder="1" applyAlignment="1">
      <alignment horizontal="center" vertical="center" wrapText="1"/>
    </xf>
    <xf numFmtId="1" fontId="6" fillId="2" borderId="5" xfId="6" applyNumberFormat="1" applyFont="1" applyFill="1" applyBorder="1" applyAlignment="1">
      <alignment horizontal="center" vertical="center"/>
    </xf>
    <xf numFmtId="1" fontId="3" fillId="0" borderId="2" xfId="4" applyNumberFormat="1" applyFont="1" applyBorder="1" applyAlignment="1">
      <alignment horizontal="center" vertical="center" wrapText="1"/>
    </xf>
    <xf numFmtId="1" fontId="3" fillId="0" borderId="4" xfId="4" applyNumberFormat="1" applyFont="1" applyBorder="1" applyAlignment="1">
      <alignment horizontal="center" vertical="center" wrapText="1"/>
    </xf>
    <xf numFmtId="1" fontId="6" fillId="5" borderId="12" xfId="4" applyNumberFormat="1" applyFont="1" applyFill="1" applyBorder="1" applyAlignment="1">
      <alignment horizontal="center" vertical="center" wrapText="1"/>
    </xf>
    <xf numFmtId="1" fontId="6" fillId="5" borderId="5" xfId="4" applyNumberFormat="1" applyFont="1" applyFill="1" applyBorder="1" applyAlignment="1">
      <alignment horizontal="center" vertical="center" wrapText="1"/>
    </xf>
    <xf numFmtId="1" fontId="6" fillId="6" borderId="2" xfId="4" applyNumberFormat="1" applyFont="1" applyFill="1" applyBorder="1" applyAlignment="1">
      <alignment horizontal="center" vertical="center" wrapText="1"/>
    </xf>
    <xf numFmtId="1" fontId="6" fillId="2" borderId="20" xfId="6" applyNumberFormat="1" applyFont="1" applyFill="1" applyBorder="1" applyAlignment="1">
      <alignment horizontal="center" vertical="center" wrapText="1"/>
    </xf>
    <xf numFmtId="1" fontId="6" fillId="2" borderId="37" xfId="6" applyNumberFormat="1" applyFont="1" applyFill="1" applyBorder="1" applyAlignment="1">
      <alignment horizontal="center" vertical="center" wrapText="1"/>
    </xf>
    <xf numFmtId="1" fontId="6" fillId="2" borderId="28" xfId="6" applyNumberFormat="1" applyFont="1" applyFill="1" applyBorder="1" applyAlignment="1">
      <alignment horizontal="center" vertical="center"/>
    </xf>
    <xf numFmtId="1" fontId="6" fillId="2" borderId="49" xfId="6" applyNumberFormat="1" applyFont="1" applyFill="1" applyBorder="1" applyAlignment="1">
      <alignment horizontal="center" vertical="center" wrapText="1"/>
    </xf>
    <xf numFmtId="1" fontId="6" fillId="2" borderId="14" xfId="6" applyNumberFormat="1" applyFont="1" applyFill="1" applyBorder="1" applyAlignment="1">
      <alignment horizontal="center" vertical="center" wrapText="1"/>
    </xf>
    <xf numFmtId="1" fontId="3" fillId="0" borderId="12" xfId="4" applyNumberFormat="1" applyFont="1" applyBorder="1" applyAlignment="1">
      <alignment horizontal="center" vertical="center"/>
    </xf>
    <xf numFmtId="1" fontId="6" fillId="2" borderId="2" xfId="6" applyNumberFormat="1" applyFont="1" applyFill="1" applyBorder="1" applyAlignment="1">
      <alignment horizontal="center" vertical="center"/>
    </xf>
    <xf numFmtId="1" fontId="3" fillId="4" borderId="2" xfId="1" applyNumberFormat="1" applyFont="1" applyFill="1" applyBorder="1" applyAlignment="1">
      <alignment horizontal="center" vertical="center" wrapText="1"/>
    </xf>
    <xf numFmtId="1" fontId="3" fillId="4" borderId="4" xfId="1" applyNumberFormat="1" applyFont="1" applyFill="1" applyBorder="1" applyAlignment="1">
      <alignment horizontal="center" vertical="center" wrapText="1"/>
    </xf>
    <xf numFmtId="1" fontId="3" fillId="4" borderId="12" xfId="9" applyNumberFormat="1" applyFont="1" applyFill="1" applyBorder="1" applyAlignment="1">
      <alignment horizontal="left"/>
    </xf>
    <xf numFmtId="1" fontId="3" fillId="0" borderId="49" xfId="4" applyNumberFormat="1" applyFont="1" applyBorder="1" applyAlignment="1">
      <alignment horizontal="center" vertical="center" wrapText="1"/>
    </xf>
    <xf numFmtId="1" fontId="3" fillId="0" borderId="54" xfId="4" applyNumberFormat="1" applyFont="1" applyBorder="1" applyAlignment="1">
      <alignment horizontal="center" vertical="center" wrapText="1"/>
    </xf>
    <xf numFmtId="1" fontId="3" fillId="0" borderId="14" xfId="4" applyNumberFormat="1" applyFont="1" applyBorder="1" applyAlignment="1">
      <alignment horizontal="center" vertical="center" wrapText="1"/>
    </xf>
    <xf numFmtId="1" fontId="6" fillId="2" borderId="20" xfId="6" applyNumberFormat="1" applyFont="1" applyFill="1" applyBorder="1" applyAlignment="1">
      <alignment horizontal="center" vertical="center"/>
    </xf>
    <xf numFmtId="1" fontId="6" fillId="2" borderId="32" xfId="6" applyNumberFormat="1" applyFont="1" applyFill="1" applyBorder="1" applyAlignment="1">
      <alignment horizontal="center" vertical="center"/>
    </xf>
    <xf numFmtId="1" fontId="6" fillId="2" borderId="37" xfId="6" applyNumberFormat="1" applyFont="1" applyFill="1" applyBorder="1" applyAlignment="1">
      <alignment horizontal="center" vertical="center"/>
    </xf>
    <xf numFmtId="1" fontId="6" fillId="2" borderId="33" xfId="6" applyNumberFormat="1" applyFont="1" applyFill="1" applyBorder="1" applyAlignment="1">
      <alignment horizontal="center" vertical="center" wrapText="1"/>
    </xf>
    <xf numFmtId="1" fontId="6" fillId="12" borderId="29" xfId="6" applyNumberFormat="1" applyFont="1" applyFill="1" applyBorder="1" applyAlignment="1">
      <alignment horizontal="center" vertical="center" wrapText="1"/>
    </xf>
    <xf numFmtId="1" fontId="6" fillId="12" borderId="49" xfId="6" applyNumberFormat="1" applyFont="1" applyFill="1" applyBorder="1" applyAlignment="1">
      <alignment horizontal="center" vertical="center" wrapText="1"/>
    </xf>
    <xf numFmtId="1" fontId="6" fillId="12" borderId="3" xfId="6" applyNumberFormat="1" applyFont="1" applyFill="1" applyBorder="1" applyAlignment="1">
      <alignment horizontal="center" vertical="center" wrapText="1"/>
    </xf>
    <xf numFmtId="1" fontId="6" fillId="12" borderId="33" xfId="6" applyNumberFormat="1" applyFont="1" applyFill="1" applyBorder="1" applyAlignment="1">
      <alignment horizontal="center" vertical="center" wrapText="1"/>
    </xf>
    <xf numFmtId="1" fontId="6" fillId="12" borderId="13" xfId="6" applyNumberFormat="1" applyFont="1" applyFill="1" applyBorder="1" applyAlignment="1">
      <alignment horizontal="center" vertical="center" wrapText="1"/>
    </xf>
    <xf numFmtId="1" fontId="6" fillId="6" borderId="20" xfId="4" applyNumberFormat="1" applyFont="1" applyFill="1" applyBorder="1" applyAlignment="1">
      <alignment horizontal="center" vertical="center" wrapText="1"/>
    </xf>
    <xf numFmtId="1" fontId="6" fillId="6" borderId="29" xfId="4" applyNumberFormat="1" applyFont="1" applyFill="1" applyBorder="1" applyAlignment="1">
      <alignment horizontal="center" vertical="center" wrapText="1"/>
    </xf>
    <xf numFmtId="1" fontId="6" fillId="6" borderId="49" xfId="4" applyNumberFormat="1" applyFont="1" applyFill="1" applyBorder="1" applyAlignment="1">
      <alignment horizontal="center" vertical="center" wrapText="1"/>
    </xf>
    <xf numFmtId="1" fontId="6" fillId="6" borderId="32" xfId="4" applyNumberFormat="1" applyFont="1" applyFill="1" applyBorder="1" applyAlignment="1">
      <alignment horizontal="center" vertical="center" wrapText="1"/>
    </xf>
    <xf numFmtId="1" fontId="6" fillId="6" borderId="0" xfId="4" applyNumberFormat="1" applyFont="1" applyFill="1" applyAlignment="1">
      <alignment horizontal="center" vertical="center" wrapText="1"/>
    </xf>
    <xf numFmtId="1" fontId="6" fillId="6" borderId="54" xfId="4" applyNumberFormat="1" applyFont="1" applyFill="1" applyBorder="1" applyAlignment="1">
      <alignment horizontal="center" vertical="center" wrapText="1"/>
    </xf>
    <xf numFmtId="1" fontId="5" fillId="0" borderId="15" xfId="4" applyNumberFormat="1" applyFont="1" applyBorder="1" applyAlignment="1">
      <alignment horizontal="left" vertical="center"/>
    </xf>
    <xf numFmtId="1" fontId="5" fillId="0" borderId="37" xfId="4" applyNumberFormat="1" applyFont="1" applyBorder="1" applyAlignment="1">
      <alignment horizontal="left" vertical="center"/>
    </xf>
    <xf numFmtId="1" fontId="5" fillId="0" borderId="14" xfId="4" applyNumberFormat="1" applyFont="1" applyBorder="1" applyAlignment="1">
      <alignment horizontal="left" vertical="center"/>
    </xf>
    <xf numFmtId="1" fontId="5" fillId="0" borderId="3" xfId="4" applyNumberFormat="1" applyFont="1" applyBorder="1" applyAlignment="1">
      <alignment horizontal="left" vertical="center"/>
    </xf>
    <xf numFmtId="1" fontId="5" fillId="0" borderId="13" xfId="4" applyNumberFormat="1" applyFont="1" applyBorder="1" applyAlignment="1">
      <alignment horizontal="left" vertical="center"/>
    </xf>
    <xf numFmtId="1" fontId="3" fillId="0" borderId="1" xfId="4" applyNumberFormat="1" applyFont="1" applyBorder="1" applyAlignment="1">
      <alignment horizontal="left" wrapText="1"/>
    </xf>
    <xf numFmtId="1" fontId="5" fillId="0" borderId="20" xfId="4" applyNumberFormat="1" applyFont="1" applyBorder="1" applyAlignment="1">
      <alignment horizontal="center" vertical="center" wrapText="1"/>
    </xf>
    <xf numFmtId="1" fontId="5" fillId="0" borderId="49" xfId="4" applyNumberFormat="1" applyFont="1" applyBorder="1" applyAlignment="1">
      <alignment horizontal="center" vertical="center" wrapText="1"/>
    </xf>
    <xf numFmtId="1" fontId="5" fillId="0" borderId="37" xfId="4" applyNumberFormat="1" applyFont="1" applyBorder="1" applyAlignment="1">
      <alignment horizontal="center" vertical="center" wrapText="1"/>
    </xf>
    <xf numFmtId="1" fontId="5" fillId="0" borderId="14" xfId="4" applyNumberFormat="1" applyFont="1" applyBorder="1" applyAlignment="1">
      <alignment horizontal="center" vertical="center" wrapText="1"/>
    </xf>
    <xf numFmtId="1" fontId="6" fillId="2" borderId="10" xfId="3" applyNumberFormat="1" applyFont="1" applyFill="1" applyBorder="1" applyAlignment="1">
      <alignment horizontal="center" vertical="center" wrapText="1"/>
    </xf>
    <xf numFmtId="1" fontId="6" fillId="12" borderId="5" xfId="6" applyNumberFormat="1" applyFont="1" applyFill="1" applyBorder="1" applyAlignment="1">
      <alignment horizontal="center" vertical="center" wrapText="1"/>
    </xf>
    <xf numFmtId="1" fontId="6" fillId="12" borderId="2" xfId="6" applyNumberFormat="1" applyFont="1" applyFill="1" applyBorder="1" applyAlignment="1">
      <alignment horizontal="center" vertical="center" wrapText="1"/>
    </xf>
    <xf numFmtId="1" fontId="6" fillId="7" borderId="20" xfId="9" applyNumberFormat="1" applyFont="1" applyFill="1" applyBorder="1" applyAlignment="1">
      <alignment horizontal="center" vertical="center" wrapText="1"/>
    </xf>
    <xf numFmtId="1" fontId="6" fillId="7" borderId="29" xfId="9" applyNumberFormat="1" applyFont="1" applyFill="1" applyBorder="1" applyAlignment="1">
      <alignment horizontal="center" vertical="center" wrapText="1"/>
    </xf>
    <xf numFmtId="1" fontId="6" fillId="7" borderId="37" xfId="9" applyNumberFormat="1" applyFont="1" applyFill="1" applyBorder="1" applyAlignment="1">
      <alignment horizontal="center" vertical="center" wrapText="1"/>
    </xf>
    <xf numFmtId="1" fontId="6" fillId="7" borderId="1" xfId="9" applyNumberFormat="1" applyFont="1" applyFill="1" applyBorder="1" applyAlignment="1">
      <alignment horizontal="center" vertical="center" wrapText="1"/>
    </xf>
    <xf numFmtId="1" fontId="5" fillId="4" borderId="23" xfId="4" applyNumberFormat="1" applyFont="1" applyFill="1" applyBorder="1" applyAlignment="1">
      <alignment horizontal="left"/>
    </xf>
    <xf numFmtId="1" fontId="5" fillId="4" borderId="15" xfId="4" applyNumberFormat="1" applyFont="1" applyFill="1" applyBorder="1" applyAlignment="1">
      <alignment horizontal="left"/>
    </xf>
    <xf numFmtId="1" fontId="5" fillId="4" borderId="18" xfId="4" applyNumberFormat="1" applyFont="1" applyFill="1" applyBorder="1" applyAlignment="1">
      <alignment horizontal="left"/>
    </xf>
    <xf numFmtId="1" fontId="3" fillId="0" borderId="0" xfId="4" applyNumberFormat="1" applyFont="1" applyAlignment="1">
      <alignment horizontal="left" wrapText="1"/>
    </xf>
    <xf numFmtId="1" fontId="3" fillId="0" borderId="2" xfId="3" applyNumberFormat="1" applyFont="1" applyBorder="1" applyAlignment="1">
      <alignment horizontal="center" vertical="center"/>
    </xf>
    <xf numFmtId="1" fontId="6" fillId="6" borderId="5" xfId="4" applyNumberFormat="1" applyFont="1" applyFill="1" applyBorder="1" applyAlignment="1">
      <alignment horizontal="center" vertical="center" wrapText="1"/>
    </xf>
    <xf numFmtId="1" fontId="5" fillId="0" borderId="32" xfId="4" applyNumberFormat="1" applyFont="1" applyBorder="1" applyAlignment="1">
      <alignment horizontal="center" vertical="center" wrapText="1"/>
    </xf>
    <xf numFmtId="1" fontId="5" fillId="0" borderId="3" xfId="4" applyNumberFormat="1" applyFont="1" applyBorder="1" applyAlignment="1">
      <alignment horizontal="center" vertical="center" wrapText="1"/>
    </xf>
    <xf numFmtId="1" fontId="5" fillId="0" borderId="13" xfId="4" applyNumberFormat="1" applyFont="1" applyBorder="1" applyAlignment="1">
      <alignment horizontal="center" vertical="center" wrapText="1"/>
    </xf>
    <xf numFmtId="1" fontId="3" fillId="0" borderId="23" xfId="4" applyNumberFormat="1" applyFont="1" applyBorder="1" applyAlignment="1">
      <alignment horizontal="center" vertical="center"/>
    </xf>
    <xf numFmtId="1" fontId="3" fillId="0" borderId="15" xfId="4" applyNumberFormat="1" applyFont="1" applyBorder="1" applyAlignment="1">
      <alignment horizontal="center" vertical="center"/>
    </xf>
    <xf numFmtId="1" fontId="5" fillId="0" borderId="21" xfId="4" applyNumberFormat="1" applyFont="1" applyBorder="1" applyAlignment="1">
      <alignment horizontal="left" vertical="center"/>
    </xf>
    <xf numFmtId="1" fontId="5" fillId="0" borderId="8" xfId="4" applyNumberFormat="1" applyFont="1" applyBorder="1" applyAlignment="1">
      <alignment horizontal="left" vertical="center"/>
    </xf>
    <xf numFmtId="1" fontId="5" fillId="0" borderId="2" xfId="4" applyNumberFormat="1" applyFont="1" applyBorder="1" applyAlignment="1">
      <alignment horizontal="center" vertical="center" wrapText="1"/>
    </xf>
    <xf numFmtId="1" fontId="5" fillId="0" borderId="4" xfId="4" applyNumberFormat="1" applyFont="1" applyBorder="1" applyAlignment="1">
      <alignment vertical="center" wrapText="1"/>
    </xf>
    <xf numFmtId="1" fontId="5" fillId="0" borderId="5" xfId="4" applyNumberFormat="1" applyFont="1" applyBorder="1" applyAlignment="1">
      <alignment vertical="center" wrapText="1"/>
    </xf>
    <xf numFmtId="1" fontId="5" fillId="0" borderId="4" xfId="4" quotePrefix="1" applyNumberFormat="1" applyFont="1" applyBorder="1" applyAlignment="1">
      <alignment horizontal="center" vertical="center" wrapText="1"/>
    </xf>
    <xf numFmtId="1" fontId="5" fillId="0" borderId="12" xfId="4" quotePrefix="1" applyNumberFormat="1" applyFont="1" applyBorder="1" applyAlignment="1">
      <alignment horizontal="center" vertical="center" wrapText="1"/>
    </xf>
    <xf numFmtId="1" fontId="5" fillId="0" borderId="5" xfId="4" quotePrefix="1" applyNumberFormat="1" applyFont="1" applyBorder="1" applyAlignment="1">
      <alignment horizontal="center" vertical="center" wrapText="1"/>
    </xf>
    <xf numFmtId="1" fontId="5" fillId="0" borderId="21" xfId="4" applyNumberFormat="1" applyFont="1" applyBorder="1" applyAlignment="1">
      <alignment horizontal="left"/>
    </xf>
    <xf numFmtId="1" fontId="5" fillId="0" borderId="8" xfId="4" applyNumberFormat="1" applyFont="1" applyBorder="1" applyAlignment="1">
      <alignment horizontal="left"/>
    </xf>
    <xf numFmtId="1" fontId="3" fillId="0" borderId="22" xfId="4" applyNumberFormat="1" applyFont="1" applyBorder="1" applyAlignment="1">
      <alignment horizontal="center" vertical="center"/>
    </xf>
    <xf numFmtId="1" fontId="3" fillId="0" borderId="19" xfId="4" applyNumberFormat="1" applyFont="1" applyBorder="1" applyAlignment="1">
      <alignment horizontal="center" vertical="center"/>
    </xf>
    <xf numFmtId="1" fontId="6" fillId="2" borderId="4" xfId="4" applyNumberFormat="1" applyFont="1" applyFill="1" applyBorder="1" applyAlignment="1">
      <alignment horizontal="center" vertical="center" wrapText="1"/>
    </xf>
    <xf numFmtId="1" fontId="6" fillId="2" borderId="12" xfId="4" applyNumberFormat="1" applyFont="1" applyFill="1" applyBorder="1" applyAlignment="1">
      <alignment horizontal="center" vertical="center" wrapText="1"/>
    </xf>
    <xf numFmtId="1" fontId="6" fillId="2" borderId="5" xfId="4" applyNumberFormat="1" applyFont="1" applyFill="1" applyBorder="1" applyAlignment="1">
      <alignment horizontal="center" vertical="center" wrapText="1"/>
    </xf>
    <xf numFmtId="1" fontId="5" fillId="0" borderId="21" xfId="4" applyNumberFormat="1" applyFont="1" applyBorder="1"/>
    <xf numFmtId="1" fontId="5" fillId="0" borderId="7" xfId="4" applyNumberFormat="1" applyFont="1" applyBorder="1"/>
    <xf numFmtId="1" fontId="5" fillId="0" borderId="20" xfId="4" applyNumberFormat="1" applyFont="1" applyBorder="1" applyAlignment="1">
      <alignment horizontal="left" vertical="center" wrapText="1"/>
    </xf>
    <xf numFmtId="1" fontId="5" fillId="0" borderId="49" xfId="4" applyNumberFormat="1" applyFont="1" applyBorder="1" applyAlignment="1">
      <alignment horizontal="left" vertical="center" wrapText="1"/>
    </xf>
    <xf numFmtId="1" fontId="5" fillId="0" borderId="21" xfId="10" applyNumberFormat="1" applyFont="1" applyBorder="1" applyAlignment="1">
      <alignment horizontal="left" vertical="center" wrapText="1"/>
    </xf>
    <xf numFmtId="1" fontId="5" fillId="0" borderId="8" xfId="10" applyNumberFormat="1" applyFont="1" applyBorder="1" applyAlignment="1">
      <alignment horizontal="left" vertical="center" wrapText="1"/>
    </xf>
    <xf numFmtId="1" fontId="5" fillId="0" borderId="37" xfId="10" applyNumberFormat="1" applyFont="1" applyBorder="1" applyAlignment="1">
      <alignment horizontal="left" vertical="center" wrapText="1"/>
    </xf>
    <xf numFmtId="1" fontId="5" fillId="0" borderId="14" xfId="10" applyNumberFormat="1" applyFont="1" applyBorder="1" applyAlignment="1">
      <alignment horizontal="left" vertical="center" wrapText="1"/>
    </xf>
    <xf numFmtId="1" fontId="5" fillId="0" borderId="4" xfId="11" applyNumberFormat="1" applyFont="1" applyBorder="1" applyAlignment="1">
      <alignment horizontal="center" vertical="center"/>
    </xf>
    <xf numFmtId="1" fontId="5" fillId="0" borderId="5" xfId="11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20" xfId="13" applyNumberFormat="1" applyFont="1" applyBorder="1" applyAlignment="1">
      <alignment horizontal="center" vertical="center" wrapText="1"/>
    </xf>
    <xf numFmtId="1" fontId="5" fillId="0" borderId="49" xfId="13" applyNumberFormat="1" applyFont="1" applyBorder="1" applyAlignment="1">
      <alignment horizontal="center" vertical="center" wrapText="1"/>
    </xf>
    <xf numFmtId="1" fontId="5" fillId="0" borderId="37" xfId="13" applyNumberFormat="1" applyFont="1" applyBorder="1" applyAlignment="1">
      <alignment horizontal="center" vertical="center" wrapText="1"/>
    </xf>
    <xf numFmtId="1" fontId="5" fillId="0" borderId="14" xfId="13" applyNumberFormat="1" applyFont="1" applyBorder="1" applyAlignment="1">
      <alignment horizontal="center" vertical="center" wrapText="1"/>
    </xf>
    <xf numFmtId="1" fontId="5" fillId="0" borderId="21" xfId="4" applyNumberFormat="1" applyFont="1" applyBorder="1" applyAlignment="1">
      <alignment horizontal="left" wrapText="1"/>
    </xf>
    <xf numFmtId="1" fontId="5" fillId="0" borderId="7" xfId="4" applyNumberFormat="1" applyFont="1" applyBorder="1" applyAlignment="1">
      <alignment horizontal="left" wrapText="1"/>
    </xf>
    <xf numFmtId="1" fontId="5" fillId="0" borderId="21" xfId="4" applyNumberFormat="1" applyFont="1" applyBorder="1" applyAlignment="1">
      <alignment vertical="center"/>
    </xf>
    <xf numFmtId="1" fontId="5" fillId="0" borderId="7" xfId="4" applyNumberFormat="1" applyFont="1" applyBorder="1" applyAlignment="1">
      <alignment vertical="center"/>
    </xf>
    <xf numFmtId="1" fontId="5" fillId="0" borderId="21" xfId="4" applyNumberFormat="1" applyFont="1" applyBorder="1" applyAlignment="1">
      <alignment wrapText="1"/>
    </xf>
    <xf numFmtId="1" fontId="5" fillId="0" borderId="7" xfId="4" applyNumberFormat="1" applyFont="1" applyBorder="1" applyAlignment="1">
      <alignment wrapText="1"/>
    </xf>
    <xf numFmtId="1" fontId="3" fillId="0" borderId="21" xfId="4" applyNumberFormat="1" applyFont="1" applyBorder="1" applyAlignment="1">
      <alignment horizontal="right"/>
    </xf>
    <xf numFmtId="1" fontId="3" fillId="0" borderId="7" xfId="4" applyNumberFormat="1" applyFont="1" applyBorder="1" applyAlignment="1">
      <alignment horizontal="right"/>
    </xf>
    <xf numFmtId="0" fontId="5" fillId="0" borderId="21" xfId="4" applyFont="1" applyBorder="1" applyAlignment="1">
      <alignment horizontal="left" wrapText="1"/>
    </xf>
    <xf numFmtId="0" fontId="5" fillId="0" borderId="7" xfId="4" applyFont="1" applyBorder="1" applyAlignment="1">
      <alignment horizontal="left" wrapText="1"/>
    </xf>
    <xf numFmtId="1" fontId="3" fillId="4" borderId="2" xfId="14" applyNumberFormat="1" applyFont="1" applyFill="1" applyBorder="1" applyAlignment="1">
      <alignment horizontal="center" vertical="center" wrapText="1"/>
    </xf>
    <xf numFmtId="1" fontId="3" fillId="4" borderId="4" xfId="14" applyNumberFormat="1" applyFont="1" applyFill="1" applyBorder="1" applyAlignment="1">
      <alignment horizontal="center" vertical="center" wrapText="1"/>
    </xf>
  </cellXfs>
  <cellStyles count="15">
    <cellStyle name="Escribir" xfId="12"/>
    <cellStyle name="Millares" xfId="1" builtinId="3"/>
    <cellStyle name="Millares [0] 2" xfId="9"/>
    <cellStyle name="Millares 2" xfId="14"/>
    <cellStyle name="Moneda" xfId="2" builtinId="4"/>
    <cellStyle name="Normal" xfId="0" builtinId="0"/>
    <cellStyle name="Normal_08a" xfId="6"/>
    <cellStyle name="Normal_REM 02-2002" xfId="8"/>
    <cellStyle name="Normal_REM 05-2002" xfId="13"/>
    <cellStyle name="Normal_REM 08-2002" xfId="11"/>
    <cellStyle name="Normal_REM 17-2002" xfId="4"/>
    <cellStyle name="Normal_REM 18-2002" xfId="7"/>
    <cellStyle name="Normal_REM17-17A" xfId="5"/>
    <cellStyle name="Normal_REM18A-18" xfId="10"/>
    <cellStyle name="Normal_RMC_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B17%20FACTURACI&#211;N%20A&#209;O%20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ENERO/116108BS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FEBRERO/116108BS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RZO/116108BS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ABRIL/116108BS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YO/116108BS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JUNIO/116108BS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JULIO/116108BS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AGOSTO/116108BS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2/REM%20MENSUAL/SEPTIEMBRE/116108BS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OCTUBRE/116108BS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BS%20SEP%20Y%20NOV\116108BS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DICIEMBRE/116108BS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7">
          <cell r="B7">
            <v>2022</v>
          </cell>
        </row>
      </sheetData>
      <sheetData sheetId="1">
        <row r="52">
          <cell r="C52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2022</v>
          </cell>
        </row>
      </sheetData>
      <sheetData sheetId="1">
        <row r="52">
          <cell r="C52">
            <v>6100</v>
          </cell>
          <cell r="E52">
            <v>6100</v>
          </cell>
          <cell r="AL52">
            <v>52887000</v>
          </cell>
        </row>
        <row r="54">
          <cell r="C54">
            <v>0</v>
          </cell>
          <cell r="E54">
            <v>0</v>
          </cell>
          <cell r="AL54">
            <v>0</v>
          </cell>
        </row>
        <row r="55">
          <cell r="C55">
            <v>194</v>
          </cell>
          <cell r="E55">
            <v>113</v>
          </cell>
          <cell r="AL55">
            <v>1817040</v>
          </cell>
        </row>
        <row r="56">
          <cell r="C56">
            <v>4256</v>
          </cell>
          <cell r="E56">
            <v>4035</v>
          </cell>
          <cell r="AL56">
            <v>34983450</v>
          </cell>
        </row>
        <row r="60">
          <cell r="C60">
            <v>855</v>
          </cell>
          <cell r="E60">
            <v>855</v>
          </cell>
          <cell r="AL60">
            <v>1975050</v>
          </cell>
        </row>
        <row r="61">
          <cell r="C61">
            <v>0</v>
          </cell>
          <cell r="E61">
            <v>0</v>
          </cell>
          <cell r="AL61">
            <v>0</v>
          </cell>
        </row>
        <row r="62">
          <cell r="C62">
            <v>0</v>
          </cell>
          <cell r="E62">
            <v>0</v>
          </cell>
          <cell r="AL62">
            <v>0</v>
          </cell>
        </row>
        <row r="63">
          <cell r="C63">
            <v>137</v>
          </cell>
          <cell r="E63">
            <v>137</v>
          </cell>
          <cell r="AL63">
            <v>184950</v>
          </cell>
        </row>
        <row r="64">
          <cell r="C64">
            <v>886</v>
          </cell>
          <cell r="E64">
            <v>884</v>
          </cell>
          <cell r="AL64">
            <v>1193400</v>
          </cell>
        </row>
        <row r="65">
          <cell r="C65">
            <v>456</v>
          </cell>
          <cell r="E65">
            <v>456</v>
          </cell>
          <cell r="AL65">
            <v>615600</v>
          </cell>
        </row>
        <row r="67">
          <cell r="C67">
            <v>208</v>
          </cell>
        </row>
        <row r="68">
          <cell r="C68">
            <v>330</v>
          </cell>
        </row>
        <row r="119">
          <cell r="C119">
            <v>130</v>
          </cell>
          <cell r="E119">
            <v>130</v>
          </cell>
          <cell r="AL119">
            <v>937300</v>
          </cell>
        </row>
        <row r="122">
          <cell r="C122">
            <v>0</v>
          </cell>
          <cell r="E122">
            <v>0</v>
          </cell>
          <cell r="AL122">
            <v>0</v>
          </cell>
        </row>
        <row r="126">
          <cell r="C126">
            <v>0</v>
          </cell>
          <cell r="E126">
            <v>0</v>
          </cell>
          <cell r="AL126">
            <v>0</v>
          </cell>
        </row>
        <row r="128">
          <cell r="C128">
            <v>34</v>
          </cell>
          <cell r="E128">
            <v>34</v>
          </cell>
          <cell r="AL128">
            <v>150960</v>
          </cell>
        </row>
        <row r="129">
          <cell r="C129">
            <v>521</v>
          </cell>
          <cell r="E129">
            <v>521</v>
          </cell>
          <cell r="AL129">
            <v>1271240</v>
          </cell>
        </row>
        <row r="130">
          <cell r="C130">
            <v>0</v>
          </cell>
          <cell r="E130">
            <v>0</v>
          </cell>
          <cell r="AL130">
            <v>0</v>
          </cell>
        </row>
        <row r="131">
          <cell r="C131">
            <v>357</v>
          </cell>
          <cell r="E131">
            <v>357</v>
          </cell>
          <cell r="AL131">
            <v>871080</v>
          </cell>
        </row>
        <row r="132">
          <cell r="C132">
            <v>27</v>
          </cell>
          <cell r="E132">
            <v>27</v>
          </cell>
          <cell r="AL132">
            <v>65880</v>
          </cell>
        </row>
        <row r="133">
          <cell r="C133">
            <v>61</v>
          </cell>
          <cell r="E133">
            <v>61</v>
          </cell>
          <cell r="AL133">
            <v>148840</v>
          </cell>
        </row>
        <row r="135">
          <cell r="C135">
            <v>0</v>
          </cell>
        </row>
        <row r="139">
          <cell r="C139">
            <v>62</v>
          </cell>
          <cell r="E139">
            <v>62</v>
          </cell>
          <cell r="AL139">
            <v>131440</v>
          </cell>
        </row>
        <row r="140">
          <cell r="C140">
            <v>347</v>
          </cell>
          <cell r="E140">
            <v>347</v>
          </cell>
          <cell r="AL140">
            <v>423340</v>
          </cell>
        </row>
        <row r="141">
          <cell r="C141">
            <v>439</v>
          </cell>
          <cell r="E141">
            <v>439</v>
          </cell>
          <cell r="AL141">
            <v>930680</v>
          </cell>
        </row>
        <row r="142">
          <cell r="C142">
            <v>0</v>
          </cell>
          <cell r="E142">
            <v>0</v>
          </cell>
          <cell r="AL142">
            <v>0</v>
          </cell>
        </row>
        <row r="143">
          <cell r="C143">
            <v>0</v>
          </cell>
          <cell r="E143">
            <v>0</v>
          </cell>
          <cell r="AL143">
            <v>0</v>
          </cell>
        </row>
        <row r="145">
          <cell r="C145">
            <v>203</v>
          </cell>
        </row>
        <row r="146">
          <cell r="C146">
            <v>0</v>
          </cell>
        </row>
        <row r="150">
          <cell r="C150">
            <v>1571</v>
          </cell>
          <cell r="E150">
            <v>1532</v>
          </cell>
          <cell r="AL150">
            <v>1240920</v>
          </cell>
        </row>
        <row r="153">
          <cell r="C153">
            <v>0</v>
          </cell>
          <cell r="E153">
            <v>0</v>
          </cell>
        </row>
        <row r="196">
          <cell r="C196">
            <v>1681</v>
          </cell>
          <cell r="E196">
            <v>1361</v>
          </cell>
          <cell r="AL196">
            <v>52629870</v>
          </cell>
        </row>
        <row r="197">
          <cell r="C197">
            <v>1907</v>
          </cell>
          <cell r="E197">
            <v>1896</v>
          </cell>
          <cell r="AL197">
            <v>82532880</v>
          </cell>
        </row>
        <row r="198">
          <cell r="C198">
            <v>393</v>
          </cell>
          <cell r="E198">
            <v>393</v>
          </cell>
          <cell r="AL198">
            <v>31817280</v>
          </cell>
        </row>
        <row r="199">
          <cell r="C199">
            <v>135</v>
          </cell>
          <cell r="E199">
            <v>135</v>
          </cell>
          <cell r="AL199">
            <v>10929600</v>
          </cell>
        </row>
        <row r="200">
          <cell r="C200">
            <v>0</v>
          </cell>
          <cell r="E200">
            <v>0</v>
          </cell>
          <cell r="AL200">
            <v>0</v>
          </cell>
        </row>
        <row r="201">
          <cell r="C201">
            <v>559</v>
          </cell>
          <cell r="E201">
            <v>559</v>
          </cell>
          <cell r="AL201">
            <v>93688400</v>
          </cell>
        </row>
        <row r="202">
          <cell r="C202">
            <v>0</v>
          </cell>
          <cell r="E202">
            <v>0</v>
          </cell>
          <cell r="AL202">
            <v>0</v>
          </cell>
        </row>
        <row r="203">
          <cell r="C203">
            <v>0</v>
          </cell>
          <cell r="E203">
            <v>0</v>
          </cell>
          <cell r="AL203">
            <v>0</v>
          </cell>
        </row>
        <row r="204">
          <cell r="C204">
            <v>450</v>
          </cell>
          <cell r="E204">
            <v>449</v>
          </cell>
          <cell r="AL204">
            <v>17385280</v>
          </cell>
        </row>
        <row r="205">
          <cell r="C205">
            <v>170</v>
          </cell>
          <cell r="E205">
            <v>169</v>
          </cell>
          <cell r="AL205">
            <v>1321580</v>
          </cell>
        </row>
        <row r="206">
          <cell r="C206">
            <v>51</v>
          </cell>
          <cell r="E206">
            <v>51</v>
          </cell>
          <cell r="AL206">
            <v>3704130</v>
          </cell>
        </row>
        <row r="207">
          <cell r="C207">
            <v>0</v>
          </cell>
          <cell r="E207">
            <v>0</v>
          </cell>
          <cell r="AL207">
            <v>0</v>
          </cell>
        </row>
        <row r="208">
          <cell r="C208">
            <v>0</v>
          </cell>
          <cell r="E208">
            <v>0</v>
          </cell>
          <cell r="AL208">
            <v>0</v>
          </cell>
        </row>
        <row r="209">
          <cell r="C209">
            <v>0</v>
          </cell>
          <cell r="E209">
            <v>0</v>
          </cell>
          <cell r="AL209">
            <v>0</v>
          </cell>
        </row>
        <row r="210">
          <cell r="C210">
            <v>0</v>
          </cell>
          <cell r="E210">
            <v>0</v>
          </cell>
          <cell r="AL210">
            <v>0</v>
          </cell>
        </row>
        <row r="211">
          <cell r="C211">
            <v>243</v>
          </cell>
          <cell r="E211">
            <v>243</v>
          </cell>
          <cell r="AL211">
            <v>14033250</v>
          </cell>
        </row>
        <row r="212">
          <cell r="C212">
            <v>438</v>
          </cell>
          <cell r="E212">
            <v>438</v>
          </cell>
          <cell r="AL212">
            <v>42131220</v>
          </cell>
        </row>
        <row r="297">
          <cell r="C297">
            <v>48350</v>
          </cell>
          <cell r="D297">
            <v>47453</v>
          </cell>
          <cell r="E297">
            <v>47453</v>
          </cell>
          <cell r="F297">
            <v>0</v>
          </cell>
          <cell r="G297">
            <v>897</v>
          </cell>
          <cell r="AA297">
            <v>19490</v>
          </cell>
          <cell r="AB297">
            <v>12203</v>
          </cell>
          <cell r="AC297">
            <v>16657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9</v>
          </cell>
          <cell r="AJ297">
            <v>0</v>
          </cell>
          <cell r="AL297">
            <v>79681340</v>
          </cell>
        </row>
        <row r="375">
          <cell r="C375">
            <v>55373</v>
          </cell>
          <cell r="D375">
            <v>54849</v>
          </cell>
          <cell r="E375">
            <v>54849</v>
          </cell>
          <cell r="F375">
            <v>0</v>
          </cell>
          <cell r="G375">
            <v>524</v>
          </cell>
          <cell r="AA375">
            <v>17170</v>
          </cell>
          <cell r="AB375">
            <v>21117</v>
          </cell>
          <cell r="AC375">
            <v>17086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75</v>
          </cell>
          <cell r="AJ375">
            <v>0</v>
          </cell>
          <cell r="AL375">
            <v>90648640</v>
          </cell>
        </row>
        <row r="421">
          <cell r="C421">
            <v>4484</v>
          </cell>
          <cell r="D421">
            <v>4468</v>
          </cell>
          <cell r="E421">
            <v>4468</v>
          </cell>
          <cell r="F421">
            <v>0</v>
          </cell>
          <cell r="G421">
            <v>16</v>
          </cell>
          <cell r="AA421">
            <v>173</v>
          </cell>
          <cell r="AB421">
            <v>4248</v>
          </cell>
          <cell r="AC421">
            <v>63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34</v>
          </cell>
          <cell r="AJ421">
            <v>0</v>
          </cell>
          <cell r="AL421">
            <v>19092990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3</v>
          </cell>
          <cell r="AJ435">
            <v>0</v>
          </cell>
          <cell r="AL435">
            <v>0</v>
          </cell>
        </row>
        <row r="514">
          <cell r="C514">
            <v>3848</v>
          </cell>
          <cell r="D514">
            <v>3821</v>
          </cell>
          <cell r="E514">
            <v>3821</v>
          </cell>
          <cell r="F514">
            <v>0</v>
          </cell>
          <cell r="G514">
            <v>27</v>
          </cell>
          <cell r="AA514">
            <v>1319</v>
          </cell>
          <cell r="AB514">
            <v>1172</v>
          </cell>
          <cell r="AC514">
            <v>1357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195</v>
          </cell>
          <cell r="AJ514">
            <v>0</v>
          </cell>
          <cell r="AL514">
            <v>22768460</v>
          </cell>
        </row>
        <row r="573">
          <cell r="C573">
            <v>3922</v>
          </cell>
          <cell r="D573">
            <v>3896</v>
          </cell>
          <cell r="E573">
            <v>3896</v>
          </cell>
          <cell r="F573">
            <v>0</v>
          </cell>
          <cell r="G573">
            <v>26</v>
          </cell>
          <cell r="AA573">
            <v>1027</v>
          </cell>
          <cell r="AB573">
            <v>2488</v>
          </cell>
          <cell r="AC573">
            <v>407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5</v>
          </cell>
          <cell r="AJ573">
            <v>0</v>
          </cell>
          <cell r="AL573">
            <v>14863350</v>
          </cell>
        </row>
        <row r="593">
          <cell r="C593">
            <v>28</v>
          </cell>
          <cell r="D593">
            <v>28</v>
          </cell>
          <cell r="E593">
            <v>28</v>
          </cell>
          <cell r="F593">
            <v>0</v>
          </cell>
          <cell r="G593">
            <v>0</v>
          </cell>
          <cell r="AA593">
            <v>0</v>
          </cell>
          <cell r="AB593">
            <v>28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L593">
            <v>94960</v>
          </cell>
        </row>
        <row r="634">
          <cell r="C634">
            <v>34931</v>
          </cell>
          <cell r="D634">
            <v>34672</v>
          </cell>
          <cell r="E634">
            <v>34672</v>
          </cell>
          <cell r="F634">
            <v>0</v>
          </cell>
          <cell r="G634">
            <v>259</v>
          </cell>
          <cell r="AA634">
            <v>417</v>
          </cell>
          <cell r="AB634">
            <v>33169</v>
          </cell>
          <cell r="AC634">
            <v>1345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34</v>
          </cell>
          <cell r="AJ634">
            <v>0</v>
          </cell>
          <cell r="AL634">
            <v>867309200</v>
          </cell>
        </row>
        <row r="644">
          <cell r="C644">
            <v>487</v>
          </cell>
          <cell r="D644">
            <v>487</v>
          </cell>
          <cell r="E644">
            <v>487</v>
          </cell>
          <cell r="F644">
            <v>0</v>
          </cell>
          <cell r="G644">
            <v>0</v>
          </cell>
          <cell r="AA644">
            <v>10</v>
          </cell>
          <cell r="AB644">
            <v>2</v>
          </cell>
          <cell r="AC644">
            <v>475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1038690</v>
          </cell>
        </row>
        <row r="655">
          <cell r="C655">
            <v>6425</v>
          </cell>
          <cell r="D655">
            <v>6182</v>
          </cell>
          <cell r="E655">
            <v>6182</v>
          </cell>
          <cell r="F655">
            <v>0</v>
          </cell>
          <cell r="G655">
            <v>243</v>
          </cell>
          <cell r="AA655">
            <v>3774</v>
          </cell>
          <cell r="AB655">
            <v>1495</v>
          </cell>
          <cell r="AC655">
            <v>1156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2</v>
          </cell>
          <cell r="AJ655">
            <v>0</v>
          </cell>
        </row>
        <row r="705">
          <cell r="C705">
            <v>97</v>
          </cell>
          <cell r="D705">
            <v>95</v>
          </cell>
          <cell r="E705">
            <v>95</v>
          </cell>
          <cell r="F705">
            <v>0</v>
          </cell>
          <cell r="G705">
            <v>2</v>
          </cell>
          <cell r="AA705">
            <v>28</v>
          </cell>
          <cell r="AB705">
            <v>33</v>
          </cell>
          <cell r="AC705">
            <v>36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4</v>
          </cell>
          <cell r="AJ705">
            <v>0</v>
          </cell>
          <cell r="AL705">
            <v>187040</v>
          </cell>
        </row>
        <row r="747">
          <cell r="C747">
            <v>3866</v>
          </cell>
          <cell r="D747">
            <v>3847</v>
          </cell>
          <cell r="E747">
            <v>3847</v>
          </cell>
          <cell r="F747">
            <v>0</v>
          </cell>
          <cell r="G747">
            <v>19</v>
          </cell>
          <cell r="AA747">
            <v>283</v>
          </cell>
          <cell r="AB747">
            <v>2649</v>
          </cell>
          <cell r="AC747">
            <v>934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6825390</v>
          </cell>
        </row>
        <row r="807">
          <cell r="C807">
            <v>2293</v>
          </cell>
          <cell r="D807">
            <v>2281</v>
          </cell>
          <cell r="E807">
            <v>2280</v>
          </cell>
          <cell r="F807">
            <v>1</v>
          </cell>
          <cell r="G807">
            <v>12</v>
          </cell>
          <cell r="AA807">
            <v>291</v>
          </cell>
          <cell r="AB807">
            <v>709</v>
          </cell>
          <cell r="AC807">
            <v>1293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L807">
            <v>22521170</v>
          </cell>
        </row>
        <row r="830"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60">
          <cell r="C860">
            <v>1848</v>
          </cell>
          <cell r="D860">
            <v>1841</v>
          </cell>
          <cell r="E860">
            <v>1841</v>
          </cell>
          <cell r="F860">
            <v>0</v>
          </cell>
          <cell r="G860">
            <v>7</v>
          </cell>
          <cell r="AA860">
            <v>252</v>
          </cell>
          <cell r="AB860">
            <v>190</v>
          </cell>
          <cell r="AC860">
            <v>1406</v>
          </cell>
          <cell r="AD860">
            <v>9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L860">
            <v>109399580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L862">
            <v>0</v>
          </cell>
        </row>
        <row r="863">
          <cell r="C863">
            <v>102</v>
          </cell>
          <cell r="D863">
            <v>102</v>
          </cell>
          <cell r="E863">
            <v>102</v>
          </cell>
          <cell r="F863">
            <v>0</v>
          </cell>
          <cell r="G863">
            <v>0</v>
          </cell>
          <cell r="AA863">
            <v>40</v>
          </cell>
          <cell r="AB863">
            <v>22</v>
          </cell>
          <cell r="AC863">
            <v>40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L863">
            <v>2319480</v>
          </cell>
        </row>
        <row r="885">
          <cell r="C885">
            <v>1109</v>
          </cell>
          <cell r="D885">
            <v>1109</v>
          </cell>
          <cell r="E885">
            <v>1109</v>
          </cell>
          <cell r="F885">
            <v>0</v>
          </cell>
          <cell r="G885">
            <v>0</v>
          </cell>
          <cell r="AA885">
            <v>352</v>
          </cell>
          <cell r="AB885">
            <v>431</v>
          </cell>
          <cell r="AC885">
            <v>326</v>
          </cell>
          <cell r="AD885">
            <v>6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L885">
            <v>23422450</v>
          </cell>
        </row>
        <row r="926"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L926">
            <v>0</v>
          </cell>
        </row>
        <row r="970"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</row>
        <row r="1048"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1</v>
          </cell>
          <cell r="AI1048">
            <v>0</v>
          </cell>
          <cell r="AJ1048">
            <v>0</v>
          </cell>
          <cell r="AL1048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86">
          <cell r="AL1086">
            <v>0</v>
          </cell>
        </row>
        <row r="1087"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101">
          <cell r="C1101">
            <v>2701</v>
          </cell>
          <cell r="D1101">
            <v>2701</v>
          </cell>
          <cell r="E1101">
            <v>2701</v>
          </cell>
          <cell r="F1101">
            <v>0</v>
          </cell>
          <cell r="G1101">
            <v>0</v>
          </cell>
          <cell r="AA1101">
            <v>1669</v>
          </cell>
          <cell r="AB1101">
            <v>1032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61">
          <cell r="C1161">
            <v>5823</v>
          </cell>
          <cell r="D1161">
            <v>5823</v>
          </cell>
          <cell r="E1161">
            <v>5823</v>
          </cell>
          <cell r="F1161">
            <v>0</v>
          </cell>
          <cell r="G1161">
            <v>0</v>
          </cell>
          <cell r="AA1161">
            <v>1587</v>
          </cell>
          <cell r="AB1161">
            <v>455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</row>
        <row r="1192">
          <cell r="C1192">
            <v>2118</v>
          </cell>
          <cell r="E1192">
            <v>2069</v>
          </cell>
          <cell r="AL1192">
            <v>71771560</v>
          </cell>
        </row>
        <row r="1206"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457</v>
          </cell>
          <cell r="AI1206">
            <v>0</v>
          </cell>
          <cell r="AJ1206">
            <v>0</v>
          </cell>
          <cell r="AL1206">
            <v>0</v>
          </cell>
        </row>
        <row r="1210">
          <cell r="C1210">
            <v>0</v>
          </cell>
        </row>
        <row r="1227">
          <cell r="C1227">
            <v>58</v>
          </cell>
          <cell r="E1227">
            <v>58</v>
          </cell>
        </row>
        <row r="1230">
          <cell r="C1230">
            <v>214</v>
          </cell>
          <cell r="E1230">
            <v>214</v>
          </cell>
          <cell r="AL1230">
            <v>706200</v>
          </cell>
        </row>
        <row r="1231">
          <cell r="C1231">
            <v>331</v>
          </cell>
          <cell r="E1231">
            <v>331</v>
          </cell>
          <cell r="AL1231">
            <v>1092300</v>
          </cell>
        </row>
        <row r="1232">
          <cell r="C1232">
            <v>0</v>
          </cell>
          <cell r="E1232">
            <v>0</v>
          </cell>
          <cell r="AL1232">
            <v>0</v>
          </cell>
        </row>
        <row r="1233">
          <cell r="C1233">
            <v>1</v>
          </cell>
          <cell r="E1233">
            <v>1</v>
          </cell>
          <cell r="AL1233">
            <v>15380</v>
          </cell>
        </row>
        <row r="1234">
          <cell r="C1234">
            <v>0</v>
          </cell>
          <cell r="E1234">
            <v>0</v>
          </cell>
          <cell r="AL1234">
            <v>0</v>
          </cell>
        </row>
        <row r="1235">
          <cell r="C1235">
            <v>0</v>
          </cell>
          <cell r="E1235">
            <v>0</v>
          </cell>
          <cell r="AL1235">
            <v>0</v>
          </cell>
        </row>
        <row r="1236">
          <cell r="C1236">
            <v>0</v>
          </cell>
          <cell r="E1236">
            <v>0</v>
          </cell>
          <cell r="AL1236">
            <v>0</v>
          </cell>
        </row>
        <row r="1242">
          <cell r="C1242">
            <v>52</v>
          </cell>
          <cell r="D1242">
            <v>52</v>
          </cell>
          <cell r="E1242">
            <v>52</v>
          </cell>
          <cell r="F1242">
            <v>0</v>
          </cell>
          <cell r="G1242">
            <v>0</v>
          </cell>
          <cell r="AA1242">
            <v>13</v>
          </cell>
          <cell r="AB1242">
            <v>39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</row>
        <row r="1243"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96</v>
          </cell>
          <cell r="AI1243">
            <v>0</v>
          </cell>
          <cell r="AJ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</row>
        <row r="1245"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</row>
        <row r="1246">
          <cell r="C1246">
            <v>3</v>
          </cell>
          <cell r="D1246">
            <v>3</v>
          </cell>
          <cell r="E1246">
            <v>3</v>
          </cell>
          <cell r="F1246">
            <v>0</v>
          </cell>
          <cell r="G1246">
            <v>0</v>
          </cell>
          <cell r="AA1246">
            <v>3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</row>
        <row r="1247"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</row>
        <row r="1248"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</row>
        <row r="1250">
          <cell r="C1250">
            <v>2</v>
          </cell>
          <cell r="D1250">
            <v>2</v>
          </cell>
          <cell r="E1250">
            <v>2</v>
          </cell>
          <cell r="F1250">
            <v>0</v>
          </cell>
          <cell r="G1250">
            <v>0</v>
          </cell>
          <cell r="AA1250">
            <v>2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</row>
        <row r="1271"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</row>
        <row r="1277"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</row>
        <row r="1278"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</row>
        <row r="1279"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</row>
        <row r="1282"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</row>
        <row r="1289"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</row>
        <row r="1294">
          <cell r="C1294">
            <v>2</v>
          </cell>
          <cell r="D1294">
            <v>2</v>
          </cell>
          <cell r="E1294">
            <v>2</v>
          </cell>
          <cell r="F1294">
            <v>0</v>
          </cell>
          <cell r="G1294">
            <v>0</v>
          </cell>
          <cell r="AA1294">
            <v>0</v>
          </cell>
          <cell r="AB1294">
            <v>0</v>
          </cell>
          <cell r="AC1294">
            <v>2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</row>
        <row r="1295"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</row>
        <row r="1297"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</row>
        <row r="1380">
          <cell r="C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P1380">
            <v>0</v>
          </cell>
          <cell r="Q1380">
            <v>0</v>
          </cell>
          <cell r="S1380">
            <v>0</v>
          </cell>
          <cell r="T1380">
            <v>0</v>
          </cell>
          <cell r="V1380">
            <v>0</v>
          </cell>
          <cell r="W1380">
            <v>0</v>
          </cell>
          <cell r="Y1380">
            <v>0</v>
          </cell>
          <cell r="Z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L1380">
            <v>0</v>
          </cell>
        </row>
        <row r="1382"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</row>
        <row r="1383"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</row>
        <row r="1384"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</row>
        <row r="1386"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</row>
        <row r="1387"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</row>
        <row r="1390"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C1392">
            <v>31</v>
          </cell>
          <cell r="D1392">
            <v>31</v>
          </cell>
          <cell r="E1392">
            <v>31</v>
          </cell>
          <cell r="F1392">
            <v>0</v>
          </cell>
          <cell r="G1392">
            <v>0</v>
          </cell>
          <cell r="AA1392">
            <v>0</v>
          </cell>
          <cell r="AB1392">
            <v>31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</row>
        <row r="1395"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C1396">
            <v>372</v>
          </cell>
          <cell r="D1396">
            <v>372</v>
          </cell>
          <cell r="E1396">
            <v>372</v>
          </cell>
          <cell r="F1396">
            <v>0</v>
          </cell>
          <cell r="G1396">
            <v>0</v>
          </cell>
          <cell r="AA1396">
            <v>0</v>
          </cell>
          <cell r="AB1396">
            <v>372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C1397">
            <v>4</v>
          </cell>
          <cell r="D1397">
            <v>4</v>
          </cell>
          <cell r="E1397">
            <v>4</v>
          </cell>
          <cell r="F1397">
            <v>0</v>
          </cell>
          <cell r="G1397">
            <v>0</v>
          </cell>
          <cell r="AA1397">
            <v>0</v>
          </cell>
          <cell r="AB1397">
            <v>4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</row>
        <row r="1398">
          <cell r="C1398">
            <v>16</v>
          </cell>
          <cell r="D1398">
            <v>16</v>
          </cell>
          <cell r="E1398">
            <v>16</v>
          </cell>
          <cell r="F1398">
            <v>0</v>
          </cell>
          <cell r="G1398">
            <v>0</v>
          </cell>
          <cell r="AA1398">
            <v>0</v>
          </cell>
          <cell r="AB1398">
            <v>16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</row>
        <row r="1399"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</row>
        <row r="1400"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</row>
        <row r="1401"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</row>
        <row r="1402"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</row>
        <row r="1403">
          <cell r="C1403">
            <v>27</v>
          </cell>
          <cell r="D1403">
            <v>27</v>
          </cell>
          <cell r="E1403">
            <v>27</v>
          </cell>
          <cell r="F1403">
            <v>0</v>
          </cell>
          <cell r="G1403">
            <v>0</v>
          </cell>
          <cell r="AA1403">
            <v>0</v>
          </cell>
          <cell r="AB1403">
            <v>27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</row>
        <row r="1410"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</row>
        <row r="1411"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</row>
        <row r="1412"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</row>
        <row r="1413"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</row>
        <row r="1414"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</row>
        <row r="1415"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</row>
        <row r="1416">
          <cell r="C1416">
            <v>14</v>
          </cell>
          <cell r="D1416">
            <v>14</v>
          </cell>
          <cell r="E1416">
            <v>12</v>
          </cell>
          <cell r="F1416">
            <v>2</v>
          </cell>
          <cell r="G1416">
            <v>0</v>
          </cell>
          <cell r="AA1416">
            <v>14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1</v>
          </cell>
        </row>
        <row r="1417"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</row>
        <row r="1418"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</row>
        <row r="1419"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20"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</row>
        <row r="1421"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</row>
        <row r="1422">
          <cell r="C1422">
            <v>37</v>
          </cell>
          <cell r="D1422">
            <v>37</v>
          </cell>
          <cell r="E1422">
            <v>37</v>
          </cell>
          <cell r="F1422">
            <v>0</v>
          </cell>
          <cell r="G1422">
            <v>0</v>
          </cell>
          <cell r="AA1422">
            <v>0</v>
          </cell>
          <cell r="AB1422">
            <v>37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</row>
        <row r="1423">
          <cell r="C1423">
            <v>20</v>
          </cell>
          <cell r="D1423">
            <v>20</v>
          </cell>
          <cell r="E1423">
            <v>20</v>
          </cell>
          <cell r="F1423">
            <v>0</v>
          </cell>
          <cell r="G1423">
            <v>0</v>
          </cell>
          <cell r="AA1423">
            <v>0</v>
          </cell>
          <cell r="AB1423">
            <v>20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C1424">
            <v>13</v>
          </cell>
          <cell r="D1424">
            <v>13</v>
          </cell>
          <cell r="E1424">
            <v>13</v>
          </cell>
          <cell r="F1424">
            <v>0</v>
          </cell>
          <cell r="G1424">
            <v>0</v>
          </cell>
          <cell r="AA1424">
            <v>0</v>
          </cell>
          <cell r="AB1424">
            <v>13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</row>
        <row r="1425"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</row>
        <row r="1426"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</row>
        <row r="1427"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</row>
        <row r="1428"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</row>
        <row r="1514">
          <cell r="C1514">
            <v>72</v>
          </cell>
          <cell r="H1514">
            <v>67</v>
          </cell>
          <cell r="I1514">
            <v>49</v>
          </cell>
          <cell r="J1514">
            <v>18</v>
          </cell>
          <cell r="K1514">
            <v>1</v>
          </cell>
          <cell r="L1514">
            <v>0</v>
          </cell>
          <cell r="M1514">
            <v>1</v>
          </cell>
          <cell r="N1514">
            <v>3</v>
          </cell>
          <cell r="P1514">
            <v>0</v>
          </cell>
          <cell r="Q1514">
            <v>0</v>
          </cell>
          <cell r="S1514">
            <v>0</v>
          </cell>
          <cell r="T1514">
            <v>48</v>
          </cell>
          <cell r="V1514">
            <v>0</v>
          </cell>
          <cell r="W1514">
            <v>0</v>
          </cell>
          <cell r="Y1514">
            <v>0</v>
          </cell>
          <cell r="Z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19</v>
          </cell>
          <cell r="AL1514">
            <v>22437910</v>
          </cell>
        </row>
        <row r="1516"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</row>
        <row r="1519"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</row>
        <row r="1521"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</row>
        <row r="1522">
          <cell r="C1522">
            <v>18</v>
          </cell>
          <cell r="D1522">
            <v>18</v>
          </cell>
          <cell r="E1522">
            <v>18</v>
          </cell>
          <cell r="F1522">
            <v>0</v>
          </cell>
          <cell r="G1522">
            <v>0</v>
          </cell>
          <cell r="AA1522">
            <v>0</v>
          </cell>
          <cell r="AB1522">
            <v>18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</row>
        <row r="1523">
          <cell r="C1523">
            <v>29</v>
          </cell>
          <cell r="D1523">
            <v>29</v>
          </cell>
          <cell r="E1523">
            <v>29</v>
          </cell>
          <cell r="F1523">
            <v>0</v>
          </cell>
          <cell r="G1523">
            <v>0</v>
          </cell>
          <cell r="AA1523">
            <v>0</v>
          </cell>
          <cell r="AB1523">
            <v>29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0</v>
          </cell>
        </row>
        <row r="1524">
          <cell r="C1524">
            <v>31</v>
          </cell>
          <cell r="D1524">
            <v>31</v>
          </cell>
          <cell r="E1524">
            <v>31</v>
          </cell>
          <cell r="F1524">
            <v>0</v>
          </cell>
          <cell r="G1524">
            <v>0</v>
          </cell>
          <cell r="AA1524">
            <v>0</v>
          </cell>
          <cell r="AB1524">
            <v>31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</row>
        <row r="1525"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</row>
        <row r="1526">
          <cell r="C1526">
            <v>3</v>
          </cell>
          <cell r="D1526">
            <v>3</v>
          </cell>
          <cell r="E1526">
            <v>3</v>
          </cell>
          <cell r="F1526">
            <v>0</v>
          </cell>
          <cell r="G1526">
            <v>0</v>
          </cell>
          <cell r="AA1526">
            <v>0</v>
          </cell>
          <cell r="AB1526">
            <v>3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</row>
        <row r="1527"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</row>
        <row r="1528"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</row>
        <row r="1529"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</row>
        <row r="1530"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</row>
        <row r="1531"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</row>
        <row r="1532"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</row>
        <row r="1533"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0</v>
          </cell>
          <cell r="AJ1533">
            <v>0</v>
          </cell>
        </row>
        <row r="1534"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</row>
        <row r="1535"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</row>
        <row r="1536"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</row>
        <row r="1537"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</row>
        <row r="1538"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</row>
        <row r="1539">
          <cell r="C1539">
            <v>1</v>
          </cell>
          <cell r="D1539">
            <v>1</v>
          </cell>
          <cell r="E1539">
            <v>1</v>
          </cell>
          <cell r="F1539">
            <v>0</v>
          </cell>
          <cell r="G1539">
            <v>0</v>
          </cell>
          <cell r="AA1539">
            <v>1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</row>
        <row r="1540"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</row>
        <row r="1541"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</row>
        <row r="1542"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</row>
        <row r="1543"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</row>
        <row r="1544"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</row>
        <row r="1545"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</row>
        <row r="1546"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</row>
        <row r="1547"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</row>
        <row r="1548"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</row>
        <row r="1549"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</row>
        <row r="1550">
          <cell r="C1550">
            <v>122</v>
          </cell>
          <cell r="D1550">
            <v>122</v>
          </cell>
          <cell r="E1550">
            <v>122</v>
          </cell>
          <cell r="F1550">
            <v>0</v>
          </cell>
          <cell r="G1550">
            <v>0</v>
          </cell>
          <cell r="AA1550">
            <v>0</v>
          </cell>
          <cell r="AB1550">
            <v>122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</row>
        <row r="1551">
          <cell r="C1551">
            <v>1</v>
          </cell>
          <cell r="D1551">
            <v>1</v>
          </cell>
          <cell r="E1551">
            <v>1</v>
          </cell>
          <cell r="F1551">
            <v>0</v>
          </cell>
          <cell r="G1551">
            <v>0</v>
          </cell>
          <cell r="AA1551">
            <v>0</v>
          </cell>
          <cell r="AB1551">
            <v>1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</row>
        <row r="1552"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</row>
        <row r="1553"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</row>
        <row r="1554"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</row>
        <row r="1555"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</row>
        <row r="1556"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</row>
        <row r="1557"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</row>
        <row r="1558">
          <cell r="C1558">
            <v>28</v>
          </cell>
          <cell r="D1558">
            <v>28</v>
          </cell>
          <cell r="E1558">
            <v>28</v>
          </cell>
          <cell r="F1558">
            <v>0</v>
          </cell>
          <cell r="G1558">
            <v>0</v>
          </cell>
          <cell r="AA1558">
            <v>0</v>
          </cell>
          <cell r="AB1558">
            <v>28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</row>
        <row r="1559">
          <cell r="C1559">
            <v>59</v>
          </cell>
          <cell r="D1559">
            <v>59</v>
          </cell>
          <cell r="E1559">
            <v>59</v>
          </cell>
          <cell r="F1559">
            <v>0</v>
          </cell>
          <cell r="G1559">
            <v>0</v>
          </cell>
          <cell r="AA1559">
            <v>0</v>
          </cell>
          <cell r="AB1559">
            <v>59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</row>
        <row r="1560">
          <cell r="C1560">
            <v>22</v>
          </cell>
          <cell r="D1560">
            <v>22</v>
          </cell>
          <cell r="E1560">
            <v>22</v>
          </cell>
          <cell r="F1560">
            <v>0</v>
          </cell>
          <cell r="G1560">
            <v>0</v>
          </cell>
          <cell r="AA1560">
            <v>0</v>
          </cell>
          <cell r="AB1560">
            <v>22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</row>
        <row r="1561"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</row>
        <row r="1562">
          <cell r="C1562">
            <v>13</v>
          </cell>
          <cell r="D1562">
            <v>13</v>
          </cell>
          <cell r="E1562">
            <v>13</v>
          </cell>
          <cell r="F1562">
            <v>0</v>
          </cell>
          <cell r="G1562">
            <v>0</v>
          </cell>
          <cell r="AA1562">
            <v>0</v>
          </cell>
          <cell r="AB1562">
            <v>13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</row>
        <row r="1563"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</row>
        <row r="1564"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</row>
        <row r="1565">
          <cell r="C1565">
            <v>0</v>
          </cell>
          <cell r="D1565">
            <v>0</v>
          </cell>
          <cell r="E1565">
            <v>0</v>
          </cell>
        </row>
        <row r="1566">
          <cell r="C1566">
            <v>0</v>
          </cell>
          <cell r="D1566">
            <v>0</v>
          </cell>
          <cell r="E1566">
            <v>0</v>
          </cell>
        </row>
        <row r="1567">
          <cell r="C1567">
            <v>0</v>
          </cell>
          <cell r="D1567">
            <v>0</v>
          </cell>
          <cell r="E1567">
            <v>0</v>
          </cell>
        </row>
        <row r="1568">
          <cell r="C1568">
            <v>0</v>
          </cell>
          <cell r="D1568">
            <v>0</v>
          </cell>
          <cell r="E1568">
            <v>0</v>
          </cell>
        </row>
        <row r="1569">
          <cell r="C1569">
            <v>0</v>
          </cell>
          <cell r="D1569">
            <v>0</v>
          </cell>
          <cell r="E1569">
            <v>0</v>
          </cell>
        </row>
        <row r="1570"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</row>
        <row r="1571"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</row>
        <row r="1572">
          <cell r="C1572">
            <v>2</v>
          </cell>
          <cell r="D1572">
            <v>2</v>
          </cell>
          <cell r="E1572">
            <v>2</v>
          </cell>
          <cell r="F1572">
            <v>0</v>
          </cell>
          <cell r="G1572">
            <v>0</v>
          </cell>
          <cell r="AA1572">
            <v>2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</row>
        <row r="1573"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</row>
        <row r="1574"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</row>
        <row r="1575"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</row>
        <row r="1576"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</row>
        <row r="1577"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</row>
        <row r="1578">
          <cell r="C1578">
            <v>3</v>
          </cell>
          <cell r="D1578">
            <v>3</v>
          </cell>
          <cell r="E1578">
            <v>3</v>
          </cell>
          <cell r="F1578">
            <v>0</v>
          </cell>
          <cell r="G1578">
            <v>0</v>
          </cell>
          <cell r="AA1578">
            <v>0</v>
          </cell>
          <cell r="AB1578">
            <v>3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</row>
        <row r="1579"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</row>
        <row r="1580">
          <cell r="C1580">
            <v>3</v>
          </cell>
          <cell r="D1580">
            <v>3</v>
          </cell>
          <cell r="E1580">
            <v>3</v>
          </cell>
          <cell r="F1580">
            <v>0</v>
          </cell>
          <cell r="G1580">
            <v>0</v>
          </cell>
          <cell r="AA1580">
            <v>0</v>
          </cell>
          <cell r="AB1580">
            <v>3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</row>
        <row r="1581"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</row>
        <row r="1582"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</row>
        <row r="1583"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</row>
        <row r="1584"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</row>
        <row r="1585"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</row>
        <row r="1696">
          <cell r="C1696">
            <v>66</v>
          </cell>
          <cell r="H1696">
            <v>53</v>
          </cell>
          <cell r="I1696">
            <v>43</v>
          </cell>
          <cell r="J1696">
            <v>10</v>
          </cell>
          <cell r="K1696">
            <v>1</v>
          </cell>
          <cell r="L1696">
            <v>10</v>
          </cell>
          <cell r="M1696">
            <v>2</v>
          </cell>
          <cell r="N1696">
            <v>0</v>
          </cell>
          <cell r="P1696">
            <v>10</v>
          </cell>
          <cell r="Q1696">
            <v>21</v>
          </cell>
          <cell r="S1696">
            <v>0</v>
          </cell>
          <cell r="T1696">
            <v>3</v>
          </cell>
          <cell r="V1696">
            <v>0</v>
          </cell>
          <cell r="W1696">
            <v>0</v>
          </cell>
          <cell r="Y1696">
            <v>0</v>
          </cell>
          <cell r="Z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11</v>
          </cell>
          <cell r="AL1696">
            <v>5545720</v>
          </cell>
        </row>
        <row r="1698">
          <cell r="C1698">
            <v>8</v>
          </cell>
          <cell r="D1698">
            <v>8</v>
          </cell>
          <cell r="E1698">
            <v>8</v>
          </cell>
          <cell r="F1698">
            <v>0</v>
          </cell>
          <cell r="G1698">
            <v>0</v>
          </cell>
          <cell r="AA1698">
            <v>0</v>
          </cell>
          <cell r="AB1698">
            <v>8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</row>
        <row r="1760">
          <cell r="C1760">
            <v>8</v>
          </cell>
          <cell r="H1760">
            <v>7</v>
          </cell>
          <cell r="I1760">
            <v>6</v>
          </cell>
          <cell r="J1760">
            <v>1</v>
          </cell>
          <cell r="K1760">
            <v>0</v>
          </cell>
          <cell r="L1760">
            <v>1</v>
          </cell>
          <cell r="M1760">
            <v>0</v>
          </cell>
          <cell r="N1760">
            <v>0</v>
          </cell>
          <cell r="P1760">
            <v>2</v>
          </cell>
          <cell r="Q1760">
            <v>3</v>
          </cell>
          <cell r="S1760">
            <v>0</v>
          </cell>
          <cell r="T1760">
            <v>2</v>
          </cell>
          <cell r="V1760">
            <v>0</v>
          </cell>
          <cell r="W1760">
            <v>0</v>
          </cell>
          <cell r="Y1760">
            <v>0</v>
          </cell>
          <cell r="Z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1</v>
          </cell>
          <cell r="AL1760">
            <v>1001810</v>
          </cell>
        </row>
        <row r="1834">
          <cell r="C1834">
            <v>30</v>
          </cell>
          <cell r="H1834">
            <v>26</v>
          </cell>
          <cell r="I1834">
            <v>25</v>
          </cell>
          <cell r="J1834">
            <v>1</v>
          </cell>
          <cell r="K1834">
            <v>1</v>
          </cell>
          <cell r="L1834">
            <v>3</v>
          </cell>
          <cell r="M1834">
            <v>0</v>
          </cell>
          <cell r="N1834">
            <v>0</v>
          </cell>
          <cell r="P1834">
            <v>0</v>
          </cell>
          <cell r="Q1834">
            <v>1</v>
          </cell>
          <cell r="S1834">
            <v>0</v>
          </cell>
          <cell r="T1834">
            <v>1</v>
          </cell>
          <cell r="V1834">
            <v>0</v>
          </cell>
          <cell r="W1834">
            <v>0</v>
          </cell>
          <cell r="Y1834">
            <v>0</v>
          </cell>
          <cell r="Z1834">
            <v>0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I1834">
            <v>0</v>
          </cell>
          <cell r="AJ1834">
            <v>1</v>
          </cell>
          <cell r="AL1834">
            <v>1325470</v>
          </cell>
        </row>
        <row r="1851">
          <cell r="C1851">
            <v>1</v>
          </cell>
          <cell r="D1851">
            <v>1</v>
          </cell>
          <cell r="E1851">
            <v>1</v>
          </cell>
          <cell r="F1851">
            <v>0</v>
          </cell>
          <cell r="G1851">
            <v>0</v>
          </cell>
          <cell r="AA1851">
            <v>0</v>
          </cell>
          <cell r="AB1851">
            <v>1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</row>
        <row r="1877">
          <cell r="C1877">
            <v>35</v>
          </cell>
          <cell r="H1877">
            <v>34</v>
          </cell>
          <cell r="I1877">
            <v>29</v>
          </cell>
          <cell r="J1877">
            <v>5</v>
          </cell>
          <cell r="K1877">
            <v>0</v>
          </cell>
          <cell r="L1877">
            <v>1</v>
          </cell>
          <cell r="M1877">
            <v>0</v>
          </cell>
          <cell r="N1877">
            <v>0</v>
          </cell>
          <cell r="P1877">
            <v>0</v>
          </cell>
          <cell r="Q1877">
            <v>0</v>
          </cell>
          <cell r="S1877">
            <v>0</v>
          </cell>
          <cell r="T1877">
            <v>0</v>
          </cell>
          <cell r="V1877">
            <v>0</v>
          </cell>
          <cell r="W1877">
            <v>0</v>
          </cell>
          <cell r="Y1877">
            <v>0</v>
          </cell>
          <cell r="Z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4</v>
          </cell>
          <cell r="AL1877">
            <v>2109770</v>
          </cell>
        </row>
        <row r="1879"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</row>
        <row r="1880"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</row>
        <row r="1881">
          <cell r="C1881">
            <v>6282</v>
          </cell>
          <cell r="D1881">
            <v>6282</v>
          </cell>
          <cell r="E1881">
            <v>6282</v>
          </cell>
          <cell r="F1881">
            <v>0</v>
          </cell>
          <cell r="G1881">
            <v>0</v>
          </cell>
          <cell r="AA1881">
            <v>6282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</row>
        <row r="1882">
          <cell r="C1882">
            <v>1</v>
          </cell>
          <cell r="D1882">
            <v>1</v>
          </cell>
          <cell r="E1882">
            <v>1</v>
          </cell>
          <cell r="F1882">
            <v>0</v>
          </cell>
          <cell r="G1882">
            <v>0</v>
          </cell>
          <cell r="AA1882">
            <v>1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</row>
        <row r="1883">
          <cell r="C1883">
            <v>4</v>
          </cell>
          <cell r="D1883">
            <v>4</v>
          </cell>
          <cell r="E1883">
            <v>4</v>
          </cell>
          <cell r="F1883">
            <v>0</v>
          </cell>
          <cell r="G1883">
            <v>0</v>
          </cell>
          <cell r="AA1883">
            <v>4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</row>
        <row r="1884"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</row>
        <row r="1885"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</row>
        <row r="1886"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</row>
        <row r="1887"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</row>
        <row r="1888"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</row>
        <row r="1889"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</row>
        <row r="1890"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</row>
        <row r="1891"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0</v>
          </cell>
          <cell r="AJ1891">
            <v>0</v>
          </cell>
        </row>
        <row r="1892"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</row>
        <row r="1893"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</row>
        <row r="1894"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</row>
        <row r="1898"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I1898">
            <v>0</v>
          </cell>
          <cell r="AJ1898">
            <v>0</v>
          </cell>
        </row>
        <row r="1899"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</row>
        <row r="1900"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</row>
        <row r="1901"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</row>
        <row r="1902"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</row>
        <row r="1903"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</row>
        <row r="1904"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</row>
        <row r="1905"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0</v>
          </cell>
          <cell r="AJ1905">
            <v>0</v>
          </cell>
        </row>
        <row r="1906"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I1906">
            <v>0</v>
          </cell>
          <cell r="AJ1906">
            <v>0</v>
          </cell>
        </row>
        <row r="1907"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</row>
        <row r="1908"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</row>
        <row r="1909">
          <cell r="C1909">
            <v>17</v>
          </cell>
          <cell r="D1909">
            <v>17</v>
          </cell>
          <cell r="E1909">
            <v>17</v>
          </cell>
          <cell r="F1909">
            <v>0</v>
          </cell>
          <cell r="G1909">
            <v>0</v>
          </cell>
          <cell r="AA1909">
            <v>0</v>
          </cell>
          <cell r="AB1909">
            <v>17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</row>
        <row r="1910"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</row>
        <row r="1911"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>
            <v>0</v>
          </cell>
          <cell r="AI1911">
            <v>0</v>
          </cell>
          <cell r="AJ1911">
            <v>0</v>
          </cell>
        </row>
        <row r="1912"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</row>
        <row r="1913"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</row>
        <row r="1914"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</row>
        <row r="1915"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</row>
        <row r="1916"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</row>
        <row r="1917"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</row>
        <row r="1918"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</row>
        <row r="1919"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</row>
        <row r="1920"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</row>
        <row r="1921"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</row>
        <row r="1922"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</row>
        <row r="1923"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</row>
        <row r="1924"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</row>
        <row r="1925"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</row>
        <row r="1926"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</row>
        <row r="1927"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</row>
        <row r="1928"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</row>
        <row r="1929"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</row>
        <row r="1930"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</row>
        <row r="1931"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</row>
        <row r="1932">
          <cell r="C1932">
            <v>412</v>
          </cell>
          <cell r="D1932">
            <v>412</v>
          </cell>
          <cell r="E1932">
            <v>412</v>
          </cell>
          <cell r="F1932">
            <v>0</v>
          </cell>
          <cell r="G1932">
            <v>0</v>
          </cell>
          <cell r="AA1932">
            <v>412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</row>
        <row r="1933"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</row>
        <row r="1934">
          <cell r="C1934">
            <v>13599</v>
          </cell>
          <cell r="D1934">
            <v>13414</v>
          </cell>
          <cell r="E1934">
            <v>13414</v>
          </cell>
          <cell r="F1934">
            <v>0</v>
          </cell>
          <cell r="G1934">
            <v>185</v>
          </cell>
          <cell r="AA1934">
            <v>12863</v>
          </cell>
          <cell r="AB1934">
            <v>0</v>
          </cell>
          <cell r="AC1934">
            <v>736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</row>
        <row r="1935">
          <cell r="C1935">
            <v>5074</v>
          </cell>
          <cell r="D1935">
            <v>5074</v>
          </cell>
          <cell r="E1935">
            <v>5074</v>
          </cell>
          <cell r="F1935">
            <v>0</v>
          </cell>
          <cell r="G1935">
            <v>0</v>
          </cell>
          <cell r="AA1935">
            <v>5074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</row>
        <row r="1936"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</row>
        <row r="1937">
          <cell r="C1937">
            <v>34</v>
          </cell>
          <cell r="D1937">
            <v>34</v>
          </cell>
          <cell r="E1937">
            <v>34</v>
          </cell>
          <cell r="F1937">
            <v>0</v>
          </cell>
          <cell r="G1937">
            <v>0</v>
          </cell>
          <cell r="AA1937">
            <v>34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</row>
        <row r="1938"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</row>
        <row r="1939">
          <cell r="C1939">
            <v>1328</v>
          </cell>
          <cell r="D1939">
            <v>1328</v>
          </cell>
          <cell r="E1939">
            <v>1328</v>
          </cell>
          <cell r="F1939">
            <v>0</v>
          </cell>
          <cell r="G1939">
            <v>0</v>
          </cell>
          <cell r="AA1939">
            <v>927</v>
          </cell>
          <cell r="AB1939">
            <v>0</v>
          </cell>
          <cell r="AC1939">
            <v>401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</row>
        <row r="1940"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</row>
        <row r="1941"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</row>
        <row r="1942"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</row>
        <row r="1943"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</row>
        <row r="1944"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</row>
        <row r="1945">
          <cell r="C1945">
            <v>14</v>
          </cell>
          <cell r="D1945">
            <v>14</v>
          </cell>
          <cell r="E1945">
            <v>14</v>
          </cell>
          <cell r="F1945">
            <v>0</v>
          </cell>
          <cell r="G1945">
            <v>0</v>
          </cell>
          <cell r="AA1945">
            <v>14</v>
          </cell>
          <cell r="AB1945">
            <v>0</v>
          </cell>
          <cell r="AC1945">
            <v>0</v>
          </cell>
          <cell r="AD1945">
            <v>0</v>
          </cell>
          <cell r="AE1945">
            <v>0</v>
          </cell>
          <cell r="AF1945">
            <v>0</v>
          </cell>
          <cell r="AG1945">
            <v>0</v>
          </cell>
          <cell r="AH1945">
            <v>0</v>
          </cell>
          <cell r="AI1945">
            <v>0</v>
          </cell>
          <cell r="AJ1945">
            <v>0</v>
          </cell>
        </row>
        <row r="1946"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</row>
        <row r="1947">
          <cell r="C1947">
            <v>141</v>
          </cell>
          <cell r="D1947">
            <v>141</v>
          </cell>
          <cell r="E1947">
            <v>141</v>
          </cell>
          <cell r="F1947">
            <v>0</v>
          </cell>
          <cell r="G1947">
            <v>0</v>
          </cell>
          <cell r="AA1947">
            <v>141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</row>
        <row r="1948">
          <cell r="C1948">
            <v>2</v>
          </cell>
          <cell r="D1948">
            <v>2</v>
          </cell>
          <cell r="E1948">
            <v>2</v>
          </cell>
          <cell r="F1948">
            <v>0</v>
          </cell>
          <cell r="G1948">
            <v>0</v>
          </cell>
          <cell r="AA1948">
            <v>2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</row>
        <row r="1949"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</row>
        <row r="1950"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</row>
        <row r="1951"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</row>
        <row r="1952"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</row>
        <row r="1953">
          <cell r="C1953">
            <v>8</v>
          </cell>
          <cell r="D1953">
            <v>8</v>
          </cell>
          <cell r="E1953">
            <v>8</v>
          </cell>
          <cell r="F1953">
            <v>0</v>
          </cell>
          <cell r="G1953">
            <v>0</v>
          </cell>
          <cell r="AA1953">
            <v>8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</row>
        <row r="1954"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</row>
        <row r="1955">
          <cell r="C1955">
            <v>0</v>
          </cell>
          <cell r="D1955">
            <v>0</v>
          </cell>
          <cell r="E1955">
            <v>0</v>
          </cell>
        </row>
        <row r="1956"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  <cell r="AE1956">
            <v>0</v>
          </cell>
          <cell r="AF1956">
            <v>0</v>
          </cell>
          <cell r="AG1956">
            <v>0</v>
          </cell>
          <cell r="AH1956">
            <v>0</v>
          </cell>
          <cell r="AI1956">
            <v>0</v>
          </cell>
          <cell r="AJ1956">
            <v>0</v>
          </cell>
        </row>
        <row r="1957"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</row>
        <row r="1958"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I1958">
            <v>0</v>
          </cell>
          <cell r="AJ1958">
            <v>0</v>
          </cell>
        </row>
        <row r="1959"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</row>
        <row r="1960"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</row>
        <row r="1961"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H1961">
            <v>0</v>
          </cell>
          <cell r="AI1961">
            <v>0</v>
          </cell>
          <cell r="AJ1961">
            <v>0</v>
          </cell>
        </row>
        <row r="1962"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</row>
        <row r="1963"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</row>
        <row r="1964"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</row>
        <row r="1965"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</row>
        <row r="1966"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</row>
        <row r="1967"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</row>
        <row r="1968"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</row>
        <row r="1969"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</row>
        <row r="1970"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</row>
        <row r="1971"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</row>
        <row r="1972"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</row>
        <row r="1999">
          <cell r="C1999">
            <v>997</v>
          </cell>
          <cell r="D1999">
            <v>934</v>
          </cell>
          <cell r="E1999">
            <v>934</v>
          </cell>
          <cell r="F1999">
            <v>0</v>
          </cell>
          <cell r="G1999">
            <v>63</v>
          </cell>
          <cell r="AA1999">
            <v>289</v>
          </cell>
          <cell r="AB1999">
            <v>481</v>
          </cell>
          <cell r="AC1999">
            <v>227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</row>
        <row r="2002"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</row>
        <row r="2093">
          <cell r="P2093">
            <v>0</v>
          </cell>
          <cell r="Q2093">
            <v>19</v>
          </cell>
          <cell r="S2093">
            <v>0</v>
          </cell>
          <cell r="T2093">
            <v>23</v>
          </cell>
          <cell r="V2093">
            <v>0</v>
          </cell>
          <cell r="W2093">
            <v>0</v>
          </cell>
          <cell r="Y2093">
            <v>0</v>
          </cell>
          <cell r="Z2093">
            <v>0</v>
          </cell>
        </row>
        <row r="2103">
          <cell r="P2103">
            <v>0</v>
          </cell>
          <cell r="Q2103">
            <v>0</v>
          </cell>
          <cell r="S2103">
            <v>0</v>
          </cell>
          <cell r="T2103">
            <v>0</v>
          </cell>
          <cell r="V2103">
            <v>0</v>
          </cell>
          <cell r="W2103">
            <v>0</v>
          </cell>
          <cell r="Y2103">
            <v>0</v>
          </cell>
          <cell r="Z2103">
            <v>0</v>
          </cell>
        </row>
        <row r="2104">
          <cell r="C2104">
            <v>42</v>
          </cell>
          <cell r="H2104">
            <v>27</v>
          </cell>
          <cell r="I2104">
            <v>25</v>
          </cell>
          <cell r="J2104">
            <v>2</v>
          </cell>
          <cell r="K2104">
            <v>0</v>
          </cell>
          <cell r="L2104">
            <v>14</v>
          </cell>
          <cell r="M2104">
            <v>1</v>
          </cell>
          <cell r="N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23</v>
          </cell>
          <cell r="AH2104">
            <v>0</v>
          </cell>
          <cell r="AI2104">
            <v>0</v>
          </cell>
          <cell r="AJ2104">
            <v>2</v>
          </cell>
          <cell r="AL2104">
            <v>9299350</v>
          </cell>
        </row>
        <row r="2190">
          <cell r="C2190">
            <v>7</v>
          </cell>
          <cell r="H2190">
            <v>5</v>
          </cell>
          <cell r="I2190">
            <v>5</v>
          </cell>
          <cell r="J2190">
            <v>0</v>
          </cell>
          <cell r="K2190">
            <v>1</v>
          </cell>
          <cell r="L2190">
            <v>1</v>
          </cell>
          <cell r="M2190">
            <v>0</v>
          </cell>
          <cell r="N2190">
            <v>0</v>
          </cell>
          <cell r="P2190">
            <v>0</v>
          </cell>
          <cell r="Q2190">
            <v>5</v>
          </cell>
          <cell r="S2190">
            <v>0</v>
          </cell>
          <cell r="T2190">
            <v>0</v>
          </cell>
          <cell r="V2190">
            <v>0</v>
          </cell>
          <cell r="W2190">
            <v>0</v>
          </cell>
          <cell r="Y2190">
            <v>0</v>
          </cell>
          <cell r="Z2190">
            <v>2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L2190">
            <v>2024875</v>
          </cell>
        </row>
        <row r="2192">
          <cell r="C2192">
            <v>42</v>
          </cell>
          <cell r="D2192">
            <v>42</v>
          </cell>
          <cell r="E2192">
            <v>42</v>
          </cell>
          <cell r="F2192">
            <v>0</v>
          </cell>
          <cell r="G2192">
            <v>0</v>
          </cell>
          <cell r="AA2192">
            <v>10</v>
          </cell>
          <cell r="AB2192">
            <v>32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0</v>
          </cell>
          <cell r="AJ2192">
            <v>0</v>
          </cell>
        </row>
        <row r="2193">
          <cell r="C2193">
            <v>1</v>
          </cell>
          <cell r="D2193">
            <v>1</v>
          </cell>
          <cell r="E2193">
            <v>1</v>
          </cell>
          <cell r="F2193">
            <v>0</v>
          </cell>
          <cell r="G2193">
            <v>0</v>
          </cell>
          <cell r="AA2193">
            <v>1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</row>
        <row r="2194">
          <cell r="C2194">
            <v>21</v>
          </cell>
          <cell r="D2194">
            <v>21</v>
          </cell>
          <cell r="E2194">
            <v>21</v>
          </cell>
          <cell r="F2194">
            <v>0</v>
          </cell>
          <cell r="G2194">
            <v>0</v>
          </cell>
          <cell r="AA2194">
            <v>1</v>
          </cell>
          <cell r="AB2194">
            <v>20</v>
          </cell>
          <cell r="AC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</row>
        <row r="2195"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</row>
        <row r="2196"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>
            <v>0</v>
          </cell>
          <cell r="AI2196">
            <v>0</v>
          </cell>
          <cell r="AJ2196">
            <v>0</v>
          </cell>
        </row>
        <row r="2197"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I2197">
            <v>0</v>
          </cell>
          <cell r="AJ2197">
            <v>0</v>
          </cell>
        </row>
        <row r="2198"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H2198">
            <v>0</v>
          </cell>
          <cell r="AI2198">
            <v>0</v>
          </cell>
          <cell r="AJ2198">
            <v>0</v>
          </cell>
        </row>
        <row r="2199"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H2199">
            <v>0</v>
          </cell>
          <cell r="AI2199">
            <v>0</v>
          </cell>
          <cell r="AJ2199">
            <v>0</v>
          </cell>
        </row>
        <row r="2200"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</row>
        <row r="2201"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0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</row>
        <row r="2202">
          <cell r="C2202">
            <v>53</v>
          </cell>
          <cell r="D2202">
            <v>53</v>
          </cell>
          <cell r="E2202">
            <v>53</v>
          </cell>
          <cell r="F2202">
            <v>0</v>
          </cell>
          <cell r="G2202">
            <v>0</v>
          </cell>
          <cell r="AA2202">
            <v>7</v>
          </cell>
          <cell r="AB2202">
            <v>46</v>
          </cell>
          <cell r="AC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</row>
        <row r="2203"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  <cell r="AE2203">
            <v>0</v>
          </cell>
          <cell r="AF2203">
            <v>0</v>
          </cell>
          <cell r="AG2203">
            <v>0</v>
          </cell>
          <cell r="AH2203">
            <v>0</v>
          </cell>
          <cell r="AI2203">
            <v>0</v>
          </cell>
          <cell r="AJ2203">
            <v>0</v>
          </cell>
        </row>
        <row r="2204"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</row>
        <row r="2205"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H2205">
            <v>0</v>
          </cell>
          <cell r="AI2205">
            <v>0</v>
          </cell>
          <cell r="AJ2205">
            <v>0</v>
          </cell>
        </row>
        <row r="2206"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</row>
        <row r="2207"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</row>
        <row r="2208"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H2208">
            <v>0</v>
          </cell>
          <cell r="AI2208">
            <v>0</v>
          </cell>
          <cell r="AJ2208">
            <v>0</v>
          </cell>
        </row>
        <row r="2209">
          <cell r="C2209">
            <v>84</v>
          </cell>
          <cell r="D2209">
            <v>84</v>
          </cell>
          <cell r="E2209">
            <v>84</v>
          </cell>
          <cell r="F2209">
            <v>0</v>
          </cell>
          <cell r="G2209">
            <v>0</v>
          </cell>
          <cell r="AA2209">
            <v>81</v>
          </cell>
          <cell r="AB2209">
            <v>0</v>
          </cell>
          <cell r="AC2209">
            <v>3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</row>
        <row r="2210">
          <cell r="C2210">
            <v>1</v>
          </cell>
          <cell r="D2210">
            <v>1</v>
          </cell>
          <cell r="E2210">
            <v>1</v>
          </cell>
          <cell r="F2210">
            <v>0</v>
          </cell>
          <cell r="G2210">
            <v>0</v>
          </cell>
          <cell r="AA2210">
            <v>1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H2210">
            <v>0</v>
          </cell>
          <cell r="AI2210">
            <v>0</v>
          </cell>
          <cell r="AJ2210">
            <v>0</v>
          </cell>
        </row>
        <row r="2211"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</row>
        <row r="2212"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</row>
        <row r="2213"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</row>
        <row r="2214"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</row>
        <row r="2215"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</row>
        <row r="2216"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</row>
        <row r="2217">
          <cell r="C2217">
            <v>25</v>
          </cell>
          <cell r="D2217">
            <v>25</v>
          </cell>
          <cell r="E2217">
            <v>25</v>
          </cell>
          <cell r="F2217">
            <v>0</v>
          </cell>
          <cell r="G2217">
            <v>0</v>
          </cell>
          <cell r="AA2217">
            <v>2</v>
          </cell>
          <cell r="AB2217">
            <v>23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</row>
        <row r="2218"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</row>
        <row r="2219"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</row>
        <row r="2220"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</row>
        <row r="2221"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</row>
        <row r="2222"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1</v>
          </cell>
          <cell r="D2223">
            <v>1</v>
          </cell>
          <cell r="E2223">
            <v>1</v>
          </cell>
          <cell r="F2223">
            <v>0</v>
          </cell>
          <cell r="G2223">
            <v>0</v>
          </cell>
          <cell r="AA2223">
            <v>1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</row>
        <row r="2224">
          <cell r="C2224">
            <v>1</v>
          </cell>
          <cell r="D2224">
            <v>1</v>
          </cell>
          <cell r="E2224">
            <v>1</v>
          </cell>
          <cell r="F2224">
            <v>0</v>
          </cell>
          <cell r="G2224">
            <v>0</v>
          </cell>
          <cell r="AA2224">
            <v>1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</row>
        <row r="2225"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</row>
        <row r="2226"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0</v>
          </cell>
          <cell r="AJ2226">
            <v>0</v>
          </cell>
        </row>
        <row r="2227"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</row>
        <row r="2228"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I2228">
            <v>0</v>
          </cell>
          <cell r="AJ2228">
            <v>0</v>
          </cell>
        </row>
        <row r="2229"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</row>
        <row r="2230"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</row>
        <row r="2231"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</row>
        <row r="2232"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</row>
        <row r="2233"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</row>
        <row r="2234"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</row>
        <row r="2235"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</row>
        <row r="2236"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</row>
        <row r="2237"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</row>
        <row r="2238"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</row>
        <row r="2239"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</row>
        <row r="2240"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</row>
        <row r="2241"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</row>
        <row r="2242"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</row>
        <row r="2243"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</row>
        <row r="2244"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</row>
        <row r="2245"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</row>
        <row r="2246"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</row>
        <row r="2247"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</row>
        <row r="2248">
          <cell r="C2248">
            <v>9</v>
          </cell>
          <cell r="D2248">
            <v>9</v>
          </cell>
          <cell r="E2248">
            <v>9</v>
          </cell>
          <cell r="F2248">
            <v>0</v>
          </cell>
          <cell r="G2248">
            <v>0</v>
          </cell>
          <cell r="AA2248">
            <v>0</v>
          </cell>
          <cell r="AB2248">
            <v>0</v>
          </cell>
          <cell r="AC2248">
            <v>9</v>
          </cell>
          <cell r="AD2248">
            <v>0</v>
          </cell>
          <cell r="AE2248">
            <v>0</v>
          </cell>
          <cell r="AF2248">
            <v>0</v>
          </cell>
          <cell r="AG2248">
            <v>0</v>
          </cell>
          <cell r="AH2248">
            <v>0</v>
          </cell>
          <cell r="AI2248">
            <v>0</v>
          </cell>
          <cell r="AJ2248">
            <v>0</v>
          </cell>
        </row>
        <row r="2249"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</row>
        <row r="2250"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</row>
        <row r="2251"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</row>
        <row r="2252"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</row>
        <row r="2253"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</row>
        <row r="2254"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</row>
        <row r="2255"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</row>
        <row r="2256"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</row>
        <row r="2257"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</row>
        <row r="2260">
          <cell r="C2260">
            <v>55</v>
          </cell>
          <cell r="D2260">
            <v>55</v>
          </cell>
          <cell r="E2260">
            <v>55</v>
          </cell>
          <cell r="F2260">
            <v>0</v>
          </cell>
          <cell r="G2260">
            <v>0</v>
          </cell>
          <cell r="AA2260">
            <v>13</v>
          </cell>
          <cell r="AB2260">
            <v>42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</row>
        <row r="2261"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</row>
        <row r="2262">
          <cell r="C2262">
            <v>41</v>
          </cell>
          <cell r="D2262">
            <v>41</v>
          </cell>
          <cell r="E2262">
            <v>41</v>
          </cell>
          <cell r="F2262">
            <v>0</v>
          </cell>
          <cell r="G2262">
            <v>0</v>
          </cell>
          <cell r="AA2262">
            <v>1</v>
          </cell>
          <cell r="AB2262">
            <v>40</v>
          </cell>
          <cell r="AC2262">
            <v>0</v>
          </cell>
          <cell r="AD2262">
            <v>0</v>
          </cell>
          <cell r="AE2262">
            <v>0</v>
          </cell>
          <cell r="AF2262">
            <v>0</v>
          </cell>
          <cell r="AG2262">
            <v>0</v>
          </cell>
          <cell r="AH2262">
            <v>0</v>
          </cell>
          <cell r="AI2262">
            <v>0</v>
          </cell>
          <cell r="AJ2262">
            <v>0</v>
          </cell>
        </row>
        <row r="2379">
          <cell r="C2379">
            <v>204</v>
          </cell>
          <cell r="H2379">
            <v>159</v>
          </cell>
          <cell r="I2379">
            <v>125</v>
          </cell>
          <cell r="J2379">
            <v>34</v>
          </cell>
          <cell r="K2379">
            <v>7</v>
          </cell>
          <cell r="L2379">
            <v>31</v>
          </cell>
          <cell r="M2379">
            <v>6</v>
          </cell>
          <cell r="N2379">
            <v>1</v>
          </cell>
          <cell r="P2379">
            <v>0</v>
          </cell>
          <cell r="Q2379">
            <v>57</v>
          </cell>
          <cell r="S2379">
            <v>3</v>
          </cell>
          <cell r="T2379">
            <v>38</v>
          </cell>
          <cell r="V2379">
            <v>0</v>
          </cell>
          <cell r="W2379">
            <v>0</v>
          </cell>
          <cell r="Y2379">
            <v>11</v>
          </cell>
          <cell r="Z2379">
            <v>95</v>
          </cell>
          <cell r="AD2379">
            <v>1</v>
          </cell>
          <cell r="AE2379">
            <v>0</v>
          </cell>
          <cell r="AF2379">
            <v>0</v>
          </cell>
          <cell r="AG2379">
            <v>1</v>
          </cell>
          <cell r="AH2379">
            <v>0</v>
          </cell>
          <cell r="AI2379">
            <v>0</v>
          </cell>
          <cell r="AJ2379">
            <v>36</v>
          </cell>
          <cell r="AL2379">
            <v>41444660</v>
          </cell>
        </row>
        <row r="2419">
          <cell r="C2419">
            <v>11</v>
          </cell>
          <cell r="H2419">
            <v>8</v>
          </cell>
          <cell r="I2419">
            <v>7</v>
          </cell>
          <cell r="J2419">
            <v>1</v>
          </cell>
          <cell r="K2419">
            <v>1</v>
          </cell>
          <cell r="L2419">
            <v>1</v>
          </cell>
          <cell r="M2419">
            <v>0</v>
          </cell>
          <cell r="N2419">
            <v>1</v>
          </cell>
          <cell r="P2419">
            <v>0</v>
          </cell>
          <cell r="Q2419">
            <v>4</v>
          </cell>
          <cell r="S2419">
            <v>1</v>
          </cell>
          <cell r="T2419">
            <v>4</v>
          </cell>
          <cell r="V2419">
            <v>0</v>
          </cell>
          <cell r="W2419">
            <v>0</v>
          </cell>
          <cell r="Y2419">
            <v>0</v>
          </cell>
          <cell r="Z2419">
            <v>1</v>
          </cell>
          <cell r="AD2419">
            <v>0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I2419">
            <v>0</v>
          </cell>
          <cell r="AJ2419">
            <v>2</v>
          </cell>
          <cell r="AL2419">
            <v>1390760</v>
          </cell>
        </row>
        <row r="2421"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</row>
        <row r="2422"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AA2422">
            <v>0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</row>
        <row r="2423">
          <cell r="C2423">
            <v>15</v>
          </cell>
          <cell r="D2423">
            <v>15</v>
          </cell>
          <cell r="E2423">
            <v>15</v>
          </cell>
          <cell r="F2423">
            <v>0</v>
          </cell>
          <cell r="G2423">
            <v>0</v>
          </cell>
          <cell r="AA2423">
            <v>0</v>
          </cell>
          <cell r="AB2423">
            <v>15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</row>
        <row r="2424">
          <cell r="C2424">
            <v>6</v>
          </cell>
          <cell r="D2424">
            <v>6</v>
          </cell>
          <cell r="E2424">
            <v>5</v>
          </cell>
          <cell r="F2424">
            <v>1</v>
          </cell>
          <cell r="G2424">
            <v>0</v>
          </cell>
          <cell r="AA2424">
            <v>6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</row>
        <row r="2425">
          <cell r="C2425">
            <v>15</v>
          </cell>
          <cell r="D2425">
            <v>15</v>
          </cell>
          <cell r="E2425">
            <v>15</v>
          </cell>
          <cell r="F2425">
            <v>0</v>
          </cell>
          <cell r="G2425">
            <v>0</v>
          </cell>
          <cell r="AA2425">
            <v>1</v>
          </cell>
          <cell r="AB2425">
            <v>14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</row>
        <row r="2426"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</row>
        <row r="2427"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</row>
        <row r="2428"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</row>
        <row r="2429"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0</v>
          </cell>
          <cell r="AJ2429">
            <v>0</v>
          </cell>
        </row>
        <row r="2430"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H2430">
            <v>0</v>
          </cell>
          <cell r="AI2430">
            <v>0</v>
          </cell>
          <cell r="AJ2430">
            <v>0</v>
          </cell>
        </row>
        <row r="2431"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0</v>
          </cell>
          <cell r="AJ2431">
            <v>0</v>
          </cell>
        </row>
        <row r="2432"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</row>
        <row r="2433"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</row>
        <row r="2434"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</row>
        <row r="2435"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0</v>
          </cell>
          <cell r="AJ2435">
            <v>0</v>
          </cell>
        </row>
        <row r="2436"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</row>
        <row r="2437">
          <cell r="C2437">
            <v>52</v>
          </cell>
          <cell r="D2437">
            <v>52</v>
          </cell>
          <cell r="E2437">
            <v>52</v>
          </cell>
          <cell r="F2437">
            <v>0</v>
          </cell>
          <cell r="G2437">
            <v>0</v>
          </cell>
          <cell r="AA2437">
            <v>52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</row>
        <row r="2438"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</row>
        <row r="2439">
          <cell r="C2439">
            <v>16</v>
          </cell>
          <cell r="D2439">
            <v>16</v>
          </cell>
          <cell r="E2439">
            <v>16</v>
          </cell>
          <cell r="F2439">
            <v>0</v>
          </cell>
          <cell r="G2439">
            <v>0</v>
          </cell>
          <cell r="AA2439">
            <v>16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</row>
        <row r="2440">
          <cell r="C2440">
            <v>101</v>
          </cell>
          <cell r="D2440">
            <v>101</v>
          </cell>
          <cell r="E2440">
            <v>101</v>
          </cell>
          <cell r="F2440">
            <v>0</v>
          </cell>
          <cell r="G2440">
            <v>0</v>
          </cell>
          <cell r="AA2440">
            <v>36</v>
          </cell>
          <cell r="AB2440">
            <v>1</v>
          </cell>
          <cell r="AC2440">
            <v>64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</row>
        <row r="2441"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</row>
        <row r="2442"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</row>
        <row r="2443"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</row>
        <row r="2444">
          <cell r="C2444">
            <v>221</v>
          </cell>
          <cell r="D2444">
            <v>137</v>
          </cell>
          <cell r="E2444">
            <v>137</v>
          </cell>
          <cell r="F2444">
            <v>0</v>
          </cell>
          <cell r="G2444">
            <v>84</v>
          </cell>
          <cell r="AA2444">
            <v>137</v>
          </cell>
          <cell r="AB2444">
            <v>0</v>
          </cell>
          <cell r="AC2444">
            <v>84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</row>
        <row r="2445"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</row>
        <row r="2446"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</row>
        <row r="2450">
          <cell r="C2450">
            <v>51</v>
          </cell>
          <cell r="D2450">
            <v>51</v>
          </cell>
          <cell r="E2450">
            <v>51</v>
          </cell>
          <cell r="F2450">
            <v>0</v>
          </cell>
          <cell r="G2450">
            <v>0</v>
          </cell>
          <cell r="AA2450">
            <v>51</v>
          </cell>
          <cell r="AB2450">
            <v>0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L2450">
            <v>2589270</v>
          </cell>
        </row>
        <row r="2451"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  <cell r="AL2451">
            <v>0</v>
          </cell>
        </row>
        <row r="2452"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L2452">
            <v>0</v>
          </cell>
        </row>
        <row r="2453"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L2453">
            <v>0</v>
          </cell>
        </row>
        <row r="2454"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L2454">
            <v>0</v>
          </cell>
        </row>
        <row r="2455"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L2455">
            <v>0</v>
          </cell>
        </row>
        <row r="2456"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L2456">
            <v>0</v>
          </cell>
        </row>
        <row r="2457"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L2457">
            <v>0</v>
          </cell>
        </row>
        <row r="2458"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</row>
        <row r="2459"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</row>
        <row r="2460"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</row>
        <row r="2541">
          <cell r="C2541">
            <v>85</v>
          </cell>
          <cell r="H2541">
            <v>72</v>
          </cell>
          <cell r="I2541">
            <v>45</v>
          </cell>
          <cell r="J2541">
            <v>27</v>
          </cell>
          <cell r="K2541">
            <v>2</v>
          </cell>
          <cell r="L2541">
            <v>7</v>
          </cell>
          <cell r="M2541">
            <v>3</v>
          </cell>
          <cell r="N2541">
            <v>1</v>
          </cell>
          <cell r="P2541">
            <v>4</v>
          </cell>
          <cell r="Q2541">
            <v>35</v>
          </cell>
          <cell r="S2541">
            <v>35</v>
          </cell>
          <cell r="T2541">
            <v>9</v>
          </cell>
          <cell r="V2541">
            <v>0</v>
          </cell>
          <cell r="W2541">
            <v>0</v>
          </cell>
          <cell r="Y2541">
            <v>0</v>
          </cell>
          <cell r="Z2541">
            <v>2</v>
          </cell>
          <cell r="AD2541">
            <v>1</v>
          </cell>
          <cell r="AE2541">
            <v>0</v>
          </cell>
          <cell r="AF2541">
            <v>0</v>
          </cell>
          <cell r="AG2541">
            <v>0</v>
          </cell>
          <cell r="AH2541">
            <v>0</v>
          </cell>
          <cell r="AI2541">
            <v>0</v>
          </cell>
          <cell r="AJ2541">
            <v>29</v>
          </cell>
          <cell r="AL2541">
            <v>12578995</v>
          </cell>
        </row>
        <row r="2561">
          <cell r="C2561">
            <v>1044</v>
          </cell>
          <cell r="D2561">
            <v>882</v>
          </cell>
          <cell r="E2561">
            <v>882</v>
          </cell>
          <cell r="F2561">
            <v>0</v>
          </cell>
          <cell r="G2561">
            <v>162</v>
          </cell>
          <cell r="AA2561">
            <v>937</v>
          </cell>
          <cell r="AB2561">
            <v>14</v>
          </cell>
          <cell r="AC2561">
            <v>93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</row>
        <row r="2567">
          <cell r="C2567">
            <v>23</v>
          </cell>
          <cell r="D2567">
            <v>23</v>
          </cell>
          <cell r="E2567">
            <v>23</v>
          </cell>
          <cell r="F2567">
            <v>0</v>
          </cell>
          <cell r="G2567">
            <v>0</v>
          </cell>
          <cell r="AA2567">
            <v>0</v>
          </cell>
          <cell r="AB2567">
            <v>23</v>
          </cell>
          <cell r="AC2567">
            <v>0</v>
          </cell>
          <cell r="AD2567">
            <v>0</v>
          </cell>
          <cell r="AE2567">
            <v>0</v>
          </cell>
          <cell r="AF2567">
            <v>0</v>
          </cell>
          <cell r="AG2567">
            <v>0</v>
          </cell>
          <cell r="AH2567">
            <v>0</v>
          </cell>
          <cell r="AI2567">
            <v>0</v>
          </cell>
          <cell r="AJ2567">
            <v>0</v>
          </cell>
        </row>
        <row r="2575">
          <cell r="C2575">
            <v>11</v>
          </cell>
          <cell r="H2575">
            <v>10</v>
          </cell>
          <cell r="I2575">
            <v>10</v>
          </cell>
          <cell r="J2575">
            <v>0</v>
          </cell>
          <cell r="K2575">
            <v>1</v>
          </cell>
          <cell r="L2575">
            <v>0</v>
          </cell>
          <cell r="M2575">
            <v>0</v>
          </cell>
          <cell r="N2575">
            <v>0</v>
          </cell>
          <cell r="P2575">
            <v>0</v>
          </cell>
          <cell r="Q2575">
            <v>8</v>
          </cell>
          <cell r="S2575">
            <v>0</v>
          </cell>
          <cell r="T2575">
            <v>2</v>
          </cell>
          <cell r="V2575">
            <v>0</v>
          </cell>
          <cell r="W2575">
            <v>0</v>
          </cell>
          <cell r="Y2575">
            <v>0</v>
          </cell>
          <cell r="Z2575">
            <v>0</v>
          </cell>
          <cell r="AD2575">
            <v>0</v>
          </cell>
          <cell r="AE2575">
            <v>0</v>
          </cell>
          <cell r="AF2575">
            <v>0</v>
          </cell>
          <cell r="AG2575">
            <v>0</v>
          </cell>
          <cell r="AH2575">
            <v>0</v>
          </cell>
          <cell r="AI2575">
            <v>0</v>
          </cell>
          <cell r="AJ2575">
            <v>1</v>
          </cell>
          <cell r="AL2575">
            <v>2568360</v>
          </cell>
        </row>
        <row r="2615">
          <cell r="C2615">
            <v>61</v>
          </cell>
          <cell r="H2615">
            <v>53</v>
          </cell>
          <cell r="I2615">
            <v>29</v>
          </cell>
          <cell r="J2615">
            <v>24</v>
          </cell>
          <cell r="K2615">
            <v>3</v>
          </cell>
          <cell r="L2615">
            <v>3</v>
          </cell>
          <cell r="M2615">
            <v>2</v>
          </cell>
          <cell r="N2615">
            <v>0</v>
          </cell>
          <cell r="P2615">
            <v>0</v>
          </cell>
          <cell r="Q2615">
            <v>52</v>
          </cell>
          <cell r="S2615">
            <v>0</v>
          </cell>
          <cell r="T2615">
            <v>0</v>
          </cell>
          <cell r="V2615">
            <v>0</v>
          </cell>
          <cell r="W2615">
            <v>0</v>
          </cell>
          <cell r="Y2615">
            <v>0</v>
          </cell>
          <cell r="Z2615">
            <v>7</v>
          </cell>
          <cell r="AD2615">
            <v>0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I2615">
            <v>0</v>
          </cell>
          <cell r="AJ2615">
            <v>26</v>
          </cell>
          <cell r="AL2615">
            <v>5819525</v>
          </cell>
        </row>
        <row r="2617">
          <cell r="C2617">
            <v>13</v>
          </cell>
          <cell r="D2617">
            <v>13</v>
          </cell>
          <cell r="E2617">
            <v>13</v>
          </cell>
          <cell r="F2617">
            <v>0</v>
          </cell>
          <cell r="G2617">
            <v>0</v>
          </cell>
          <cell r="AA2617">
            <v>13</v>
          </cell>
          <cell r="AB2617">
            <v>0</v>
          </cell>
          <cell r="AC2617">
            <v>0</v>
          </cell>
          <cell r="AD2617">
            <v>0</v>
          </cell>
          <cell r="AE2617">
            <v>0</v>
          </cell>
          <cell r="AF2617">
            <v>0</v>
          </cell>
          <cell r="AG2617">
            <v>0</v>
          </cell>
          <cell r="AH2617">
            <v>0</v>
          </cell>
          <cell r="AI2617">
            <v>0</v>
          </cell>
          <cell r="AJ2617">
            <v>0</v>
          </cell>
        </row>
        <row r="2618">
          <cell r="C2618">
            <v>16</v>
          </cell>
          <cell r="D2618">
            <v>16</v>
          </cell>
          <cell r="E2618">
            <v>15</v>
          </cell>
          <cell r="F2618">
            <v>1</v>
          </cell>
          <cell r="G2618">
            <v>0</v>
          </cell>
          <cell r="AA2618">
            <v>16</v>
          </cell>
          <cell r="AB2618">
            <v>0</v>
          </cell>
          <cell r="AC2618">
            <v>0</v>
          </cell>
          <cell r="AD2618">
            <v>0</v>
          </cell>
          <cell r="AE2618">
            <v>0</v>
          </cell>
          <cell r="AF2618">
            <v>0</v>
          </cell>
          <cell r="AG2618">
            <v>0</v>
          </cell>
          <cell r="AH2618">
            <v>0</v>
          </cell>
          <cell r="AI2618">
            <v>0</v>
          </cell>
          <cell r="AJ2618">
            <v>1</v>
          </cell>
        </row>
        <row r="2619"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  <cell r="AE2619">
            <v>0</v>
          </cell>
          <cell r="AF2619">
            <v>0</v>
          </cell>
          <cell r="AG2619">
            <v>0</v>
          </cell>
          <cell r="AH2619">
            <v>0</v>
          </cell>
          <cell r="AI2619">
            <v>0</v>
          </cell>
          <cell r="AJ2619">
            <v>0</v>
          </cell>
        </row>
        <row r="2621">
          <cell r="C2621">
            <v>95</v>
          </cell>
          <cell r="H2621">
            <v>92</v>
          </cell>
          <cell r="I2621">
            <v>26</v>
          </cell>
          <cell r="J2621">
            <v>66</v>
          </cell>
          <cell r="K2621">
            <v>3</v>
          </cell>
          <cell r="L2621">
            <v>0</v>
          </cell>
          <cell r="M2621">
            <v>0</v>
          </cell>
          <cell r="N2621">
            <v>0</v>
          </cell>
          <cell r="AD2621">
            <v>0</v>
          </cell>
          <cell r="AE2621">
            <v>0</v>
          </cell>
          <cell r="AF2621">
            <v>0</v>
          </cell>
          <cell r="AG2621">
            <v>0</v>
          </cell>
          <cell r="AH2621">
            <v>0</v>
          </cell>
          <cell r="AI2621">
            <v>0</v>
          </cell>
          <cell r="AJ2621">
            <v>67</v>
          </cell>
          <cell r="AL2621">
            <v>4093180</v>
          </cell>
        </row>
        <row r="2622">
          <cell r="C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AD2622">
            <v>0</v>
          </cell>
          <cell r="AE2622">
            <v>0</v>
          </cell>
          <cell r="AF2622">
            <v>0</v>
          </cell>
          <cell r="AG2622">
            <v>0</v>
          </cell>
          <cell r="AH2622">
            <v>0</v>
          </cell>
          <cell r="AI2622">
            <v>0</v>
          </cell>
          <cell r="AJ2622">
            <v>0</v>
          </cell>
          <cell r="AL2622">
            <v>0</v>
          </cell>
        </row>
        <row r="2623">
          <cell r="C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AD2623">
            <v>0</v>
          </cell>
          <cell r="AE2623">
            <v>0</v>
          </cell>
          <cell r="AF2623">
            <v>0</v>
          </cell>
          <cell r="AG2623">
            <v>0</v>
          </cell>
          <cell r="AH2623">
            <v>0</v>
          </cell>
          <cell r="AI2623">
            <v>0</v>
          </cell>
          <cell r="AJ2623">
            <v>0</v>
          </cell>
          <cell r="AL2623">
            <v>0</v>
          </cell>
        </row>
        <row r="2624">
          <cell r="C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AD2624">
            <v>0</v>
          </cell>
          <cell r="AE2624">
            <v>0</v>
          </cell>
          <cell r="AF2624">
            <v>0</v>
          </cell>
          <cell r="AG2624">
            <v>0</v>
          </cell>
          <cell r="AH2624">
            <v>0</v>
          </cell>
          <cell r="AI2624">
            <v>0</v>
          </cell>
          <cell r="AJ2624">
            <v>0</v>
          </cell>
          <cell r="AL2624">
            <v>0</v>
          </cell>
        </row>
        <row r="2625">
          <cell r="C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AD2625">
            <v>0</v>
          </cell>
          <cell r="AE2625">
            <v>0</v>
          </cell>
          <cell r="AF2625">
            <v>0</v>
          </cell>
          <cell r="AG2625">
            <v>0</v>
          </cell>
          <cell r="AH2625">
            <v>0</v>
          </cell>
          <cell r="AI2625">
            <v>0</v>
          </cell>
          <cell r="AJ2625">
            <v>0</v>
          </cell>
          <cell r="AL2625">
            <v>0</v>
          </cell>
        </row>
        <row r="2626">
          <cell r="C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L2626">
            <v>0</v>
          </cell>
        </row>
        <row r="2627">
          <cell r="C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AD2627">
            <v>0</v>
          </cell>
          <cell r="AE2627">
            <v>0</v>
          </cell>
          <cell r="AF2627">
            <v>0</v>
          </cell>
          <cell r="AG2627">
            <v>0</v>
          </cell>
          <cell r="AH2627">
            <v>0</v>
          </cell>
          <cell r="AI2627">
            <v>0</v>
          </cell>
          <cell r="AJ2627">
            <v>0</v>
          </cell>
          <cell r="AL2627">
            <v>0</v>
          </cell>
        </row>
        <row r="2628">
          <cell r="C2628">
            <v>66</v>
          </cell>
          <cell r="E2628">
            <v>55</v>
          </cell>
          <cell r="AL2628">
            <v>8658100</v>
          </cell>
        </row>
        <row r="2629">
          <cell r="C2629">
            <v>4</v>
          </cell>
          <cell r="E2629">
            <v>3</v>
          </cell>
          <cell r="AL2629">
            <v>496860</v>
          </cell>
        </row>
        <row r="2630">
          <cell r="C2630">
            <v>0</v>
          </cell>
          <cell r="E2630">
            <v>0</v>
          </cell>
          <cell r="AL2630">
            <v>0</v>
          </cell>
        </row>
        <row r="2631">
          <cell r="P2631">
            <v>0</v>
          </cell>
          <cell r="Q2631">
            <v>57</v>
          </cell>
          <cell r="S2631">
            <v>0</v>
          </cell>
          <cell r="T2631">
            <v>0</v>
          </cell>
          <cell r="V2631">
            <v>0</v>
          </cell>
          <cell r="W2631">
            <v>0</v>
          </cell>
          <cell r="Y2631">
            <v>0</v>
          </cell>
          <cell r="Z2631">
            <v>38</v>
          </cell>
        </row>
        <row r="2633">
          <cell r="C2633">
            <v>31</v>
          </cell>
          <cell r="D2633">
            <v>31</v>
          </cell>
          <cell r="E2633">
            <v>31</v>
          </cell>
          <cell r="F2633">
            <v>0</v>
          </cell>
          <cell r="G2633">
            <v>0</v>
          </cell>
          <cell r="AA2633">
            <v>0</v>
          </cell>
          <cell r="AB2633">
            <v>31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</row>
        <row r="2634"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AA2634">
            <v>0</v>
          </cell>
          <cell r="AB2634">
            <v>0</v>
          </cell>
          <cell r="AC2634">
            <v>0</v>
          </cell>
          <cell r="AD2634">
            <v>0</v>
          </cell>
          <cell r="AE2634">
            <v>0</v>
          </cell>
          <cell r="AF2634">
            <v>0</v>
          </cell>
          <cell r="AG2634">
            <v>0</v>
          </cell>
          <cell r="AH2634">
            <v>0</v>
          </cell>
          <cell r="AI2634">
            <v>0</v>
          </cell>
          <cell r="AJ2634">
            <v>0</v>
          </cell>
        </row>
        <row r="2635"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</row>
        <row r="2636"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AA2636">
            <v>0</v>
          </cell>
          <cell r="AB2636">
            <v>0</v>
          </cell>
          <cell r="AC2636">
            <v>0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H2636">
            <v>0</v>
          </cell>
          <cell r="AI2636">
            <v>0</v>
          </cell>
          <cell r="AJ2636">
            <v>0</v>
          </cell>
        </row>
        <row r="2637"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H2637">
            <v>0</v>
          </cell>
          <cell r="AI2637">
            <v>0</v>
          </cell>
          <cell r="AJ2637">
            <v>0</v>
          </cell>
        </row>
        <row r="2638"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AA2638">
            <v>0</v>
          </cell>
          <cell r="AB2638">
            <v>0</v>
          </cell>
          <cell r="AC2638">
            <v>0</v>
          </cell>
          <cell r="AD2638">
            <v>0</v>
          </cell>
          <cell r="AE2638">
            <v>0</v>
          </cell>
          <cell r="AF2638">
            <v>0</v>
          </cell>
          <cell r="AG2638">
            <v>0</v>
          </cell>
          <cell r="AH2638">
            <v>0</v>
          </cell>
          <cell r="AI2638">
            <v>0</v>
          </cell>
          <cell r="AJ2638">
            <v>0</v>
          </cell>
        </row>
        <row r="2639">
          <cell r="C2639">
            <v>77</v>
          </cell>
          <cell r="D2639">
            <v>77</v>
          </cell>
          <cell r="E2639">
            <v>77</v>
          </cell>
          <cell r="F2639">
            <v>0</v>
          </cell>
          <cell r="G2639">
            <v>0</v>
          </cell>
          <cell r="AA2639">
            <v>0</v>
          </cell>
          <cell r="AB2639">
            <v>68</v>
          </cell>
          <cell r="AC2639">
            <v>9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</row>
        <row r="2640"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AA2640">
            <v>0</v>
          </cell>
          <cell r="AB2640">
            <v>0</v>
          </cell>
          <cell r="AC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</row>
        <row r="2641">
          <cell r="C2641">
            <v>51</v>
          </cell>
          <cell r="D2641">
            <v>51</v>
          </cell>
          <cell r="E2641">
            <v>51</v>
          </cell>
          <cell r="F2641">
            <v>0</v>
          </cell>
          <cell r="G2641">
            <v>0</v>
          </cell>
          <cell r="AA2641">
            <v>0</v>
          </cell>
          <cell r="AB2641">
            <v>39</v>
          </cell>
          <cell r="AC2641">
            <v>12</v>
          </cell>
          <cell r="AD2641">
            <v>0</v>
          </cell>
          <cell r="AE2641">
            <v>0</v>
          </cell>
          <cell r="AF2641">
            <v>0</v>
          </cell>
          <cell r="AG2641">
            <v>0</v>
          </cell>
          <cell r="AH2641">
            <v>0</v>
          </cell>
          <cell r="AI2641">
            <v>0</v>
          </cell>
          <cell r="AJ2641">
            <v>0</v>
          </cell>
        </row>
        <row r="2642">
          <cell r="C2642">
            <v>35</v>
          </cell>
          <cell r="D2642">
            <v>35</v>
          </cell>
          <cell r="E2642">
            <v>35</v>
          </cell>
          <cell r="F2642">
            <v>0</v>
          </cell>
          <cell r="G2642">
            <v>0</v>
          </cell>
          <cell r="AA2642">
            <v>0</v>
          </cell>
          <cell r="AB2642">
            <v>31</v>
          </cell>
          <cell r="AC2642">
            <v>4</v>
          </cell>
          <cell r="AD2642">
            <v>0</v>
          </cell>
          <cell r="AE2642">
            <v>0</v>
          </cell>
          <cell r="AF2642">
            <v>0</v>
          </cell>
          <cell r="AG2642">
            <v>0</v>
          </cell>
          <cell r="AH2642">
            <v>0</v>
          </cell>
          <cell r="AI2642">
            <v>0</v>
          </cell>
          <cell r="AJ2642">
            <v>0</v>
          </cell>
        </row>
        <row r="2643"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AA2643">
            <v>0</v>
          </cell>
          <cell r="AB2643">
            <v>0</v>
          </cell>
          <cell r="AC2643">
            <v>0</v>
          </cell>
          <cell r="AD2643">
            <v>0</v>
          </cell>
          <cell r="AE2643">
            <v>0</v>
          </cell>
          <cell r="AF2643">
            <v>0</v>
          </cell>
          <cell r="AG2643">
            <v>0</v>
          </cell>
          <cell r="AH2643">
            <v>0</v>
          </cell>
          <cell r="AI2643">
            <v>0</v>
          </cell>
          <cell r="AJ2643">
            <v>0</v>
          </cell>
        </row>
        <row r="2644"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  <cell r="AE2644">
            <v>0</v>
          </cell>
          <cell r="AF2644">
            <v>0</v>
          </cell>
          <cell r="AG2644">
            <v>0</v>
          </cell>
          <cell r="AH2644">
            <v>0</v>
          </cell>
          <cell r="AI2644">
            <v>0</v>
          </cell>
          <cell r="AJ2644">
            <v>0</v>
          </cell>
        </row>
        <row r="2645"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  <cell r="AE2645">
            <v>0</v>
          </cell>
          <cell r="AF2645">
            <v>0</v>
          </cell>
          <cell r="AG2645">
            <v>0</v>
          </cell>
          <cell r="AH2645">
            <v>0</v>
          </cell>
          <cell r="AI2645">
            <v>0</v>
          </cell>
          <cell r="AJ2645">
            <v>0</v>
          </cell>
        </row>
        <row r="2646"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</row>
        <row r="2647"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</row>
        <row r="2648"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AA2648">
            <v>0</v>
          </cell>
          <cell r="AB2648">
            <v>0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</row>
        <row r="2649">
          <cell r="C2649">
            <v>85</v>
          </cell>
          <cell r="D2649">
            <v>85</v>
          </cell>
          <cell r="E2649">
            <v>85</v>
          </cell>
          <cell r="F2649">
            <v>0</v>
          </cell>
          <cell r="G2649">
            <v>0</v>
          </cell>
          <cell r="AA2649">
            <v>0</v>
          </cell>
          <cell r="AB2649">
            <v>85</v>
          </cell>
          <cell r="AC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</row>
        <row r="2858">
          <cell r="C2858">
            <v>87</v>
          </cell>
          <cell r="H2858">
            <v>79</v>
          </cell>
          <cell r="I2858">
            <v>65</v>
          </cell>
          <cell r="J2858">
            <v>14</v>
          </cell>
          <cell r="K2858">
            <v>2</v>
          </cell>
          <cell r="L2858">
            <v>6</v>
          </cell>
          <cell r="M2858">
            <v>0</v>
          </cell>
          <cell r="N2858">
            <v>0</v>
          </cell>
          <cell r="P2858">
            <v>12</v>
          </cell>
          <cell r="Q2858">
            <v>50</v>
          </cell>
          <cell r="S2858">
            <v>0</v>
          </cell>
          <cell r="T2858">
            <v>13</v>
          </cell>
          <cell r="V2858">
            <v>0</v>
          </cell>
          <cell r="W2858">
            <v>0</v>
          </cell>
          <cell r="Y2858">
            <v>1</v>
          </cell>
          <cell r="Z2858">
            <v>9</v>
          </cell>
          <cell r="AD2858">
            <v>0</v>
          </cell>
          <cell r="AE2858">
            <v>3</v>
          </cell>
          <cell r="AF2858">
            <v>0</v>
          </cell>
          <cell r="AG2858">
            <v>0</v>
          </cell>
          <cell r="AH2858">
            <v>0</v>
          </cell>
          <cell r="AI2858">
            <v>0</v>
          </cell>
          <cell r="AJ2858">
            <v>11</v>
          </cell>
          <cell r="AL2858">
            <v>26451720</v>
          </cell>
        </row>
        <row r="2861">
          <cell r="C2861">
            <v>1</v>
          </cell>
          <cell r="I2861">
            <v>1</v>
          </cell>
        </row>
        <row r="2862">
          <cell r="C2862">
            <v>4</v>
          </cell>
          <cell r="I2862">
            <v>4</v>
          </cell>
        </row>
        <row r="2863">
          <cell r="C2863">
            <v>2</v>
          </cell>
          <cell r="I2863">
            <v>2</v>
          </cell>
        </row>
        <row r="2870">
          <cell r="C2870">
            <v>7</v>
          </cell>
          <cell r="H2870">
            <v>6</v>
          </cell>
          <cell r="I2870">
            <v>5</v>
          </cell>
          <cell r="J2870">
            <v>1</v>
          </cell>
          <cell r="K2870">
            <v>0</v>
          </cell>
          <cell r="L2870">
            <v>1</v>
          </cell>
          <cell r="M2870">
            <v>0</v>
          </cell>
          <cell r="N2870">
            <v>0</v>
          </cell>
          <cell r="P2870">
            <v>0</v>
          </cell>
          <cell r="Q2870">
            <v>2</v>
          </cell>
          <cell r="S2870">
            <v>4</v>
          </cell>
          <cell r="T2870">
            <v>1</v>
          </cell>
          <cell r="V2870">
            <v>0</v>
          </cell>
          <cell r="W2870">
            <v>0</v>
          </cell>
          <cell r="Y2870">
            <v>0</v>
          </cell>
          <cell r="Z2870">
            <v>0</v>
          </cell>
          <cell r="AD2870">
            <v>0</v>
          </cell>
          <cell r="AE2870">
            <v>0</v>
          </cell>
          <cell r="AF2870">
            <v>0</v>
          </cell>
          <cell r="AG2870">
            <v>0</v>
          </cell>
          <cell r="AH2870">
            <v>0</v>
          </cell>
          <cell r="AI2870">
            <v>0</v>
          </cell>
          <cell r="AJ2870">
            <v>1</v>
          </cell>
          <cell r="AL2870">
            <v>329200</v>
          </cell>
        </row>
        <row r="2882">
          <cell r="C2882">
            <v>14</v>
          </cell>
          <cell r="D2882">
            <v>14</v>
          </cell>
          <cell r="E2882">
            <v>14</v>
          </cell>
          <cell r="F2882">
            <v>0</v>
          </cell>
          <cell r="G2882">
            <v>0</v>
          </cell>
          <cell r="AA2882">
            <v>4</v>
          </cell>
          <cell r="AB2882">
            <v>10</v>
          </cell>
          <cell r="AC2882">
            <v>0</v>
          </cell>
          <cell r="AD2882">
            <v>0</v>
          </cell>
          <cell r="AE2882">
            <v>0</v>
          </cell>
          <cell r="AF2882">
            <v>0</v>
          </cell>
          <cell r="AG2882">
            <v>0</v>
          </cell>
          <cell r="AH2882">
            <v>0</v>
          </cell>
          <cell r="AI2882">
            <v>0</v>
          </cell>
          <cell r="AJ2882">
            <v>0</v>
          </cell>
        </row>
        <row r="2937">
          <cell r="C2937">
            <v>12</v>
          </cell>
          <cell r="E2937">
            <v>12</v>
          </cell>
        </row>
        <row r="2939">
          <cell r="C2939">
            <v>40</v>
          </cell>
          <cell r="E2939">
            <v>32</v>
          </cell>
          <cell r="AL2939">
            <v>1092800</v>
          </cell>
        </row>
        <row r="2949">
          <cell r="C2949">
            <v>96</v>
          </cell>
          <cell r="E2949">
            <v>23</v>
          </cell>
        </row>
        <row r="2951">
          <cell r="C2951">
            <v>165</v>
          </cell>
          <cell r="E2951">
            <v>165</v>
          </cell>
          <cell r="AL2951">
            <v>3712500</v>
          </cell>
        </row>
        <row r="2952">
          <cell r="C2952">
            <v>209</v>
          </cell>
          <cell r="E2952">
            <v>209</v>
          </cell>
          <cell r="AL2952">
            <v>14793020</v>
          </cell>
        </row>
        <row r="2953">
          <cell r="C2953">
            <v>0</v>
          </cell>
          <cell r="E2953">
            <v>0</v>
          </cell>
          <cell r="AL2953">
            <v>0</v>
          </cell>
        </row>
        <row r="2954">
          <cell r="C2954">
            <v>247</v>
          </cell>
          <cell r="E2954">
            <v>245</v>
          </cell>
          <cell r="AL2954">
            <v>757050</v>
          </cell>
        </row>
        <row r="2955">
          <cell r="C2955">
            <v>0</v>
          </cell>
          <cell r="E2955">
            <v>0</v>
          </cell>
          <cell r="AL2955">
            <v>0</v>
          </cell>
        </row>
        <row r="2956">
          <cell r="C2956">
            <v>0</v>
          </cell>
          <cell r="E2956">
            <v>0</v>
          </cell>
          <cell r="AL2956">
            <v>0</v>
          </cell>
        </row>
        <row r="2957">
          <cell r="C2957">
            <v>0</v>
          </cell>
          <cell r="E2957">
            <v>0</v>
          </cell>
          <cell r="AL2957">
            <v>0</v>
          </cell>
        </row>
        <row r="2976">
          <cell r="C2976">
            <v>632</v>
          </cell>
          <cell r="E2976">
            <v>632</v>
          </cell>
          <cell r="AL2976">
            <v>2567370</v>
          </cell>
        </row>
        <row r="2995">
          <cell r="C2995">
            <v>474</v>
          </cell>
          <cell r="E2995">
            <v>474</v>
          </cell>
          <cell r="AL2995">
            <v>1597380</v>
          </cell>
        </row>
        <row r="3013">
          <cell r="C3013">
            <v>186</v>
          </cell>
          <cell r="E3013">
            <v>186</v>
          </cell>
          <cell r="AL3013">
            <v>1660190</v>
          </cell>
        </row>
        <row r="3045">
          <cell r="C3045">
            <v>54</v>
          </cell>
          <cell r="E3045">
            <v>54</v>
          </cell>
          <cell r="AL3045">
            <v>3140000</v>
          </cell>
        </row>
        <row r="3073">
          <cell r="C3073">
            <v>58</v>
          </cell>
          <cell r="I3073">
            <v>33</v>
          </cell>
          <cell r="P3073">
            <v>0</v>
          </cell>
          <cell r="Q3073">
            <v>1</v>
          </cell>
          <cell r="S3073">
            <v>1</v>
          </cell>
          <cell r="T3073">
            <v>1</v>
          </cell>
          <cell r="V3073">
            <v>0</v>
          </cell>
          <cell r="W3073">
            <v>0</v>
          </cell>
          <cell r="Y3073">
            <v>0</v>
          </cell>
          <cell r="Z3073">
            <v>0</v>
          </cell>
          <cell r="AL3073">
            <v>992850</v>
          </cell>
        </row>
        <row r="3084">
          <cell r="C3084">
            <v>59</v>
          </cell>
          <cell r="H3084">
            <v>36</v>
          </cell>
          <cell r="I3084">
            <v>34</v>
          </cell>
          <cell r="J3084">
            <v>2</v>
          </cell>
          <cell r="K3084">
            <v>0</v>
          </cell>
          <cell r="L3084">
            <v>23</v>
          </cell>
          <cell r="M3084">
            <v>0</v>
          </cell>
          <cell r="N3084">
            <v>0</v>
          </cell>
          <cell r="AD3084">
            <v>0</v>
          </cell>
          <cell r="AE3084">
            <v>0</v>
          </cell>
          <cell r="AF3084">
            <v>0</v>
          </cell>
          <cell r="AG3084">
            <v>0</v>
          </cell>
          <cell r="AH3084">
            <v>0</v>
          </cell>
          <cell r="AI3084">
            <v>0</v>
          </cell>
          <cell r="AJ3084">
            <v>2</v>
          </cell>
          <cell r="AL3084">
            <v>992850</v>
          </cell>
        </row>
        <row r="3134">
          <cell r="C3134">
            <v>3</v>
          </cell>
        </row>
        <row r="3137">
          <cell r="C3137">
            <v>231</v>
          </cell>
          <cell r="E3137">
            <v>231</v>
          </cell>
          <cell r="AL3137">
            <v>5444670</v>
          </cell>
        </row>
        <row r="3138">
          <cell r="C3138">
            <v>0</v>
          </cell>
          <cell r="E3138">
            <v>0</v>
          </cell>
          <cell r="AL3138">
            <v>0</v>
          </cell>
        </row>
        <row r="3150">
          <cell r="C3150">
            <v>6</v>
          </cell>
          <cell r="E3150">
            <v>6</v>
          </cell>
          <cell r="AL3150">
            <v>50520</v>
          </cell>
        </row>
        <row r="3151">
          <cell r="C3151">
            <v>0</v>
          </cell>
          <cell r="E3151">
            <v>0</v>
          </cell>
          <cell r="AL3151">
            <v>0</v>
          </cell>
        </row>
        <row r="3152">
          <cell r="C3152">
            <v>0</v>
          </cell>
          <cell r="E3152">
            <v>0</v>
          </cell>
          <cell r="AL3152">
            <v>0</v>
          </cell>
        </row>
        <row r="3153">
          <cell r="C3153">
            <v>0</v>
          </cell>
          <cell r="E3153">
            <v>0</v>
          </cell>
          <cell r="AL3153">
            <v>0</v>
          </cell>
        </row>
        <row r="3154">
          <cell r="C3154">
            <v>0</v>
          </cell>
          <cell r="E3154">
            <v>0</v>
          </cell>
          <cell r="AL3154">
            <v>0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2022</v>
          </cell>
        </row>
      </sheetData>
      <sheetData sheetId="1">
        <row r="52">
          <cell r="C52">
            <v>5158</v>
          </cell>
          <cell r="E52">
            <v>5145</v>
          </cell>
          <cell r="AL52">
            <v>44607150</v>
          </cell>
        </row>
        <row r="54">
          <cell r="C54">
            <v>0</v>
          </cell>
          <cell r="E54">
            <v>0</v>
          </cell>
          <cell r="AL54">
            <v>0</v>
          </cell>
        </row>
        <row r="55">
          <cell r="C55">
            <v>158</v>
          </cell>
          <cell r="E55">
            <v>96</v>
          </cell>
          <cell r="AL55">
            <v>1543680</v>
          </cell>
        </row>
        <row r="56">
          <cell r="C56">
            <v>3571</v>
          </cell>
          <cell r="E56">
            <v>3381</v>
          </cell>
          <cell r="AL56">
            <v>29313270</v>
          </cell>
        </row>
        <row r="60">
          <cell r="C60">
            <v>966</v>
          </cell>
          <cell r="E60">
            <v>963</v>
          </cell>
          <cell r="AL60">
            <v>2224530</v>
          </cell>
        </row>
        <row r="61">
          <cell r="C61">
            <v>0</v>
          </cell>
          <cell r="E61">
            <v>0</v>
          </cell>
          <cell r="AL61">
            <v>0</v>
          </cell>
        </row>
        <row r="62">
          <cell r="C62">
            <v>0</v>
          </cell>
          <cell r="E62">
            <v>0</v>
          </cell>
          <cell r="AL62">
            <v>0</v>
          </cell>
        </row>
        <row r="63">
          <cell r="C63">
            <v>93</v>
          </cell>
          <cell r="E63">
            <v>93</v>
          </cell>
          <cell r="AL63">
            <v>125550</v>
          </cell>
        </row>
        <row r="64">
          <cell r="C64">
            <v>659</v>
          </cell>
          <cell r="E64">
            <v>654</v>
          </cell>
          <cell r="AL64">
            <v>882900</v>
          </cell>
        </row>
        <row r="65">
          <cell r="C65">
            <v>439</v>
          </cell>
          <cell r="E65">
            <v>439</v>
          </cell>
          <cell r="AL65">
            <v>592650</v>
          </cell>
        </row>
        <row r="67">
          <cell r="C67">
            <v>206</v>
          </cell>
        </row>
        <row r="68">
          <cell r="C68">
            <v>197</v>
          </cell>
        </row>
        <row r="119">
          <cell r="C119">
            <v>73</v>
          </cell>
          <cell r="E119">
            <v>73</v>
          </cell>
          <cell r="AL119">
            <v>526330</v>
          </cell>
        </row>
        <row r="122">
          <cell r="C122">
            <v>0</v>
          </cell>
          <cell r="E122">
            <v>0</v>
          </cell>
          <cell r="AL122">
            <v>0</v>
          </cell>
        </row>
        <row r="126">
          <cell r="C126">
            <v>0</v>
          </cell>
          <cell r="E126">
            <v>0</v>
          </cell>
          <cell r="AL126">
            <v>0</v>
          </cell>
        </row>
        <row r="128">
          <cell r="C128">
            <v>35</v>
          </cell>
          <cell r="E128">
            <v>35</v>
          </cell>
          <cell r="AL128">
            <v>155400</v>
          </cell>
        </row>
        <row r="129">
          <cell r="C129">
            <v>449</v>
          </cell>
          <cell r="E129">
            <v>449</v>
          </cell>
          <cell r="AL129">
            <v>1095560</v>
          </cell>
        </row>
        <row r="130">
          <cell r="C130">
            <v>0</v>
          </cell>
          <cell r="E130">
            <v>0</v>
          </cell>
          <cell r="AL130">
            <v>0</v>
          </cell>
        </row>
        <row r="131">
          <cell r="C131">
            <v>271</v>
          </cell>
          <cell r="E131">
            <v>271</v>
          </cell>
          <cell r="AL131">
            <v>661240</v>
          </cell>
        </row>
        <row r="132">
          <cell r="C132">
            <v>48</v>
          </cell>
          <cell r="E132">
            <v>48</v>
          </cell>
          <cell r="AL132">
            <v>117120</v>
          </cell>
        </row>
        <row r="133">
          <cell r="C133">
            <v>27</v>
          </cell>
          <cell r="E133">
            <v>27</v>
          </cell>
          <cell r="AL133">
            <v>65880</v>
          </cell>
        </row>
        <row r="135">
          <cell r="C135">
            <v>0</v>
          </cell>
        </row>
        <row r="139">
          <cell r="C139">
            <v>51</v>
          </cell>
          <cell r="E139">
            <v>51</v>
          </cell>
          <cell r="AL139">
            <v>108120</v>
          </cell>
        </row>
        <row r="140">
          <cell r="C140">
            <v>329</v>
          </cell>
          <cell r="E140">
            <v>329</v>
          </cell>
          <cell r="AL140">
            <v>401380</v>
          </cell>
        </row>
        <row r="141">
          <cell r="C141">
            <v>390</v>
          </cell>
          <cell r="E141">
            <v>390</v>
          </cell>
          <cell r="AL141">
            <v>826800</v>
          </cell>
        </row>
        <row r="142">
          <cell r="C142">
            <v>0</v>
          </cell>
          <cell r="E142">
            <v>0</v>
          </cell>
          <cell r="AL142">
            <v>0</v>
          </cell>
        </row>
        <row r="143">
          <cell r="C143">
            <v>6</v>
          </cell>
          <cell r="E143">
            <v>6</v>
          </cell>
          <cell r="AL143">
            <v>12720</v>
          </cell>
        </row>
        <row r="145">
          <cell r="C145">
            <v>204</v>
          </cell>
        </row>
        <row r="146">
          <cell r="C146">
            <v>0</v>
          </cell>
        </row>
        <row r="150">
          <cell r="C150">
            <v>238</v>
          </cell>
          <cell r="E150">
            <v>225</v>
          </cell>
          <cell r="AL150">
            <v>182250</v>
          </cell>
        </row>
        <row r="153">
          <cell r="C153">
            <v>0</v>
          </cell>
          <cell r="E153">
            <v>0</v>
          </cell>
        </row>
        <row r="196">
          <cell r="C196">
            <v>1325</v>
          </cell>
          <cell r="E196">
            <v>1149</v>
          </cell>
          <cell r="AL196">
            <v>44431830</v>
          </cell>
        </row>
        <row r="197">
          <cell r="C197">
            <v>1649</v>
          </cell>
          <cell r="E197">
            <v>1645</v>
          </cell>
          <cell r="AL197">
            <v>71606850</v>
          </cell>
        </row>
        <row r="198">
          <cell r="C198">
            <v>287</v>
          </cell>
          <cell r="E198">
            <v>286</v>
          </cell>
          <cell r="AL198">
            <v>23154560</v>
          </cell>
        </row>
        <row r="199">
          <cell r="C199">
            <v>95</v>
          </cell>
          <cell r="E199">
            <v>95</v>
          </cell>
          <cell r="AL199">
            <v>7691200</v>
          </cell>
        </row>
        <row r="200">
          <cell r="C200">
            <v>0</v>
          </cell>
          <cell r="E200">
            <v>0</v>
          </cell>
          <cell r="AL200">
            <v>0</v>
          </cell>
        </row>
        <row r="201">
          <cell r="C201">
            <v>548</v>
          </cell>
          <cell r="E201">
            <v>545</v>
          </cell>
          <cell r="AL201">
            <v>91342000</v>
          </cell>
        </row>
        <row r="202">
          <cell r="C202">
            <v>0</v>
          </cell>
          <cell r="E202">
            <v>0</v>
          </cell>
          <cell r="AL202">
            <v>0</v>
          </cell>
        </row>
        <row r="203">
          <cell r="C203">
            <v>0</v>
          </cell>
          <cell r="E203">
            <v>0</v>
          </cell>
          <cell r="AL203">
            <v>0</v>
          </cell>
        </row>
        <row r="204">
          <cell r="C204">
            <v>396</v>
          </cell>
          <cell r="E204">
            <v>394</v>
          </cell>
          <cell r="AL204">
            <v>15255680</v>
          </cell>
        </row>
        <row r="205">
          <cell r="C205">
            <v>150</v>
          </cell>
          <cell r="E205">
            <v>150</v>
          </cell>
          <cell r="AL205">
            <v>1173000</v>
          </cell>
        </row>
        <row r="206">
          <cell r="C206">
            <v>88</v>
          </cell>
          <cell r="E206">
            <v>87</v>
          </cell>
          <cell r="AL206">
            <v>6318810</v>
          </cell>
        </row>
        <row r="208">
          <cell r="C208">
            <v>0</v>
          </cell>
          <cell r="E208">
            <v>0</v>
          </cell>
          <cell r="AL208">
            <v>0</v>
          </cell>
        </row>
        <row r="209">
          <cell r="C209">
            <v>0</v>
          </cell>
          <cell r="E209">
            <v>0</v>
          </cell>
          <cell r="AL209">
            <v>0</v>
          </cell>
        </row>
        <row r="210">
          <cell r="C210">
            <v>0</v>
          </cell>
          <cell r="E210">
            <v>0</v>
          </cell>
          <cell r="AL210">
            <v>0</v>
          </cell>
        </row>
        <row r="211">
          <cell r="C211">
            <v>223</v>
          </cell>
          <cell r="E211">
            <v>223</v>
          </cell>
          <cell r="AL211">
            <v>12878250</v>
          </cell>
        </row>
        <row r="212">
          <cell r="C212">
            <v>392</v>
          </cell>
          <cell r="E212">
            <v>392</v>
          </cell>
          <cell r="AL212">
            <v>37706480</v>
          </cell>
        </row>
        <row r="297">
          <cell r="C297">
            <v>40625</v>
          </cell>
          <cell r="D297">
            <v>39813</v>
          </cell>
          <cell r="E297">
            <v>39813</v>
          </cell>
          <cell r="F297">
            <v>0</v>
          </cell>
          <cell r="G297">
            <v>812</v>
          </cell>
          <cell r="AA297">
            <v>16110</v>
          </cell>
          <cell r="AB297">
            <v>10760</v>
          </cell>
          <cell r="AC297">
            <v>13755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3</v>
          </cell>
          <cell r="AJ297">
            <v>0</v>
          </cell>
          <cell r="AL297">
            <v>68919050</v>
          </cell>
        </row>
        <row r="375">
          <cell r="C375">
            <v>49194</v>
          </cell>
          <cell r="D375">
            <v>48577</v>
          </cell>
          <cell r="E375">
            <v>48577</v>
          </cell>
          <cell r="F375">
            <v>0</v>
          </cell>
          <cell r="G375">
            <v>617</v>
          </cell>
          <cell r="AA375">
            <v>15529</v>
          </cell>
          <cell r="AB375">
            <v>18929</v>
          </cell>
          <cell r="AC375">
            <v>14736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79</v>
          </cell>
          <cell r="AJ375">
            <v>0</v>
          </cell>
          <cell r="AL375">
            <v>80219140</v>
          </cell>
        </row>
        <row r="421">
          <cell r="C421">
            <v>3434</v>
          </cell>
          <cell r="D421">
            <v>3416</v>
          </cell>
          <cell r="E421">
            <v>3416</v>
          </cell>
          <cell r="F421">
            <v>0</v>
          </cell>
          <cell r="G421">
            <v>18</v>
          </cell>
          <cell r="AA421">
            <v>182</v>
          </cell>
          <cell r="AB421">
            <v>3195</v>
          </cell>
          <cell r="AC421">
            <v>57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39</v>
          </cell>
          <cell r="AJ421">
            <v>0</v>
          </cell>
          <cell r="AL421">
            <v>14601910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6</v>
          </cell>
          <cell r="AJ435">
            <v>0</v>
          </cell>
          <cell r="AL435">
            <v>0</v>
          </cell>
        </row>
        <row r="514">
          <cell r="C514">
            <v>815</v>
          </cell>
          <cell r="D514">
            <v>811</v>
          </cell>
          <cell r="E514">
            <v>811</v>
          </cell>
          <cell r="F514">
            <v>0</v>
          </cell>
          <cell r="G514">
            <v>4</v>
          </cell>
          <cell r="AA514">
            <v>63</v>
          </cell>
          <cell r="AB514">
            <v>752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135</v>
          </cell>
          <cell r="AJ514">
            <v>0</v>
          </cell>
          <cell r="AL514">
            <v>5931030</v>
          </cell>
        </row>
        <row r="573">
          <cell r="C573">
            <v>3752</v>
          </cell>
          <cell r="D573">
            <v>3731</v>
          </cell>
          <cell r="E573">
            <v>3731</v>
          </cell>
          <cell r="F573">
            <v>0</v>
          </cell>
          <cell r="G573">
            <v>21</v>
          </cell>
          <cell r="AA573">
            <v>918</v>
          </cell>
          <cell r="AB573">
            <v>2475</v>
          </cell>
          <cell r="AC573">
            <v>359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4</v>
          </cell>
          <cell r="AJ573">
            <v>0</v>
          </cell>
          <cell r="AL573">
            <v>14069510</v>
          </cell>
        </row>
        <row r="593">
          <cell r="C593">
            <v>29</v>
          </cell>
          <cell r="D593">
            <v>29</v>
          </cell>
          <cell r="E593">
            <v>29</v>
          </cell>
          <cell r="F593">
            <v>0</v>
          </cell>
          <cell r="G593">
            <v>0</v>
          </cell>
          <cell r="AA593">
            <v>0</v>
          </cell>
          <cell r="AB593">
            <v>29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L593">
            <v>95120</v>
          </cell>
        </row>
        <row r="634">
          <cell r="C634">
            <v>53056</v>
          </cell>
          <cell r="D634">
            <v>52618</v>
          </cell>
          <cell r="E634">
            <v>52618</v>
          </cell>
          <cell r="F634">
            <v>0</v>
          </cell>
          <cell r="G634">
            <v>438</v>
          </cell>
          <cell r="AA634">
            <v>615</v>
          </cell>
          <cell r="AB634">
            <v>51438</v>
          </cell>
          <cell r="AC634">
            <v>1003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15</v>
          </cell>
          <cell r="AJ634">
            <v>0</v>
          </cell>
          <cell r="AL634">
            <v>1306291370</v>
          </cell>
        </row>
        <row r="644">
          <cell r="C644">
            <v>477</v>
          </cell>
          <cell r="D644">
            <v>477</v>
          </cell>
          <cell r="E644">
            <v>477</v>
          </cell>
          <cell r="F644">
            <v>0</v>
          </cell>
          <cell r="G644">
            <v>0</v>
          </cell>
          <cell r="AA644">
            <v>10</v>
          </cell>
          <cell r="AB644">
            <v>0</v>
          </cell>
          <cell r="AC644">
            <v>467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996930</v>
          </cell>
        </row>
        <row r="655">
          <cell r="C655">
            <v>5789</v>
          </cell>
          <cell r="D655">
            <v>5607</v>
          </cell>
          <cell r="E655">
            <v>5607</v>
          </cell>
          <cell r="F655">
            <v>0</v>
          </cell>
          <cell r="G655">
            <v>182</v>
          </cell>
          <cell r="AA655">
            <v>3478</v>
          </cell>
          <cell r="AB655">
            <v>1261</v>
          </cell>
          <cell r="AC655">
            <v>1050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1</v>
          </cell>
          <cell r="AJ655">
            <v>0</v>
          </cell>
        </row>
        <row r="705">
          <cell r="C705">
            <v>73</v>
          </cell>
          <cell r="D705">
            <v>72</v>
          </cell>
          <cell r="E705">
            <v>72</v>
          </cell>
          <cell r="F705">
            <v>0</v>
          </cell>
          <cell r="G705">
            <v>1</v>
          </cell>
          <cell r="AA705">
            <v>21</v>
          </cell>
          <cell r="AB705">
            <v>37</v>
          </cell>
          <cell r="AC705">
            <v>15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L705">
            <v>132430</v>
          </cell>
        </row>
        <row r="747">
          <cell r="C747">
            <v>3444</v>
          </cell>
          <cell r="D747">
            <v>3427</v>
          </cell>
          <cell r="E747">
            <v>3427</v>
          </cell>
          <cell r="F747">
            <v>0</v>
          </cell>
          <cell r="G747">
            <v>17</v>
          </cell>
          <cell r="AA747">
            <v>276</v>
          </cell>
          <cell r="AB747">
            <v>2410</v>
          </cell>
          <cell r="AC747">
            <v>758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2</v>
          </cell>
          <cell r="AJ747">
            <v>0</v>
          </cell>
          <cell r="AL747">
            <v>6077620</v>
          </cell>
        </row>
        <row r="807">
          <cell r="C807">
            <v>1979</v>
          </cell>
          <cell r="D807">
            <v>1954</v>
          </cell>
          <cell r="E807">
            <v>1950</v>
          </cell>
          <cell r="F807">
            <v>4</v>
          </cell>
          <cell r="G807">
            <v>25</v>
          </cell>
          <cell r="AA807">
            <v>349</v>
          </cell>
          <cell r="AB807">
            <v>597</v>
          </cell>
          <cell r="AC807">
            <v>1033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L807">
            <v>19221190</v>
          </cell>
        </row>
        <row r="830"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60">
          <cell r="C860">
            <v>1683</v>
          </cell>
          <cell r="D860">
            <v>1683</v>
          </cell>
          <cell r="E860">
            <v>1683</v>
          </cell>
          <cell r="F860">
            <v>0</v>
          </cell>
          <cell r="G860">
            <v>0</v>
          </cell>
          <cell r="AA860">
            <v>200</v>
          </cell>
          <cell r="AB860">
            <v>201</v>
          </cell>
          <cell r="AC860">
            <v>1282</v>
          </cell>
          <cell r="AD860">
            <v>11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L860">
            <v>101332970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L862">
            <v>0</v>
          </cell>
        </row>
        <row r="863">
          <cell r="C863">
            <v>120</v>
          </cell>
          <cell r="D863">
            <v>120</v>
          </cell>
          <cell r="E863">
            <v>120</v>
          </cell>
          <cell r="F863">
            <v>0</v>
          </cell>
          <cell r="G863">
            <v>0</v>
          </cell>
          <cell r="AA863">
            <v>31</v>
          </cell>
          <cell r="AB863">
            <v>48</v>
          </cell>
          <cell r="AC863">
            <v>41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L863">
            <v>2728800</v>
          </cell>
        </row>
        <row r="885">
          <cell r="C885">
            <v>877</v>
          </cell>
          <cell r="D885">
            <v>877</v>
          </cell>
          <cell r="E885">
            <v>877</v>
          </cell>
          <cell r="F885">
            <v>0</v>
          </cell>
          <cell r="G885">
            <v>0</v>
          </cell>
          <cell r="AA885">
            <v>144</v>
          </cell>
          <cell r="AB885">
            <v>462</v>
          </cell>
          <cell r="AC885">
            <v>271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L885">
            <v>18237890</v>
          </cell>
        </row>
        <row r="926"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1</v>
          </cell>
          <cell r="AJ926">
            <v>0</v>
          </cell>
          <cell r="AL926">
            <v>0</v>
          </cell>
        </row>
        <row r="970"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</row>
        <row r="1048"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1</v>
          </cell>
          <cell r="AJ1048">
            <v>0</v>
          </cell>
          <cell r="AL1048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86">
          <cell r="AL1086">
            <v>0</v>
          </cell>
        </row>
        <row r="1087"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101">
          <cell r="C1101">
            <v>3059</v>
          </cell>
          <cell r="D1101">
            <v>3059</v>
          </cell>
          <cell r="E1101">
            <v>3059</v>
          </cell>
          <cell r="F1101">
            <v>0</v>
          </cell>
          <cell r="G1101">
            <v>0</v>
          </cell>
          <cell r="AA1101">
            <v>2009</v>
          </cell>
          <cell r="AB1101">
            <v>1050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61">
          <cell r="C1161">
            <v>6074</v>
          </cell>
          <cell r="D1161">
            <v>6074</v>
          </cell>
          <cell r="E1161">
            <v>6074</v>
          </cell>
          <cell r="F1161">
            <v>0</v>
          </cell>
          <cell r="G1161">
            <v>0</v>
          </cell>
          <cell r="AA1161">
            <v>3952</v>
          </cell>
          <cell r="AB1161">
            <v>2122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</row>
        <row r="1192">
          <cell r="C1192">
            <v>1612</v>
          </cell>
          <cell r="E1192">
            <v>1570</v>
          </cell>
          <cell r="AL1192">
            <v>57837860</v>
          </cell>
        </row>
        <row r="1206"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545</v>
          </cell>
          <cell r="AJ1206">
            <v>0</v>
          </cell>
          <cell r="AL1206">
            <v>0</v>
          </cell>
        </row>
        <row r="1210">
          <cell r="C1210">
            <v>0</v>
          </cell>
        </row>
        <row r="1227">
          <cell r="C1227">
            <v>42</v>
          </cell>
          <cell r="E1227">
            <v>42</v>
          </cell>
        </row>
        <row r="1230">
          <cell r="C1230">
            <v>189</v>
          </cell>
          <cell r="E1230">
            <v>189</v>
          </cell>
          <cell r="AL1230">
            <v>623700</v>
          </cell>
        </row>
        <row r="1231">
          <cell r="C1231">
            <v>167</v>
          </cell>
          <cell r="E1231">
            <v>167</v>
          </cell>
          <cell r="AL1231">
            <v>551100</v>
          </cell>
        </row>
        <row r="1232">
          <cell r="C1232">
            <v>1</v>
          </cell>
          <cell r="E1232">
            <v>1</v>
          </cell>
          <cell r="AL1232">
            <v>13140</v>
          </cell>
        </row>
        <row r="1233">
          <cell r="C1233">
            <v>0</v>
          </cell>
          <cell r="E1233">
            <v>0</v>
          </cell>
          <cell r="AL1233">
            <v>0</v>
          </cell>
        </row>
        <row r="1234">
          <cell r="C1234">
            <v>0</v>
          </cell>
          <cell r="E1234">
            <v>0</v>
          </cell>
          <cell r="AL1234">
            <v>0</v>
          </cell>
        </row>
        <row r="1235">
          <cell r="C1235">
            <v>0</v>
          </cell>
          <cell r="E1235">
            <v>0</v>
          </cell>
          <cell r="AL1235">
            <v>0</v>
          </cell>
        </row>
        <row r="1236">
          <cell r="C1236">
            <v>0</v>
          </cell>
          <cell r="E1236">
            <v>0</v>
          </cell>
          <cell r="AL1236">
            <v>0</v>
          </cell>
        </row>
        <row r="1242">
          <cell r="C1242">
            <v>28</v>
          </cell>
          <cell r="D1242">
            <v>28</v>
          </cell>
          <cell r="E1242">
            <v>28</v>
          </cell>
          <cell r="F1242">
            <v>0</v>
          </cell>
          <cell r="G1242">
            <v>0</v>
          </cell>
          <cell r="AA1242">
            <v>0</v>
          </cell>
          <cell r="AB1242">
            <v>28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</row>
        <row r="1243"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</row>
        <row r="1245"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</row>
        <row r="1246">
          <cell r="C1246">
            <v>2</v>
          </cell>
          <cell r="D1246">
            <v>2</v>
          </cell>
          <cell r="E1246">
            <v>2</v>
          </cell>
          <cell r="F1246">
            <v>0</v>
          </cell>
          <cell r="G1246">
            <v>0</v>
          </cell>
          <cell r="AA1246">
            <v>2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</row>
        <row r="1247"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</row>
        <row r="1248"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</row>
        <row r="1250">
          <cell r="C1250">
            <v>2</v>
          </cell>
          <cell r="D1250">
            <v>2</v>
          </cell>
          <cell r="E1250">
            <v>2</v>
          </cell>
          <cell r="F1250">
            <v>0</v>
          </cell>
          <cell r="G1250">
            <v>0</v>
          </cell>
          <cell r="AA1250">
            <v>2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</row>
        <row r="1271"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</row>
        <row r="1277"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</row>
        <row r="1278"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</row>
        <row r="1279"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</row>
        <row r="1282"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</row>
        <row r="1289"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</row>
        <row r="1294">
          <cell r="C1294">
            <v>4</v>
          </cell>
          <cell r="D1294">
            <v>4</v>
          </cell>
          <cell r="E1294">
            <v>4</v>
          </cell>
          <cell r="F1294">
            <v>0</v>
          </cell>
          <cell r="G1294">
            <v>0</v>
          </cell>
          <cell r="AA1294">
            <v>0</v>
          </cell>
          <cell r="AB1294">
            <v>0</v>
          </cell>
          <cell r="AC1294">
            <v>4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</row>
        <row r="1295"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</row>
        <row r="1297"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</row>
        <row r="1380">
          <cell r="C1380">
            <v>2</v>
          </cell>
          <cell r="H1380">
            <v>1</v>
          </cell>
          <cell r="I1380">
            <v>0</v>
          </cell>
          <cell r="J1380">
            <v>1</v>
          </cell>
          <cell r="K1380">
            <v>0</v>
          </cell>
          <cell r="L1380">
            <v>1</v>
          </cell>
          <cell r="M1380">
            <v>0</v>
          </cell>
          <cell r="N1380">
            <v>0</v>
          </cell>
          <cell r="P1380">
            <v>0</v>
          </cell>
          <cell r="Q1380">
            <v>1</v>
          </cell>
          <cell r="S1380">
            <v>0</v>
          </cell>
          <cell r="T1380">
            <v>1</v>
          </cell>
          <cell r="V1380">
            <v>0</v>
          </cell>
          <cell r="W1380">
            <v>0</v>
          </cell>
          <cell r="Y1380">
            <v>0</v>
          </cell>
          <cell r="Z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1</v>
          </cell>
          <cell r="AL1380">
            <v>109950</v>
          </cell>
        </row>
        <row r="1382"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</row>
        <row r="1383"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</row>
        <row r="1384">
          <cell r="C1384">
            <v>54</v>
          </cell>
          <cell r="D1384">
            <v>54</v>
          </cell>
          <cell r="E1384">
            <v>54</v>
          </cell>
          <cell r="F1384">
            <v>0</v>
          </cell>
          <cell r="G1384">
            <v>0</v>
          </cell>
          <cell r="AA1384">
            <v>0</v>
          </cell>
          <cell r="AB1384">
            <v>54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</row>
        <row r="1386"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</row>
        <row r="1387"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C1388">
            <v>1</v>
          </cell>
          <cell r="D1388">
            <v>1</v>
          </cell>
          <cell r="E1388">
            <v>1</v>
          </cell>
          <cell r="F1388">
            <v>0</v>
          </cell>
          <cell r="G1388">
            <v>0</v>
          </cell>
          <cell r="AA1388">
            <v>0</v>
          </cell>
          <cell r="AB1388">
            <v>1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</row>
        <row r="1390"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C1392">
            <v>15</v>
          </cell>
          <cell r="D1392">
            <v>15</v>
          </cell>
          <cell r="E1392">
            <v>15</v>
          </cell>
          <cell r="F1392">
            <v>0</v>
          </cell>
          <cell r="G1392">
            <v>0</v>
          </cell>
          <cell r="AA1392">
            <v>0</v>
          </cell>
          <cell r="AB1392">
            <v>15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</row>
        <row r="1395"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C1396">
            <v>782</v>
          </cell>
          <cell r="D1396">
            <v>782</v>
          </cell>
          <cell r="E1396">
            <v>782</v>
          </cell>
          <cell r="F1396">
            <v>0</v>
          </cell>
          <cell r="G1396">
            <v>0</v>
          </cell>
          <cell r="AA1396">
            <v>0</v>
          </cell>
          <cell r="AB1396">
            <v>782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C1397">
            <v>7</v>
          </cell>
          <cell r="D1397">
            <v>7</v>
          </cell>
          <cell r="E1397">
            <v>7</v>
          </cell>
          <cell r="F1397">
            <v>0</v>
          </cell>
          <cell r="G1397">
            <v>0</v>
          </cell>
          <cell r="AA1397">
            <v>0</v>
          </cell>
          <cell r="AB1397">
            <v>7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</row>
        <row r="1398">
          <cell r="C1398">
            <v>21</v>
          </cell>
          <cell r="D1398">
            <v>21</v>
          </cell>
          <cell r="E1398">
            <v>21</v>
          </cell>
          <cell r="F1398">
            <v>0</v>
          </cell>
          <cell r="G1398">
            <v>0</v>
          </cell>
          <cell r="AA1398">
            <v>0</v>
          </cell>
          <cell r="AB1398">
            <v>21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</row>
        <row r="1399"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</row>
        <row r="1400"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</row>
        <row r="1401"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</row>
        <row r="1402">
          <cell r="C1402">
            <v>63</v>
          </cell>
          <cell r="D1402">
            <v>63</v>
          </cell>
          <cell r="E1402">
            <v>63</v>
          </cell>
          <cell r="F1402">
            <v>0</v>
          </cell>
          <cell r="G1402">
            <v>0</v>
          </cell>
          <cell r="AA1402">
            <v>0</v>
          </cell>
          <cell r="AB1402">
            <v>63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</row>
        <row r="1403">
          <cell r="C1403">
            <v>29</v>
          </cell>
          <cell r="D1403">
            <v>29</v>
          </cell>
          <cell r="E1403">
            <v>29</v>
          </cell>
          <cell r="F1403">
            <v>0</v>
          </cell>
          <cell r="G1403">
            <v>0</v>
          </cell>
          <cell r="AA1403">
            <v>0</v>
          </cell>
          <cell r="AB1403">
            <v>29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</row>
        <row r="1410"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</row>
        <row r="1411"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</row>
        <row r="1412"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</row>
        <row r="1413"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</row>
        <row r="1414"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</row>
        <row r="1415"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</row>
        <row r="1416">
          <cell r="C1416">
            <v>9</v>
          </cell>
          <cell r="D1416">
            <v>9</v>
          </cell>
          <cell r="E1416">
            <v>8</v>
          </cell>
          <cell r="F1416">
            <v>1</v>
          </cell>
          <cell r="G1416">
            <v>0</v>
          </cell>
          <cell r="AA1416">
            <v>9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</row>
        <row r="1418"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</row>
        <row r="1419"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20"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</row>
        <row r="1421"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</row>
        <row r="1422">
          <cell r="C1422">
            <v>131</v>
          </cell>
          <cell r="D1422">
            <v>131</v>
          </cell>
          <cell r="E1422">
            <v>131</v>
          </cell>
          <cell r="F1422">
            <v>0</v>
          </cell>
          <cell r="G1422">
            <v>0</v>
          </cell>
          <cell r="AA1422">
            <v>0</v>
          </cell>
          <cell r="AB1422">
            <v>131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</row>
        <row r="1423">
          <cell r="C1423">
            <v>238</v>
          </cell>
          <cell r="D1423">
            <v>238</v>
          </cell>
          <cell r="E1423">
            <v>238</v>
          </cell>
          <cell r="F1423">
            <v>0</v>
          </cell>
          <cell r="G1423">
            <v>0</v>
          </cell>
          <cell r="AA1423">
            <v>0</v>
          </cell>
          <cell r="AB1423">
            <v>238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C1424">
            <v>33</v>
          </cell>
          <cell r="D1424">
            <v>33</v>
          </cell>
          <cell r="E1424">
            <v>33</v>
          </cell>
          <cell r="F1424">
            <v>0</v>
          </cell>
          <cell r="G1424">
            <v>0</v>
          </cell>
          <cell r="AA1424">
            <v>0</v>
          </cell>
          <cell r="AB1424">
            <v>33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</row>
        <row r="1425">
          <cell r="C1425">
            <v>8</v>
          </cell>
          <cell r="D1425">
            <v>8</v>
          </cell>
          <cell r="E1425">
            <v>8</v>
          </cell>
          <cell r="F1425">
            <v>0</v>
          </cell>
          <cell r="G1425">
            <v>0</v>
          </cell>
          <cell r="AA1425">
            <v>0</v>
          </cell>
          <cell r="AB1425">
            <v>8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</row>
        <row r="1426"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</row>
        <row r="1427">
          <cell r="C1427">
            <v>1</v>
          </cell>
          <cell r="D1427">
            <v>1</v>
          </cell>
          <cell r="E1427">
            <v>1</v>
          </cell>
          <cell r="F1427">
            <v>0</v>
          </cell>
          <cell r="G1427">
            <v>0</v>
          </cell>
          <cell r="AA1427">
            <v>0</v>
          </cell>
          <cell r="AB1427">
            <v>1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</row>
        <row r="1428"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</row>
        <row r="1514">
          <cell r="C1514">
            <v>120</v>
          </cell>
          <cell r="H1514">
            <v>117</v>
          </cell>
          <cell r="I1514">
            <v>106</v>
          </cell>
          <cell r="J1514">
            <v>11</v>
          </cell>
          <cell r="K1514">
            <v>0</v>
          </cell>
          <cell r="L1514">
            <v>2</v>
          </cell>
          <cell r="M1514">
            <v>1</v>
          </cell>
          <cell r="N1514">
            <v>0</v>
          </cell>
          <cell r="P1514">
            <v>0</v>
          </cell>
          <cell r="Q1514">
            <v>0</v>
          </cell>
          <cell r="S1514">
            <v>0</v>
          </cell>
          <cell r="T1514">
            <v>88</v>
          </cell>
          <cell r="V1514">
            <v>0</v>
          </cell>
          <cell r="W1514">
            <v>0</v>
          </cell>
          <cell r="Y1514">
            <v>0</v>
          </cell>
          <cell r="Z1514">
            <v>0</v>
          </cell>
          <cell r="AD1514">
            <v>0</v>
          </cell>
          <cell r="AE1514">
            <v>46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11</v>
          </cell>
          <cell r="AL1514">
            <v>55641855</v>
          </cell>
        </row>
        <row r="1516"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</row>
        <row r="1519"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</row>
        <row r="1521"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</row>
        <row r="1522">
          <cell r="C1522">
            <v>51</v>
          </cell>
          <cell r="D1522">
            <v>51</v>
          </cell>
          <cell r="E1522">
            <v>51</v>
          </cell>
          <cell r="F1522">
            <v>0</v>
          </cell>
          <cell r="G1522">
            <v>0</v>
          </cell>
          <cell r="AA1522">
            <v>0</v>
          </cell>
          <cell r="AB1522">
            <v>51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</row>
        <row r="1523">
          <cell r="C1523">
            <v>4</v>
          </cell>
          <cell r="D1523">
            <v>4</v>
          </cell>
          <cell r="E1523">
            <v>4</v>
          </cell>
          <cell r="F1523">
            <v>0</v>
          </cell>
          <cell r="G1523">
            <v>0</v>
          </cell>
          <cell r="AA1523">
            <v>0</v>
          </cell>
          <cell r="AB1523">
            <v>4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0</v>
          </cell>
        </row>
        <row r="1524">
          <cell r="C1524">
            <v>34</v>
          </cell>
          <cell r="D1524">
            <v>34</v>
          </cell>
          <cell r="E1524">
            <v>34</v>
          </cell>
          <cell r="F1524">
            <v>0</v>
          </cell>
          <cell r="G1524">
            <v>0</v>
          </cell>
          <cell r="AA1524">
            <v>0</v>
          </cell>
          <cell r="AB1524">
            <v>34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</row>
        <row r="1525">
          <cell r="C1525">
            <v>4</v>
          </cell>
          <cell r="D1525">
            <v>4</v>
          </cell>
          <cell r="E1525">
            <v>4</v>
          </cell>
          <cell r="F1525">
            <v>0</v>
          </cell>
          <cell r="G1525">
            <v>0</v>
          </cell>
          <cell r="AA1525">
            <v>0</v>
          </cell>
          <cell r="AB1525">
            <v>4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</row>
        <row r="1526">
          <cell r="C1526">
            <v>3</v>
          </cell>
          <cell r="D1526">
            <v>3</v>
          </cell>
          <cell r="E1526">
            <v>3</v>
          </cell>
          <cell r="F1526">
            <v>0</v>
          </cell>
          <cell r="G1526">
            <v>0</v>
          </cell>
          <cell r="AA1526">
            <v>0</v>
          </cell>
          <cell r="AB1526">
            <v>3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</row>
        <row r="1527"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</row>
        <row r="1528"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</row>
        <row r="1529">
          <cell r="C1529">
            <v>1</v>
          </cell>
          <cell r="D1529">
            <v>1</v>
          </cell>
          <cell r="E1529">
            <v>1</v>
          </cell>
          <cell r="F1529">
            <v>0</v>
          </cell>
          <cell r="G1529">
            <v>0</v>
          </cell>
          <cell r="AA1529">
            <v>0</v>
          </cell>
          <cell r="AB1529">
            <v>1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</row>
        <row r="1530"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</row>
        <row r="1531"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</row>
        <row r="1532">
          <cell r="C1532">
            <v>2</v>
          </cell>
          <cell r="D1532">
            <v>2</v>
          </cell>
          <cell r="E1532">
            <v>2</v>
          </cell>
          <cell r="F1532">
            <v>0</v>
          </cell>
          <cell r="G1532">
            <v>0</v>
          </cell>
          <cell r="AA1532">
            <v>0</v>
          </cell>
          <cell r="AB1532">
            <v>2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</row>
        <row r="1533"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0</v>
          </cell>
          <cell r="AJ1533">
            <v>0</v>
          </cell>
        </row>
        <row r="1534">
          <cell r="C1534">
            <v>3</v>
          </cell>
          <cell r="D1534">
            <v>3</v>
          </cell>
          <cell r="E1534">
            <v>3</v>
          </cell>
          <cell r="F1534">
            <v>0</v>
          </cell>
          <cell r="G1534">
            <v>0</v>
          </cell>
          <cell r="AA1534">
            <v>3</v>
          </cell>
          <cell r="AB1534">
            <v>0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</row>
        <row r="1535">
          <cell r="C1535">
            <v>1</v>
          </cell>
          <cell r="D1535">
            <v>1</v>
          </cell>
          <cell r="E1535">
            <v>1</v>
          </cell>
          <cell r="F1535">
            <v>0</v>
          </cell>
          <cell r="G1535">
            <v>0</v>
          </cell>
          <cell r="AA1535">
            <v>1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</row>
        <row r="1536"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</row>
        <row r="1537"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</row>
        <row r="1538"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</row>
        <row r="1539">
          <cell r="C1539">
            <v>1</v>
          </cell>
          <cell r="D1539">
            <v>1</v>
          </cell>
          <cell r="E1539">
            <v>1</v>
          </cell>
          <cell r="F1539">
            <v>0</v>
          </cell>
          <cell r="G1539">
            <v>0</v>
          </cell>
          <cell r="AA1539">
            <v>1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</row>
        <row r="1540"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</row>
        <row r="1541"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</row>
        <row r="1542"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</row>
        <row r="1543"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</row>
        <row r="1544"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</row>
        <row r="1545"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</row>
        <row r="1546"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</row>
        <row r="1547">
          <cell r="C1547">
            <v>1</v>
          </cell>
          <cell r="D1547">
            <v>1</v>
          </cell>
          <cell r="E1547">
            <v>1</v>
          </cell>
          <cell r="F1547">
            <v>0</v>
          </cell>
          <cell r="G1547">
            <v>0</v>
          </cell>
          <cell r="AA1547">
            <v>0</v>
          </cell>
          <cell r="AB1547">
            <v>0</v>
          </cell>
          <cell r="AC1547">
            <v>1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</row>
        <row r="1548"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</row>
        <row r="1549"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</row>
        <row r="1550">
          <cell r="C1550">
            <v>196</v>
          </cell>
          <cell r="D1550">
            <v>196</v>
          </cell>
          <cell r="E1550">
            <v>196</v>
          </cell>
          <cell r="F1550">
            <v>0</v>
          </cell>
          <cell r="G1550">
            <v>0</v>
          </cell>
          <cell r="AA1550">
            <v>0</v>
          </cell>
          <cell r="AB1550">
            <v>196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</row>
        <row r="1551"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</row>
        <row r="1552"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</row>
        <row r="1553"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</row>
        <row r="1554"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</row>
        <row r="1555"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</row>
        <row r="1556"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</row>
        <row r="1557"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</row>
        <row r="1558">
          <cell r="C1558">
            <v>18</v>
          </cell>
          <cell r="D1558">
            <v>18</v>
          </cell>
          <cell r="E1558">
            <v>18</v>
          </cell>
          <cell r="F1558">
            <v>0</v>
          </cell>
          <cell r="G1558">
            <v>0</v>
          </cell>
          <cell r="AA1558">
            <v>0</v>
          </cell>
          <cell r="AB1558">
            <v>18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</row>
        <row r="1559">
          <cell r="C1559">
            <v>73</v>
          </cell>
          <cell r="D1559">
            <v>73</v>
          </cell>
          <cell r="E1559">
            <v>73</v>
          </cell>
          <cell r="F1559">
            <v>0</v>
          </cell>
          <cell r="G1559">
            <v>0</v>
          </cell>
          <cell r="AA1559">
            <v>59</v>
          </cell>
          <cell r="AB1559">
            <v>14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</row>
        <row r="1560">
          <cell r="C1560">
            <v>46</v>
          </cell>
          <cell r="D1560">
            <v>46</v>
          </cell>
          <cell r="E1560">
            <v>46</v>
          </cell>
          <cell r="F1560">
            <v>0</v>
          </cell>
          <cell r="G1560">
            <v>0</v>
          </cell>
          <cell r="AA1560">
            <v>32</v>
          </cell>
          <cell r="AB1560">
            <v>14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</row>
        <row r="1561">
          <cell r="C1561">
            <v>17</v>
          </cell>
          <cell r="D1561">
            <v>17</v>
          </cell>
          <cell r="E1561">
            <v>17</v>
          </cell>
          <cell r="F1561">
            <v>0</v>
          </cell>
          <cell r="G1561">
            <v>0</v>
          </cell>
          <cell r="AA1561">
            <v>3</v>
          </cell>
          <cell r="AB1561">
            <v>14</v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</row>
        <row r="1562">
          <cell r="C1562">
            <v>44</v>
          </cell>
          <cell r="D1562">
            <v>44</v>
          </cell>
          <cell r="E1562">
            <v>44</v>
          </cell>
          <cell r="F1562">
            <v>0</v>
          </cell>
          <cell r="G1562">
            <v>0</v>
          </cell>
          <cell r="AA1562">
            <v>27</v>
          </cell>
          <cell r="AB1562">
            <v>17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</row>
        <row r="1563">
          <cell r="C1563">
            <v>121</v>
          </cell>
          <cell r="D1563">
            <v>121</v>
          </cell>
          <cell r="E1563">
            <v>121</v>
          </cell>
          <cell r="F1563">
            <v>0</v>
          </cell>
          <cell r="G1563">
            <v>0</v>
          </cell>
          <cell r="AA1563">
            <v>121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</row>
        <row r="1564">
          <cell r="C1564">
            <v>47</v>
          </cell>
          <cell r="D1564">
            <v>47</v>
          </cell>
          <cell r="E1564">
            <v>47</v>
          </cell>
          <cell r="F1564">
            <v>0</v>
          </cell>
          <cell r="G1564">
            <v>0</v>
          </cell>
          <cell r="AA1564">
            <v>47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</row>
        <row r="1565">
          <cell r="C1565">
            <v>0</v>
          </cell>
          <cell r="D1565">
            <v>0</v>
          </cell>
          <cell r="E1565">
            <v>0</v>
          </cell>
        </row>
        <row r="1566">
          <cell r="C1566">
            <v>0</v>
          </cell>
          <cell r="D1566">
            <v>0</v>
          </cell>
          <cell r="E1566">
            <v>0</v>
          </cell>
        </row>
        <row r="1567">
          <cell r="C1567">
            <v>0</v>
          </cell>
          <cell r="D1567">
            <v>0</v>
          </cell>
          <cell r="E1567">
            <v>0</v>
          </cell>
        </row>
        <row r="1568">
          <cell r="C1568">
            <v>0</v>
          </cell>
          <cell r="D1568">
            <v>0</v>
          </cell>
          <cell r="E1568">
            <v>0</v>
          </cell>
        </row>
        <row r="1569">
          <cell r="C1569">
            <v>0</v>
          </cell>
          <cell r="D1569">
            <v>0</v>
          </cell>
          <cell r="E1569">
            <v>0</v>
          </cell>
        </row>
        <row r="1570"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</row>
        <row r="1571"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</row>
        <row r="1572"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</row>
        <row r="1573"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</row>
        <row r="1574"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</row>
        <row r="1575"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</row>
        <row r="1576"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</row>
        <row r="1577"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</row>
        <row r="1578">
          <cell r="C1578">
            <v>4</v>
          </cell>
          <cell r="D1578">
            <v>4</v>
          </cell>
          <cell r="E1578">
            <v>4</v>
          </cell>
          <cell r="F1578">
            <v>0</v>
          </cell>
          <cell r="G1578">
            <v>0</v>
          </cell>
          <cell r="AA1578">
            <v>0</v>
          </cell>
          <cell r="AB1578">
            <v>4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</row>
        <row r="1579"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</row>
        <row r="1580">
          <cell r="C1580">
            <v>3</v>
          </cell>
          <cell r="D1580">
            <v>3</v>
          </cell>
          <cell r="E1580">
            <v>3</v>
          </cell>
          <cell r="F1580">
            <v>0</v>
          </cell>
          <cell r="G1580">
            <v>0</v>
          </cell>
          <cell r="AA1580">
            <v>0</v>
          </cell>
          <cell r="AB1580">
            <v>3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</row>
        <row r="1581"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</row>
        <row r="1582"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</row>
        <row r="1583"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</row>
        <row r="1584"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</row>
        <row r="1585"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</row>
        <row r="1696">
          <cell r="C1696">
            <v>16</v>
          </cell>
          <cell r="H1696">
            <v>15</v>
          </cell>
          <cell r="I1696">
            <v>14</v>
          </cell>
          <cell r="J1696">
            <v>1</v>
          </cell>
          <cell r="K1696">
            <v>1</v>
          </cell>
          <cell r="L1696">
            <v>0</v>
          </cell>
          <cell r="M1696">
            <v>0</v>
          </cell>
          <cell r="N1696">
            <v>0</v>
          </cell>
          <cell r="P1696">
            <v>2</v>
          </cell>
          <cell r="Q1696">
            <v>3</v>
          </cell>
          <cell r="S1696">
            <v>0</v>
          </cell>
          <cell r="T1696">
            <v>0</v>
          </cell>
          <cell r="V1696">
            <v>0</v>
          </cell>
          <cell r="W1696">
            <v>0</v>
          </cell>
          <cell r="Y1696">
            <v>0</v>
          </cell>
          <cell r="Z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1</v>
          </cell>
          <cell r="AL1696">
            <v>1499640</v>
          </cell>
        </row>
        <row r="1698">
          <cell r="C1698">
            <v>2</v>
          </cell>
          <cell r="D1698">
            <v>2</v>
          </cell>
          <cell r="E1698">
            <v>2</v>
          </cell>
          <cell r="F1698">
            <v>0</v>
          </cell>
          <cell r="G1698">
            <v>0</v>
          </cell>
          <cell r="AA1698">
            <v>0</v>
          </cell>
          <cell r="AB1698">
            <v>2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</row>
        <row r="1760">
          <cell r="C1760">
            <v>5</v>
          </cell>
          <cell r="H1760">
            <v>5</v>
          </cell>
          <cell r="I1760">
            <v>5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P1760">
            <v>0</v>
          </cell>
          <cell r="Q1760">
            <v>2</v>
          </cell>
          <cell r="S1760">
            <v>0</v>
          </cell>
          <cell r="T1760">
            <v>3</v>
          </cell>
          <cell r="V1760">
            <v>0</v>
          </cell>
          <cell r="W1760">
            <v>0</v>
          </cell>
          <cell r="Y1760">
            <v>0</v>
          </cell>
          <cell r="Z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L1760">
            <v>827700</v>
          </cell>
        </row>
        <row r="1834">
          <cell r="C1834">
            <v>38</v>
          </cell>
          <cell r="H1834">
            <v>27</v>
          </cell>
          <cell r="I1834">
            <v>26</v>
          </cell>
          <cell r="J1834">
            <v>1</v>
          </cell>
          <cell r="K1834">
            <v>0</v>
          </cell>
          <cell r="L1834">
            <v>11</v>
          </cell>
          <cell r="M1834">
            <v>0</v>
          </cell>
          <cell r="N1834">
            <v>0</v>
          </cell>
          <cell r="P1834">
            <v>0</v>
          </cell>
          <cell r="Q1834">
            <v>2</v>
          </cell>
          <cell r="S1834">
            <v>0</v>
          </cell>
          <cell r="T1834">
            <v>1</v>
          </cell>
          <cell r="V1834">
            <v>0</v>
          </cell>
          <cell r="W1834">
            <v>0</v>
          </cell>
          <cell r="Y1834">
            <v>0</v>
          </cell>
          <cell r="Z1834">
            <v>6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I1834">
            <v>0</v>
          </cell>
          <cell r="AJ1834">
            <v>1</v>
          </cell>
          <cell r="AL1834">
            <v>1974570</v>
          </cell>
        </row>
        <row r="1851">
          <cell r="C1851">
            <v>9</v>
          </cell>
          <cell r="D1851">
            <v>9</v>
          </cell>
          <cell r="E1851">
            <v>9</v>
          </cell>
          <cell r="F1851">
            <v>0</v>
          </cell>
          <cell r="G1851">
            <v>0</v>
          </cell>
          <cell r="AA1851">
            <v>0</v>
          </cell>
          <cell r="AB1851">
            <v>9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</row>
        <row r="1877">
          <cell r="C1877">
            <v>38</v>
          </cell>
          <cell r="H1877">
            <v>33</v>
          </cell>
          <cell r="I1877">
            <v>33</v>
          </cell>
          <cell r="J1877">
            <v>0</v>
          </cell>
          <cell r="K1877">
            <v>0</v>
          </cell>
          <cell r="L1877">
            <v>4</v>
          </cell>
          <cell r="M1877">
            <v>1</v>
          </cell>
          <cell r="N1877">
            <v>0</v>
          </cell>
          <cell r="P1877">
            <v>0</v>
          </cell>
          <cell r="Q1877">
            <v>0</v>
          </cell>
          <cell r="S1877">
            <v>0</v>
          </cell>
          <cell r="T1877">
            <v>0</v>
          </cell>
          <cell r="V1877">
            <v>0</v>
          </cell>
          <cell r="W1877">
            <v>0</v>
          </cell>
          <cell r="Y1877">
            <v>0</v>
          </cell>
          <cell r="Z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L1877">
            <v>2558315</v>
          </cell>
        </row>
        <row r="1879"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</row>
        <row r="1880"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</row>
        <row r="1881">
          <cell r="C1881">
            <v>4625</v>
          </cell>
          <cell r="D1881">
            <v>4625</v>
          </cell>
          <cell r="E1881">
            <v>4625</v>
          </cell>
          <cell r="F1881">
            <v>0</v>
          </cell>
          <cell r="G1881">
            <v>0</v>
          </cell>
          <cell r="AA1881">
            <v>4625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</row>
        <row r="1882"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</row>
        <row r="1883">
          <cell r="C1883">
            <v>56</v>
          </cell>
          <cell r="D1883">
            <v>56</v>
          </cell>
          <cell r="E1883">
            <v>56</v>
          </cell>
          <cell r="F1883">
            <v>0</v>
          </cell>
          <cell r="G1883">
            <v>0</v>
          </cell>
          <cell r="AA1883">
            <v>56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</row>
        <row r="1884"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</row>
        <row r="1885"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</row>
        <row r="1886"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</row>
        <row r="1887"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</row>
        <row r="1888"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</row>
        <row r="1889"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</row>
        <row r="1890"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</row>
        <row r="1891"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0</v>
          </cell>
          <cell r="AJ1891">
            <v>0</v>
          </cell>
        </row>
        <row r="1892"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</row>
        <row r="1893"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</row>
        <row r="1894">
          <cell r="C1894">
            <v>5</v>
          </cell>
          <cell r="D1894">
            <v>5</v>
          </cell>
          <cell r="E1894">
            <v>5</v>
          </cell>
          <cell r="F1894">
            <v>0</v>
          </cell>
          <cell r="G1894">
            <v>0</v>
          </cell>
          <cell r="AA1894">
            <v>5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</row>
        <row r="1898"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I1898">
            <v>0</v>
          </cell>
          <cell r="AJ1898">
            <v>0</v>
          </cell>
        </row>
        <row r="1899"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</row>
        <row r="1900"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</row>
        <row r="1901"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</row>
        <row r="1902"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</row>
        <row r="1903"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</row>
        <row r="1904"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</row>
        <row r="1905"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0</v>
          </cell>
          <cell r="AJ1905">
            <v>0</v>
          </cell>
        </row>
        <row r="1906"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I1906">
            <v>0</v>
          </cell>
          <cell r="AJ1906">
            <v>0</v>
          </cell>
        </row>
        <row r="1907"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</row>
        <row r="1908"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</row>
        <row r="1909">
          <cell r="C1909">
            <v>28</v>
          </cell>
          <cell r="D1909">
            <v>28</v>
          </cell>
          <cell r="E1909">
            <v>28</v>
          </cell>
          <cell r="F1909">
            <v>0</v>
          </cell>
          <cell r="G1909">
            <v>0</v>
          </cell>
          <cell r="AA1909">
            <v>0</v>
          </cell>
          <cell r="AB1909">
            <v>28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</row>
        <row r="1910"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</row>
        <row r="1911"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>
            <v>0</v>
          </cell>
          <cell r="AI1911">
            <v>0</v>
          </cell>
          <cell r="AJ1911">
            <v>0</v>
          </cell>
        </row>
        <row r="1912"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</row>
        <row r="1913"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</row>
        <row r="1914"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</row>
        <row r="1915"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</row>
        <row r="1916"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</row>
        <row r="1917"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</row>
        <row r="1918"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</row>
        <row r="1919"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</row>
        <row r="1920"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</row>
        <row r="1921"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</row>
        <row r="1922"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</row>
        <row r="1923"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</row>
        <row r="1924"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</row>
        <row r="1925"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</row>
        <row r="1926"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</row>
        <row r="1927"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</row>
        <row r="1928"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</row>
        <row r="1929"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</row>
        <row r="1930"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</row>
        <row r="1931"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</row>
        <row r="1932">
          <cell r="C1932">
            <v>3111</v>
          </cell>
          <cell r="D1932">
            <v>3111</v>
          </cell>
          <cell r="E1932">
            <v>3111</v>
          </cell>
          <cell r="F1932">
            <v>0</v>
          </cell>
          <cell r="G1932">
            <v>0</v>
          </cell>
          <cell r="AA1932">
            <v>3111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</row>
        <row r="1933">
          <cell r="C1933">
            <v>704</v>
          </cell>
          <cell r="D1933">
            <v>704</v>
          </cell>
          <cell r="E1933">
            <v>704</v>
          </cell>
          <cell r="F1933">
            <v>0</v>
          </cell>
          <cell r="G1933">
            <v>0</v>
          </cell>
          <cell r="AA1933">
            <v>704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</row>
        <row r="1934">
          <cell r="C1934">
            <v>8261</v>
          </cell>
          <cell r="D1934">
            <v>8105</v>
          </cell>
          <cell r="E1934">
            <v>8105</v>
          </cell>
          <cell r="F1934">
            <v>0</v>
          </cell>
          <cell r="G1934">
            <v>156</v>
          </cell>
          <cell r="AA1934">
            <v>7594</v>
          </cell>
          <cell r="AB1934">
            <v>0</v>
          </cell>
          <cell r="AC1934">
            <v>667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</row>
        <row r="1935">
          <cell r="C1935">
            <v>7875</v>
          </cell>
          <cell r="D1935">
            <v>7875</v>
          </cell>
          <cell r="E1935">
            <v>7875</v>
          </cell>
          <cell r="F1935">
            <v>0</v>
          </cell>
          <cell r="G1935">
            <v>0</v>
          </cell>
          <cell r="AA1935">
            <v>7875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</row>
        <row r="1936"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</row>
        <row r="1937">
          <cell r="C1937">
            <v>34</v>
          </cell>
          <cell r="D1937">
            <v>34</v>
          </cell>
          <cell r="E1937">
            <v>34</v>
          </cell>
          <cell r="F1937">
            <v>0</v>
          </cell>
          <cell r="G1937">
            <v>0</v>
          </cell>
          <cell r="AA1937">
            <v>34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</row>
        <row r="1938">
          <cell r="C1938">
            <v>1</v>
          </cell>
          <cell r="D1938">
            <v>1</v>
          </cell>
          <cell r="E1938">
            <v>1</v>
          </cell>
          <cell r="F1938">
            <v>0</v>
          </cell>
          <cell r="G1938">
            <v>0</v>
          </cell>
          <cell r="AA1938">
            <v>1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</row>
        <row r="1939">
          <cell r="C1939">
            <v>2069</v>
          </cell>
          <cell r="D1939">
            <v>2069</v>
          </cell>
          <cell r="E1939">
            <v>2069</v>
          </cell>
          <cell r="F1939">
            <v>0</v>
          </cell>
          <cell r="G1939">
            <v>0</v>
          </cell>
          <cell r="AA1939">
            <v>1647</v>
          </cell>
          <cell r="AB1939">
            <v>0</v>
          </cell>
          <cell r="AC1939">
            <v>422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</row>
        <row r="1940"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</row>
        <row r="1941"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</row>
        <row r="1942"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</row>
        <row r="1943"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</row>
        <row r="1944"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</row>
        <row r="1945">
          <cell r="C1945">
            <v>31</v>
          </cell>
          <cell r="D1945">
            <v>31</v>
          </cell>
          <cell r="E1945">
            <v>31</v>
          </cell>
          <cell r="F1945">
            <v>0</v>
          </cell>
          <cell r="G1945">
            <v>0</v>
          </cell>
          <cell r="AA1945">
            <v>31</v>
          </cell>
          <cell r="AB1945">
            <v>0</v>
          </cell>
          <cell r="AC1945">
            <v>0</v>
          </cell>
          <cell r="AD1945">
            <v>0</v>
          </cell>
          <cell r="AE1945">
            <v>0</v>
          </cell>
          <cell r="AF1945">
            <v>0</v>
          </cell>
          <cell r="AG1945">
            <v>0</v>
          </cell>
          <cell r="AH1945">
            <v>0</v>
          </cell>
          <cell r="AI1945">
            <v>0</v>
          </cell>
          <cell r="AJ1945">
            <v>0</v>
          </cell>
        </row>
        <row r="1946"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</row>
        <row r="1947">
          <cell r="C1947">
            <v>141</v>
          </cell>
          <cell r="D1947">
            <v>141</v>
          </cell>
          <cell r="E1947">
            <v>141</v>
          </cell>
          <cell r="F1947">
            <v>0</v>
          </cell>
          <cell r="G1947">
            <v>0</v>
          </cell>
          <cell r="AA1947">
            <v>141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</row>
        <row r="1948">
          <cell r="C1948">
            <v>2</v>
          </cell>
          <cell r="D1948">
            <v>2</v>
          </cell>
          <cell r="E1948">
            <v>2</v>
          </cell>
          <cell r="F1948">
            <v>0</v>
          </cell>
          <cell r="G1948">
            <v>0</v>
          </cell>
          <cell r="AA1948">
            <v>2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</row>
        <row r="1949"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</row>
        <row r="1950"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</row>
        <row r="1951"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</row>
        <row r="1952"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</row>
        <row r="1953"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</row>
        <row r="1954"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</row>
        <row r="1955">
          <cell r="C1955">
            <v>0</v>
          </cell>
          <cell r="D1955">
            <v>0</v>
          </cell>
          <cell r="E1955">
            <v>0</v>
          </cell>
        </row>
        <row r="1956"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  <cell r="AE1956">
            <v>0</v>
          </cell>
          <cell r="AF1956">
            <v>0</v>
          </cell>
          <cell r="AG1956">
            <v>0</v>
          </cell>
          <cell r="AH1956">
            <v>0</v>
          </cell>
          <cell r="AI1956">
            <v>0</v>
          </cell>
          <cell r="AJ1956">
            <v>0</v>
          </cell>
        </row>
        <row r="1957"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</row>
        <row r="1958"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I1958">
            <v>0</v>
          </cell>
          <cell r="AJ1958">
            <v>0</v>
          </cell>
        </row>
        <row r="1959"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</row>
        <row r="1960"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</row>
        <row r="1961"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H1961">
            <v>0</v>
          </cell>
          <cell r="AI1961">
            <v>0</v>
          </cell>
          <cell r="AJ1961">
            <v>0</v>
          </cell>
        </row>
        <row r="1962"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</row>
        <row r="1963"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</row>
        <row r="1964"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</row>
        <row r="1965"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</row>
        <row r="1966"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</row>
        <row r="1967"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</row>
        <row r="1968"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</row>
        <row r="1969"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</row>
        <row r="1970"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</row>
        <row r="1971"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</row>
        <row r="1972"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</row>
        <row r="1999">
          <cell r="C1999">
            <v>819</v>
          </cell>
          <cell r="D1999">
            <v>814</v>
          </cell>
          <cell r="E1999">
            <v>814</v>
          </cell>
          <cell r="F1999">
            <v>0</v>
          </cell>
          <cell r="G1999">
            <v>5</v>
          </cell>
          <cell r="AA1999">
            <v>240</v>
          </cell>
          <cell r="AB1999">
            <v>391</v>
          </cell>
          <cell r="AC1999">
            <v>188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</row>
        <row r="2002"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</row>
        <row r="2093">
          <cell r="P2093">
            <v>0</v>
          </cell>
          <cell r="Q2093">
            <v>9</v>
          </cell>
          <cell r="S2093">
            <v>0</v>
          </cell>
          <cell r="T2093">
            <v>3</v>
          </cell>
          <cell r="V2093">
            <v>0</v>
          </cell>
          <cell r="W2093">
            <v>0</v>
          </cell>
          <cell r="Y2093">
            <v>0</v>
          </cell>
          <cell r="Z2093">
            <v>3</v>
          </cell>
        </row>
        <row r="2103">
          <cell r="P2103">
            <v>0</v>
          </cell>
          <cell r="Q2103">
            <v>0</v>
          </cell>
          <cell r="S2103">
            <v>0</v>
          </cell>
          <cell r="T2103">
            <v>0</v>
          </cell>
          <cell r="V2103">
            <v>0</v>
          </cell>
          <cell r="W2103">
            <v>0</v>
          </cell>
          <cell r="Y2103">
            <v>0</v>
          </cell>
          <cell r="Z2103">
            <v>0</v>
          </cell>
        </row>
        <row r="2104">
          <cell r="C2104">
            <v>16</v>
          </cell>
          <cell r="H2104">
            <v>14</v>
          </cell>
          <cell r="I2104">
            <v>13</v>
          </cell>
          <cell r="J2104">
            <v>1</v>
          </cell>
          <cell r="K2104">
            <v>0</v>
          </cell>
          <cell r="L2104">
            <v>2</v>
          </cell>
          <cell r="M2104">
            <v>0</v>
          </cell>
          <cell r="N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1</v>
          </cell>
          <cell r="AL2104">
            <v>16563970</v>
          </cell>
        </row>
        <row r="2190">
          <cell r="C2190">
            <v>3</v>
          </cell>
          <cell r="H2190">
            <v>2</v>
          </cell>
          <cell r="I2190">
            <v>2</v>
          </cell>
          <cell r="J2190">
            <v>0</v>
          </cell>
          <cell r="K2190">
            <v>0</v>
          </cell>
          <cell r="L2190">
            <v>1</v>
          </cell>
          <cell r="M2190">
            <v>0</v>
          </cell>
          <cell r="N2190">
            <v>0</v>
          </cell>
          <cell r="P2190">
            <v>0</v>
          </cell>
          <cell r="Q2190">
            <v>1</v>
          </cell>
          <cell r="S2190">
            <v>0</v>
          </cell>
          <cell r="T2190">
            <v>0</v>
          </cell>
          <cell r="V2190">
            <v>0</v>
          </cell>
          <cell r="W2190">
            <v>0</v>
          </cell>
          <cell r="Y2190">
            <v>0</v>
          </cell>
          <cell r="Z2190">
            <v>1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L2190">
            <v>528775</v>
          </cell>
        </row>
        <row r="2192">
          <cell r="C2192">
            <v>35</v>
          </cell>
          <cell r="D2192">
            <v>35</v>
          </cell>
          <cell r="E2192">
            <v>35</v>
          </cell>
          <cell r="F2192">
            <v>0</v>
          </cell>
          <cell r="G2192">
            <v>0</v>
          </cell>
          <cell r="AA2192">
            <v>4</v>
          </cell>
          <cell r="AB2192">
            <v>31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0</v>
          </cell>
          <cell r="AJ2192">
            <v>0</v>
          </cell>
        </row>
        <row r="2193"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</row>
        <row r="2194">
          <cell r="C2194">
            <v>31</v>
          </cell>
          <cell r="D2194">
            <v>31</v>
          </cell>
          <cell r="E2194">
            <v>31</v>
          </cell>
          <cell r="F2194">
            <v>0</v>
          </cell>
          <cell r="G2194">
            <v>0</v>
          </cell>
          <cell r="AA2194">
            <v>0</v>
          </cell>
          <cell r="AB2194">
            <v>31</v>
          </cell>
          <cell r="AC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</row>
        <row r="2195"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</row>
        <row r="2196"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>
            <v>0</v>
          </cell>
          <cell r="AI2196">
            <v>0</v>
          </cell>
          <cell r="AJ2196">
            <v>0</v>
          </cell>
        </row>
        <row r="2197"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I2197">
            <v>0</v>
          </cell>
          <cell r="AJ2197">
            <v>0</v>
          </cell>
        </row>
        <row r="2198"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H2198">
            <v>0</v>
          </cell>
          <cell r="AI2198">
            <v>0</v>
          </cell>
          <cell r="AJ2198">
            <v>0</v>
          </cell>
        </row>
        <row r="2199"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H2199">
            <v>0</v>
          </cell>
          <cell r="AI2199">
            <v>0</v>
          </cell>
          <cell r="AJ2199">
            <v>0</v>
          </cell>
        </row>
        <row r="2200"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</row>
        <row r="2201"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0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</row>
        <row r="2202">
          <cell r="C2202">
            <v>40</v>
          </cell>
          <cell r="D2202">
            <v>40</v>
          </cell>
          <cell r="E2202">
            <v>40</v>
          </cell>
          <cell r="F2202">
            <v>0</v>
          </cell>
          <cell r="G2202">
            <v>0</v>
          </cell>
          <cell r="AA2202">
            <v>0</v>
          </cell>
          <cell r="AB2202">
            <v>40</v>
          </cell>
          <cell r="AC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</row>
        <row r="2203"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  <cell r="AE2203">
            <v>0</v>
          </cell>
          <cell r="AF2203">
            <v>0</v>
          </cell>
          <cell r="AG2203">
            <v>0</v>
          </cell>
          <cell r="AH2203">
            <v>0</v>
          </cell>
          <cell r="AI2203">
            <v>0</v>
          </cell>
          <cell r="AJ2203">
            <v>0</v>
          </cell>
        </row>
        <row r="2204"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</row>
        <row r="2205"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H2205">
            <v>0</v>
          </cell>
          <cell r="AI2205">
            <v>0</v>
          </cell>
          <cell r="AJ2205">
            <v>0</v>
          </cell>
        </row>
        <row r="2206"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</row>
        <row r="2207"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</row>
        <row r="2208">
          <cell r="C2208">
            <v>7</v>
          </cell>
          <cell r="D2208">
            <v>7</v>
          </cell>
          <cell r="E2208">
            <v>7</v>
          </cell>
          <cell r="F2208">
            <v>0</v>
          </cell>
          <cell r="G2208">
            <v>0</v>
          </cell>
          <cell r="AA2208">
            <v>7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H2208">
            <v>0</v>
          </cell>
          <cell r="AI2208">
            <v>0</v>
          </cell>
          <cell r="AJ2208">
            <v>0</v>
          </cell>
        </row>
        <row r="2209">
          <cell r="C2209">
            <v>118</v>
          </cell>
          <cell r="D2209">
            <v>118</v>
          </cell>
          <cell r="E2209">
            <v>118</v>
          </cell>
          <cell r="F2209">
            <v>0</v>
          </cell>
          <cell r="G2209">
            <v>0</v>
          </cell>
          <cell r="AA2209">
            <v>117</v>
          </cell>
          <cell r="AB2209">
            <v>0</v>
          </cell>
          <cell r="AC2209">
            <v>1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</row>
        <row r="2210"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H2210">
            <v>0</v>
          </cell>
          <cell r="AI2210">
            <v>0</v>
          </cell>
          <cell r="AJ2210">
            <v>0</v>
          </cell>
        </row>
        <row r="2211"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</row>
        <row r="2212"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</row>
        <row r="2213"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</row>
        <row r="2214"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</row>
        <row r="2215"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</row>
        <row r="2216"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</row>
        <row r="2217">
          <cell r="C2217">
            <v>14</v>
          </cell>
          <cell r="D2217">
            <v>14</v>
          </cell>
          <cell r="E2217">
            <v>14</v>
          </cell>
          <cell r="F2217">
            <v>0</v>
          </cell>
          <cell r="G2217">
            <v>0</v>
          </cell>
          <cell r="AA2217">
            <v>1</v>
          </cell>
          <cell r="AB2217">
            <v>13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</row>
        <row r="2218"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</row>
        <row r="2219"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</row>
        <row r="2220"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</row>
        <row r="2221"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</row>
        <row r="2222"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</row>
        <row r="2224">
          <cell r="C2224">
            <v>1</v>
          </cell>
          <cell r="D2224">
            <v>1</v>
          </cell>
          <cell r="E2224">
            <v>1</v>
          </cell>
          <cell r="F2224">
            <v>0</v>
          </cell>
          <cell r="G2224">
            <v>0</v>
          </cell>
          <cell r="AA2224">
            <v>1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</row>
        <row r="2225">
          <cell r="C2225">
            <v>2</v>
          </cell>
          <cell r="D2225">
            <v>2</v>
          </cell>
          <cell r="E2225">
            <v>2</v>
          </cell>
          <cell r="F2225">
            <v>0</v>
          </cell>
          <cell r="G2225">
            <v>0</v>
          </cell>
          <cell r="AA2225">
            <v>1</v>
          </cell>
          <cell r="AB2225">
            <v>0</v>
          </cell>
          <cell r="AC2225">
            <v>1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</row>
        <row r="2226">
          <cell r="C2226">
            <v>2</v>
          </cell>
          <cell r="D2226">
            <v>2</v>
          </cell>
          <cell r="E2226">
            <v>2</v>
          </cell>
          <cell r="F2226">
            <v>0</v>
          </cell>
          <cell r="G2226">
            <v>0</v>
          </cell>
          <cell r="AA2226">
            <v>2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0</v>
          </cell>
          <cell r="AJ2226">
            <v>0</v>
          </cell>
        </row>
        <row r="2227"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</row>
        <row r="2228"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I2228">
            <v>0</v>
          </cell>
          <cell r="AJ2228">
            <v>0</v>
          </cell>
        </row>
        <row r="2229"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</row>
        <row r="2230"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</row>
        <row r="2231"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</row>
        <row r="2232"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</row>
        <row r="2233"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</row>
        <row r="2234"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</row>
        <row r="2235"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</row>
        <row r="2236"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</row>
        <row r="2237"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</row>
        <row r="2238"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</row>
        <row r="2239"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</row>
        <row r="2240"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</row>
        <row r="2241"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</row>
        <row r="2242"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</row>
        <row r="2243"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</row>
        <row r="2244"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</row>
        <row r="2245"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</row>
        <row r="2246"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</row>
        <row r="2247"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</row>
        <row r="2248">
          <cell r="C2248">
            <v>13</v>
          </cell>
          <cell r="D2248">
            <v>13</v>
          </cell>
          <cell r="E2248">
            <v>13</v>
          </cell>
          <cell r="F2248">
            <v>0</v>
          </cell>
          <cell r="G2248">
            <v>0</v>
          </cell>
          <cell r="AA2248">
            <v>0</v>
          </cell>
          <cell r="AB2248">
            <v>1</v>
          </cell>
          <cell r="AC2248">
            <v>12</v>
          </cell>
          <cell r="AD2248">
            <v>0</v>
          </cell>
          <cell r="AE2248">
            <v>0</v>
          </cell>
          <cell r="AF2248">
            <v>0</v>
          </cell>
          <cell r="AG2248">
            <v>0</v>
          </cell>
          <cell r="AH2248">
            <v>0</v>
          </cell>
          <cell r="AI2248">
            <v>0</v>
          </cell>
          <cell r="AJ2248">
            <v>0</v>
          </cell>
        </row>
        <row r="2249"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</row>
        <row r="2250"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</row>
        <row r="2251"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</row>
        <row r="2252"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</row>
        <row r="2253"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</row>
        <row r="2254"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</row>
        <row r="2255"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</row>
        <row r="2256"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</row>
        <row r="2257"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</row>
        <row r="2260">
          <cell r="C2260">
            <v>47</v>
          </cell>
          <cell r="D2260">
            <v>45</v>
          </cell>
          <cell r="E2260">
            <v>45</v>
          </cell>
          <cell r="F2260">
            <v>0</v>
          </cell>
          <cell r="G2260">
            <v>2</v>
          </cell>
          <cell r="AA2260">
            <v>5</v>
          </cell>
          <cell r="AB2260">
            <v>42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</row>
        <row r="2261"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</row>
        <row r="2262">
          <cell r="C2262">
            <v>25</v>
          </cell>
          <cell r="D2262">
            <v>25</v>
          </cell>
          <cell r="E2262">
            <v>25</v>
          </cell>
          <cell r="F2262">
            <v>0</v>
          </cell>
          <cell r="G2262">
            <v>0</v>
          </cell>
          <cell r="AA2262">
            <v>0</v>
          </cell>
          <cell r="AB2262">
            <v>25</v>
          </cell>
          <cell r="AC2262">
            <v>0</v>
          </cell>
          <cell r="AD2262">
            <v>0</v>
          </cell>
          <cell r="AE2262">
            <v>0</v>
          </cell>
          <cell r="AF2262">
            <v>0</v>
          </cell>
          <cell r="AG2262">
            <v>0</v>
          </cell>
          <cell r="AH2262">
            <v>0</v>
          </cell>
          <cell r="AI2262">
            <v>0</v>
          </cell>
          <cell r="AJ2262">
            <v>0</v>
          </cell>
        </row>
        <row r="2379">
          <cell r="C2379">
            <v>120</v>
          </cell>
          <cell r="H2379">
            <v>104</v>
          </cell>
          <cell r="I2379">
            <v>85</v>
          </cell>
          <cell r="J2379">
            <v>19</v>
          </cell>
          <cell r="K2379">
            <v>3</v>
          </cell>
          <cell r="L2379">
            <v>10</v>
          </cell>
          <cell r="M2379">
            <v>2</v>
          </cell>
          <cell r="N2379">
            <v>1</v>
          </cell>
          <cell r="P2379">
            <v>0</v>
          </cell>
          <cell r="Q2379">
            <v>26</v>
          </cell>
          <cell r="S2379">
            <v>0</v>
          </cell>
          <cell r="T2379">
            <v>23</v>
          </cell>
          <cell r="V2379">
            <v>0</v>
          </cell>
          <cell r="W2379">
            <v>1</v>
          </cell>
          <cell r="Y2379">
            <v>6</v>
          </cell>
          <cell r="Z2379">
            <v>64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19</v>
          </cell>
          <cell r="AL2379">
            <v>26595955</v>
          </cell>
        </row>
        <row r="2419">
          <cell r="C2419">
            <v>9</v>
          </cell>
          <cell r="H2419">
            <v>9</v>
          </cell>
          <cell r="I2419">
            <v>7</v>
          </cell>
          <cell r="J2419">
            <v>2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P2419">
            <v>0</v>
          </cell>
          <cell r="Q2419">
            <v>2</v>
          </cell>
          <cell r="S2419">
            <v>0</v>
          </cell>
          <cell r="T2419">
            <v>3</v>
          </cell>
          <cell r="V2419">
            <v>0</v>
          </cell>
          <cell r="W2419">
            <v>0</v>
          </cell>
          <cell r="Y2419">
            <v>0</v>
          </cell>
          <cell r="Z2419">
            <v>1</v>
          </cell>
          <cell r="AD2419">
            <v>0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I2419">
            <v>0</v>
          </cell>
          <cell r="AJ2419">
            <v>2</v>
          </cell>
          <cell r="AL2419">
            <v>997300</v>
          </cell>
        </row>
        <row r="2421"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</row>
        <row r="2422"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AA2422">
            <v>0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</row>
        <row r="2423">
          <cell r="C2423">
            <v>12</v>
          </cell>
          <cell r="D2423">
            <v>12</v>
          </cell>
          <cell r="E2423">
            <v>12</v>
          </cell>
          <cell r="F2423">
            <v>0</v>
          </cell>
          <cell r="G2423">
            <v>0</v>
          </cell>
          <cell r="AA2423">
            <v>0</v>
          </cell>
          <cell r="AB2423">
            <v>12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</row>
        <row r="2424">
          <cell r="C2424">
            <v>6</v>
          </cell>
          <cell r="D2424">
            <v>6</v>
          </cell>
          <cell r="E2424">
            <v>6</v>
          </cell>
          <cell r="F2424">
            <v>0</v>
          </cell>
          <cell r="G2424">
            <v>0</v>
          </cell>
          <cell r="AA2424">
            <v>6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</row>
        <row r="2425">
          <cell r="C2425">
            <v>3</v>
          </cell>
          <cell r="D2425">
            <v>3</v>
          </cell>
          <cell r="E2425">
            <v>3</v>
          </cell>
          <cell r="F2425">
            <v>0</v>
          </cell>
          <cell r="G2425">
            <v>0</v>
          </cell>
          <cell r="AA2425">
            <v>0</v>
          </cell>
          <cell r="AB2425">
            <v>3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</row>
        <row r="2426"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</row>
        <row r="2427"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</row>
        <row r="2428"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</row>
        <row r="2429"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0</v>
          </cell>
          <cell r="AJ2429">
            <v>0</v>
          </cell>
        </row>
        <row r="2430"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H2430">
            <v>0</v>
          </cell>
          <cell r="AI2430">
            <v>0</v>
          </cell>
          <cell r="AJ2430">
            <v>0</v>
          </cell>
        </row>
        <row r="2431"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0</v>
          </cell>
          <cell r="AJ2431">
            <v>0</v>
          </cell>
        </row>
        <row r="2432"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</row>
        <row r="2433"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</row>
        <row r="2434"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</row>
        <row r="2435"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0</v>
          </cell>
          <cell r="AJ2435">
            <v>0</v>
          </cell>
        </row>
        <row r="2436"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</row>
        <row r="2437">
          <cell r="C2437">
            <v>93</v>
          </cell>
          <cell r="D2437">
            <v>93</v>
          </cell>
          <cell r="E2437">
            <v>93</v>
          </cell>
          <cell r="F2437">
            <v>0</v>
          </cell>
          <cell r="G2437">
            <v>0</v>
          </cell>
          <cell r="AA2437">
            <v>82</v>
          </cell>
          <cell r="AB2437">
            <v>11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</row>
        <row r="2438"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</row>
        <row r="2439">
          <cell r="C2439">
            <v>3</v>
          </cell>
          <cell r="D2439">
            <v>3</v>
          </cell>
          <cell r="E2439">
            <v>3</v>
          </cell>
          <cell r="F2439">
            <v>0</v>
          </cell>
          <cell r="G2439">
            <v>0</v>
          </cell>
          <cell r="AA2439">
            <v>2</v>
          </cell>
          <cell r="AB2439">
            <v>0</v>
          </cell>
          <cell r="AC2439">
            <v>1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</row>
        <row r="2440">
          <cell r="C2440">
            <v>236</v>
          </cell>
          <cell r="D2440">
            <v>236</v>
          </cell>
          <cell r="E2440">
            <v>236</v>
          </cell>
          <cell r="F2440">
            <v>0</v>
          </cell>
          <cell r="G2440">
            <v>0</v>
          </cell>
          <cell r="AA2440">
            <v>195</v>
          </cell>
          <cell r="AB2440">
            <v>4</v>
          </cell>
          <cell r="AC2440">
            <v>37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</row>
        <row r="2441"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</row>
        <row r="2442"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</row>
        <row r="2443"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</row>
        <row r="2444">
          <cell r="C2444">
            <v>203</v>
          </cell>
          <cell r="D2444">
            <v>147</v>
          </cell>
          <cell r="E2444">
            <v>147</v>
          </cell>
          <cell r="F2444">
            <v>0</v>
          </cell>
          <cell r="G2444">
            <v>56</v>
          </cell>
          <cell r="AA2444">
            <v>114</v>
          </cell>
          <cell r="AB2444">
            <v>0</v>
          </cell>
          <cell r="AC2444">
            <v>89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</row>
        <row r="2445"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</row>
        <row r="2446"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</row>
        <row r="2450">
          <cell r="C2450">
            <v>19</v>
          </cell>
          <cell r="D2450">
            <v>19</v>
          </cell>
          <cell r="E2450">
            <v>19</v>
          </cell>
          <cell r="F2450">
            <v>0</v>
          </cell>
          <cell r="G2450">
            <v>0</v>
          </cell>
          <cell r="AA2450">
            <v>19</v>
          </cell>
          <cell r="AB2450">
            <v>0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L2450">
            <v>964630</v>
          </cell>
        </row>
        <row r="2451"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  <cell r="AL2451">
            <v>0</v>
          </cell>
        </row>
        <row r="2452"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L2452">
            <v>0</v>
          </cell>
        </row>
        <row r="2453"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L2453">
            <v>0</v>
          </cell>
        </row>
        <row r="2454"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L2454">
            <v>0</v>
          </cell>
        </row>
        <row r="2455"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L2455">
            <v>0</v>
          </cell>
        </row>
        <row r="2456"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L2456">
            <v>0</v>
          </cell>
        </row>
        <row r="2457"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L2457">
            <v>0</v>
          </cell>
        </row>
        <row r="2458"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</row>
        <row r="2459"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</row>
        <row r="2460"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</row>
        <row r="2541">
          <cell r="C2541">
            <v>26</v>
          </cell>
          <cell r="H2541">
            <v>22</v>
          </cell>
          <cell r="I2541">
            <v>15</v>
          </cell>
          <cell r="J2541">
            <v>7</v>
          </cell>
          <cell r="K2541">
            <v>0</v>
          </cell>
          <cell r="L2541">
            <v>2</v>
          </cell>
          <cell r="M2541">
            <v>2</v>
          </cell>
          <cell r="N2541">
            <v>0</v>
          </cell>
          <cell r="P2541">
            <v>0</v>
          </cell>
          <cell r="Q2541">
            <v>14</v>
          </cell>
          <cell r="S2541">
            <v>1</v>
          </cell>
          <cell r="T2541">
            <v>10</v>
          </cell>
          <cell r="V2541">
            <v>0</v>
          </cell>
          <cell r="W2541">
            <v>0</v>
          </cell>
          <cell r="Y2541">
            <v>0</v>
          </cell>
          <cell r="Z2541">
            <v>1</v>
          </cell>
          <cell r="AD2541">
            <v>0</v>
          </cell>
          <cell r="AE2541">
            <v>0</v>
          </cell>
          <cell r="AF2541">
            <v>0</v>
          </cell>
          <cell r="AG2541">
            <v>0</v>
          </cell>
          <cell r="AH2541">
            <v>0</v>
          </cell>
          <cell r="AI2541">
            <v>0</v>
          </cell>
          <cell r="AJ2541">
            <v>7</v>
          </cell>
          <cell r="AL2541">
            <v>6156820</v>
          </cell>
        </row>
        <row r="2561">
          <cell r="C2561">
            <v>652</v>
          </cell>
          <cell r="D2561">
            <v>618</v>
          </cell>
          <cell r="E2561">
            <v>618</v>
          </cell>
          <cell r="F2561">
            <v>0</v>
          </cell>
          <cell r="G2561">
            <v>34</v>
          </cell>
          <cell r="AA2561">
            <v>554</v>
          </cell>
          <cell r="AB2561">
            <v>28</v>
          </cell>
          <cell r="AC2561">
            <v>70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</row>
        <row r="2567">
          <cell r="C2567">
            <v>9</v>
          </cell>
          <cell r="D2567">
            <v>9</v>
          </cell>
          <cell r="E2567">
            <v>9</v>
          </cell>
          <cell r="F2567">
            <v>0</v>
          </cell>
          <cell r="G2567">
            <v>0</v>
          </cell>
          <cell r="AA2567">
            <v>0</v>
          </cell>
          <cell r="AB2567">
            <v>9</v>
          </cell>
          <cell r="AC2567">
            <v>0</v>
          </cell>
          <cell r="AD2567">
            <v>0</v>
          </cell>
          <cell r="AE2567">
            <v>0</v>
          </cell>
          <cell r="AF2567">
            <v>0</v>
          </cell>
          <cell r="AG2567">
            <v>0</v>
          </cell>
          <cell r="AH2567">
            <v>0</v>
          </cell>
          <cell r="AI2567">
            <v>0</v>
          </cell>
          <cell r="AJ2567">
            <v>0</v>
          </cell>
        </row>
        <row r="2575">
          <cell r="C2575">
            <v>5</v>
          </cell>
          <cell r="H2575">
            <v>5</v>
          </cell>
          <cell r="I2575">
            <v>5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P2575">
            <v>0</v>
          </cell>
          <cell r="Q2575">
            <v>2</v>
          </cell>
          <cell r="S2575">
            <v>0</v>
          </cell>
          <cell r="T2575">
            <v>3</v>
          </cell>
          <cell r="V2575">
            <v>0</v>
          </cell>
          <cell r="W2575">
            <v>0</v>
          </cell>
          <cell r="Y2575">
            <v>0</v>
          </cell>
          <cell r="Z2575">
            <v>0</v>
          </cell>
          <cell r="AD2575">
            <v>0</v>
          </cell>
          <cell r="AE2575">
            <v>0</v>
          </cell>
          <cell r="AF2575">
            <v>0</v>
          </cell>
          <cell r="AG2575">
            <v>0</v>
          </cell>
          <cell r="AH2575">
            <v>0</v>
          </cell>
          <cell r="AI2575">
            <v>0</v>
          </cell>
          <cell r="AJ2575">
            <v>0</v>
          </cell>
          <cell r="AL2575">
            <v>1263640</v>
          </cell>
        </row>
        <row r="2615">
          <cell r="C2615">
            <v>18</v>
          </cell>
          <cell r="H2615">
            <v>18</v>
          </cell>
          <cell r="I2615">
            <v>18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P2615">
            <v>0</v>
          </cell>
          <cell r="Q2615">
            <v>15</v>
          </cell>
          <cell r="S2615">
            <v>0</v>
          </cell>
          <cell r="T2615">
            <v>1</v>
          </cell>
          <cell r="V2615">
            <v>0</v>
          </cell>
          <cell r="W2615">
            <v>0</v>
          </cell>
          <cell r="Y2615">
            <v>0</v>
          </cell>
          <cell r="Z2615">
            <v>1</v>
          </cell>
          <cell r="AD2615">
            <v>0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I2615">
            <v>0</v>
          </cell>
          <cell r="AJ2615">
            <v>0</v>
          </cell>
          <cell r="AL2615">
            <v>3703980</v>
          </cell>
        </row>
        <row r="2617">
          <cell r="C2617">
            <v>16</v>
          </cell>
          <cell r="D2617">
            <v>16</v>
          </cell>
          <cell r="E2617">
            <v>16</v>
          </cell>
          <cell r="F2617">
            <v>0</v>
          </cell>
          <cell r="G2617">
            <v>0</v>
          </cell>
          <cell r="AA2617">
            <v>16</v>
          </cell>
          <cell r="AB2617">
            <v>0</v>
          </cell>
          <cell r="AC2617">
            <v>0</v>
          </cell>
          <cell r="AD2617">
            <v>0</v>
          </cell>
          <cell r="AE2617">
            <v>0</v>
          </cell>
          <cell r="AF2617">
            <v>0</v>
          </cell>
          <cell r="AG2617">
            <v>0</v>
          </cell>
          <cell r="AH2617">
            <v>0</v>
          </cell>
          <cell r="AI2617">
            <v>0</v>
          </cell>
          <cell r="AJ2617">
            <v>0</v>
          </cell>
        </row>
        <row r="2618">
          <cell r="C2618">
            <v>23</v>
          </cell>
          <cell r="D2618">
            <v>21</v>
          </cell>
          <cell r="E2618">
            <v>20</v>
          </cell>
          <cell r="F2618">
            <v>1</v>
          </cell>
          <cell r="G2618">
            <v>2</v>
          </cell>
          <cell r="AA2618">
            <v>23</v>
          </cell>
          <cell r="AB2618">
            <v>0</v>
          </cell>
          <cell r="AC2618">
            <v>0</v>
          </cell>
          <cell r="AD2618">
            <v>0</v>
          </cell>
          <cell r="AE2618">
            <v>0</v>
          </cell>
          <cell r="AF2618">
            <v>0</v>
          </cell>
          <cell r="AG2618">
            <v>0</v>
          </cell>
          <cell r="AH2618">
            <v>0</v>
          </cell>
          <cell r="AI2618">
            <v>0</v>
          </cell>
          <cell r="AJ2618">
            <v>1</v>
          </cell>
        </row>
        <row r="2619"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  <cell r="AE2619">
            <v>0</v>
          </cell>
          <cell r="AF2619">
            <v>0</v>
          </cell>
          <cell r="AG2619">
            <v>0</v>
          </cell>
          <cell r="AH2619">
            <v>0</v>
          </cell>
          <cell r="AI2619">
            <v>0</v>
          </cell>
          <cell r="AJ2619">
            <v>0</v>
          </cell>
        </row>
        <row r="2621">
          <cell r="C2621">
            <v>79</v>
          </cell>
          <cell r="H2621">
            <v>75</v>
          </cell>
          <cell r="I2621">
            <v>22</v>
          </cell>
          <cell r="J2621">
            <v>53</v>
          </cell>
          <cell r="K2621">
            <v>4</v>
          </cell>
          <cell r="L2621">
            <v>0</v>
          </cell>
          <cell r="M2621">
            <v>0</v>
          </cell>
          <cell r="N2621">
            <v>0</v>
          </cell>
          <cell r="AD2621">
            <v>0</v>
          </cell>
          <cell r="AE2621">
            <v>0</v>
          </cell>
          <cell r="AF2621">
            <v>0</v>
          </cell>
          <cell r="AG2621">
            <v>0</v>
          </cell>
          <cell r="AH2621">
            <v>0</v>
          </cell>
          <cell r="AI2621">
            <v>0</v>
          </cell>
          <cell r="AJ2621">
            <v>53</v>
          </cell>
          <cell r="AL2621">
            <v>3463460</v>
          </cell>
        </row>
        <row r="2622">
          <cell r="C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AD2622">
            <v>0</v>
          </cell>
          <cell r="AE2622">
            <v>0</v>
          </cell>
          <cell r="AF2622">
            <v>0</v>
          </cell>
          <cell r="AG2622">
            <v>0</v>
          </cell>
          <cell r="AH2622">
            <v>0</v>
          </cell>
          <cell r="AI2622">
            <v>0</v>
          </cell>
          <cell r="AJ2622">
            <v>0</v>
          </cell>
          <cell r="AL2622">
            <v>0</v>
          </cell>
        </row>
        <row r="2623">
          <cell r="C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AD2623">
            <v>0</v>
          </cell>
          <cell r="AE2623">
            <v>0</v>
          </cell>
          <cell r="AF2623">
            <v>0</v>
          </cell>
          <cell r="AG2623">
            <v>0</v>
          </cell>
          <cell r="AH2623">
            <v>0</v>
          </cell>
          <cell r="AI2623">
            <v>0</v>
          </cell>
          <cell r="AJ2623">
            <v>0</v>
          </cell>
          <cell r="AL2623">
            <v>0</v>
          </cell>
        </row>
        <row r="2624">
          <cell r="C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AD2624">
            <v>0</v>
          </cell>
          <cell r="AE2624">
            <v>0</v>
          </cell>
          <cell r="AF2624">
            <v>0</v>
          </cell>
          <cell r="AG2624">
            <v>0</v>
          </cell>
          <cell r="AH2624">
            <v>0</v>
          </cell>
          <cell r="AI2624">
            <v>0</v>
          </cell>
          <cell r="AJ2624">
            <v>0</v>
          </cell>
          <cell r="AL2624">
            <v>0</v>
          </cell>
        </row>
        <row r="2625">
          <cell r="C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AD2625">
            <v>0</v>
          </cell>
          <cell r="AE2625">
            <v>0</v>
          </cell>
          <cell r="AF2625">
            <v>0</v>
          </cell>
          <cell r="AG2625">
            <v>0</v>
          </cell>
          <cell r="AH2625">
            <v>0</v>
          </cell>
          <cell r="AI2625">
            <v>0</v>
          </cell>
          <cell r="AJ2625">
            <v>0</v>
          </cell>
          <cell r="AL2625">
            <v>0</v>
          </cell>
        </row>
        <row r="2626">
          <cell r="C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L2626">
            <v>0</v>
          </cell>
        </row>
        <row r="2627">
          <cell r="C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AD2627">
            <v>0</v>
          </cell>
          <cell r="AE2627">
            <v>0</v>
          </cell>
          <cell r="AF2627">
            <v>0</v>
          </cell>
          <cell r="AG2627">
            <v>0</v>
          </cell>
          <cell r="AH2627">
            <v>0</v>
          </cell>
          <cell r="AI2627">
            <v>0</v>
          </cell>
          <cell r="AJ2627">
            <v>0</v>
          </cell>
          <cell r="AL2627">
            <v>0</v>
          </cell>
        </row>
        <row r="2628">
          <cell r="C2628">
            <v>54</v>
          </cell>
          <cell r="E2628">
            <v>47</v>
          </cell>
          <cell r="AL2628">
            <v>7398740</v>
          </cell>
        </row>
        <row r="2629">
          <cell r="C2629">
            <v>1</v>
          </cell>
          <cell r="E2629">
            <v>1</v>
          </cell>
          <cell r="AL2629">
            <v>165620</v>
          </cell>
        </row>
        <row r="2630">
          <cell r="C2630">
            <v>0</v>
          </cell>
          <cell r="E2630">
            <v>0</v>
          </cell>
          <cell r="AL2630">
            <v>0</v>
          </cell>
        </row>
        <row r="2631">
          <cell r="P2631">
            <v>0</v>
          </cell>
          <cell r="Q2631">
            <v>53</v>
          </cell>
          <cell r="S2631">
            <v>0</v>
          </cell>
          <cell r="T2631">
            <v>0</v>
          </cell>
          <cell r="V2631">
            <v>0</v>
          </cell>
          <cell r="W2631">
            <v>0</v>
          </cell>
          <cell r="Y2631">
            <v>0</v>
          </cell>
          <cell r="Z2631">
            <v>26</v>
          </cell>
        </row>
        <row r="2633">
          <cell r="C2633">
            <v>10</v>
          </cell>
          <cell r="D2633">
            <v>10</v>
          </cell>
          <cell r="E2633">
            <v>10</v>
          </cell>
          <cell r="F2633">
            <v>0</v>
          </cell>
          <cell r="G2633">
            <v>0</v>
          </cell>
          <cell r="AA2633">
            <v>0</v>
          </cell>
          <cell r="AB2633">
            <v>10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</row>
        <row r="2634"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AA2634">
            <v>0</v>
          </cell>
          <cell r="AB2634">
            <v>0</v>
          </cell>
          <cell r="AC2634">
            <v>0</v>
          </cell>
          <cell r="AD2634">
            <v>0</v>
          </cell>
          <cell r="AE2634">
            <v>0</v>
          </cell>
          <cell r="AF2634">
            <v>0</v>
          </cell>
          <cell r="AG2634">
            <v>0</v>
          </cell>
          <cell r="AH2634">
            <v>0</v>
          </cell>
          <cell r="AI2634">
            <v>0</v>
          </cell>
          <cell r="AJ2634">
            <v>0</v>
          </cell>
        </row>
        <row r="2635"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</row>
        <row r="2636"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AA2636">
            <v>0</v>
          </cell>
          <cell r="AB2636">
            <v>0</v>
          </cell>
          <cell r="AC2636">
            <v>0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H2636">
            <v>0</v>
          </cell>
          <cell r="AI2636">
            <v>0</v>
          </cell>
          <cell r="AJ2636">
            <v>0</v>
          </cell>
        </row>
        <row r="2637"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H2637">
            <v>0</v>
          </cell>
          <cell r="AI2637">
            <v>0</v>
          </cell>
          <cell r="AJ2637">
            <v>0</v>
          </cell>
        </row>
        <row r="2638"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AA2638">
            <v>0</v>
          </cell>
          <cell r="AB2638">
            <v>0</v>
          </cell>
          <cell r="AC2638">
            <v>0</v>
          </cell>
          <cell r="AD2638">
            <v>0</v>
          </cell>
          <cell r="AE2638">
            <v>0</v>
          </cell>
          <cell r="AF2638">
            <v>0</v>
          </cell>
          <cell r="AG2638">
            <v>0</v>
          </cell>
          <cell r="AH2638">
            <v>0</v>
          </cell>
          <cell r="AI2638">
            <v>0</v>
          </cell>
          <cell r="AJ2638">
            <v>0</v>
          </cell>
        </row>
        <row r="2639">
          <cell r="C2639">
            <v>31</v>
          </cell>
          <cell r="D2639">
            <v>31</v>
          </cell>
          <cell r="E2639">
            <v>31</v>
          </cell>
          <cell r="F2639">
            <v>0</v>
          </cell>
          <cell r="G2639">
            <v>0</v>
          </cell>
          <cell r="AA2639">
            <v>0</v>
          </cell>
          <cell r="AB2639">
            <v>25</v>
          </cell>
          <cell r="AC2639">
            <v>6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</row>
        <row r="2640">
          <cell r="C2640">
            <v>3</v>
          </cell>
          <cell r="D2640">
            <v>3</v>
          </cell>
          <cell r="E2640">
            <v>3</v>
          </cell>
          <cell r="F2640">
            <v>0</v>
          </cell>
          <cell r="G2640">
            <v>0</v>
          </cell>
          <cell r="AA2640">
            <v>0</v>
          </cell>
          <cell r="AB2640">
            <v>3</v>
          </cell>
          <cell r="AC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</row>
        <row r="2641">
          <cell r="C2641">
            <v>26</v>
          </cell>
          <cell r="D2641">
            <v>26</v>
          </cell>
          <cell r="E2641">
            <v>26</v>
          </cell>
          <cell r="F2641">
            <v>0</v>
          </cell>
          <cell r="G2641">
            <v>0</v>
          </cell>
          <cell r="AA2641">
            <v>0</v>
          </cell>
          <cell r="AB2641">
            <v>22</v>
          </cell>
          <cell r="AC2641">
            <v>4</v>
          </cell>
          <cell r="AD2641">
            <v>0</v>
          </cell>
          <cell r="AE2641">
            <v>0</v>
          </cell>
          <cell r="AF2641">
            <v>0</v>
          </cell>
          <cell r="AG2641">
            <v>0</v>
          </cell>
          <cell r="AH2641">
            <v>0</v>
          </cell>
          <cell r="AI2641">
            <v>0</v>
          </cell>
          <cell r="AJ2641">
            <v>0</v>
          </cell>
        </row>
        <row r="2642">
          <cell r="C2642">
            <v>24</v>
          </cell>
          <cell r="D2642">
            <v>24</v>
          </cell>
          <cell r="E2642">
            <v>24</v>
          </cell>
          <cell r="F2642">
            <v>0</v>
          </cell>
          <cell r="G2642">
            <v>0</v>
          </cell>
          <cell r="AA2642">
            <v>0</v>
          </cell>
          <cell r="AB2642">
            <v>24</v>
          </cell>
          <cell r="AC2642">
            <v>0</v>
          </cell>
          <cell r="AD2642">
            <v>0</v>
          </cell>
          <cell r="AE2642">
            <v>0</v>
          </cell>
          <cell r="AF2642">
            <v>0</v>
          </cell>
          <cell r="AG2642">
            <v>0</v>
          </cell>
          <cell r="AH2642">
            <v>0</v>
          </cell>
          <cell r="AI2642">
            <v>0</v>
          </cell>
          <cell r="AJ2642">
            <v>0</v>
          </cell>
        </row>
        <row r="2643"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AA2643">
            <v>0</v>
          </cell>
          <cell r="AB2643">
            <v>0</v>
          </cell>
          <cell r="AC2643">
            <v>0</v>
          </cell>
          <cell r="AD2643">
            <v>0</v>
          </cell>
          <cell r="AE2643">
            <v>0</v>
          </cell>
          <cell r="AF2643">
            <v>0</v>
          </cell>
          <cell r="AG2643">
            <v>0</v>
          </cell>
          <cell r="AH2643">
            <v>0</v>
          </cell>
          <cell r="AI2643">
            <v>0</v>
          </cell>
          <cell r="AJ2643">
            <v>0</v>
          </cell>
        </row>
        <row r="2644"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  <cell r="AE2644">
            <v>0</v>
          </cell>
          <cell r="AF2644">
            <v>0</v>
          </cell>
          <cell r="AG2644">
            <v>0</v>
          </cell>
          <cell r="AH2644">
            <v>0</v>
          </cell>
          <cell r="AI2644">
            <v>0</v>
          </cell>
          <cell r="AJ2644">
            <v>0</v>
          </cell>
        </row>
        <row r="2645"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  <cell r="AE2645">
            <v>0</v>
          </cell>
          <cell r="AF2645">
            <v>0</v>
          </cell>
          <cell r="AG2645">
            <v>0</v>
          </cell>
          <cell r="AH2645">
            <v>0</v>
          </cell>
          <cell r="AI2645">
            <v>0</v>
          </cell>
          <cell r="AJ2645">
            <v>0</v>
          </cell>
        </row>
        <row r="2646"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</row>
        <row r="2647"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</row>
        <row r="2648"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AA2648">
            <v>0</v>
          </cell>
          <cell r="AB2648">
            <v>0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</row>
        <row r="2649">
          <cell r="C2649">
            <v>54</v>
          </cell>
          <cell r="D2649">
            <v>54</v>
          </cell>
          <cell r="E2649">
            <v>54</v>
          </cell>
          <cell r="F2649">
            <v>0</v>
          </cell>
          <cell r="G2649">
            <v>0</v>
          </cell>
          <cell r="AA2649">
            <v>0</v>
          </cell>
          <cell r="AB2649">
            <v>54</v>
          </cell>
          <cell r="AC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</row>
        <row r="2858">
          <cell r="C2858">
            <v>59</v>
          </cell>
          <cell r="H2858">
            <v>52</v>
          </cell>
          <cell r="I2858">
            <v>47</v>
          </cell>
          <cell r="J2858">
            <v>5</v>
          </cell>
          <cell r="K2858">
            <v>2</v>
          </cell>
          <cell r="L2858">
            <v>5</v>
          </cell>
          <cell r="M2858">
            <v>0</v>
          </cell>
          <cell r="N2858">
            <v>0</v>
          </cell>
          <cell r="P2858">
            <v>9</v>
          </cell>
          <cell r="Q2858">
            <v>26</v>
          </cell>
          <cell r="S2858">
            <v>0</v>
          </cell>
          <cell r="T2858">
            <v>15</v>
          </cell>
          <cell r="V2858">
            <v>0</v>
          </cell>
          <cell r="W2858">
            <v>0</v>
          </cell>
          <cell r="Y2858">
            <v>0</v>
          </cell>
          <cell r="Z2858">
            <v>7</v>
          </cell>
          <cell r="AD2858">
            <v>0</v>
          </cell>
          <cell r="AE2858">
            <v>0</v>
          </cell>
          <cell r="AF2858">
            <v>0</v>
          </cell>
          <cell r="AG2858">
            <v>0</v>
          </cell>
          <cell r="AH2858">
            <v>0</v>
          </cell>
          <cell r="AI2858">
            <v>0</v>
          </cell>
          <cell r="AJ2858">
            <v>7</v>
          </cell>
          <cell r="AL2858">
            <v>16582780</v>
          </cell>
        </row>
        <row r="2861">
          <cell r="C2861">
            <v>0</v>
          </cell>
          <cell r="I2861">
            <v>0</v>
          </cell>
        </row>
        <row r="2862">
          <cell r="C2862">
            <v>1</v>
          </cell>
          <cell r="I2862">
            <v>1</v>
          </cell>
        </row>
        <row r="2863">
          <cell r="C2863">
            <v>0</v>
          </cell>
          <cell r="I2863">
            <v>0</v>
          </cell>
        </row>
        <row r="2870">
          <cell r="C2870">
            <v>6</v>
          </cell>
          <cell r="H2870">
            <v>6</v>
          </cell>
          <cell r="I2870">
            <v>6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P2870">
            <v>0</v>
          </cell>
          <cell r="Q2870">
            <v>1</v>
          </cell>
          <cell r="S2870">
            <v>2</v>
          </cell>
          <cell r="T2870">
            <v>3</v>
          </cell>
          <cell r="V2870">
            <v>0</v>
          </cell>
          <cell r="W2870">
            <v>0</v>
          </cell>
          <cell r="Y2870">
            <v>0</v>
          </cell>
          <cell r="Z2870">
            <v>0</v>
          </cell>
          <cell r="AD2870">
            <v>0</v>
          </cell>
          <cell r="AE2870">
            <v>0</v>
          </cell>
          <cell r="AF2870">
            <v>0</v>
          </cell>
          <cell r="AG2870">
            <v>0</v>
          </cell>
          <cell r="AH2870">
            <v>0</v>
          </cell>
          <cell r="AI2870">
            <v>0</v>
          </cell>
          <cell r="AJ2870">
            <v>0</v>
          </cell>
          <cell r="AL2870">
            <v>460650</v>
          </cell>
        </row>
        <row r="2882">
          <cell r="C2882">
            <v>2</v>
          </cell>
          <cell r="D2882">
            <v>2</v>
          </cell>
          <cell r="E2882">
            <v>2</v>
          </cell>
          <cell r="F2882">
            <v>0</v>
          </cell>
          <cell r="G2882">
            <v>0</v>
          </cell>
          <cell r="AA2882">
            <v>1</v>
          </cell>
          <cell r="AB2882">
            <v>1</v>
          </cell>
          <cell r="AC2882">
            <v>0</v>
          </cell>
          <cell r="AD2882">
            <v>0</v>
          </cell>
          <cell r="AE2882">
            <v>0</v>
          </cell>
          <cell r="AF2882">
            <v>0</v>
          </cell>
          <cell r="AG2882">
            <v>0</v>
          </cell>
          <cell r="AH2882">
            <v>0</v>
          </cell>
          <cell r="AI2882">
            <v>0</v>
          </cell>
          <cell r="AJ2882">
            <v>0</v>
          </cell>
        </row>
        <row r="2937">
          <cell r="C2937">
            <v>23</v>
          </cell>
          <cell r="E2937">
            <v>23</v>
          </cell>
        </row>
        <row r="2939">
          <cell r="C2939">
            <v>28</v>
          </cell>
          <cell r="E2939">
            <v>23</v>
          </cell>
          <cell r="AL2939">
            <v>785450</v>
          </cell>
        </row>
        <row r="2949">
          <cell r="C2949">
            <v>81</v>
          </cell>
          <cell r="E2949">
            <v>81</v>
          </cell>
        </row>
        <row r="2951">
          <cell r="C2951">
            <v>159</v>
          </cell>
          <cell r="E2951">
            <v>159</v>
          </cell>
          <cell r="AL2951">
            <v>3577500</v>
          </cell>
        </row>
        <row r="2952">
          <cell r="C2952">
            <v>203</v>
          </cell>
          <cell r="E2952">
            <v>203</v>
          </cell>
          <cell r="AL2952">
            <v>14368340</v>
          </cell>
        </row>
        <row r="2953">
          <cell r="C2953">
            <v>0</v>
          </cell>
          <cell r="E2953">
            <v>0</v>
          </cell>
          <cell r="AL2953">
            <v>0</v>
          </cell>
        </row>
        <row r="2954">
          <cell r="C2954">
            <v>219</v>
          </cell>
          <cell r="E2954">
            <v>217</v>
          </cell>
          <cell r="AL2954">
            <v>670530</v>
          </cell>
        </row>
        <row r="2955">
          <cell r="C2955">
            <v>0</v>
          </cell>
          <cell r="E2955">
            <v>0</v>
          </cell>
          <cell r="AL2955">
            <v>0</v>
          </cell>
        </row>
        <row r="2956">
          <cell r="C2956">
            <v>0</v>
          </cell>
          <cell r="E2956">
            <v>0</v>
          </cell>
          <cell r="AL2956">
            <v>0</v>
          </cell>
        </row>
        <row r="2957">
          <cell r="C2957">
            <v>0</v>
          </cell>
          <cell r="E2957">
            <v>0</v>
          </cell>
          <cell r="AL2957">
            <v>0</v>
          </cell>
        </row>
        <row r="2976">
          <cell r="C2976">
            <v>387</v>
          </cell>
          <cell r="E2976">
            <v>387</v>
          </cell>
          <cell r="AL2976">
            <v>1572130</v>
          </cell>
        </row>
        <row r="2995">
          <cell r="C2995">
            <v>291</v>
          </cell>
          <cell r="E2995">
            <v>291</v>
          </cell>
          <cell r="AL2995">
            <v>980670</v>
          </cell>
        </row>
        <row r="3013">
          <cell r="C3013">
            <v>189</v>
          </cell>
          <cell r="E3013">
            <v>189</v>
          </cell>
          <cell r="AL3013">
            <v>1496300</v>
          </cell>
        </row>
        <row r="3045">
          <cell r="C3045">
            <v>36</v>
          </cell>
          <cell r="E3045">
            <v>36</v>
          </cell>
          <cell r="AL3045">
            <v>1948440</v>
          </cell>
        </row>
        <row r="3073">
          <cell r="C3073">
            <v>32</v>
          </cell>
          <cell r="I3073">
            <v>14</v>
          </cell>
          <cell r="P3073">
            <v>0</v>
          </cell>
          <cell r="Q3073">
            <v>0</v>
          </cell>
          <cell r="S3073">
            <v>0</v>
          </cell>
          <cell r="T3073">
            <v>0</v>
          </cell>
          <cell r="V3073">
            <v>0</v>
          </cell>
          <cell r="W3073">
            <v>0</v>
          </cell>
          <cell r="Y3073">
            <v>0</v>
          </cell>
          <cell r="Z3073">
            <v>0</v>
          </cell>
          <cell r="AL3073">
            <v>489430</v>
          </cell>
        </row>
        <row r="3084">
          <cell r="C3084">
            <v>32</v>
          </cell>
          <cell r="H3084">
            <v>16</v>
          </cell>
          <cell r="I3084">
            <v>14</v>
          </cell>
          <cell r="J3084">
            <v>2</v>
          </cell>
          <cell r="K3084">
            <v>0</v>
          </cell>
          <cell r="L3084">
            <v>16</v>
          </cell>
          <cell r="M3084">
            <v>0</v>
          </cell>
          <cell r="N3084">
            <v>0</v>
          </cell>
          <cell r="AD3084">
            <v>0</v>
          </cell>
          <cell r="AE3084">
            <v>0</v>
          </cell>
          <cell r="AF3084">
            <v>0</v>
          </cell>
          <cell r="AG3084">
            <v>0</v>
          </cell>
          <cell r="AH3084">
            <v>0</v>
          </cell>
          <cell r="AI3084">
            <v>0</v>
          </cell>
          <cell r="AJ3084">
            <v>2</v>
          </cell>
          <cell r="AL3084">
            <v>489430</v>
          </cell>
        </row>
        <row r="3134">
          <cell r="C3134">
            <v>0</v>
          </cell>
        </row>
        <row r="3137">
          <cell r="C3137">
            <v>302</v>
          </cell>
          <cell r="E3137">
            <v>302</v>
          </cell>
          <cell r="AL3137">
            <v>7118140</v>
          </cell>
        </row>
        <row r="3138">
          <cell r="C3138">
            <v>0</v>
          </cell>
          <cell r="E3138">
            <v>0</v>
          </cell>
          <cell r="AL3138">
            <v>0</v>
          </cell>
        </row>
        <row r="3150">
          <cell r="C3150">
            <v>6</v>
          </cell>
          <cell r="E3150">
            <v>6</v>
          </cell>
          <cell r="AL3150">
            <v>50520</v>
          </cell>
        </row>
        <row r="3151">
          <cell r="C3151">
            <v>0</v>
          </cell>
          <cell r="E3151">
            <v>0</v>
          </cell>
          <cell r="AL3151">
            <v>0</v>
          </cell>
        </row>
        <row r="3152">
          <cell r="C3152">
            <v>1</v>
          </cell>
          <cell r="E3152">
            <v>1</v>
          </cell>
          <cell r="AL3152">
            <v>16880</v>
          </cell>
        </row>
        <row r="3153">
          <cell r="C3153">
            <v>0</v>
          </cell>
          <cell r="E3153">
            <v>0</v>
          </cell>
          <cell r="AL3153">
            <v>0</v>
          </cell>
        </row>
        <row r="3154">
          <cell r="C3154">
            <v>0</v>
          </cell>
          <cell r="E3154">
            <v>0</v>
          </cell>
          <cell r="AL3154">
            <v>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2022</v>
          </cell>
        </row>
      </sheetData>
      <sheetData sheetId="1">
        <row r="52">
          <cell r="C52">
            <v>7173</v>
          </cell>
          <cell r="E52">
            <v>7173</v>
          </cell>
          <cell r="AL52">
            <v>62189910</v>
          </cell>
        </row>
        <row r="54">
          <cell r="C54">
            <v>0</v>
          </cell>
          <cell r="E54">
            <v>0</v>
          </cell>
          <cell r="AL54">
            <v>0</v>
          </cell>
        </row>
        <row r="55">
          <cell r="C55">
            <v>175</v>
          </cell>
          <cell r="E55">
            <v>116</v>
          </cell>
          <cell r="AL55">
            <v>1865280</v>
          </cell>
        </row>
        <row r="56">
          <cell r="C56">
            <v>4077</v>
          </cell>
          <cell r="E56">
            <v>3890</v>
          </cell>
          <cell r="AL56">
            <v>33726300</v>
          </cell>
        </row>
        <row r="60">
          <cell r="C60">
            <v>817</v>
          </cell>
          <cell r="E60">
            <v>811</v>
          </cell>
          <cell r="AL60">
            <v>1873410</v>
          </cell>
        </row>
        <row r="61">
          <cell r="C61">
            <v>0</v>
          </cell>
          <cell r="E61">
            <v>0</v>
          </cell>
          <cell r="AL61">
            <v>0</v>
          </cell>
        </row>
        <row r="62">
          <cell r="C62">
            <v>0</v>
          </cell>
          <cell r="E62">
            <v>0</v>
          </cell>
          <cell r="AL62">
            <v>0</v>
          </cell>
        </row>
        <row r="63">
          <cell r="C63">
            <v>181</v>
          </cell>
          <cell r="E63">
            <v>181</v>
          </cell>
          <cell r="AL63">
            <v>244350</v>
          </cell>
        </row>
        <row r="64">
          <cell r="C64">
            <v>773</v>
          </cell>
          <cell r="E64">
            <v>766</v>
          </cell>
          <cell r="AL64">
            <v>1034100</v>
          </cell>
        </row>
        <row r="65">
          <cell r="C65">
            <v>547</v>
          </cell>
          <cell r="E65">
            <v>546</v>
          </cell>
          <cell r="AL65">
            <v>737100</v>
          </cell>
        </row>
        <row r="67">
          <cell r="C67">
            <v>196</v>
          </cell>
        </row>
        <row r="68">
          <cell r="C68">
            <v>240</v>
          </cell>
        </row>
        <row r="119">
          <cell r="C119">
            <v>84</v>
          </cell>
          <cell r="E119">
            <v>84</v>
          </cell>
          <cell r="AL119">
            <v>605640</v>
          </cell>
        </row>
        <row r="122">
          <cell r="C122">
            <v>0</v>
          </cell>
          <cell r="E122">
            <v>0</v>
          </cell>
          <cell r="AL122">
            <v>0</v>
          </cell>
        </row>
        <row r="126">
          <cell r="C126">
            <v>0</v>
          </cell>
          <cell r="E126">
            <v>0</v>
          </cell>
          <cell r="AL126">
            <v>0</v>
          </cell>
        </row>
        <row r="128">
          <cell r="C128">
            <v>41</v>
          </cell>
          <cell r="E128">
            <v>41</v>
          </cell>
          <cell r="AL128">
            <v>182040</v>
          </cell>
        </row>
        <row r="129">
          <cell r="C129">
            <v>407</v>
          </cell>
          <cell r="E129">
            <v>407</v>
          </cell>
          <cell r="AL129">
            <v>993080</v>
          </cell>
        </row>
        <row r="130">
          <cell r="C130">
            <v>0</v>
          </cell>
          <cell r="E130">
            <v>0</v>
          </cell>
          <cell r="AL130">
            <v>0</v>
          </cell>
        </row>
        <row r="131">
          <cell r="C131">
            <v>259</v>
          </cell>
          <cell r="E131">
            <v>259</v>
          </cell>
          <cell r="AL131">
            <v>631960</v>
          </cell>
        </row>
        <row r="132">
          <cell r="C132">
            <v>55</v>
          </cell>
          <cell r="E132">
            <v>55</v>
          </cell>
          <cell r="AL132">
            <v>134200</v>
          </cell>
        </row>
        <row r="133">
          <cell r="C133">
            <v>88</v>
          </cell>
          <cell r="E133">
            <v>88</v>
          </cell>
          <cell r="AL133">
            <v>214720</v>
          </cell>
        </row>
        <row r="135">
          <cell r="C135">
            <v>63</v>
          </cell>
        </row>
        <row r="139">
          <cell r="C139">
            <v>59</v>
          </cell>
          <cell r="E139">
            <v>59</v>
          </cell>
          <cell r="AL139">
            <v>125080</v>
          </cell>
        </row>
        <row r="140">
          <cell r="C140">
            <v>406</v>
          </cell>
          <cell r="E140">
            <v>406</v>
          </cell>
          <cell r="AL140">
            <v>495320</v>
          </cell>
        </row>
        <row r="141">
          <cell r="C141">
            <v>639</v>
          </cell>
          <cell r="E141">
            <v>639</v>
          </cell>
          <cell r="AL141">
            <v>1354680</v>
          </cell>
        </row>
        <row r="142">
          <cell r="C142">
            <v>0</v>
          </cell>
          <cell r="E142">
            <v>0</v>
          </cell>
          <cell r="AL142">
            <v>0</v>
          </cell>
        </row>
        <row r="143">
          <cell r="C143">
            <v>13</v>
          </cell>
          <cell r="E143">
            <v>13</v>
          </cell>
          <cell r="AL143">
            <v>27560</v>
          </cell>
        </row>
        <row r="145">
          <cell r="C145">
            <v>279</v>
          </cell>
        </row>
        <row r="146">
          <cell r="C146">
            <v>0</v>
          </cell>
        </row>
        <row r="150">
          <cell r="C150">
            <v>1520</v>
          </cell>
          <cell r="E150">
            <v>1505</v>
          </cell>
          <cell r="AL150">
            <v>1219050</v>
          </cell>
        </row>
        <row r="153">
          <cell r="C153">
            <v>0</v>
          </cell>
          <cell r="E153">
            <v>0</v>
          </cell>
        </row>
        <row r="196">
          <cell r="C196">
            <v>1634</v>
          </cell>
          <cell r="E196">
            <v>1446</v>
          </cell>
          <cell r="AL196">
            <v>55916820</v>
          </cell>
        </row>
        <row r="197">
          <cell r="C197">
            <v>1568</v>
          </cell>
          <cell r="E197">
            <v>1567</v>
          </cell>
          <cell r="AL197">
            <v>68211510</v>
          </cell>
        </row>
        <row r="198">
          <cell r="C198">
            <v>320</v>
          </cell>
          <cell r="E198">
            <v>320</v>
          </cell>
          <cell r="AL198">
            <v>25907200</v>
          </cell>
        </row>
        <row r="199">
          <cell r="C199">
            <v>120</v>
          </cell>
          <cell r="E199">
            <v>120</v>
          </cell>
          <cell r="AL199">
            <v>9715200</v>
          </cell>
        </row>
        <row r="200">
          <cell r="C200">
            <v>0</v>
          </cell>
          <cell r="E200">
            <v>0</v>
          </cell>
          <cell r="AL200">
            <v>0</v>
          </cell>
        </row>
        <row r="201">
          <cell r="C201">
            <v>841</v>
          </cell>
          <cell r="E201">
            <v>840</v>
          </cell>
          <cell r="AL201">
            <v>140784000</v>
          </cell>
        </row>
        <row r="202">
          <cell r="C202">
            <v>0</v>
          </cell>
          <cell r="E202">
            <v>0</v>
          </cell>
          <cell r="AL202">
            <v>0</v>
          </cell>
        </row>
        <row r="203">
          <cell r="C203">
            <v>0</v>
          </cell>
          <cell r="E203">
            <v>0</v>
          </cell>
          <cell r="AL203">
            <v>0</v>
          </cell>
        </row>
        <row r="204">
          <cell r="C204">
            <v>511</v>
          </cell>
          <cell r="E204">
            <v>511</v>
          </cell>
          <cell r="AL204">
            <v>19785920</v>
          </cell>
        </row>
        <row r="205">
          <cell r="C205">
            <v>211</v>
          </cell>
          <cell r="E205">
            <v>211</v>
          </cell>
          <cell r="AL205">
            <v>1650020</v>
          </cell>
        </row>
        <row r="206">
          <cell r="C206">
            <v>102</v>
          </cell>
          <cell r="E206">
            <v>101</v>
          </cell>
          <cell r="AL206">
            <v>7335630</v>
          </cell>
        </row>
        <row r="208">
          <cell r="C208">
            <v>0</v>
          </cell>
          <cell r="E208">
            <v>0</v>
          </cell>
          <cell r="AL208">
            <v>0</v>
          </cell>
        </row>
        <row r="209">
          <cell r="C209">
            <v>0</v>
          </cell>
          <cell r="E209">
            <v>0</v>
          </cell>
          <cell r="AL209">
            <v>0</v>
          </cell>
        </row>
        <row r="210">
          <cell r="C210">
            <v>607</v>
          </cell>
          <cell r="E210">
            <v>607</v>
          </cell>
          <cell r="AL210">
            <v>22908180</v>
          </cell>
        </row>
        <row r="211">
          <cell r="C211">
            <v>329</v>
          </cell>
          <cell r="E211">
            <v>329</v>
          </cell>
          <cell r="AL211">
            <v>18999750</v>
          </cell>
        </row>
        <row r="212">
          <cell r="C212">
            <v>0</v>
          </cell>
          <cell r="E212">
            <v>0</v>
          </cell>
          <cell r="AL212">
            <v>0</v>
          </cell>
        </row>
        <row r="297">
          <cell r="C297">
            <v>49067</v>
          </cell>
          <cell r="D297">
            <v>48186</v>
          </cell>
          <cell r="E297">
            <v>48186</v>
          </cell>
          <cell r="F297">
            <v>0</v>
          </cell>
          <cell r="G297">
            <v>881</v>
          </cell>
          <cell r="AA297">
            <v>21119</v>
          </cell>
          <cell r="AB297">
            <v>12943</v>
          </cell>
          <cell r="AC297">
            <v>15005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16</v>
          </cell>
          <cell r="AJ297">
            <v>0</v>
          </cell>
          <cell r="AL297">
            <v>84607280</v>
          </cell>
        </row>
        <row r="375">
          <cell r="C375">
            <v>58524</v>
          </cell>
          <cell r="D375">
            <v>57940</v>
          </cell>
          <cell r="E375">
            <v>57940</v>
          </cell>
          <cell r="F375">
            <v>0</v>
          </cell>
          <cell r="G375">
            <v>584</v>
          </cell>
          <cell r="AA375">
            <v>20923</v>
          </cell>
          <cell r="AB375">
            <v>22126</v>
          </cell>
          <cell r="AC375">
            <v>15475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60</v>
          </cell>
          <cell r="AJ375">
            <v>0</v>
          </cell>
          <cell r="AL375">
            <v>95842920</v>
          </cell>
        </row>
        <row r="421">
          <cell r="C421">
            <v>4030</v>
          </cell>
          <cell r="D421">
            <v>4003</v>
          </cell>
          <cell r="E421">
            <v>4003</v>
          </cell>
          <cell r="F421">
            <v>0</v>
          </cell>
          <cell r="G421">
            <v>27</v>
          </cell>
          <cell r="AA421">
            <v>238</v>
          </cell>
          <cell r="AB421">
            <v>3714</v>
          </cell>
          <cell r="AC421">
            <v>78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36</v>
          </cell>
          <cell r="AJ421">
            <v>0</v>
          </cell>
          <cell r="AL421">
            <v>17076960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11</v>
          </cell>
          <cell r="AJ435">
            <v>0</v>
          </cell>
          <cell r="AL435">
            <v>0</v>
          </cell>
        </row>
        <row r="514">
          <cell r="C514">
            <v>908</v>
          </cell>
          <cell r="D514">
            <v>906</v>
          </cell>
          <cell r="E514">
            <v>906</v>
          </cell>
          <cell r="F514">
            <v>0</v>
          </cell>
          <cell r="G514">
            <v>2</v>
          </cell>
          <cell r="AA514">
            <v>64</v>
          </cell>
          <cell r="AB514">
            <v>844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141</v>
          </cell>
          <cell r="AJ514">
            <v>0</v>
          </cell>
          <cell r="AL514">
            <v>6668610</v>
          </cell>
        </row>
        <row r="573">
          <cell r="C573">
            <v>4599</v>
          </cell>
          <cell r="D573">
            <v>4568</v>
          </cell>
          <cell r="E573">
            <v>4568</v>
          </cell>
          <cell r="F573">
            <v>0</v>
          </cell>
          <cell r="G573">
            <v>31</v>
          </cell>
          <cell r="AA573">
            <v>1317</v>
          </cell>
          <cell r="AB573">
            <v>2839</v>
          </cell>
          <cell r="AC573">
            <v>443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7</v>
          </cell>
          <cell r="AJ573">
            <v>0</v>
          </cell>
          <cell r="AL573">
            <v>17827880</v>
          </cell>
        </row>
        <row r="593">
          <cell r="C593">
            <v>30</v>
          </cell>
          <cell r="D593">
            <v>30</v>
          </cell>
          <cell r="E593">
            <v>30</v>
          </cell>
          <cell r="F593">
            <v>0</v>
          </cell>
          <cell r="G593">
            <v>0</v>
          </cell>
          <cell r="AA593">
            <v>1</v>
          </cell>
          <cell r="AB593">
            <v>29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L593">
            <v>107460</v>
          </cell>
        </row>
        <row r="634">
          <cell r="C634">
            <v>43583</v>
          </cell>
          <cell r="D634">
            <v>43187</v>
          </cell>
          <cell r="E634">
            <v>43187</v>
          </cell>
          <cell r="F634">
            <v>0</v>
          </cell>
          <cell r="G634">
            <v>396</v>
          </cell>
          <cell r="AA634">
            <v>776</v>
          </cell>
          <cell r="AB634">
            <v>41676</v>
          </cell>
          <cell r="AC634">
            <v>1131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33</v>
          </cell>
          <cell r="AJ634">
            <v>0</v>
          </cell>
          <cell r="AL634">
            <v>1043098510</v>
          </cell>
        </row>
        <row r="644">
          <cell r="C644">
            <v>392</v>
          </cell>
          <cell r="D644">
            <v>392</v>
          </cell>
          <cell r="E644">
            <v>392</v>
          </cell>
          <cell r="F644">
            <v>0</v>
          </cell>
          <cell r="G644">
            <v>0</v>
          </cell>
          <cell r="AA644">
            <v>8</v>
          </cell>
          <cell r="AB644">
            <v>0</v>
          </cell>
          <cell r="AC644">
            <v>384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819280</v>
          </cell>
        </row>
        <row r="655">
          <cell r="C655">
            <v>7026</v>
          </cell>
          <cell r="D655">
            <v>6796</v>
          </cell>
          <cell r="E655">
            <v>6796</v>
          </cell>
          <cell r="F655">
            <v>0</v>
          </cell>
          <cell r="G655">
            <v>230</v>
          </cell>
          <cell r="AA655">
            <v>4340</v>
          </cell>
          <cell r="AB655">
            <v>1610</v>
          </cell>
          <cell r="AC655">
            <v>1076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705">
          <cell r="C705">
            <v>113</v>
          </cell>
          <cell r="D705">
            <v>113</v>
          </cell>
          <cell r="E705">
            <v>113</v>
          </cell>
          <cell r="F705">
            <v>0</v>
          </cell>
          <cell r="G705">
            <v>0</v>
          </cell>
          <cell r="AA705">
            <v>28</v>
          </cell>
          <cell r="AB705">
            <v>43</v>
          </cell>
          <cell r="AC705">
            <v>42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4</v>
          </cell>
          <cell r="AJ705">
            <v>0</v>
          </cell>
          <cell r="AL705">
            <v>196840</v>
          </cell>
        </row>
        <row r="747">
          <cell r="C747">
            <v>3989</v>
          </cell>
          <cell r="D747">
            <v>3978</v>
          </cell>
          <cell r="E747">
            <v>3978</v>
          </cell>
          <cell r="F747">
            <v>0</v>
          </cell>
          <cell r="G747">
            <v>11</v>
          </cell>
          <cell r="AA747">
            <v>347</v>
          </cell>
          <cell r="AB747">
            <v>2838</v>
          </cell>
          <cell r="AC747">
            <v>804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1</v>
          </cell>
          <cell r="AJ747">
            <v>0</v>
          </cell>
          <cell r="AL747">
            <v>7046290</v>
          </cell>
        </row>
        <row r="807">
          <cell r="C807">
            <v>2698</v>
          </cell>
          <cell r="D807">
            <v>2671</v>
          </cell>
          <cell r="E807">
            <v>2668</v>
          </cell>
          <cell r="F807">
            <v>3</v>
          </cell>
          <cell r="G807">
            <v>27</v>
          </cell>
          <cell r="AA807">
            <v>374</v>
          </cell>
          <cell r="AB807">
            <v>904</v>
          </cell>
          <cell r="AC807">
            <v>1420</v>
          </cell>
          <cell r="AD807">
            <v>3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L807">
            <v>27398400</v>
          </cell>
        </row>
        <row r="830"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60">
          <cell r="C860">
            <v>1976</v>
          </cell>
          <cell r="D860">
            <v>1970</v>
          </cell>
          <cell r="E860">
            <v>1970</v>
          </cell>
          <cell r="F860">
            <v>0</v>
          </cell>
          <cell r="G860">
            <v>6</v>
          </cell>
          <cell r="AA860">
            <v>263</v>
          </cell>
          <cell r="AB860">
            <v>329</v>
          </cell>
          <cell r="AC860">
            <v>1384</v>
          </cell>
          <cell r="AD860">
            <v>4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L860">
            <v>117711050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L862">
            <v>0</v>
          </cell>
        </row>
        <row r="863">
          <cell r="C863">
            <v>60</v>
          </cell>
          <cell r="D863">
            <v>60</v>
          </cell>
          <cell r="E863">
            <v>60</v>
          </cell>
          <cell r="F863">
            <v>0</v>
          </cell>
          <cell r="G863">
            <v>0</v>
          </cell>
          <cell r="AA863">
            <v>22</v>
          </cell>
          <cell r="AB863">
            <v>19</v>
          </cell>
          <cell r="AC863">
            <v>19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L863">
            <v>1364400</v>
          </cell>
        </row>
        <row r="885">
          <cell r="C885">
            <v>790</v>
          </cell>
          <cell r="D885">
            <v>790</v>
          </cell>
          <cell r="E885">
            <v>790</v>
          </cell>
          <cell r="F885">
            <v>0</v>
          </cell>
          <cell r="G885">
            <v>0</v>
          </cell>
          <cell r="AA885">
            <v>92</v>
          </cell>
          <cell r="AB885">
            <v>459</v>
          </cell>
          <cell r="AC885">
            <v>239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L885">
            <v>16672960</v>
          </cell>
        </row>
        <row r="926"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1</v>
          </cell>
          <cell r="AJ926">
            <v>0</v>
          </cell>
          <cell r="AL926">
            <v>0</v>
          </cell>
        </row>
        <row r="970"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</row>
        <row r="1048"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17</v>
          </cell>
          <cell r="AJ1048">
            <v>0</v>
          </cell>
          <cell r="AL1048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86">
          <cell r="AL1086">
            <v>0</v>
          </cell>
        </row>
        <row r="1087"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101">
          <cell r="C1101">
            <v>5579</v>
          </cell>
          <cell r="D1101">
            <v>5579</v>
          </cell>
          <cell r="E1101">
            <v>5579</v>
          </cell>
          <cell r="F1101">
            <v>0</v>
          </cell>
          <cell r="G1101">
            <v>0</v>
          </cell>
          <cell r="AA1101">
            <v>3912</v>
          </cell>
          <cell r="AB1101">
            <v>1667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61">
          <cell r="C1161">
            <v>4974</v>
          </cell>
          <cell r="D1161">
            <v>4974</v>
          </cell>
          <cell r="E1161">
            <v>4974</v>
          </cell>
          <cell r="F1161">
            <v>0</v>
          </cell>
          <cell r="G1161">
            <v>0</v>
          </cell>
          <cell r="AA1161">
            <v>3717</v>
          </cell>
          <cell r="AB1161">
            <v>1257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</row>
        <row r="1192">
          <cell r="C1192">
            <v>1925</v>
          </cell>
          <cell r="E1192">
            <v>1847</v>
          </cell>
          <cell r="AL1192">
            <v>58696450</v>
          </cell>
        </row>
        <row r="1206"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1796</v>
          </cell>
          <cell r="AJ1206">
            <v>0</v>
          </cell>
          <cell r="AL1206">
            <v>0</v>
          </cell>
        </row>
        <row r="1210">
          <cell r="C1210">
            <v>0</v>
          </cell>
        </row>
        <row r="1227">
          <cell r="C1227">
            <v>140</v>
          </cell>
          <cell r="E1227">
            <v>140</v>
          </cell>
        </row>
        <row r="1230">
          <cell r="C1230">
            <v>339</v>
          </cell>
          <cell r="E1230">
            <v>339</v>
          </cell>
          <cell r="AL1230">
            <v>1118700</v>
          </cell>
        </row>
        <row r="1231">
          <cell r="C1231">
            <v>354</v>
          </cell>
          <cell r="E1231">
            <v>354</v>
          </cell>
          <cell r="AL1231">
            <v>1168200</v>
          </cell>
        </row>
        <row r="1232">
          <cell r="C1232">
            <v>5</v>
          </cell>
          <cell r="E1232">
            <v>5</v>
          </cell>
          <cell r="AL1232">
            <v>65700</v>
          </cell>
        </row>
        <row r="1233">
          <cell r="C1233">
            <v>0</v>
          </cell>
          <cell r="E1233">
            <v>0</v>
          </cell>
          <cell r="AL1233">
            <v>0</v>
          </cell>
        </row>
        <row r="1234">
          <cell r="C1234">
            <v>0</v>
          </cell>
          <cell r="E1234">
            <v>0</v>
          </cell>
          <cell r="AL1234">
            <v>0</v>
          </cell>
        </row>
        <row r="1235">
          <cell r="C1235">
            <v>0</v>
          </cell>
          <cell r="E1235">
            <v>0</v>
          </cell>
          <cell r="AL1235">
            <v>0</v>
          </cell>
        </row>
        <row r="1236">
          <cell r="C1236">
            <v>0</v>
          </cell>
          <cell r="E1236">
            <v>0</v>
          </cell>
          <cell r="AL1236">
            <v>0</v>
          </cell>
        </row>
        <row r="1242">
          <cell r="C1242">
            <v>34</v>
          </cell>
          <cell r="D1242">
            <v>34</v>
          </cell>
          <cell r="E1242">
            <v>34</v>
          </cell>
          <cell r="F1242">
            <v>0</v>
          </cell>
          <cell r="G1242">
            <v>0</v>
          </cell>
          <cell r="AA1242">
            <v>3</v>
          </cell>
          <cell r="AB1242">
            <v>31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</row>
        <row r="1243"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</row>
        <row r="1245"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</row>
        <row r="1246">
          <cell r="C1246">
            <v>1</v>
          </cell>
          <cell r="D1246">
            <v>1</v>
          </cell>
          <cell r="E1246">
            <v>1</v>
          </cell>
          <cell r="F1246">
            <v>0</v>
          </cell>
          <cell r="G1246">
            <v>0</v>
          </cell>
          <cell r="AA1246">
            <v>1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</row>
        <row r="1247"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</row>
        <row r="1248"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</row>
        <row r="1250">
          <cell r="C1250">
            <v>3</v>
          </cell>
          <cell r="D1250">
            <v>3</v>
          </cell>
          <cell r="E1250">
            <v>3</v>
          </cell>
          <cell r="F1250">
            <v>0</v>
          </cell>
          <cell r="G1250">
            <v>0</v>
          </cell>
          <cell r="AA1250">
            <v>0</v>
          </cell>
          <cell r="AB1250">
            <v>0</v>
          </cell>
          <cell r="AC1250">
            <v>3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</row>
        <row r="1271"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</row>
        <row r="1277"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</row>
        <row r="1278"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</row>
        <row r="1279"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</row>
        <row r="1282"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</row>
        <row r="1289"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</row>
        <row r="1294"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</row>
        <row r="1295"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</row>
        <row r="1297"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</row>
        <row r="1380">
          <cell r="C1380">
            <v>9</v>
          </cell>
          <cell r="H1380">
            <v>9</v>
          </cell>
          <cell r="I1380">
            <v>8</v>
          </cell>
          <cell r="J1380">
            <v>1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P1380">
            <v>0</v>
          </cell>
          <cell r="Q1380">
            <v>0</v>
          </cell>
          <cell r="S1380">
            <v>0</v>
          </cell>
          <cell r="T1380">
            <v>9</v>
          </cell>
          <cell r="V1380">
            <v>0</v>
          </cell>
          <cell r="W1380">
            <v>0</v>
          </cell>
          <cell r="Y1380">
            <v>0</v>
          </cell>
          <cell r="Z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1</v>
          </cell>
          <cell r="AL1380">
            <v>1459280</v>
          </cell>
        </row>
        <row r="1382"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64</v>
          </cell>
          <cell r="AJ1382">
            <v>0</v>
          </cell>
        </row>
        <row r="1383">
          <cell r="C1383">
            <v>1</v>
          </cell>
          <cell r="D1383">
            <v>1</v>
          </cell>
          <cell r="E1383">
            <v>1</v>
          </cell>
          <cell r="F1383">
            <v>0</v>
          </cell>
          <cell r="G1383">
            <v>0</v>
          </cell>
          <cell r="AA1383">
            <v>0</v>
          </cell>
          <cell r="AB1383">
            <v>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</row>
        <row r="1384">
          <cell r="C1384">
            <v>82</v>
          </cell>
          <cell r="D1384">
            <v>82</v>
          </cell>
          <cell r="E1384">
            <v>82</v>
          </cell>
          <cell r="F1384">
            <v>0</v>
          </cell>
          <cell r="G1384">
            <v>0</v>
          </cell>
          <cell r="AA1384">
            <v>0</v>
          </cell>
          <cell r="AB1384">
            <v>82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</row>
        <row r="1386"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</row>
        <row r="1387"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</row>
        <row r="1390"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C1392">
            <v>29</v>
          </cell>
          <cell r="D1392">
            <v>29</v>
          </cell>
          <cell r="E1392">
            <v>29</v>
          </cell>
          <cell r="F1392">
            <v>0</v>
          </cell>
          <cell r="G1392">
            <v>0</v>
          </cell>
          <cell r="AA1392">
            <v>0</v>
          </cell>
          <cell r="AB1392">
            <v>29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</row>
        <row r="1395"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C1396">
            <v>708</v>
          </cell>
          <cell r="D1396">
            <v>708</v>
          </cell>
          <cell r="E1396">
            <v>708</v>
          </cell>
          <cell r="F1396">
            <v>0</v>
          </cell>
          <cell r="G1396">
            <v>0</v>
          </cell>
          <cell r="AA1396">
            <v>0</v>
          </cell>
          <cell r="AB1396">
            <v>708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C1397">
            <v>10</v>
          </cell>
          <cell r="D1397">
            <v>10</v>
          </cell>
          <cell r="E1397">
            <v>10</v>
          </cell>
          <cell r="F1397">
            <v>0</v>
          </cell>
          <cell r="G1397">
            <v>0</v>
          </cell>
          <cell r="AA1397">
            <v>0</v>
          </cell>
          <cell r="AB1397">
            <v>10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</row>
        <row r="1398">
          <cell r="C1398">
            <v>21</v>
          </cell>
          <cell r="D1398">
            <v>21</v>
          </cell>
          <cell r="E1398">
            <v>21</v>
          </cell>
          <cell r="F1398">
            <v>0</v>
          </cell>
          <cell r="G1398">
            <v>0</v>
          </cell>
          <cell r="AA1398">
            <v>0</v>
          </cell>
          <cell r="AB1398">
            <v>21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</row>
        <row r="1399"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36</v>
          </cell>
          <cell r="AJ1399">
            <v>0</v>
          </cell>
        </row>
        <row r="1400"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</row>
        <row r="1401"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</row>
        <row r="1402">
          <cell r="C1402">
            <v>1</v>
          </cell>
          <cell r="D1402">
            <v>1</v>
          </cell>
          <cell r="E1402">
            <v>1</v>
          </cell>
          <cell r="F1402">
            <v>0</v>
          </cell>
          <cell r="G1402">
            <v>0</v>
          </cell>
          <cell r="AA1402">
            <v>1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</row>
        <row r="1403">
          <cell r="C1403">
            <v>41</v>
          </cell>
          <cell r="D1403">
            <v>41</v>
          </cell>
          <cell r="E1403">
            <v>41</v>
          </cell>
          <cell r="F1403">
            <v>0</v>
          </cell>
          <cell r="G1403">
            <v>0</v>
          </cell>
          <cell r="AA1403">
            <v>0</v>
          </cell>
          <cell r="AB1403">
            <v>41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1</v>
          </cell>
          <cell r="AJ1406">
            <v>0</v>
          </cell>
        </row>
        <row r="1407"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</row>
        <row r="1410"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</row>
        <row r="1411"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</row>
        <row r="1412"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</row>
        <row r="1413"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</row>
        <row r="1414"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</row>
        <row r="1415"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</row>
        <row r="1416">
          <cell r="C1416">
            <v>12</v>
          </cell>
          <cell r="D1416">
            <v>11</v>
          </cell>
          <cell r="E1416">
            <v>10</v>
          </cell>
          <cell r="F1416">
            <v>1</v>
          </cell>
          <cell r="G1416">
            <v>1</v>
          </cell>
          <cell r="AA1416">
            <v>12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</row>
        <row r="1418"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</row>
        <row r="1419"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20"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</row>
        <row r="1421">
          <cell r="C1421">
            <v>1</v>
          </cell>
          <cell r="D1421">
            <v>1</v>
          </cell>
          <cell r="E1421">
            <v>1</v>
          </cell>
          <cell r="F1421">
            <v>0</v>
          </cell>
          <cell r="G1421">
            <v>0</v>
          </cell>
          <cell r="AA1421">
            <v>0</v>
          </cell>
          <cell r="AB1421">
            <v>1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</row>
        <row r="1422">
          <cell r="C1422">
            <v>92</v>
          </cell>
          <cell r="D1422">
            <v>92</v>
          </cell>
          <cell r="E1422">
            <v>92</v>
          </cell>
          <cell r="F1422">
            <v>0</v>
          </cell>
          <cell r="G1422">
            <v>0</v>
          </cell>
          <cell r="AA1422">
            <v>0</v>
          </cell>
          <cell r="AB1422">
            <v>92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</row>
        <row r="1423">
          <cell r="C1423">
            <v>81</v>
          </cell>
          <cell r="D1423">
            <v>81</v>
          </cell>
          <cell r="E1423">
            <v>81</v>
          </cell>
          <cell r="F1423">
            <v>0</v>
          </cell>
          <cell r="G1423">
            <v>0</v>
          </cell>
          <cell r="AA1423">
            <v>0</v>
          </cell>
          <cell r="AB1423">
            <v>81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C1424">
            <v>23</v>
          </cell>
          <cell r="D1424">
            <v>23</v>
          </cell>
          <cell r="E1424">
            <v>23</v>
          </cell>
          <cell r="F1424">
            <v>0</v>
          </cell>
          <cell r="G1424">
            <v>0</v>
          </cell>
          <cell r="AA1424">
            <v>0</v>
          </cell>
          <cell r="AB1424">
            <v>23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</row>
        <row r="1425"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</row>
        <row r="1426"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</row>
        <row r="1427"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</row>
        <row r="1428"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</row>
        <row r="1514">
          <cell r="C1514">
            <v>65</v>
          </cell>
          <cell r="H1514">
            <v>59</v>
          </cell>
          <cell r="I1514">
            <v>51</v>
          </cell>
          <cell r="J1514">
            <v>8</v>
          </cell>
          <cell r="K1514">
            <v>1</v>
          </cell>
          <cell r="L1514">
            <v>3</v>
          </cell>
          <cell r="M1514">
            <v>2</v>
          </cell>
          <cell r="N1514">
            <v>0</v>
          </cell>
          <cell r="P1514">
            <v>0</v>
          </cell>
          <cell r="Q1514">
            <v>0</v>
          </cell>
          <cell r="S1514">
            <v>0</v>
          </cell>
          <cell r="T1514">
            <v>50</v>
          </cell>
          <cell r="V1514">
            <v>0</v>
          </cell>
          <cell r="W1514">
            <v>0</v>
          </cell>
          <cell r="Y1514">
            <v>0</v>
          </cell>
          <cell r="Z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9</v>
          </cell>
          <cell r="AL1514">
            <v>26098305</v>
          </cell>
        </row>
        <row r="1516"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C1518">
            <v>1</v>
          </cell>
          <cell r="D1518">
            <v>1</v>
          </cell>
          <cell r="E1518">
            <v>1</v>
          </cell>
          <cell r="F1518">
            <v>0</v>
          </cell>
          <cell r="G1518">
            <v>0</v>
          </cell>
          <cell r="AA1518">
            <v>1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</row>
        <row r="1519"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</row>
        <row r="1521"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</row>
        <row r="1522">
          <cell r="C1522">
            <v>46</v>
          </cell>
          <cell r="D1522">
            <v>46</v>
          </cell>
          <cell r="E1522">
            <v>46</v>
          </cell>
          <cell r="F1522">
            <v>0</v>
          </cell>
          <cell r="G1522">
            <v>0</v>
          </cell>
          <cell r="AA1522">
            <v>0</v>
          </cell>
          <cell r="AB1522">
            <v>46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</row>
        <row r="1523">
          <cell r="C1523">
            <v>4</v>
          </cell>
          <cell r="D1523">
            <v>4</v>
          </cell>
          <cell r="E1523">
            <v>4</v>
          </cell>
          <cell r="F1523">
            <v>0</v>
          </cell>
          <cell r="G1523">
            <v>0</v>
          </cell>
          <cell r="AA1523">
            <v>0</v>
          </cell>
          <cell r="AB1523">
            <v>4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0</v>
          </cell>
        </row>
        <row r="1524">
          <cell r="C1524">
            <v>26</v>
          </cell>
          <cell r="D1524">
            <v>26</v>
          </cell>
          <cell r="E1524">
            <v>26</v>
          </cell>
          <cell r="F1524">
            <v>0</v>
          </cell>
          <cell r="G1524">
            <v>0</v>
          </cell>
          <cell r="AA1524">
            <v>0</v>
          </cell>
          <cell r="AB1524">
            <v>26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</row>
        <row r="1525">
          <cell r="C1525">
            <v>7</v>
          </cell>
          <cell r="D1525">
            <v>7</v>
          </cell>
          <cell r="E1525">
            <v>7</v>
          </cell>
          <cell r="F1525">
            <v>0</v>
          </cell>
          <cell r="G1525">
            <v>0</v>
          </cell>
          <cell r="AA1525">
            <v>0</v>
          </cell>
          <cell r="AB1525">
            <v>7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</row>
        <row r="1526">
          <cell r="C1526">
            <v>4</v>
          </cell>
          <cell r="D1526">
            <v>4</v>
          </cell>
          <cell r="E1526">
            <v>4</v>
          </cell>
          <cell r="F1526">
            <v>0</v>
          </cell>
          <cell r="G1526">
            <v>0</v>
          </cell>
          <cell r="AA1526">
            <v>0</v>
          </cell>
          <cell r="AB1526">
            <v>4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</row>
        <row r="1527"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</row>
        <row r="1528"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</row>
        <row r="1529"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</row>
        <row r="1530">
          <cell r="C1530">
            <v>1</v>
          </cell>
          <cell r="D1530">
            <v>1</v>
          </cell>
          <cell r="E1530">
            <v>1</v>
          </cell>
          <cell r="F1530">
            <v>0</v>
          </cell>
          <cell r="G1530">
            <v>0</v>
          </cell>
          <cell r="AA1530">
            <v>0</v>
          </cell>
          <cell r="AB1530">
            <v>1</v>
          </cell>
          <cell r="AC1530">
            <v>0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</row>
        <row r="1531"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</row>
        <row r="1532">
          <cell r="C1532">
            <v>1</v>
          </cell>
          <cell r="D1532">
            <v>1</v>
          </cell>
          <cell r="E1532">
            <v>1</v>
          </cell>
          <cell r="F1532">
            <v>0</v>
          </cell>
          <cell r="G1532">
            <v>0</v>
          </cell>
          <cell r="AA1532">
            <v>0</v>
          </cell>
          <cell r="AB1532">
            <v>1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</row>
        <row r="1533"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0</v>
          </cell>
          <cell r="AJ1533">
            <v>0</v>
          </cell>
        </row>
        <row r="1534">
          <cell r="C1534">
            <v>1</v>
          </cell>
          <cell r="D1534">
            <v>1</v>
          </cell>
          <cell r="E1534">
            <v>1</v>
          </cell>
          <cell r="F1534">
            <v>0</v>
          </cell>
          <cell r="G1534">
            <v>0</v>
          </cell>
          <cell r="AA1534">
            <v>0</v>
          </cell>
          <cell r="AB1534">
            <v>0</v>
          </cell>
          <cell r="AC1534">
            <v>1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</row>
        <row r="1535"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</row>
        <row r="1536"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</row>
        <row r="1537">
          <cell r="C1537">
            <v>1</v>
          </cell>
          <cell r="D1537">
            <v>1</v>
          </cell>
          <cell r="E1537">
            <v>1</v>
          </cell>
          <cell r="F1537">
            <v>0</v>
          </cell>
          <cell r="G1537">
            <v>0</v>
          </cell>
          <cell r="AA1537">
            <v>1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</row>
        <row r="1538"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</row>
        <row r="1539"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</row>
        <row r="1540"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</row>
        <row r="1541"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</row>
        <row r="1542"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</row>
        <row r="1543"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</row>
        <row r="1544"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</row>
        <row r="1545"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</row>
        <row r="1546"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</row>
        <row r="1547"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</row>
        <row r="1548"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</row>
        <row r="1549"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</row>
        <row r="1550">
          <cell r="C1550">
            <v>92</v>
          </cell>
          <cell r="D1550">
            <v>92</v>
          </cell>
          <cell r="E1550">
            <v>92</v>
          </cell>
          <cell r="F1550">
            <v>0</v>
          </cell>
          <cell r="G1550">
            <v>0</v>
          </cell>
          <cell r="AA1550">
            <v>0</v>
          </cell>
          <cell r="AB1550">
            <v>92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</row>
        <row r="1551"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</row>
        <row r="1552"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</row>
        <row r="1553"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</row>
        <row r="1554"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</row>
        <row r="1555"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</row>
        <row r="1556"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</row>
        <row r="1557"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</row>
        <row r="1558">
          <cell r="C1558">
            <v>15</v>
          </cell>
          <cell r="D1558">
            <v>15</v>
          </cell>
          <cell r="E1558">
            <v>15</v>
          </cell>
          <cell r="F1558">
            <v>0</v>
          </cell>
          <cell r="G1558">
            <v>0</v>
          </cell>
          <cell r="AA1558">
            <v>0</v>
          </cell>
          <cell r="AB1558">
            <v>15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</row>
        <row r="1559">
          <cell r="C1559">
            <v>109</v>
          </cell>
          <cell r="D1559">
            <v>109</v>
          </cell>
          <cell r="E1559">
            <v>109</v>
          </cell>
          <cell r="F1559">
            <v>0</v>
          </cell>
          <cell r="G1559">
            <v>0</v>
          </cell>
          <cell r="AA1559">
            <v>64</v>
          </cell>
          <cell r="AB1559">
            <v>45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</row>
        <row r="1560">
          <cell r="C1560">
            <v>86</v>
          </cell>
          <cell r="D1560">
            <v>86</v>
          </cell>
          <cell r="E1560">
            <v>86</v>
          </cell>
          <cell r="F1560">
            <v>0</v>
          </cell>
          <cell r="G1560">
            <v>0</v>
          </cell>
          <cell r="AA1560">
            <v>65</v>
          </cell>
          <cell r="AB1560">
            <v>21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</row>
        <row r="1561">
          <cell r="C1561">
            <v>24</v>
          </cell>
          <cell r="D1561">
            <v>24</v>
          </cell>
          <cell r="E1561">
            <v>24</v>
          </cell>
          <cell r="F1561">
            <v>0</v>
          </cell>
          <cell r="G1561">
            <v>0</v>
          </cell>
          <cell r="AA1561">
            <v>9</v>
          </cell>
          <cell r="AB1561">
            <v>15</v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</row>
        <row r="1562">
          <cell r="C1562">
            <v>80</v>
          </cell>
          <cell r="D1562">
            <v>80</v>
          </cell>
          <cell r="E1562">
            <v>80</v>
          </cell>
          <cell r="F1562">
            <v>0</v>
          </cell>
          <cell r="G1562">
            <v>0</v>
          </cell>
          <cell r="AA1562">
            <v>35</v>
          </cell>
          <cell r="AB1562">
            <v>45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</row>
        <row r="1563">
          <cell r="C1563">
            <v>180</v>
          </cell>
          <cell r="D1563">
            <v>180</v>
          </cell>
          <cell r="E1563">
            <v>180</v>
          </cell>
          <cell r="F1563">
            <v>0</v>
          </cell>
          <cell r="G1563">
            <v>0</v>
          </cell>
          <cell r="AA1563">
            <v>170</v>
          </cell>
          <cell r="AB1563">
            <v>10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</row>
        <row r="1564">
          <cell r="C1564">
            <v>102</v>
          </cell>
          <cell r="D1564">
            <v>102</v>
          </cell>
          <cell r="E1564">
            <v>102</v>
          </cell>
          <cell r="F1564">
            <v>0</v>
          </cell>
          <cell r="G1564">
            <v>0</v>
          </cell>
          <cell r="AA1564">
            <v>98</v>
          </cell>
          <cell r="AB1564">
            <v>4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</row>
        <row r="1565">
          <cell r="C1565">
            <v>0</v>
          </cell>
          <cell r="D1565">
            <v>0</v>
          </cell>
          <cell r="E1565">
            <v>0</v>
          </cell>
        </row>
        <row r="1566">
          <cell r="C1566">
            <v>0</v>
          </cell>
          <cell r="D1566">
            <v>0</v>
          </cell>
          <cell r="E1566">
            <v>0</v>
          </cell>
        </row>
        <row r="1567">
          <cell r="C1567">
            <v>0</v>
          </cell>
          <cell r="D1567">
            <v>0</v>
          </cell>
          <cell r="E1567">
            <v>0</v>
          </cell>
        </row>
        <row r="1568">
          <cell r="C1568">
            <v>0</v>
          </cell>
          <cell r="D1568">
            <v>0</v>
          </cell>
          <cell r="E1568">
            <v>0</v>
          </cell>
        </row>
        <row r="1569">
          <cell r="C1569">
            <v>0</v>
          </cell>
          <cell r="D1569">
            <v>0</v>
          </cell>
          <cell r="E1569">
            <v>0</v>
          </cell>
        </row>
        <row r="1570"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</row>
        <row r="1571"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</row>
        <row r="1572">
          <cell r="C1572">
            <v>5</v>
          </cell>
          <cell r="D1572">
            <v>5</v>
          </cell>
          <cell r="E1572">
            <v>5</v>
          </cell>
          <cell r="F1572">
            <v>0</v>
          </cell>
          <cell r="G1572">
            <v>0</v>
          </cell>
          <cell r="AA1572">
            <v>5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</row>
        <row r="1573"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</row>
        <row r="1574"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</row>
        <row r="1575"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</row>
        <row r="1576"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</row>
        <row r="1577"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</row>
        <row r="1578">
          <cell r="C1578">
            <v>2</v>
          </cell>
          <cell r="D1578">
            <v>2</v>
          </cell>
          <cell r="E1578">
            <v>2</v>
          </cell>
          <cell r="F1578">
            <v>0</v>
          </cell>
          <cell r="G1578">
            <v>0</v>
          </cell>
          <cell r="AA1578">
            <v>0</v>
          </cell>
          <cell r="AB1578">
            <v>2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</row>
        <row r="1579"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</row>
        <row r="1580">
          <cell r="C1580">
            <v>2</v>
          </cell>
          <cell r="D1580">
            <v>2</v>
          </cell>
          <cell r="E1580">
            <v>2</v>
          </cell>
          <cell r="F1580">
            <v>0</v>
          </cell>
          <cell r="G1580">
            <v>0</v>
          </cell>
          <cell r="AA1580">
            <v>0</v>
          </cell>
          <cell r="AB1580">
            <v>2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</row>
        <row r="1581"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</row>
        <row r="1582">
          <cell r="C1582">
            <v>1</v>
          </cell>
          <cell r="D1582">
            <v>1</v>
          </cell>
          <cell r="E1582">
            <v>1</v>
          </cell>
          <cell r="F1582">
            <v>0</v>
          </cell>
          <cell r="G1582">
            <v>0</v>
          </cell>
          <cell r="AA1582">
            <v>0</v>
          </cell>
          <cell r="AB1582">
            <v>1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</row>
        <row r="1583"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</row>
        <row r="1584"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</row>
        <row r="1585"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</row>
        <row r="1696">
          <cell r="C1696">
            <v>65</v>
          </cell>
          <cell r="H1696">
            <v>58</v>
          </cell>
          <cell r="I1696">
            <v>56</v>
          </cell>
          <cell r="J1696">
            <v>2</v>
          </cell>
          <cell r="K1696">
            <v>1</v>
          </cell>
          <cell r="L1696">
            <v>5</v>
          </cell>
          <cell r="M1696">
            <v>1</v>
          </cell>
          <cell r="N1696">
            <v>0</v>
          </cell>
          <cell r="P1696">
            <v>12</v>
          </cell>
          <cell r="Q1696">
            <v>10</v>
          </cell>
          <cell r="S1696">
            <v>16</v>
          </cell>
          <cell r="T1696">
            <v>7</v>
          </cell>
          <cell r="V1696">
            <v>0</v>
          </cell>
          <cell r="W1696">
            <v>0</v>
          </cell>
          <cell r="Y1696">
            <v>0</v>
          </cell>
          <cell r="Z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19</v>
          </cell>
          <cell r="AH1696">
            <v>0</v>
          </cell>
          <cell r="AI1696">
            <v>0</v>
          </cell>
          <cell r="AJ1696">
            <v>3</v>
          </cell>
          <cell r="AL1696">
            <v>7343630</v>
          </cell>
        </row>
        <row r="1698">
          <cell r="C1698">
            <v>6</v>
          </cell>
          <cell r="D1698">
            <v>6</v>
          </cell>
          <cell r="E1698">
            <v>6</v>
          </cell>
          <cell r="F1698">
            <v>0</v>
          </cell>
          <cell r="G1698">
            <v>0</v>
          </cell>
          <cell r="AA1698">
            <v>0</v>
          </cell>
          <cell r="AB1698">
            <v>6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</row>
        <row r="1760">
          <cell r="C1760">
            <v>6</v>
          </cell>
          <cell r="H1760">
            <v>4</v>
          </cell>
          <cell r="I1760">
            <v>4</v>
          </cell>
          <cell r="J1760">
            <v>0</v>
          </cell>
          <cell r="K1760">
            <v>0</v>
          </cell>
          <cell r="L1760">
            <v>2</v>
          </cell>
          <cell r="M1760">
            <v>0</v>
          </cell>
          <cell r="N1760">
            <v>0</v>
          </cell>
          <cell r="P1760">
            <v>0</v>
          </cell>
          <cell r="Q1760">
            <v>2</v>
          </cell>
          <cell r="S1760">
            <v>0</v>
          </cell>
          <cell r="T1760">
            <v>0</v>
          </cell>
          <cell r="V1760">
            <v>0</v>
          </cell>
          <cell r="W1760">
            <v>0</v>
          </cell>
          <cell r="Y1760">
            <v>0</v>
          </cell>
          <cell r="Z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L1760">
            <v>770125</v>
          </cell>
        </row>
        <row r="1834">
          <cell r="C1834">
            <v>34</v>
          </cell>
          <cell r="H1834">
            <v>23</v>
          </cell>
          <cell r="I1834">
            <v>23</v>
          </cell>
          <cell r="J1834">
            <v>0</v>
          </cell>
          <cell r="K1834">
            <v>0</v>
          </cell>
          <cell r="L1834">
            <v>10</v>
          </cell>
          <cell r="M1834">
            <v>1</v>
          </cell>
          <cell r="N1834">
            <v>0</v>
          </cell>
          <cell r="P1834">
            <v>0</v>
          </cell>
          <cell r="Q1834">
            <v>4</v>
          </cell>
          <cell r="S1834">
            <v>0</v>
          </cell>
          <cell r="T1834">
            <v>1</v>
          </cell>
          <cell r="V1834">
            <v>0</v>
          </cell>
          <cell r="W1834">
            <v>0</v>
          </cell>
          <cell r="Y1834">
            <v>0</v>
          </cell>
          <cell r="Z1834">
            <v>7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I1834">
            <v>0</v>
          </cell>
          <cell r="AJ1834">
            <v>0</v>
          </cell>
          <cell r="AL1834">
            <v>2235035</v>
          </cell>
        </row>
        <row r="1851">
          <cell r="C1851">
            <v>11</v>
          </cell>
          <cell r="D1851">
            <v>11</v>
          </cell>
          <cell r="E1851">
            <v>11</v>
          </cell>
          <cell r="F1851">
            <v>0</v>
          </cell>
          <cell r="G1851">
            <v>0</v>
          </cell>
          <cell r="AA1851">
            <v>0</v>
          </cell>
          <cell r="AB1851">
            <v>11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</row>
        <row r="1877">
          <cell r="C1877">
            <v>40</v>
          </cell>
          <cell r="H1877">
            <v>29</v>
          </cell>
          <cell r="I1877">
            <v>28</v>
          </cell>
          <cell r="J1877">
            <v>1</v>
          </cell>
          <cell r="K1877">
            <v>0</v>
          </cell>
          <cell r="L1877">
            <v>9</v>
          </cell>
          <cell r="M1877">
            <v>2</v>
          </cell>
          <cell r="N1877">
            <v>0</v>
          </cell>
          <cell r="P1877">
            <v>0</v>
          </cell>
          <cell r="Q1877">
            <v>0</v>
          </cell>
          <cell r="S1877">
            <v>0</v>
          </cell>
          <cell r="T1877">
            <v>0</v>
          </cell>
          <cell r="V1877">
            <v>0</v>
          </cell>
          <cell r="W1877">
            <v>0</v>
          </cell>
          <cell r="Y1877">
            <v>0</v>
          </cell>
          <cell r="Z1877">
            <v>1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1</v>
          </cell>
          <cell r="AL1877">
            <v>2257045</v>
          </cell>
        </row>
        <row r="1879"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</row>
        <row r="1880"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</row>
        <row r="1881">
          <cell r="C1881">
            <v>4379</v>
          </cell>
          <cell r="D1881">
            <v>4379</v>
          </cell>
          <cell r="E1881">
            <v>4379</v>
          </cell>
          <cell r="F1881">
            <v>0</v>
          </cell>
          <cell r="G1881">
            <v>0</v>
          </cell>
          <cell r="AA1881">
            <v>4379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</row>
        <row r="1882"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</row>
        <row r="1883"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</row>
        <row r="1884"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</row>
        <row r="1885"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</row>
        <row r="1886"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</row>
        <row r="1887"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</row>
        <row r="1888"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</row>
        <row r="1889"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</row>
        <row r="1890"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</row>
        <row r="1891"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0</v>
          </cell>
          <cell r="AJ1891">
            <v>0</v>
          </cell>
        </row>
        <row r="1892"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</row>
        <row r="1893"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</row>
        <row r="1894">
          <cell r="C1894">
            <v>3</v>
          </cell>
          <cell r="D1894">
            <v>3</v>
          </cell>
          <cell r="E1894">
            <v>3</v>
          </cell>
          <cell r="F1894">
            <v>0</v>
          </cell>
          <cell r="G1894">
            <v>0</v>
          </cell>
          <cell r="AA1894">
            <v>3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</row>
        <row r="1898"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I1898">
            <v>0</v>
          </cell>
          <cell r="AJ1898">
            <v>0</v>
          </cell>
        </row>
        <row r="1899"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</row>
        <row r="1900"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</row>
        <row r="1901"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</row>
        <row r="1902"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</row>
        <row r="1903"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</row>
        <row r="1904"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</row>
        <row r="1905"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0</v>
          </cell>
          <cell r="AJ1905">
            <v>0</v>
          </cell>
        </row>
        <row r="1906"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I1906">
            <v>0</v>
          </cell>
          <cell r="AJ1906">
            <v>0</v>
          </cell>
        </row>
        <row r="1907"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</row>
        <row r="1908"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</row>
        <row r="1909">
          <cell r="C1909">
            <v>22</v>
          </cell>
          <cell r="D1909">
            <v>22</v>
          </cell>
          <cell r="E1909">
            <v>22</v>
          </cell>
          <cell r="F1909">
            <v>0</v>
          </cell>
          <cell r="G1909">
            <v>0</v>
          </cell>
          <cell r="AA1909">
            <v>0</v>
          </cell>
          <cell r="AB1909">
            <v>22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</row>
        <row r="1910"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</row>
        <row r="1911"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>
            <v>0</v>
          </cell>
          <cell r="AI1911">
            <v>0</v>
          </cell>
          <cell r="AJ1911">
            <v>0</v>
          </cell>
        </row>
        <row r="1912"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</row>
        <row r="1913"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</row>
        <row r="1914">
          <cell r="C1914">
            <v>312</v>
          </cell>
          <cell r="D1914">
            <v>312</v>
          </cell>
          <cell r="E1914">
            <v>312</v>
          </cell>
          <cell r="F1914">
            <v>0</v>
          </cell>
          <cell r="G1914">
            <v>0</v>
          </cell>
          <cell r="AA1914">
            <v>312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</row>
        <row r="1915"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</row>
        <row r="1916"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</row>
        <row r="1917"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</row>
        <row r="1918"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</row>
        <row r="1919"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</row>
        <row r="1920"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</row>
        <row r="1921"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</row>
        <row r="1922"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</row>
        <row r="1923"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</row>
        <row r="1924"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</row>
        <row r="1925"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</row>
        <row r="1926"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</row>
        <row r="1927"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</row>
        <row r="1928"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</row>
        <row r="1929"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</row>
        <row r="1930"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</row>
        <row r="1931"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</row>
        <row r="1932">
          <cell r="C1932">
            <v>914</v>
          </cell>
          <cell r="D1932">
            <v>914</v>
          </cell>
          <cell r="E1932">
            <v>914</v>
          </cell>
          <cell r="F1932">
            <v>0</v>
          </cell>
          <cell r="G1932">
            <v>0</v>
          </cell>
          <cell r="AA1932">
            <v>914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</row>
        <row r="1933">
          <cell r="C1933">
            <v>3643</v>
          </cell>
          <cell r="D1933">
            <v>3643</v>
          </cell>
          <cell r="E1933">
            <v>3643</v>
          </cell>
          <cell r="F1933">
            <v>0</v>
          </cell>
          <cell r="G1933">
            <v>0</v>
          </cell>
          <cell r="AA1933">
            <v>3643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</row>
        <row r="1934">
          <cell r="C1934">
            <v>12610</v>
          </cell>
          <cell r="D1934">
            <v>12368</v>
          </cell>
          <cell r="E1934">
            <v>12368</v>
          </cell>
          <cell r="F1934">
            <v>0</v>
          </cell>
          <cell r="G1934">
            <v>242</v>
          </cell>
          <cell r="AA1934">
            <v>11903</v>
          </cell>
          <cell r="AB1934">
            <v>34</v>
          </cell>
          <cell r="AC1934">
            <v>673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</row>
        <row r="1935">
          <cell r="C1935">
            <v>7429</v>
          </cell>
          <cell r="D1935">
            <v>7429</v>
          </cell>
          <cell r="E1935">
            <v>7429</v>
          </cell>
          <cell r="F1935">
            <v>0</v>
          </cell>
          <cell r="G1935">
            <v>0</v>
          </cell>
          <cell r="AA1935">
            <v>7429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</row>
        <row r="1936"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</row>
        <row r="1937">
          <cell r="C1937">
            <v>40</v>
          </cell>
          <cell r="D1937">
            <v>40</v>
          </cell>
          <cell r="E1937">
            <v>40</v>
          </cell>
          <cell r="F1937">
            <v>0</v>
          </cell>
          <cell r="G1937">
            <v>0</v>
          </cell>
          <cell r="AA1937">
            <v>40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</row>
        <row r="1938"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</row>
        <row r="1939">
          <cell r="C1939">
            <v>2446</v>
          </cell>
          <cell r="D1939">
            <v>2446</v>
          </cell>
          <cell r="E1939">
            <v>2446</v>
          </cell>
          <cell r="F1939">
            <v>0</v>
          </cell>
          <cell r="G1939">
            <v>0</v>
          </cell>
          <cell r="AA1939">
            <v>2009</v>
          </cell>
          <cell r="AB1939">
            <v>0</v>
          </cell>
          <cell r="AC1939">
            <v>437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</row>
        <row r="1940"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</row>
        <row r="1941"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</row>
        <row r="1942"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</row>
        <row r="1943"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</row>
        <row r="1944"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</row>
        <row r="1945">
          <cell r="C1945">
            <v>5</v>
          </cell>
          <cell r="D1945">
            <v>5</v>
          </cell>
          <cell r="E1945">
            <v>5</v>
          </cell>
          <cell r="F1945">
            <v>0</v>
          </cell>
          <cell r="G1945">
            <v>0</v>
          </cell>
          <cell r="AA1945">
            <v>5</v>
          </cell>
          <cell r="AB1945">
            <v>0</v>
          </cell>
          <cell r="AC1945">
            <v>0</v>
          </cell>
          <cell r="AD1945">
            <v>0</v>
          </cell>
          <cell r="AE1945">
            <v>0</v>
          </cell>
          <cell r="AF1945">
            <v>0</v>
          </cell>
          <cell r="AG1945">
            <v>0</v>
          </cell>
          <cell r="AH1945">
            <v>0</v>
          </cell>
          <cell r="AI1945">
            <v>0</v>
          </cell>
          <cell r="AJ1945">
            <v>0</v>
          </cell>
        </row>
        <row r="1946"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</row>
        <row r="1947">
          <cell r="C1947">
            <v>362</v>
          </cell>
          <cell r="D1947">
            <v>362</v>
          </cell>
          <cell r="E1947">
            <v>362</v>
          </cell>
          <cell r="F1947">
            <v>0</v>
          </cell>
          <cell r="G1947">
            <v>0</v>
          </cell>
          <cell r="AA1947">
            <v>362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</row>
        <row r="1948">
          <cell r="C1948">
            <v>4</v>
          </cell>
          <cell r="D1948">
            <v>4</v>
          </cell>
          <cell r="E1948">
            <v>4</v>
          </cell>
          <cell r="F1948">
            <v>0</v>
          </cell>
          <cell r="G1948">
            <v>0</v>
          </cell>
          <cell r="AA1948">
            <v>4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</row>
        <row r="1949"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</row>
        <row r="1950"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</row>
        <row r="1951"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</row>
        <row r="1952"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</row>
        <row r="1953"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</row>
        <row r="1954"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</row>
        <row r="1955">
          <cell r="C1955">
            <v>0</v>
          </cell>
          <cell r="D1955">
            <v>0</v>
          </cell>
          <cell r="E1955">
            <v>0</v>
          </cell>
        </row>
        <row r="1956"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  <cell r="AE1956">
            <v>0</v>
          </cell>
          <cell r="AF1956">
            <v>0</v>
          </cell>
          <cell r="AG1956">
            <v>0</v>
          </cell>
          <cell r="AH1956">
            <v>0</v>
          </cell>
          <cell r="AI1956">
            <v>0</v>
          </cell>
          <cell r="AJ1956">
            <v>0</v>
          </cell>
        </row>
        <row r="1957"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</row>
        <row r="1958"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I1958">
            <v>0</v>
          </cell>
          <cell r="AJ1958">
            <v>0</v>
          </cell>
        </row>
        <row r="1959"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</row>
        <row r="1960"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</row>
        <row r="1961"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H1961">
            <v>0</v>
          </cell>
          <cell r="AI1961">
            <v>0</v>
          </cell>
          <cell r="AJ1961">
            <v>0</v>
          </cell>
        </row>
        <row r="1962"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</row>
        <row r="1963"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</row>
        <row r="1964"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</row>
        <row r="1965"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</row>
        <row r="1966"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</row>
        <row r="1967"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</row>
        <row r="1968"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</row>
        <row r="1969"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</row>
        <row r="1970"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</row>
        <row r="1971"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</row>
        <row r="1972"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</row>
        <row r="1999">
          <cell r="C1999">
            <v>1000</v>
          </cell>
          <cell r="D1999">
            <v>936</v>
          </cell>
          <cell r="E1999">
            <v>936</v>
          </cell>
          <cell r="F1999">
            <v>0</v>
          </cell>
          <cell r="G1999">
            <v>64</v>
          </cell>
          <cell r="AA1999">
            <v>306</v>
          </cell>
          <cell r="AB1999">
            <v>497</v>
          </cell>
          <cell r="AC1999">
            <v>197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</row>
        <row r="2002"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</row>
        <row r="2093">
          <cell r="P2093">
            <v>0</v>
          </cell>
          <cell r="Q2093">
            <v>2</v>
          </cell>
          <cell r="S2093">
            <v>0</v>
          </cell>
          <cell r="T2093">
            <v>3</v>
          </cell>
          <cell r="V2093">
            <v>0</v>
          </cell>
          <cell r="W2093">
            <v>0</v>
          </cell>
          <cell r="Y2093">
            <v>0</v>
          </cell>
          <cell r="Z2093">
            <v>3</v>
          </cell>
        </row>
        <row r="2103">
          <cell r="P2103">
            <v>0</v>
          </cell>
          <cell r="Q2103">
            <v>0</v>
          </cell>
          <cell r="S2103">
            <v>0</v>
          </cell>
          <cell r="T2103">
            <v>0</v>
          </cell>
          <cell r="V2103">
            <v>0</v>
          </cell>
          <cell r="W2103">
            <v>0</v>
          </cell>
          <cell r="Y2103">
            <v>0</v>
          </cell>
          <cell r="Z2103">
            <v>0</v>
          </cell>
        </row>
        <row r="2104">
          <cell r="C2104">
            <v>8</v>
          </cell>
          <cell r="H2104">
            <v>7</v>
          </cell>
          <cell r="I2104">
            <v>7</v>
          </cell>
          <cell r="J2104">
            <v>0</v>
          </cell>
          <cell r="K2104">
            <v>0</v>
          </cell>
          <cell r="L2104">
            <v>1</v>
          </cell>
          <cell r="M2104">
            <v>0</v>
          </cell>
          <cell r="N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L2104">
            <v>5629415</v>
          </cell>
        </row>
        <row r="2190">
          <cell r="C2190">
            <v>8</v>
          </cell>
          <cell r="H2190">
            <v>6</v>
          </cell>
          <cell r="I2190">
            <v>6</v>
          </cell>
          <cell r="J2190">
            <v>0</v>
          </cell>
          <cell r="K2190">
            <v>0</v>
          </cell>
          <cell r="L2190">
            <v>2</v>
          </cell>
          <cell r="M2190">
            <v>0</v>
          </cell>
          <cell r="N2190">
            <v>0</v>
          </cell>
          <cell r="P2190">
            <v>0</v>
          </cell>
          <cell r="Q2190">
            <v>5</v>
          </cell>
          <cell r="S2190">
            <v>0</v>
          </cell>
          <cell r="T2190">
            <v>0</v>
          </cell>
          <cell r="V2190">
            <v>0</v>
          </cell>
          <cell r="W2190">
            <v>0</v>
          </cell>
          <cell r="Y2190">
            <v>0</v>
          </cell>
          <cell r="Z2190">
            <v>2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L2190">
            <v>2236920</v>
          </cell>
        </row>
        <row r="2192">
          <cell r="C2192">
            <v>29</v>
          </cell>
          <cell r="D2192">
            <v>29</v>
          </cell>
          <cell r="E2192">
            <v>29</v>
          </cell>
          <cell r="F2192">
            <v>0</v>
          </cell>
          <cell r="G2192">
            <v>0</v>
          </cell>
          <cell r="AA2192">
            <v>4</v>
          </cell>
          <cell r="AB2192">
            <v>25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0</v>
          </cell>
          <cell r="AJ2192">
            <v>0</v>
          </cell>
        </row>
        <row r="2193"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</row>
        <row r="2194">
          <cell r="C2194">
            <v>20</v>
          </cell>
          <cell r="D2194">
            <v>20</v>
          </cell>
          <cell r="E2194">
            <v>20</v>
          </cell>
          <cell r="F2194">
            <v>0</v>
          </cell>
          <cell r="G2194">
            <v>0</v>
          </cell>
          <cell r="AA2194">
            <v>0</v>
          </cell>
          <cell r="AB2194">
            <v>20</v>
          </cell>
          <cell r="AC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</row>
        <row r="2195"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</row>
        <row r="2196"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>
            <v>0</v>
          </cell>
          <cell r="AI2196">
            <v>0</v>
          </cell>
          <cell r="AJ2196">
            <v>0</v>
          </cell>
        </row>
        <row r="2197"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I2197">
            <v>0</v>
          </cell>
          <cell r="AJ2197">
            <v>0</v>
          </cell>
        </row>
        <row r="2198"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H2198">
            <v>0</v>
          </cell>
          <cell r="AI2198">
            <v>0</v>
          </cell>
          <cell r="AJ2198">
            <v>0</v>
          </cell>
        </row>
        <row r="2199"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H2199">
            <v>0</v>
          </cell>
          <cell r="AI2199">
            <v>0</v>
          </cell>
          <cell r="AJ2199">
            <v>0</v>
          </cell>
        </row>
        <row r="2200"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</row>
        <row r="2201"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0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</row>
        <row r="2202">
          <cell r="C2202">
            <v>38</v>
          </cell>
          <cell r="D2202">
            <v>38</v>
          </cell>
          <cell r="E2202">
            <v>38</v>
          </cell>
          <cell r="F2202">
            <v>0</v>
          </cell>
          <cell r="G2202">
            <v>0</v>
          </cell>
          <cell r="AA2202">
            <v>0</v>
          </cell>
          <cell r="AB2202">
            <v>38</v>
          </cell>
          <cell r="AC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</row>
        <row r="2203"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  <cell r="AE2203">
            <v>0</v>
          </cell>
          <cell r="AF2203">
            <v>0</v>
          </cell>
          <cell r="AG2203">
            <v>0</v>
          </cell>
          <cell r="AH2203">
            <v>0</v>
          </cell>
          <cell r="AI2203">
            <v>0</v>
          </cell>
          <cell r="AJ2203">
            <v>0</v>
          </cell>
        </row>
        <row r="2204"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</row>
        <row r="2205"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H2205">
            <v>0</v>
          </cell>
          <cell r="AI2205">
            <v>0</v>
          </cell>
          <cell r="AJ2205">
            <v>0</v>
          </cell>
        </row>
        <row r="2206"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</row>
        <row r="2207"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</row>
        <row r="2208"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H2208">
            <v>0</v>
          </cell>
          <cell r="AI2208">
            <v>0</v>
          </cell>
          <cell r="AJ2208">
            <v>0</v>
          </cell>
        </row>
        <row r="2209">
          <cell r="C2209">
            <v>118</v>
          </cell>
          <cell r="D2209">
            <v>118</v>
          </cell>
          <cell r="E2209">
            <v>118</v>
          </cell>
          <cell r="F2209">
            <v>0</v>
          </cell>
          <cell r="G2209">
            <v>0</v>
          </cell>
          <cell r="AA2209">
            <v>118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</row>
        <row r="2210"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H2210">
            <v>0</v>
          </cell>
          <cell r="AI2210">
            <v>0</v>
          </cell>
          <cell r="AJ2210">
            <v>0</v>
          </cell>
        </row>
        <row r="2211"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</row>
        <row r="2212"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</row>
        <row r="2213"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</row>
        <row r="2214"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</row>
        <row r="2215">
          <cell r="C2215">
            <v>2</v>
          </cell>
          <cell r="D2215">
            <v>2</v>
          </cell>
          <cell r="E2215">
            <v>2</v>
          </cell>
          <cell r="F2215">
            <v>0</v>
          </cell>
          <cell r="G2215">
            <v>0</v>
          </cell>
          <cell r="AA2215">
            <v>2</v>
          </cell>
          <cell r="AB2215">
            <v>0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</row>
        <row r="2216"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</row>
        <row r="2217">
          <cell r="C2217">
            <v>8</v>
          </cell>
          <cell r="D2217">
            <v>8</v>
          </cell>
          <cell r="E2217">
            <v>8</v>
          </cell>
          <cell r="F2217">
            <v>0</v>
          </cell>
          <cell r="G2217">
            <v>0</v>
          </cell>
          <cell r="AA2217">
            <v>0</v>
          </cell>
          <cell r="AB2217">
            <v>8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</row>
        <row r="2218"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</row>
        <row r="2219"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</row>
        <row r="2220"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</row>
        <row r="2221"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</row>
        <row r="2222"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</row>
        <row r="2224"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</row>
        <row r="2225">
          <cell r="C2225">
            <v>1</v>
          </cell>
          <cell r="D2225">
            <v>1</v>
          </cell>
          <cell r="E2225">
            <v>1</v>
          </cell>
          <cell r="F2225">
            <v>0</v>
          </cell>
          <cell r="G2225">
            <v>0</v>
          </cell>
          <cell r="AA2225">
            <v>1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</row>
        <row r="2226">
          <cell r="C2226">
            <v>2</v>
          </cell>
          <cell r="D2226">
            <v>2</v>
          </cell>
          <cell r="E2226">
            <v>2</v>
          </cell>
          <cell r="F2226">
            <v>0</v>
          </cell>
          <cell r="G2226">
            <v>0</v>
          </cell>
          <cell r="AA2226">
            <v>0</v>
          </cell>
          <cell r="AB2226">
            <v>0</v>
          </cell>
          <cell r="AC2226">
            <v>2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0</v>
          </cell>
          <cell r="AJ2226">
            <v>0</v>
          </cell>
        </row>
        <row r="2227"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</row>
        <row r="2228"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I2228">
            <v>0</v>
          </cell>
          <cell r="AJ2228">
            <v>0</v>
          </cell>
        </row>
        <row r="2229"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</row>
        <row r="2230"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</row>
        <row r="2231"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</row>
        <row r="2232"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</row>
        <row r="2233"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</row>
        <row r="2234"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</row>
        <row r="2235"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</row>
        <row r="2236"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</row>
        <row r="2237"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</row>
        <row r="2238"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</row>
        <row r="2239"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</row>
        <row r="2240"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</row>
        <row r="2241"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</row>
        <row r="2242"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</row>
        <row r="2243"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</row>
        <row r="2244"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</row>
        <row r="2245"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</row>
        <row r="2246"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</row>
        <row r="2247"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</row>
        <row r="2248">
          <cell r="C2248">
            <v>9</v>
          </cell>
          <cell r="D2248">
            <v>9</v>
          </cell>
          <cell r="E2248">
            <v>9</v>
          </cell>
          <cell r="F2248">
            <v>0</v>
          </cell>
          <cell r="G2248">
            <v>0</v>
          </cell>
          <cell r="AA2248">
            <v>0</v>
          </cell>
          <cell r="AB2248">
            <v>0</v>
          </cell>
          <cell r="AC2248">
            <v>9</v>
          </cell>
          <cell r="AD2248">
            <v>0</v>
          </cell>
          <cell r="AE2248">
            <v>0</v>
          </cell>
          <cell r="AF2248">
            <v>0</v>
          </cell>
          <cell r="AG2248">
            <v>0</v>
          </cell>
          <cell r="AH2248">
            <v>0</v>
          </cell>
          <cell r="AI2248">
            <v>0</v>
          </cell>
          <cell r="AJ2248">
            <v>0</v>
          </cell>
        </row>
        <row r="2249"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</row>
        <row r="2250"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</row>
        <row r="2251"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</row>
        <row r="2252"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</row>
        <row r="2253"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</row>
        <row r="2254"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</row>
        <row r="2255"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</row>
        <row r="2256"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</row>
        <row r="2257"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</row>
        <row r="2260">
          <cell r="C2260">
            <v>52</v>
          </cell>
          <cell r="D2260">
            <v>52</v>
          </cell>
          <cell r="E2260">
            <v>52</v>
          </cell>
          <cell r="F2260">
            <v>0</v>
          </cell>
          <cell r="G2260">
            <v>0</v>
          </cell>
          <cell r="AA2260">
            <v>5</v>
          </cell>
          <cell r="AB2260">
            <v>47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</row>
        <row r="2261"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</row>
        <row r="2262">
          <cell r="C2262">
            <v>25</v>
          </cell>
          <cell r="D2262">
            <v>25</v>
          </cell>
          <cell r="E2262">
            <v>25</v>
          </cell>
          <cell r="F2262">
            <v>0</v>
          </cell>
          <cell r="G2262">
            <v>0</v>
          </cell>
          <cell r="AA2262">
            <v>0</v>
          </cell>
          <cell r="AB2262">
            <v>25</v>
          </cell>
          <cell r="AC2262">
            <v>0</v>
          </cell>
          <cell r="AD2262">
            <v>0</v>
          </cell>
          <cell r="AE2262">
            <v>0</v>
          </cell>
          <cell r="AF2262">
            <v>0</v>
          </cell>
          <cell r="AG2262">
            <v>0</v>
          </cell>
          <cell r="AH2262">
            <v>0</v>
          </cell>
          <cell r="AI2262">
            <v>0</v>
          </cell>
          <cell r="AJ2262">
            <v>0</v>
          </cell>
        </row>
        <row r="2379">
          <cell r="C2379">
            <v>193</v>
          </cell>
          <cell r="H2379">
            <v>160</v>
          </cell>
          <cell r="I2379">
            <v>127</v>
          </cell>
          <cell r="J2379">
            <v>33</v>
          </cell>
          <cell r="K2379">
            <v>9</v>
          </cell>
          <cell r="L2379">
            <v>19</v>
          </cell>
          <cell r="M2379">
            <v>5</v>
          </cell>
          <cell r="N2379">
            <v>0</v>
          </cell>
          <cell r="P2379">
            <v>5</v>
          </cell>
          <cell r="Q2379">
            <v>40</v>
          </cell>
          <cell r="S2379">
            <v>9</v>
          </cell>
          <cell r="T2379">
            <v>48</v>
          </cell>
          <cell r="V2379">
            <v>0</v>
          </cell>
          <cell r="W2379">
            <v>0</v>
          </cell>
          <cell r="Y2379">
            <v>8</v>
          </cell>
          <cell r="Z2379">
            <v>83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39</v>
          </cell>
          <cell r="AL2379">
            <v>39960590</v>
          </cell>
        </row>
        <row r="2419">
          <cell r="C2419">
            <v>10</v>
          </cell>
          <cell r="H2419">
            <v>9</v>
          </cell>
          <cell r="I2419">
            <v>7</v>
          </cell>
          <cell r="J2419">
            <v>2</v>
          </cell>
          <cell r="K2419">
            <v>0</v>
          </cell>
          <cell r="L2419">
            <v>1</v>
          </cell>
          <cell r="M2419">
            <v>0</v>
          </cell>
          <cell r="N2419">
            <v>0</v>
          </cell>
          <cell r="P2419">
            <v>0</v>
          </cell>
          <cell r="Q2419">
            <v>5</v>
          </cell>
          <cell r="S2419">
            <v>0</v>
          </cell>
          <cell r="T2419">
            <v>3</v>
          </cell>
          <cell r="V2419">
            <v>0</v>
          </cell>
          <cell r="W2419">
            <v>0</v>
          </cell>
          <cell r="Y2419">
            <v>0</v>
          </cell>
          <cell r="Z2419">
            <v>0</v>
          </cell>
          <cell r="AD2419">
            <v>1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I2419">
            <v>0</v>
          </cell>
          <cell r="AJ2419">
            <v>2</v>
          </cell>
          <cell r="AL2419">
            <v>2193945</v>
          </cell>
        </row>
        <row r="2421"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</row>
        <row r="2422"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AA2422">
            <v>0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</row>
        <row r="2423">
          <cell r="C2423">
            <v>23</v>
          </cell>
          <cell r="D2423">
            <v>23</v>
          </cell>
          <cell r="E2423">
            <v>23</v>
          </cell>
          <cell r="F2423">
            <v>0</v>
          </cell>
          <cell r="G2423">
            <v>0</v>
          </cell>
          <cell r="AA2423">
            <v>2</v>
          </cell>
          <cell r="AB2423">
            <v>21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</row>
        <row r="2424">
          <cell r="C2424">
            <v>3</v>
          </cell>
          <cell r="D2424">
            <v>3</v>
          </cell>
          <cell r="E2424">
            <v>3</v>
          </cell>
          <cell r="F2424">
            <v>0</v>
          </cell>
          <cell r="G2424">
            <v>0</v>
          </cell>
          <cell r="AA2424">
            <v>3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</row>
        <row r="2425">
          <cell r="C2425">
            <v>17</v>
          </cell>
          <cell r="D2425">
            <v>17</v>
          </cell>
          <cell r="E2425">
            <v>15</v>
          </cell>
          <cell r="F2425">
            <v>2</v>
          </cell>
          <cell r="G2425">
            <v>0</v>
          </cell>
          <cell r="AA2425">
            <v>7</v>
          </cell>
          <cell r="AB2425">
            <v>10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2</v>
          </cell>
        </row>
        <row r="2426"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</row>
        <row r="2427"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</row>
        <row r="2428"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</row>
        <row r="2429"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0</v>
          </cell>
          <cell r="AJ2429">
            <v>0</v>
          </cell>
        </row>
        <row r="2430"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H2430">
            <v>0</v>
          </cell>
          <cell r="AI2430">
            <v>0</v>
          </cell>
          <cell r="AJ2430">
            <v>0</v>
          </cell>
        </row>
        <row r="2431"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0</v>
          </cell>
          <cell r="AJ2431">
            <v>0</v>
          </cell>
        </row>
        <row r="2432"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</row>
        <row r="2433"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</row>
        <row r="2434"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</row>
        <row r="2435"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0</v>
          </cell>
          <cell r="AJ2435">
            <v>0</v>
          </cell>
        </row>
        <row r="2436"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</row>
        <row r="2437">
          <cell r="C2437">
            <v>54</v>
          </cell>
          <cell r="D2437">
            <v>54</v>
          </cell>
          <cell r="E2437">
            <v>54</v>
          </cell>
          <cell r="F2437">
            <v>0</v>
          </cell>
          <cell r="G2437">
            <v>0</v>
          </cell>
          <cell r="AA2437">
            <v>45</v>
          </cell>
          <cell r="AB2437">
            <v>9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</row>
        <row r="2438"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</row>
        <row r="2439">
          <cell r="C2439">
            <v>1</v>
          </cell>
          <cell r="D2439">
            <v>1</v>
          </cell>
          <cell r="E2439">
            <v>1</v>
          </cell>
          <cell r="F2439">
            <v>0</v>
          </cell>
          <cell r="G2439">
            <v>0</v>
          </cell>
          <cell r="AA2439">
            <v>1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</row>
        <row r="2440">
          <cell r="C2440">
            <v>210</v>
          </cell>
          <cell r="D2440">
            <v>210</v>
          </cell>
          <cell r="E2440">
            <v>210</v>
          </cell>
          <cell r="F2440">
            <v>0</v>
          </cell>
          <cell r="G2440">
            <v>0</v>
          </cell>
          <cell r="AA2440">
            <v>160</v>
          </cell>
          <cell r="AB2440">
            <v>7</v>
          </cell>
          <cell r="AC2440">
            <v>43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</row>
        <row r="2441"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</row>
        <row r="2442"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</row>
        <row r="2443"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</row>
        <row r="2444">
          <cell r="C2444">
            <v>211</v>
          </cell>
          <cell r="D2444">
            <v>129</v>
          </cell>
          <cell r="E2444">
            <v>129</v>
          </cell>
          <cell r="F2444">
            <v>0</v>
          </cell>
          <cell r="G2444">
            <v>82</v>
          </cell>
          <cell r="AA2444">
            <v>125</v>
          </cell>
          <cell r="AB2444">
            <v>0</v>
          </cell>
          <cell r="AC2444">
            <v>86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</row>
        <row r="2445"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</row>
        <row r="2446"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</row>
        <row r="2450">
          <cell r="C2450">
            <v>10</v>
          </cell>
          <cell r="D2450">
            <v>10</v>
          </cell>
          <cell r="E2450">
            <v>10</v>
          </cell>
          <cell r="F2450">
            <v>0</v>
          </cell>
          <cell r="G2450">
            <v>0</v>
          </cell>
          <cell r="AA2450">
            <v>10</v>
          </cell>
          <cell r="AB2450">
            <v>0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L2450">
            <v>507700</v>
          </cell>
        </row>
        <row r="2451"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  <cell r="AL2451">
            <v>0</v>
          </cell>
        </row>
        <row r="2452"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L2452">
            <v>0</v>
          </cell>
        </row>
        <row r="2453"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L2453">
            <v>0</v>
          </cell>
        </row>
        <row r="2454"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L2454">
            <v>0</v>
          </cell>
        </row>
        <row r="2455"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L2455">
            <v>0</v>
          </cell>
        </row>
        <row r="2456"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L2456">
            <v>0</v>
          </cell>
        </row>
        <row r="2457"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L2457">
            <v>0</v>
          </cell>
        </row>
        <row r="2458"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</row>
        <row r="2459"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</row>
        <row r="2460"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</row>
        <row r="2541">
          <cell r="C2541">
            <v>69</v>
          </cell>
          <cell r="H2541">
            <v>59</v>
          </cell>
          <cell r="I2541">
            <v>44</v>
          </cell>
          <cell r="J2541">
            <v>15</v>
          </cell>
          <cell r="K2541">
            <v>1</v>
          </cell>
          <cell r="L2541">
            <v>7</v>
          </cell>
          <cell r="M2541">
            <v>2</v>
          </cell>
          <cell r="N2541">
            <v>0</v>
          </cell>
          <cell r="P2541">
            <v>5</v>
          </cell>
          <cell r="Q2541">
            <v>19</v>
          </cell>
          <cell r="S2541">
            <v>26</v>
          </cell>
          <cell r="T2541">
            <v>19</v>
          </cell>
          <cell r="V2541">
            <v>0</v>
          </cell>
          <cell r="W2541">
            <v>0</v>
          </cell>
          <cell r="Y2541">
            <v>0</v>
          </cell>
          <cell r="Z2541">
            <v>0</v>
          </cell>
          <cell r="AD2541">
            <v>0</v>
          </cell>
          <cell r="AE2541">
            <v>0</v>
          </cell>
          <cell r="AF2541">
            <v>0</v>
          </cell>
          <cell r="AG2541">
            <v>0</v>
          </cell>
          <cell r="AH2541">
            <v>0</v>
          </cell>
          <cell r="AI2541">
            <v>0</v>
          </cell>
          <cell r="AJ2541">
            <v>15</v>
          </cell>
          <cell r="AL2541">
            <v>10997010</v>
          </cell>
        </row>
        <row r="2561">
          <cell r="C2561">
            <v>942</v>
          </cell>
          <cell r="D2561">
            <v>776</v>
          </cell>
          <cell r="E2561">
            <v>776</v>
          </cell>
          <cell r="F2561">
            <v>0</v>
          </cell>
          <cell r="G2561">
            <v>166</v>
          </cell>
          <cell r="AA2561">
            <v>832</v>
          </cell>
          <cell r="AB2561">
            <v>22</v>
          </cell>
          <cell r="AC2561">
            <v>88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1</v>
          </cell>
        </row>
        <row r="2567">
          <cell r="C2567">
            <v>1</v>
          </cell>
          <cell r="D2567">
            <v>1</v>
          </cell>
          <cell r="E2567">
            <v>1</v>
          </cell>
          <cell r="F2567">
            <v>0</v>
          </cell>
          <cell r="G2567">
            <v>0</v>
          </cell>
          <cell r="AA2567">
            <v>0</v>
          </cell>
          <cell r="AB2567">
            <v>1</v>
          </cell>
          <cell r="AC2567">
            <v>0</v>
          </cell>
          <cell r="AD2567">
            <v>0</v>
          </cell>
          <cell r="AE2567">
            <v>0</v>
          </cell>
          <cell r="AF2567">
            <v>0</v>
          </cell>
          <cell r="AG2567">
            <v>0</v>
          </cell>
          <cell r="AH2567">
            <v>0</v>
          </cell>
          <cell r="AI2567">
            <v>0</v>
          </cell>
          <cell r="AJ2567">
            <v>0</v>
          </cell>
        </row>
        <row r="2575">
          <cell r="C2575">
            <v>14</v>
          </cell>
          <cell r="H2575">
            <v>13</v>
          </cell>
          <cell r="I2575">
            <v>12</v>
          </cell>
          <cell r="J2575">
            <v>1</v>
          </cell>
          <cell r="K2575">
            <v>0</v>
          </cell>
          <cell r="L2575">
            <v>1</v>
          </cell>
          <cell r="M2575">
            <v>0</v>
          </cell>
          <cell r="N2575">
            <v>0</v>
          </cell>
          <cell r="P2575">
            <v>0</v>
          </cell>
          <cell r="Q2575">
            <v>7</v>
          </cell>
          <cell r="S2575">
            <v>0</v>
          </cell>
          <cell r="T2575">
            <v>6</v>
          </cell>
          <cell r="V2575">
            <v>0</v>
          </cell>
          <cell r="W2575">
            <v>0</v>
          </cell>
          <cell r="Y2575">
            <v>0</v>
          </cell>
          <cell r="Z2575">
            <v>0</v>
          </cell>
          <cell r="AD2575">
            <v>0</v>
          </cell>
          <cell r="AE2575">
            <v>0</v>
          </cell>
          <cell r="AF2575">
            <v>0</v>
          </cell>
          <cell r="AG2575">
            <v>0</v>
          </cell>
          <cell r="AH2575">
            <v>0</v>
          </cell>
          <cell r="AI2575">
            <v>0</v>
          </cell>
          <cell r="AJ2575">
            <v>1</v>
          </cell>
          <cell r="AL2575">
            <v>3496175</v>
          </cell>
        </row>
        <row r="2615">
          <cell r="C2615">
            <v>36</v>
          </cell>
          <cell r="H2615">
            <v>31</v>
          </cell>
          <cell r="I2615">
            <v>23</v>
          </cell>
          <cell r="J2615">
            <v>8</v>
          </cell>
          <cell r="K2615">
            <v>0</v>
          </cell>
          <cell r="L2615">
            <v>4</v>
          </cell>
          <cell r="M2615">
            <v>1</v>
          </cell>
          <cell r="N2615">
            <v>0</v>
          </cell>
          <cell r="P2615">
            <v>0</v>
          </cell>
          <cell r="Q2615">
            <v>32</v>
          </cell>
          <cell r="S2615">
            <v>1</v>
          </cell>
          <cell r="T2615">
            <v>0</v>
          </cell>
          <cell r="V2615">
            <v>0</v>
          </cell>
          <cell r="W2615">
            <v>0</v>
          </cell>
          <cell r="Y2615">
            <v>0</v>
          </cell>
          <cell r="Z2615">
            <v>3</v>
          </cell>
          <cell r="AD2615">
            <v>0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I2615">
            <v>0</v>
          </cell>
          <cell r="AJ2615">
            <v>8</v>
          </cell>
          <cell r="AL2615">
            <v>4762410</v>
          </cell>
        </row>
        <row r="2617">
          <cell r="C2617">
            <v>18</v>
          </cell>
          <cell r="D2617">
            <v>17</v>
          </cell>
          <cell r="E2617">
            <v>17</v>
          </cell>
          <cell r="F2617">
            <v>0</v>
          </cell>
          <cell r="G2617">
            <v>1</v>
          </cell>
          <cell r="AA2617">
            <v>18</v>
          </cell>
          <cell r="AB2617">
            <v>0</v>
          </cell>
          <cell r="AC2617">
            <v>0</v>
          </cell>
          <cell r="AD2617">
            <v>0</v>
          </cell>
          <cell r="AE2617">
            <v>0</v>
          </cell>
          <cell r="AF2617">
            <v>0</v>
          </cell>
          <cell r="AG2617">
            <v>0</v>
          </cell>
          <cell r="AH2617">
            <v>0</v>
          </cell>
          <cell r="AI2617">
            <v>0</v>
          </cell>
          <cell r="AJ2617">
            <v>0</v>
          </cell>
        </row>
        <row r="2618">
          <cell r="C2618">
            <v>20</v>
          </cell>
          <cell r="D2618">
            <v>19</v>
          </cell>
          <cell r="E2618">
            <v>18</v>
          </cell>
          <cell r="F2618">
            <v>1</v>
          </cell>
          <cell r="G2618">
            <v>1</v>
          </cell>
          <cell r="AA2618">
            <v>20</v>
          </cell>
          <cell r="AB2618">
            <v>0</v>
          </cell>
          <cell r="AC2618">
            <v>0</v>
          </cell>
          <cell r="AD2618">
            <v>0</v>
          </cell>
          <cell r="AE2618">
            <v>0</v>
          </cell>
          <cell r="AF2618">
            <v>0</v>
          </cell>
          <cell r="AG2618">
            <v>0</v>
          </cell>
          <cell r="AH2618">
            <v>0</v>
          </cell>
          <cell r="AI2618">
            <v>0</v>
          </cell>
          <cell r="AJ2618">
            <v>2</v>
          </cell>
        </row>
        <row r="2619"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  <cell r="AE2619">
            <v>0</v>
          </cell>
          <cell r="AF2619">
            <v>0</v>
          </cell>
          <cell r="AG2619">
            <v>0</v>
          </cell>
          <cell r="AH2619">
            <v>0</v>
          </cell>
          <cell r="AI2619">
            <v>0</v>
          </cell>
          <cell r="AJ2619">
            <v>0</v>
          </cell>
        </row>
        <row r="2621">
          <cell r="C2621">
            <v>88</v>
          </cell>
          <cell r="H2621">
            <v>84</v>
          </cell>
          <cell r="I2621">
            <v>29</v>
          </cell>
          <cell r="J2621">
            <v>55</v>
          </cell>
          <cell r="K2621">
            <v>4</v>
          </cell>
          <cell r="L2621">
            <v>0</v>
          </cell>
          <cell r="M2621">
            <v>0</v>
          </cell>
          <cell r="N2621">
            <v>0</v>
          </cell>
          <cell r="AD2621">
            <v>0</v>
          </cell>
          <cell r="AE2621">
            <v>0</v>
          </cell>
          <cell r="AF2621">
            <v>0</v>
          </cell>
          <cell r="AG2621">
            <v>0</v>
          </cell>
          <cell r="AH2621">
            <v>0</v>
          </cell>
          <cell r="AI2621">
            <v>0</v>
          </cell>
          <cell r="AJ2621">
            <v>55</v>
          </cell>
          <cell r="AL2621">
            <v>4565470</v>
          </cell>
        </row>
        <row r="2622">
          <cell r="C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AD2622">
            <v>0</v>
          </cell>
          <cell r="AE2622">
            <v>0</v>
          </cell>
          <cell r="AF2622">
            <v>0</v>
          </cell>
          <cell r="AG2622">
            <v>0</v>
          </cell>
          <cell r="AH2622">
            <v>0</v>
          </cell>
          <cell r="AI2622">
            <v>0</v>
          </cell>
          <cell r="AJ2622">
            <v>0</v>
          </cell>
          <cell r="AL2622">
            <v>0</v>
          </cell>
        </row>
        <row r="2623">
          <cell r="C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AD2623">
            <v>0</v>
          </cell>
          <cell r="AE2623">
            <v>0</v>
          </cell>
          <cell r="AF2623">
            <v>0</v>
          </cell>
          <cell r="AG2623">
            <v>0</v>
          </cell>
          <cell r="AH2623">
            <v>0</v>
          </cell>
          <cell r="AI2623">
            <v>0</v>
          </cell>
          <cell r="AJ2623">
            <v>0</v>
          </cell>
          <cell r="AL2623">
            <v>0</v>
          </cell>
        </row>
        <row r="2624">
          <cell r="C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AD2624">
            <v>0</v>
          </cell>
          <cell r="AE2624">
            <v>0</v>
          </cell>
          <cell r="AF2624">
            <v>0</v>
          </cell>
          <cell r="AG2624">
            <v>0</v>
          </cell>
          <cell r="AH2624">
            <v>0</v>
          </cell>
          <cell r="AI2624">
            <v>0</v>
          </cell>
          <cell r="AJ2624">
            <v>0</v>
          </cell>
          <cell r="AL2624">
            <v>0</v>
          </cell>
        </row>
        <row r="2625">
          <cell r="C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AD2625">
            <v>0</v>
          </cell>
          <cell r="AE2625">
            <v>0</v>
          </cell>
          <cell r="AF2625">
            <v>0</v>
          </cell>
          <cell r="AG2625">
            <v>0</v>
          </cell>
          <cell r="AH2625">
            <v>0</v>
          </cell>
          <cell r="AI2625">
            <v>0</v>
          </cell>
          <cell r="AJ2625">
            <v>0</v>
          </cell>
          <cell r="AL2625">
            <v>0</v>
          </cell>
        </row>
        <row r="2626">
          <cell r="C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L2626">
            <v>0</v>
          </cell>
        </row>
        <row r="2627">
          <cell r="C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AD2627">
            <v>0</v>
          </cell>
          <cell r="AE2627">
            <v>0</v>
          </cell>
          <cell r="AF2627">
            <v>0</v>
          </cell>
          <cell r="AG2627">
            <v>0</v>
          </cell>
          <cell r="AH2627">
            <v>0</v>
          </cell>
          <cell r="AI2627">
            <v>0</v>
          </cell>
          <cell r="AJ2627">
            <v>0</v>
          </cell>
          <cell r="AL2627">
            <v>0</v>
          </cell>
        </row>
        <row r="2628">
          <cell r="C2628">
            <v>63</v>
          </cell>
          <cell r="E2628">
            <v>55</v>
          </cell>
          <cell r="AL2628">
            <v>8658100</v>
          </cell>
        </row>
        <row r="2629">
          <cell r="C2629">
            <v>1</v>
          </cell>
          <cell r="E2629">
            <v>1</v>
          </cell>
          <cell r="AL2629">
            <v>165620</v>
          </cell>
        </row>
        <row r="2630">
          <cell r="C2630">
            <v>0</v>
          </cell>
          <cell r="E2630">
            <v>0</v>
          </cell>
          <cell r="AL2630">
            <v>0</v>
          </cell>
        </row>
        <row r="2631">
          <cell r="P2631">
            <v>0</v>
          </cell>
          <cell r="Q2631">
            <v>63</v>
          </cell>
          <cell r="S2631">
            <v>0</v>
          </cell>
          <cell r="T2631">
            <v>0</v>
          </cell>
          <cell r="V2631">
            <v>0</v>
          </cell>
          <cell r="W2631">
            <v>0</v>
          </cell>
          <cell r="Y2631">
            <v>0</v>
          </cell>
          <cell r="Z2631">
            <v>25</v>
          </cell>
        </row>
        <row r="2633">
          <cell r="C2633">
            <v>33</v>
          </cell>
          <cell r="D2633">
            <v>33</v>
          </cell>
          <cell r="E2633">
            <v>33</v>
          </cell>
          <cell r="F2633">
            <v>0</v>
          </cell>
          <cell r="G2633">
            <v>0</v>
          </cell>
          <cell r="AA2633">
            <v>0</v>
          </cell>
          <cell r="AB2633">
            <v>33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</row>
        <row r="2634"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AA2634">
            <v>0</v>
          </cell>
          <cell r="AB2634">
            <v>0</v>
          </cell>
          <cell r="AC2634">
            <v>0</v>
          </cell>
          <cell r="AD2634">
            <v>0</v>
          </cell>
          <cell r="AE2634">
            <v>0</v>
          </cell>
          <cell r="AF2634">
            <v>0</v>
          </cell>
          <cell r="AG2634">
            <v>0</v>
          </cell>
          <cell r="AH2634">
            <v>0</v>
          </cell>
          <cell r="AI2634">
            <v>0</v>
          </cell>
          <cell r="AJ2634">
            <v>0</v>
          </cell>
        </row>
        <row r="2635"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</row>
        <row r="2636"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AA2636">
            <v>0</v>
          </cell>
          <cell r="AB2636">
            <v>0</v>
          </cell>
          <cell r="AC2636">
            <v>0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H2636">
            <v>0</v>
          </cell>
          <cell r="AI2636">
            <v>0</v>
          </cell>
          <cell r="AJ2636">
            <v>0</v>
          </cell>
        </row>
        <row r="2637"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H2637">
            <v>0</v>
          </cell>
          <cell r="AI2637">
            <v>0</v>
          </cell>
          <cell r="AJ2637">
            <v>0</v>
          </cell>
        </row>
        <row r="2638">
          <cell r="C2638">
            <v>3</v>
          </cell>
          <cell r="D2638">
            <v>3</v>
          </cell>
          <cell r="E2638">
            <v>3</v>
          </cell>
          <cell r="F2638">
            <v>0</v>
          </cell>
          <cell r="G2638">
            <v>0</v>
          </cell>
          <cell r="AA2638">
            <v>0</v>
          </cell>
          <cell r="AB2638">
            <v>3</v>
          </cell>
          <cell r="AC2638">
            <v>0</v>
          </cell>
          <cell r="AD2638">
            <v>0</v>
          </cell>
          <cell r="AE2638">
            <v>0</v>
          </cell>
          <cell r="AF2638">
            <v>0</v>
          </cell>
          <cell r="AG2638">
            <v>0</v>
          </cell>
          <cell r="AH2638">
            <v>0</v>
          </cell>
          <cell r="AI2638">
            <v>0</v>
          </cell>
          <cell r="AJ2638">
            <v>0</v>
          </cell>
        </row>
        <row r="2639">
          <cell r="C2639">
            <v>34</v>
          </cell>
          <cell r="D2639">
            <v>34</v>
          </cell>
          <cell r="E2639">
            <v>34</v>
          </cell>
          <cell r="F2639">
            <v>0</v>
          </cell>
          <cell r="G2639">
            <v>0</v>
          </cell>
          <cell r="AA2639">
            <v>0</v>
          </cell>
          <cell r="AB2639">
            <v>31</v>
          </cell>
          <cell r="AC2639">
            <v>3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</row>
        <row r="2640">
          <cell r="C2640">
            <v>1</v>
          </cell>
          <cell r="D2640">
            <v>1</v>
          </cell>
          <cell r="E2640">
            <v>1</v>
          </cell>
          <cell r="F2640">
            <v>0</v>
          </cell>
          <cell r="G2640">
            <v>0</v>
          </cell>
          <cell r="AA2640">
            <v>0</v>
          </cell>
          <cell r="AB2640">
            <v>1</v>
          </cell>
          <cell r="AC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</row>
        <row r="2641">
          <cell r="C2641">
            <v>31</v>
          </cell>
          <cell r="D2641">
            <v>31</v>
          </cell>
          <cell r="E2641">
            <v>31</v>
          </cell>
          <cell r="F2641">
            <v>0</v>
          </cell>
          <cell r="G2641">
            <v>0</v>
          </cell>
          <cell r="AA2641">
            <v>0</v>
          </cell>
          <cell r="AB2641">
            <v>21</v>
          </cell>
          <cell r="AC2641">
            <v>10</v>
          </cell>
          <cell r="AD2641">
            <v>0</v>
          </cell>
          <cell r="AE2641">
            <v>0</v>
          </cell>
          <cell r="AF2641">
            <v>0</v>
          </cell>
          <cell r="AG2641">
            <v>0</v>
          </cell>
          <cell r="AH2641">
            <v>0</v>
          </cell>
          <cell r="AI2641">
            <v>0</v>
          </cell>
          <cell r="AJ2641">
            <v>0</v>
          </cell>
        </row>
        <row r="2642">
          <cell r="C2642">
            <v>23</v>
          </cell>
          <cell r="D2642">
            <v>23</v>
          </cell>
          <cell r="E2642">
            <v>23</v>
          </cell>
          <cell r="F2642">
            <v>0</v>
          </cell>
          <cell r="G2642">
            <v>0</v>
          </cell>
          <cell r="AA2642">
            <v>0</v>
          </cell>
          <cell r="AB2642">
            <v>18</v>
          </cell>
          <cell r="AC2642">
            <v>5</v>
          </cell>
          <cell r="AD2642">
            <v>0</v>
          </cell>
          <cell r="AE2642">
            <v>0</v>
          </cell>
          <cell r="AF2642">
            <v>0</v>
          </cell>
          <cell r="AG2642">
            <v>0</v>
          </cell>
          <cell r="AH2642">
            <v>0</v>
          </cell>
          <cell r="AI2642">
            <v>0</v>
          </cell>
          <cell r="AJ2642">
            <v>0</v>
          </cell>
        </row>
        <row r="2643"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AA2643">
            <v>0</v>
          </cell>
          <cell r="AB2643">
            <v>0</v>
          </cell>
          <cell r="AC2643">
            <v>0</v>
          </cell>
          <cell r="AD2643">
            <v>0</v>
          </cell>
          <cell r="AE2643">
            <v>0</v>
          </cell>
          <cell r="AF2643">
            <v>0</v>
          </cell>
          <cell r="AG2643">
            <v>0</v>
          </cell>
          <cell r="AH2643">
            <v>0</v>
          </cell>
          <cell r="AI2643">
            <v>0</v>
          </cell>
          <cell r="AJ2643">
            <v>0</v>
          </cell>
        </row>
        <row r="2644"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  <cell r="AE2644">
            <v>0</v>
          </cell>
          <cell r="AF2644">
            <v>0</v>
          </cell>
          <cell r="AG2644">
            <v>0</v>
          </cell>
          <cell r="AH2644">
            <v>0</v>
          </cell>
          <cell r="AI2644">
            <v>0</v>
          </cell>
          <cell r="AJ2644">
            <v>0</v>
          </cell>
        </row>
        <row r="2645">
          <cell r="C2645">
            <v>1</v>
          </cell>
          <cell r="D2645">
            <v>1</v>
          </cell>
          <cell r="E2645">
            <v>1</v>
          </cell>
          <cell r="F2645">
            <v>0</v>
          </cell>
          <cell r="G2645">
            <v>0</v>
          </cell>
          <cell r="AA2645">
            <v>0</v>
          </cell>
          <cell r="AB2645">
            <v>1</v>
          </cell>
          <cell r="AC2645">
            <v>0</v>
          </cell>
          <cell r="AD2645">
            <v>0</v>
          </cell>
          <cell r="AE2645">
            <v>0</v>
          </cell>
          <cell r="AF2645">
            <v>0</v>
          </cell>
          <cell r="AG2645">
            <v>0</v>
          </cell>
          <cell r="AH2645">
            <v>0</v>
          </cell>
          <cell r="AI2645">
            <v>0</v>
          </cell>
          <cell r="AJ2645">
            <v>0</v>
          </cell>
        </row>
        <row r="2646"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</row>
        <row r="2647"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</row>
        <row r="2648"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AA2648">
            <v>0</v>
          </cell>
          <cell r="AB2648">
            <v>0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</row>
        <row r="2649">
          <cell r="C2649">
            <v>46</v>
          </cell>
          <cell r="D2649">
            <v>46</v>
          </cell>
          <cell r="E2649">
            <v>46</v>
          </cell>
          <cell r="F2649">
            <v>0</v>
          </cell>
          <cell r="G2649">
            <v>0</v>
          </cell>
          <cell r="AA2649">
            <v>0</v>
          </cell>
          <cell r="AB2649">
            <v>46</v>
          </cell>
          <cell r="AC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</row>
        <row r="2858">
          <cell r="C2858">
            <v>75</v>
          </cell>
          <cell r="H2858">
            <v>66</v>
          </cell>
          <cell r="I2858">
            <v>61</v>
          </cell>
          <cell r="J2858">
            <v>5</v>
          </cell>
          <cell r="K2858">
            <v>3</v>
          </cell>
          <cell r="L2858">
            <v>5</v>
          </cell>
          <cell r="M2858">
            <v>1</v>
          </cell>
          <cell r="N2858">
            <v>0</v>
          </cell>
          <cell r="P2858">
            <v>7</v>
          </cell>
          <cell r="Q2858">
            <v>29</v>
          </cell>
          <cell r="S2858">
            <v>0</v>
          </cell>
          <cell r="T2858">
            <v>17</v>
          </cell>
          <cell r="V2858">
            <v>0</v>
          </cell>
          <cell r="W2858">
            <v>0</v>
          </cell>
          <cell r="Y2858">
            <v>6</v>
          </cell>
          <cell r="Z2858">
            <v>3</v>
          </cell>
          <cell r="AD2858">
            <v>0</v>
          </cell>
          <cell r="AE2858">
            <v>0</v>
          </cell>
          <cell r="AF2858">
            <v>0</v>
          </cell>
          <cell r="AG2858">
            <v>0</v>
          </cell>
          <cell r="AH2858">
            <v>0</v>
          </cell>
          <cell r="AI2858">
            <v>0</v>
          </cell>
          <cell r="AJ2858">
            <v>8</v>
          </cell>
          <cell r="AL2858">
            <v>23713080</v>
          </cell>
        </row>
        <row r="2861">
          <cell r="C2861">
            <v>1</v>
          </cell>
          <cell r="I2861">
            <v>1</v>
          </cell>
        </row>
        <row r="2862">
          <cell r="C2862">
            <v>2</v>
          </cell>
          <cell r="I2862">
            <v>2</v>
          </cell>
        </row>
        <row r="2863">
          <cell r="C2863">
            <v>0</v>
          </cell>
          <cell r="I2863">
            <v>0</v>
          </cell>
        </row>
        <row r="2870">
          <cell r="C2870">
            <v>11</v>
          </cell>
          <cell r="H2870">
            <v>10</v>
          </cell>
          <cell r="I2870">
            <v>9</v>
          </cell>
          <cell r="J2870">
            <v>1</v>
          </cell>
          <cell r="K2870">
            <v>0</v>
          </cell>
          <cell r="L2870">
            <v>1</v>
          </cell>
          <cell r="M2870">
            <v>0</v>
          </cell>
          <cell r="N2870">
            <v>0</v>
          </cell>
          <cell r="P2870">
            <v>0</v>
          </cell>
          <cell r="Q2870">
            <v>2</v>
          </cell>
          <cell r="S2870">
            <v>6</v>
          </cell>
          <cell r="T2870">
            <v>3</v>
          </cell>
          <cell r="V2870">
            <v>0</v>
          </cell>
          <cell r="W2870">
            <v>0</v>
          </cell>
          <cell r="Y2870">
            <v>0</v>
          </cell>
          <cell r="Z2870">
            <v>0</v>
          </cell>
          <cell r="AD2870">
            <v>0</v>
          </cell>
          <cell r="AE2870">
            <v>0</v>
          </cell>
          <cell r="AF2870">
            <v>0</v>
          </cell>
          <cell r="AG2870">
            <v>0</v>
          </cell>
          <cell r="AH2870">
            <v>0</v>
          </cell>
          <cell r="AI2870">
            <v>0</v>
          </cell>
          <cell r="AJ2870">
            <v>1</v>
          </cell>
          <cell r="AL2870">
            <v>592560</v>
          </cell>
        </row>
        <row r="2882">
          <cell r="C2882">
            <v>4</v>
          </cell>
          <cell r="D2882">
            <v>4</v>
          </cell>
          <cell r="E2882">
            <v>4</v>
          </cell>
          <cell r="F2882">
            <v>0</v>
          </cell>
          <cell r="G2882">
            <v>0</v>
          </cell>
          <cell r="AA2882">
            <v>1</v>
          </cell>
          <cell r="AB2882">
            <v>3</v>
          </cell>
          <cell r="AC2882">
            <v>0</v>
          </cell>
          <cell r="AD2882">
            <v>0</v>
          </cell>
          <cell r="AE2882">
            <v>0</v>
          </cell>
          <cell r="AF2882">
            <v>0</v>
          </cell>
          <cell r="AG2882">
            <v>0</v>
          </cell>
          <cell r="AH2882">
            <v>0</v>
          </cell>
          <cell r="AI2882">
            <v>0</v>
          </cell>
          <cell r="AJ2882">
            <v>0</v>
          </cell>
        </row>
        <row r="2937">
          <cell r="C2937">
            <v>22</v>
          </cell>
          <cell r="E2937">
            <v>22</v>
          </cell>
        </row>
        <row r="2939">
          <cell r="C2939">
            <v>36</v>
          </cell>
          <cell r="E2939">
            <v>30</v>
          </cell>
          <cell r="AL2939">
            <v>1024500</v>
          </cell>
        </row>
        <row r="2949">
          <cell r="C2949">
            <v>89</v>
          </cell>
          <cell r="E2949">
            <v>30</v>
          </cell>
        </row>
        <row r="2951">
          <cell r="C2951">
            <v>148</v>
          </cell>
          <cell r="E2951">
            <v>148</v>
          </cell>
          <cell r="AL2951">
            <v>3330000</v>
          </cell>
        </row>
        <row r="2952">
          <cell r="C2952">
            <v>221</v>
          </cell>
          <cell r="E2952">
            <v>221</v>
          </cell>
          <cell r="AL2952">
            <v>15642380</v>
          </cell>
        </row>
        <row r="2953">
          <cell r="C2953">
            <v>0</v>
          </cell>
          <cell r="E2953">
            <v>0</v>
          </cell>
          <cell r="AL2953">
            <v>0</v>
          </cell>
        </row>
        <row r="2954">
          <cell r="C2954">
            <v>283</v>
          </cell>
          <cell r="E2954">
            <v>274</v>
          </cell>
          <cell r="AL2954">
            <v>846660</v>
          </cell>
        </row>
        <row r="2955">
          <cell r="C2955">
            <v>0</v>
          </cell>
          <cell r="E2955">
            <v>0</v>
          </cell>
          <cell r="AL2955">
            <v>0</v>
          </cell>
        </row>
        <row r="2956">
          <cell r="C2956">
            <v>0</v>
          </cell>
          <cell r="E2956">
            <v>0</v>
          </cell>
          <cell r="AL2956">
            <v>0</v>
          </cell>
        </row>
        <row r="2957">
          <cell r="C2957">
            <v>0</v>
          </cell>
          <cell r="E2957">
            <v>0</v>
          </cell>
          <cell r="AL2957">
            <v>0</v>
          </cell>
        </row>
        <row r="2976">
          <cell r="C2976">
            <v>893</v>
          </cell>
          <cell r="E2976">
            <v>893</v>
          </cell>
          <cell r="AL2976">
            <v>3620260</v>
          </cell>
        </row>
        <row r="2995">
          <cell r="C2995">
            <v>630</v>
          </cell>
          <cell r="E2995">
            <v>630</v>
          </cell>
          <cell r="AL2995">
            <v>2123100</v>
          </cell>
        </row>
        <row r="3013">
          <cell r="C3013">
            <v>253</v>
          </cell>
          <cell r="E3013">
            <v>253</v>
          </cell>
          <cell r="AL3013">
            <v>2112800</v>
          </cell>
        </row>
        <row r="3045">
          <cell r="C3045">
            <v>112</v>
          </cell>
          <cell r="E3045">
            <v>112</v>
          </cell>
          <cell r="AL3045">
            <v>8858230</v>
          </cell>
        </row>
        <row r="3073">
          <cell r="C3073">
            <v>71</v>
          </cell>
          <cell r="I3073">
            <v>45</v>
          </cell>
          <cell r="P3073">
            <v>0</v>
          </cell>
          <cell r="Q3073">
            <v>1</v>
          </cell>
          <cell r="S3073">
            <v>0</v>
          </cell>
          <cell r="T3073">
            <v>2</v>
          </cell>
          <cell r="V3073">
            <v>0</v>
          </cell>
          <cell r="W3073">
            <v>0</v>
          </cell>
          <cell r="Y3073">
            <v>0</v>
          </cell>
          <cell r="Z3073">
            <v>0</v>
          </cell>
          <cell r="AL3073">
            <v>1548250</v>
          </cell>
        </row>
        <row r="3084">
          <cell r="C3084">
            <v>71</v>
          </cell>
          <cell r="H3084">
            <v>48</v>
          </cell>
          <cell r="I3084">
            <v>45</v>
          </cell>
          <cell r="J3084">
            <v>3</v>
          </cell>
          <cell r="K3084">
            <v>0</v>
          </cell>
          <cell r="L3084">
            <v>22</v>
          </cell>
          <cell r="M3084">
            <v>1</v>
          </cell>
          <cell r="N3084">
            <v>0</v>
          </cell>
          <cell r="AD3084">
            <v>0</v>
          </cell>
          <cell r="AE3084">
            <v>0</v>
          </cell>
          <cell r="AF3084">
            <v>0</v>
          </cell>
          <cell r="AG3084">
            <v>0</v>
          </cell>
          <cell r="AH3084">
            <v>0</v>
          </cell>
          <cell r="AI3084">
            <v>0</v>
          </cell>
          <cell r="AJ3084">
            <v>3</v>
          </cell>
          <cell r="AL3084">
            <v>1548250</v>
          </cell>
        </row>
        <row r="3134">
          <cell r="C3134">
            <v>120</v>
          </cell>
        </row>
        <row r="3137">
          <cell r="C3137">
            <v>290</v>
          </cell>
          <cell r="E3137">
            <v>290</v>
          </cell>
          <cell r="AL3137">
            <v>6835300</v>
          </cell>
        </row>
        <row r="3138">
          <cell r="C3138">
            <v>0</v>
          </cell>
          <cell r="E3138">
            <v>0</v>
          </cell>
          <cell r="AL3138">
            <v>0</v>
          </cell>
        </row>
        <row r="3150">
          <cell r="C3150">
            <v>6</v>
          </cell>
          <cell r="E3150">
            <v>6</v>
          </cell>
          <cell r="AL3150">
            <v>50520</v>
          </cell>
        </row>
        <row r="3151">
          <cell r="C3151">
            <v>0</v>
          </cell>
          <cell r="E3151">
            <v>0</v>
          </cell>
          <cell r="AL3151">
            <v>0</v>
          </cell>
        </row>
        <row r="3152">
          <cell r="C3152">
            <v>1</v>
          </cell>
          <cell r="E3152">
            <v>1</v>
          </cell>
          <cell r="AL3152">
            <v>16880</v>
          </cell>
        </row>
        <row r="3153">
          <cell r="C3153">
            <v>0</v>
          </cell>
          <cell r="E3153">
            <v>0</v>
          </cell>
          <cell r="AL3153">
            <v>0</v>
          </cell>
        </row>
        <row r="3154">
          <cell r="C3154">
            <v>0</v>
          </cell>
          <cell r="E3154">
            <v>0</v>
          </cell>
          <cell r="AL3154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2022</v>
          </cell>
        </row>
      </sheetData>
      <sheetData sheetId="1">
        <row r="52">
          <cell r="C52">
            <v>6476</v>
          </cell>
          <cell r="E52">
            <v>6454</v>
          </cell>
          <cell r="AL52">
            <v>55956180</v>
          </cell>
        </row>
        <row r="54">
          <cell r="C54">
            <v>0</v>
          </cell>
          <cell r="E54">
            <v>0</v>
          </cell>
          <cell r="AL54">
            <v>0</v>
          </cell>
        </row>
        <row r="55">
          <cell r="C55">
            <v>183</v>
          </cell>
          <cell r="E55">
            <v>101</v>
          </cell>
          <cell r="AL55">
            <v>1624080</v>
          </cell>
        </row>
        <row r="56">
          <cell r="C56">
            <v>4363</v>
          </cell>
          <cell r="E56">
            <v>4156</v>
          </cell>
          <cell r="AL56">
            <v>36032520</v>
          </cell>
        </row>
        <row r="60">
          <cell r="C60">
            <v>935</v>
          </cell>
          <cell r="E60">
            <v>935</v>
          </cell>
          <cell r="AL60">
            <v>2159850</v>
          </cell>
        </row>
        <row r="61">
          <cell r="C61">
            <v>0</v>
          </cell>
          <cell r="E61">
            <v>0</v>
          </cell>
          <cell r="AL61">
            <v>0</v>
          </cell>
        </row>
        <row r="62">
          <cell r="C62">
            <v>0</v>
          </cell>
          <cell r="E62">
            <v>0</v>
          </cell>
          <cell r="AL62">
            <v>0</v>
          </cell>
        </row>
        <row r="63">
          <cell r="C63">
            <v>266</v>
          </cell>
          <cell r="E63">
            <v>266</v>
          </cell>
          <cell r="AL63">
            <v>359100</v>
          </cell>
        </row>
        <row r="64">
          <cell r="C64">
            <v>852</v>
          </cell>
          <cell r="E64">
            <v>848</v>
          </cell>
          <cell r="AL64">
            <v>1144800</v>
          </cell>
        </row>
        <row r="65">
          <cell r="C65">
            <v>570</v>
          </cell>
          <cell r="E65">
            <v>570</v>
          </cell>
          <cell r="AL65">
            <v>769500</v>
          </cell>
        </row>
        <row r="67">
          <cell r="C67">
            <v>303</v>
          </cell>
        </row>
        <row r="68">
          <cell r="C68">
            <v>240</v>
          </cell>
        </row>
        <row r="119">
          <cell r="C119">
            <v>113</v>
          </cell>
          <cell r="E119">
            <v>113</v>
          </cell>
          <cell r="AL119">
            <v>814730</v>
          </cell>
        </row>
        <row r="122">
          <cell r="C122">
            <v>0</v>
          </cell>
          <cell r="E122">
            <v>0</v>
          </cell>
          <cell r="AL122">
            <v>0</v>
          </cell>
        </row>
        <row r="126">
          <cell r="C126">
            <v>0</v>
          </cell>
          <cell r="E126">
            <v>0</v>
          </cell>
          <cell r="AL126">
            <v>0</v>
          </cell>
        </row>
        <row r="128">
          <cell r="C128">
            <v>25</v>
          </cell>
          <cell r="E128">
            <v>25</v>
          </cell>
          <cell r="AL128">
            <v>111000</v>
          </cell>
        </row>
        <row r="129">
          <cell r="C129">
            <v>0</v>
          </cell>
          <cell r="E129">
            <v>0</v>
          </cell>
          <cell r="AL129">
            <v>0</v>
          </cell>
        </row>
        <row r="130">
          <cell r="C130">
            <v>0</v>
          </cell>
          <cell r="E130">
            <v>0</v>
          </cell>
          <cell r="AL130">
            <v>0</v>
          </cell>
        </row>
        <row r="131">
          <cell r="C131">
            <v>236</v>
          </cell>
          <cell r="E131">
            <v>236</v>
          </cell>
          <cell r="AL131">
            <v>575840</v>
          </cell>
        </row>
        <row r="132">
          <cell r="C132">
            <v>32</v>
          </cell>
          <cell r="E132">
            <v>32</v>
          </cell>
          <cell r="AL132">
            <v>78080</v>
          </cell>
        </row>
        <row r="133">
          <cell r="C133">
            <v>70</v>
          </cell>
          <cell r="E133">
            <v>70</v>
          </cell>
          <cell r="AL133">
            <v>170800</v>
          </cell>
        </row>
        <row r="135">
          <cell r="C135">
            <v>424</v>
          </cell>
        </row>
        <row r="139">
          <cell r="C139">
            <v>45</v>
          </cell>
          <cell r="E139">
            <v>45</v>
          </cell>
          <cell r="AL139">
            <v>95400</v>
          </cell>
        </row>
        <row r="140">
          <cell r="C140">
            <v>354</v>
          </cell>
          <cell r="E140">
            <v>354</v>
          </cell>
          <cell r="AL140">
            <v>431880</v>
          </cell>
        </row>
        <row r="141">
          <cell r="C141">
            <v>500</v>
          </cell>
          <cell r="E141">
            <v>500</v>
          </cell>
          <cell r="AL141">
            <v>1060000</v>
          </cell>
        </row>
        <row r="142">
          <cell r="C142">
            <v>0</v>
          </cell>
          <cell r="E142">
            <v>0</v>
          </cell>
          <cell r="AL142">
            <v>0</v>
          </cell>
        </row>
        <row r="143">
          <cell r="C143">
            <v>19</v>
          </cell>
          <cell r="E143">
            <v>19</v>
          </cell>
          <cell r="AL143">
            <v>40280</v>
          </cell>
        </row>
        <row r="145">
          <cell r="C145">
            <v>220</v>
          </cell>
        </row>
        <row r="146">
          <cell r="C146">
            <v>0</v>
          </cell>
        </row>
        <row r="150">
          <cell r="C150">
            <v>420</v>
          </cell>
          <cell r="E150">
            <v>394</v>
          </cell>
          <cell r="AL150">
            <v>319140</v>
          </cell>
        </row>
        <row r="153">
          <cell r="C153">
            <v>0</v>
          </cell>
          <cell r="E153">
            <v>0</v>
          </cell>
        </row>
        <row r="196">
          <cell r="C196">
            <v>1600</v>
          </cell>
          <cell r="E196">
            <v>1316</v>
          </cell>
          <cell r="AL196">
            <v>50889720</v>
          </cell>
        </row>
        <row r="197">
          <cell r="C197">
            <v>1419</v>
          </cell>
          <cell r="E197">
            <v>1416</v>
          </cell>
          <cell r="AL197">
            <v>61638480</v>
          </cell>
        </row>
        <row r="198">
          <cell r="C198">
            <v>308</v>
          </cell>
          <cell r="E198">
            <v>308</v>
          </cell>
          <cell r="AL198">
            <v>24935680</v>
          </cell>
        </row>
        <row r="199">
          <cell r="C199">
            <v>150</v>
          </cell>
          <cell r="E199">
            <v>148</v>
          </cell>
          <cell r="AL199">
            <v>11982080</v>
          </cell>
        </row>
        <row r="200">
          <cell r="C200">
            <v>0</v>
          </cell>
          <cell r="E200">
            <v>0</v>
          </cell>
          <cell r="AL200">
            <v>0</v>
          </cell>
        </row>
        <row r="201">
          <cell r="C201">
            <v>657</v>
          </cell>
          <cell r="E201">
            <v>657</v>
          </cell>
          <cell r="AL201">
            <v>110113200</v>
          </cell>
        </row>
        <row r="202">
          <cell r="C202">
            <v>0</v>
          </cell>
          <cell r="E202">
            <v>0</v>
          </cell>
          <cell r="AL202">
            <v>0</v>
          </cell>
        </row>
        <row r="203">
          <cell r="C203">
            <v>0</v>
          </cell>
          <cell r="E203">
            <v>0</v>
          </cell>
          <cell r="AL203">
            <v>0</v>
          </cell>
        </row>
        <row r="204">
          <cell r="C204">
            <v>443</v>
          </cell>
          <cell r="E204">
            <v>441</v>
          </cell>
          <cell r="AL204">
            <v>17075520</v>
          </cell>
        </row>
        <row r="205">
          <cell r="C205">
            <v>225</v>
          </cell>
          <cell r="E205">
            <v>225</v>
          </cell>
          <cell r="AL205">
            <v>1759500</v>
          </cell>
        </row>
        <row r="206">
          <cell r="C206">
            <v>169</v>
          </cell>
          <cell r="E206">
            <v>169</v>
          </cell>
          <cell r="AL206">
            <v>12274470</v>
          </cell>
        </row>
        <row r="208">
          <cell r="C208">
            <v>0</v>
          </cell>
          <cell r="E208">
            <v>0</v>
          </cell>
          <cell r="AL208">
            <v>0</v>
          </cell>
        </row>
        <row r="209">
          <cell r="C209">
            <v>0</v>
          </cell>
          <cell r="E209">
            <v>0</v>
          </cell>
          <cell r="AL209">
            <v>0</v>
          </cell>
        </row>
        <row r="210">
          <cell r="C210">
            <v>0</v>
          </cell>
          <cell r="E210">
            <v>0</v>
          </cell>
          <cell r="AL210">
            <v>0</v>
          </cell>
        </row>
        <row r="211">
          <cell r="C211">
            <v>248</v>
          </cell>
          <cell r="E211">
            <v>248</v>
          </cell>
          <cell r="AL211">
            <v>14322000</v>
          </cell>
        </row>
        <row r="212">
          <cell r="C212">
            <v>496</v>
          </cell>
          <cell r="E212">
            <v>496</v>
          </cell>
          <cell r="AL212">
            <v>47710240</v>
          </cell>
        </row>
        <row r="297">
          <cell r="C297">
            <v>44786</v>
          </cell>
          <cell r="D297">
            <v>43960</v>
          </cell>
          <cell r="E297">
            <v>43960</v>
          </cell>
          <cell r="F297">
            <v>0</v>
          </cell>
          <cell r="G297">
            <v>826</v>
          </cell>
          <cell r="AA297">
            <v>18082</v>
          </cell>
          <cell r="AB297">
            <v>11678</v>
          </cell>
          <cell r="AC297">
            <v>15026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3</v>
          </cell>
          <cell r="AJ297">
            <v>0</v>
          </cell>
          <cell r="AL297">
            <v>74546970</v>
          </cell>
        </row>
        <row r="375">
          <cell r="C375">
            <v>50755</v>
          </cell>
          <cell r="D375">
            <v>50288</v>
          </cell>
          <cell r="E375">
            <v>50288</v>
          </cell>
          <cell r="F375">
            <v>0</v>
          </cell>
          <cell r="G375">
            <v>467</v>
          </cell>
          <cell r="AA375">
            <v>16967</v>
          </cell>
          <cell r="AB375">
            <v>19245</v>
          </cell>
          <cell r="AC375">
            <v>14543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24</v>
          </cell>
          <cell r="AJ375">
            <v>0</v>
          </cell>
          <cell r="AL375">
            <v>81670180</v>
          </cell>
        </row>
        <row r="421">
          <cell r="C421">
            <v>3619</v>
          </cell>
          <cell r="D421">
            <v>3596</v>
          </cell>
          <cell r="E421">
            <v>3596</v>
          </cell>
          <cell r="F421">
            <v>0</v>
          </cell>
          <cell r="G421">
            <v>23</v>
          </cell>
          <cell r="AA421">
            <v>260</v>
          </cell>
          <cell r="AB421">
            <v>3288</v>
          </cell>
          <cell r="AC421">
            <v>71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39</v>
          </cell>
          <cell r="AJ421">
            <v>0</v>
          </cell>
          <cell r="AL421">
            <v>15967700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6</v>
          </cell>
          <cell r="AJ435">
            <v>0</v>
          </cell>
          <cell r="AL435">
            <v>0</v>
          </cell>
        </row>
        <row r="514">
          <cell r="C514">
            <v>3546</v>
          </cell>
          <cell r="D514">
            <v>3511</v>
          </cell>
          <cell r="E514">
            <v>3511</v>
          </cell>
          <cell r="F514">
            <v>0</v>
          </cell>
          <cell r="G514">
            <v>35</v>
          </cell>
          <cell r="AA514">
            <v>1345</v>
          </cell>
          <cell r="AB514">
            <v>945</v>
          </cell>
          <cell r="AC514">
            <v>1256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139</v>
          </cell>
          <cell r="AJ514">
            <v>0</v>
          </cell>
          <cell r="AL514">
            <v>20882510</v>
          </cell>
        </row>
        <row r="573">
          <cell r="C573">
            <v>4108</v>
          </cell>
          <cell r="D573">
            <v>4085</v>
          </cell>
          <cell r="E573">
            <v>4085</v>
          </cell>
          <cell r="F573">
            <v>0</v>
          </cell>
          <cell r="G573">
            <v>23</v>
          </cell>
          <cell r="AA573">
            <v>920</v>
          </cell>
          <cell r="AB573">
            <v>2753</v>
          </cell>
          <cell r="AC573">
            <v>435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4</v>
          </cell>
          <cell r="AJ573">
            <v>0</v>
          </cell>
          <cell r="AL573">
            <v>15011320</v>
          </cell>
        </row>
        <row r="593">
          <cell r="C593">
            <v>27</v>
          </cell>
          <cell r="D593">
            <v>27</v>
          </cell>
          <cell r="E593">
            <v>27</v>
          </cell>
          <cell r="F593">
            <v>0</v>
          </cell>
          <cell r="G593">
            <v>0</v>
          </cell>
          <cell r="AA593">
            <v>1</v>
          </cell>
          <cell r="AB593">
            <v>26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L593">
            <v>98280</v>
          </cell>
        </row>
        <row r="634">
          <cell r="C634">
            <v>24729</v>
          </cell>
          <cell r="D634">
            <v>24255</v>
          </cell>
          <cell r="E634">
            <v>24255</v>
          </cell>
          <cell r="F634">
            <v>0</v>
          </cell>
          <cell r="G634">
            <v>474</v>
          </cell>
          <cell r="AA634">
            <v>925</v>
          </cell>
          <cell r="AB634">
            <v>22301</v>
          </cell>
          <cell r="AC634">
            <v>1503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39</v>
          </cell>
          <cell r="AJ634">
            <v>0</v>
          </cell>
          <cell r="AL634">
            <v>552789740</v>
          </cell>
        </row>
        <row r="644">
          <cell r="C644">
            <v>438</v>
          </cell>
          <cell r="D644">
            <v>438</v>
          </cell>
          <cell r="E644">
            <v>438</v>
          </cell>
          <cell r="F644">
            <v>0</v>
          </cell>
          <cell r="G644">
            <v>0</v>
          </cell>
          <cell r="AA644">
            <v>13</v>
          </cell>
          <cell r="AB644">
            <v>6</v>
          </cell>
          <cell r="AC644">
            <v>419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978000</v>
          </cell>
        </row>
        <row r="655">
          <cell r="C655">
            <v>5941</v>
          </cell>
          <cell r="D655">
            <v>5640</v>
          </cell>
          <cell r="E655">
            <v>5640</v>
          </cell>
          <cell r="F655">
            <v>0</v>
          </cell>
          <cell r="G655">
            <v>301</v>
          </cell>
          <cell r="AA655">
            <v>3187</v>
          </cell>
          <cell r="AB655">
            <v>1671</v>
          </cell>
          <cell r="AC655">
            <v>1083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705">
          <cell r="C705">
            <v>90</v>
          </cell>
          <cell r="D705">
            <v>89</v>
          </cell>
          <cell r="E705">
            <v>89</v>
          </cell>
          <cell r="F705">
            <v>0</v>
          </cell>
          <cell r="G705">
            <v>1</v>
          </cell>
          <cell r="AA705">
            <v>27</v>
          </cell>
          <cell r="AB705">
            <v>34</v>
          </cell>
          <cell r="AC705">
            <v>29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5</v>
          </cell>
          <cell r="AJ705">
            <v>0</v>
          </cell>
          <cell r="AL705">
            <v>165110</v>
          </cell>
        </row>
        <row r="747">
          <cell r="C747">
            <v>3653</v>
          </cell>
          <cell r="D747">
            <v>3639</v>
          </cell>
          <cell r="E747">
            <v>3639</v>
          </cell>
          <cell r="F747">
            <v>0</v>
          </cell>
          <cell r="G747">
            <v>14</v>
          </cell>
          <cell r="AA747">
            <v>322</v>
          </cell>
          <cell r="AB747">
            <v>2540</v>
          </cell>
          <cell r="AC747">
            <v>791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6415270</v>
          </cell>
        </row>
        <row r="807">
          <cell r="C807">
            <v>2689</v>
          </cell>
          <cell r="D807">
            <v>2664</v>
          </cell>
          <cell r="E807">
            <v>2659</v>
          </cell>
          <cell r="F807">
            <v>5</v>
          </cell>
          <cell r="G807">
            <v>25</v>
          </cell>
          <cell r="AA807">
            <v>363</v>
          </cell>
          <cell r="AB807">
            <v>873</v>
          </cell>
          <cell r="AC807">
            <v>1453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L807">
            <v>27354190</v>
          </cell>
        </row>
        <row r="830"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60">
          <cell r="C860">
            <v>1721</v>
          </cell>
          <cell r="D860">
            <v>1719</v>
          </cell>
          <cell r="E860">
            <v>1719</v>
          </cell>
          <cell r="F860">
            <v>0</v>
          </cell>
          <cell r="G860">
            <v>2</v>
          </cell>
          <cell r="AA860">
            <v>244</v>
          </cell>
          <cell r="AB860">
            <v>272</v>
          </cell>
          <cell r="AC860">
            <v>1205</v>
          </cell>
          <cell r="AD860">
            <v>6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2</v>
          </cell>
          <cell r="AJ860">
            <v>0</v>
          </cell>
          <cell r="AL860">
            <v>101195590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L862">
            <v>0</v>
          </cell>
        </row>
        <row r="863">
          <cell r="C863">
            <v>62</v>
          </cell>
          <cell r="D863">
            <v>62</v>
          </cell>
          <cell r="E863">
            <v>62</v>
          </cell>
          <cell r="F863">
            <v>0</v>
          </cell>
          <cell r="G863">
            <v>0</v>
          </cell>
          <cell r="AA863">
            <v>22</v>
          </cell>
          <cell r="AB863">
            <v>12</v>
          </cell>
          <cell r="AC863">
            <v>28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L863">
            <v>1409880</v>
          </cell>
        </row>
        <row r="885">
          <cell r="C885">
            <v>1002</v>
          </cell>
          <cell r="D885">
            <v>1001</v>
          </cell>
          <cell r="E885">
            <v>1001</v>
          </cell>
          <cell r="F885">
            <v>0</v>
          </cell>
          <cell r="G885">
            <v>1</v>
          </cell>
          <cell r="AA885">
            <v>411</v>
          </cell>
          <cell r="AB885">
            <v>336</v>
          </cell>
          <cell r="AC885">
            <v>255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3</v>
          </cell>
          <cell r="AJ885">
            <v>0</v>
          </cell>
          <cell r="AL885">
            <v>17094790</v>
          </cell>
        </row>
        <row r="926"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78</v>
          </cell>
          <cell r="AJ926">
            <v>0</v>
          </cell>
          <cell r="AL926">
            <v>0</v>
          </cell>
        </row>
        <row r="970"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</row>
        <row r="1048"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35</v>
          </cell>
          <cell r="AJ1048">
            <v>0</v>
          </cell>
          <cell r="AL1048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86">
          <cell r="AL1086">
            <v>0</v>
          </cell>
        </row>
        <row r="1087"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101">
          <cell r="C1101">
            <v>5434</v>
          </cell>
          <cell r="D1101">
            <v>5434</v>
          </cell>
          <cell r="E1101">
            <v>5434</v>
          </cell>
          <cell r="F1101">
            <v>0</v>
          </cell>
          <cell r="G1101">
            <v>0</v>
          </cell>
          <cell r="AA1101">
            <v>4118</v>
          </cell>
          <cell r="AB1101">
            <v>1316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61">
          <cell r="C1161">
            <v>7498</v>
          </cell>
          <cell r="D1161">
            <v>7498</v>
          </cell>
          <cell r="E1161">
            <v>7498</v>
          </cell>
          <cell r="F1161">
            <v>0</v>
          </cell>
          <cell r="G1161">
            <v>0</v>
          </cell>
          <cell r="AA1161">
            <v>5075</v>
          </cell>
          <cell r="AB1161">
            <v>2423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</row>
        <row r="1192">
          <cell r="C1192">
            <v>2189</v>
          </cell>
          <cell r="E1192">
            <v>2075</v>
          </cell>
          <cell r="AL1192">
            <v>68023060</v>
          </cell>
        </row>
        <row r="1206"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301</v>
          </cell>
          <cell r="AJ1206">
            <v>0</v>
          </cell>
          <cell r="AL1206">
            <v>0</v>
          </cell>
        </row>
        <row r="1210">
          <cell r="C1210">
            <v>0</v>
          </cell>
        </row>
        <row r="1227">
          <cell r="C1227">
            <v>75</v>
          </cell>
          <cell r="E1227">
            <v>75</v>
          </cell>
        </row>
        <row r="1230">
          <cell r="C1230">
            <v>247</v>
          </cell>
          <cell r="E1230">
            <v>247</v>
          </cell>
          <cell r="AL1230">
            <v>815100</v>
          </cell>
        </row>
        <row r="1231">
          <cell r="C1231">
            <v>421</v>
          </cell>
          <cell r="E1231">
            <v>421</v>
          </cell>
          <cell r="AL1231">
            <v>1389300</v>
          </cell>
        </row>
        <row r="1232">
          <cell r="C1232">
            <v>1</v>
          </cell>
          <cell r="E1232">
            <v>1</v>
          </cell>
          <cell r="AL1232">
            <v>13140</v>
          </cell>
        </row>
        <row r="1233">
          <cell r="C1233">
            <v>0</v>
          </cell>
          <cell r="E1233">
            <v>0</v>
          </cell>
          <cell r="AL1233">
            <v>0</v>
          </cell>
        </row>
        <row r="1234">
          <cell r="C1234">
            <v>1</v>
          </cell>
          <cell r="E1234">
            <v>1</v>
          </cell>
          <cell r="AL1234">
            <v>34910</v>
          </cell>
        </row>
        <row r="1235">
          <cell r="C1235">
            <v>0</v>
          </cell>
          <cell r="E1235">
            <v>0</v>
          </cell>
          <cell r="AL1235">
            <v>0</v>
          </cell>
        </row>
        <row r="1236">
          <cell r="C1236">
            <v>0</v>
          </cell>
          <cell r="E1236">
            <v>0</v>
          </cell>
          <cell r="AL1236">
            <v>0</v>
          </cell>
        </row>
        <row r="1242">
          <cell r="C1242">
            <v>32</v>
          </cell>
          <cell r="D1242">
            <v>32</v>
          </cell>
          <cell r="E1242">
            <v>32</v>
          </cell>
          <cell r="F1242">
            <v>0</v>
          </cell>
          <cell r="G1242">
            <v>0</v>
          </cell>
          <cell r="AA1242">
            <v>6</v>
          </cell>
          <cell r="AB1242">
            <v>26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</row>
        <row r="1243"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</row>
        <row r="1245"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</row>
        <row r="1246">
          <cell r="C1246">
            <v>3</v>
          </cell>
          <cell r="D1246">
            <v>3</v>
          </cell>
          <cell r="E1246">
            <v>3</v>
          </cell>
          <cell r="F1246">
            <v>0</v>
          </cell>
          <cell r="G1246">
            <v>0</v>
          </cell>
          <cell r="AA1246">
            <v>3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</row>
        <row r="1247"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</row>
        <row r="1248"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</row>
        <row r="1250">
          <cell r="C1250">
            <v>1</v>
          </cell>
          <cell r="D1250">
            <v>1</v>
          </cell>
          <cell r="E1250">
            <v>1</v>
          </cell>
          <cell r="F1250">
            <v>0</v>
          </cell>
          <cell r="G1250">
            <v>0</v>
          </cell>
          <cell r="AA1250">
            <v>1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</row>
        <row r="1271"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</row>
        <row r="1277"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</row>
        <row r="1278"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</row>
        <row r="1279"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</row>
        <row r="1282"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C1286">
            <v>6</v>
          </cell>
          <cell r="D1286">
            <v>6</v>
          </cell>
          <cell r="E1286">
            <v>6</v>
          </cell>
          <cell r="F1286">
            <v>0</v>
          </cell>
          <cell r="G1286">
            <v>0</v>
          </cell>
          <cell r="AA1286">
            <v>0</v>
          </cell>
          <cell r="AB1286">
            <v>6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</row>
        <row r="1289"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</row>
        <row r="1294">
          <cell r="C1294">
            <v>2</v>
          </cell>
          <cell r="D1294">
            <v>2</v>
          </cell>
          <cell r="E1294">
            <v>2</v>
          </cell>
          <cell r="F1294">
            <v>0</v>
          </cell>
          <cell r="G1294">
            <v>0</v>
          </cell>
          <cell r="AA1294">
            <v>0</v>
          </cell>
          <cell r="AB1294">
            <v>0</v>
          </cell>
          <cell r="AC1294">
            <v>2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</row>
        <row r="1295"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</row>
        <row r="1297"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</row>
        <row r="1380">
          <cell r="C1380">
            <v>9</v>
          </cell>
          <cell r="H1380">
            <v>9</v>
          </cell>
          <cell r="I1380">
            <v>9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P1380">
            <v>0</v>
          </cell>
          <cell r="Q1380">
            <v>0</v>
          </cell>
          <cell r="S1380">
            <v>0</v>
          </cell>
          <cell r="T1380">
            <v>9</v>
          </cell>
          <cell r="V1380">
            <v>0</v>
          </cell>
          <cell r="W1380">
            <v>0</v>
          </cell>
          <cell r="Y1380">
            <v>0</v>
          </cell>
          <cell r="Z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L1380">
            <v>1641690</v>
          </cell>
        </row>
        <row r="1382">
          <cell r="C1382">
            <v>1</v>
          </cell>
          <cell r="D1382">
            <v>1</v>
          </cell>
          <cell r="E1382">
            <v>1</v>
          </cell>
          <cell r="F1382">
            <v>0</v>
          </cell>
          <cell r="G1382">
            <v>0</v>
          </cell>
          <cell r="AA1382">
            <v>0</v>
          </cell>
          <cell r="AB1382">
            <v>1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</row>
        <row r="1383"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</row>
        <row r="1384">
          <cell r="C1384">
            <v>88</v>
          </cell>
          <cell r="D1384">
            <v>88</v>
          </cell>
          <cell r="E1384">
            <v>88</v>
          </cell>
          <cell r="F1384">
            <v>0</v>
          </cell>
          <cell r="G1384">
            <v>0</v>
          </cell>
          <cell r="AA1384">
            <v>0</v>
          </cell>
          <cell r="AB1384">
            <v>88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</row>
        <row r="1386"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</row>
        <row r="1387">
          <cell r="C1387">
            <v>2</v>
          </cell>
          <cell r="D1387">
            <v>2</v>
          </cell>
          <cell r="E1387">
            <v>2</v>
          </cell>
          <cell r="F1387">
            <v>0</v>
          </cell>
          <cell r="G1387">
            <v>0</v>
          </cell>
          <cell r="AA1387">
            <v>0</v>
          </cell>
          <cell r="AB1387">
            <v>2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C1388">
            <v>1</v>
          </cell>
          <cell r="D1388">
            <v>1</v>
          </cell>
          <cell r="E1388">
            <v>1</v>
          </cell>
          <cell r="F1388">
            <v>0</v>
          </cell>
          <cell r="G1388">
            <v>0</v>
          </cell>
          <cell r="AA1388">
            <v>0</v>
          </cell>
          <cell r="AB1388">
            <v>1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</row>
        <row r="1390"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C1392">
            <v>25</v>
          </cell>
          <cell r="D1392">
            <v>25</v>
          </cell>
          <cell r="E1392">
            <v>25</v>
          </cell>
          <cell r="F1392">
            <v>0</v>
          </cell>
          <cell r="G1392">
            <v>0</v>
          </cell>
          <cell r="AA1392">
            <v>0</v>
          </cell>
          <cell r="AB1392">
            <v>25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</row>
        <row r="1395"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C1396">
            <v>872</v>
          </cell>
          <cell r="D1396">
            <v>872</v>
          </cell>
          <cell r="E1396">
            <v>872</v>
          </cell>
          <cell r="F1396">
            <v>0</v>
          </cell>
          <cell r="G1396">
            <v>0</v>
          </cell>
          <cell r="AA1396">
            <v>0</v>
          </cell>
          <cell r="AB1396">
            <v>872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C1397">
            <v>6</v>
          </cell>
          <cell r="D1397">
            <v>6</v>
          </cell>
          <cell r="E1397">
            <v>6</v>
          </cell>
          <cell r="F1397">
            <v>0</v>
          </cell>
          <cell r="G1397">
            <v>0</v>
          </cell>
          <cell r="AA1397">
            <v>0</v>
          </cell>
          <cell r="AB1397">
            <v>6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</row>
        <row r="1398">
          <cell r="C1398">
            <v>20</v>
          </cell>
          <cell r="D1398">
            <v>20</v>
          </cell>
          <cell r="E1398">
            <v>20</v>
          </cell>
          <cell r="F1398">
            <v>0</v>
          </cell>
          <cell r="G1398">
            <v>0</v>
          </cell>
          <cell r="AA1398">
            <v>0</v>
          </cell>
          <cell r="AB1398">
            <v>20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</row>
        <row r="1399"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</row>
        <row r="1400"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</row>
        <row r="1401"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</row>
        <row r="1402"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</row>
        <row r="1403">
          <cell r="C1403">
            <v>19</v>
          </cell>
          <cell r="D1403">
            <v>19</v>
          </cell>
          <cell r="E1403">
            <v>19</v>
          </cell>
          <cell r="F1403">
            <v>0</v>
          </cell>
          <cell r="G1403">
            <v>0</v>
          </cell>
          <cell r="AA1403">
            <v>0</v>
          </cell>
          <cell r="AB1403">
            <v>19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</row>
        <row r="1410"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</row>
        <row r="1411"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</row>
        <row r="1412"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</row>
        <row r="1413"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</row>
        <row r="1414"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</row>
        <row r="1415"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</row>
        <row r="1416">
          <cell r="C1416">
            <v>17</v>
          </cell>
          <cell r="D1416">
            <v>17</v>
          </cell>
          <cell r="E1416">
            <v>17</v>
          </cell>
          <cell r="F1416">
            <v>0</v>
          </cell>
          <cell r="G1416">
            <v>0</v>
          </cell>
          <cell r="AA1416">
            <v>17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</row>
        <row r="1418"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</row>
        <row r="1419"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20"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</row>
        <row r="1421"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</row>
        <row r="1422">
          <cell r="C1422">
            <v>84</v>
          </cell>
          <cell r="D1422">
            <v>84</v>
          </cell>
          <cell r="E1422">
            <v>84</v>
          </cell>
          <cell r="F1422">
            <v>0</v>
          </cell>
          <cell r="G1422">
            <v>0</v>
          </cell>
          <cell r="AA1422">
            <v>0</v>
          </cell>
          <cell r="AB1422">
            <v>84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</row>
        <row r="1423">
          <cell r="C1423">
            <v>74</v>
          </cell>
          <cell r="D1423">
            <v>74</v>
          </cell>
          <cell r="E1423">
            <v>74</v>
          </cell>
          <cell r="F1423">
            <v>0</v>
          </cell>
          <cell r="G1423">
            <v>0</v>
          </cell>
          <cell r="AA1423">
            <v>0</v>
          </cell>
          <cell r="AB1423">
            <v>74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C1424">
            <v>30</v>
          </cell>
          <cell r="D1424">
            <v>30</v>
          </cell>
          <cell r="E1424">
            <v>30</v>
          </cell>
          <cell r="F1424">
            <v>0</v>
          </cell>
          <cell r="G1424">
            <v>0</v>
          </cell>
          <cell r="AA1424">
            <v>0</v>
          </cell>
          <cell r="AB1424">
            <v>30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</row>
        <row r="1425"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</row>
        <row r="1426"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</row>
        <row r="1427"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</row>
        <row r="1428"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</row>
        <row r="1514">
          <cell r="C1514">
            <v>96</v>
          </cell>
          <cell r="H1514">
            <v>89</v>
          </cell>
          <cell r="I1514">
            <v>79</v>
          </cell>
          <cell r="J1514">
            <v>10</v>
          </cell>
          <cell r="K1514">
            <v>2</v>
          </cell>
          <cell r="L1514">
            <v>3</v>
          </cell>
          <cell r="M1514">
            <v>2</v>
          </cell>
          <cell r="N1514">
            <v>0</v>
          </cell>
          <cell r="P1514">
            <v>0</v>
          </cell>
          <cell r="Q1514">
            <v>1</v>
          </cell>
          <cell r="S1514">
            <v>0</v>
          </cell>
          <cell r="T1514">
            <v>54</v>
          </cell>
          <cell r="V1514">
            <v>0</v>
          </cell>
          <cell r="W1514">
            <v>0</v>
          </cell>
          <cell r="Y1514">
            <v>0</v>
          </cell>
          <cell r="Z1514">
            <v>0</v>
          </cell>
          <cell r="AD1514">
            <v>0</v>
          </cell>
          <cell r="AE1514">
            <v>6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12</v>
          </cell>
          <cell r="AL1514">
            <v>33034525</v>
          </cell>
        </row>
        <row r="1516"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C1518">
            <v>1</v>
          </cell>
          <cell r="D1518">
            <v>1</v>
          </cell>
          <cell r="E1518">
            <v>1</v>
          </cell>
          <cell r="F1518">
            <v>0</v>
          </cell>
          <cell r="G1518">
            <v>0</v>
          </cell>
          <cell r="AA1518">
            <v>1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</row>
        <row r="1519"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</row>
        <row r="1521"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</row>
        <row r="1522">
          <cell r="C1522">
            <v>45</v>
          </cell>
          <cell r="D1522">
            <v>45</v>
          </cell>
          <cell r="E1522">
            <v>45</v>
          </cell>
          <cell r="F1522">
            <v>0</v>
          </cell>
          <cell r="G1522">
            <v>0</v>
          </cell>
          <cell r="AA1522">
            <v>0</v>
          </cell>
          <cell r="AB1522">
            <v>45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</row>
        <row r="1523">
          <cell r="C1523">
            <v>2</v>
          </cell>
          <cell r="D1523">
            <v>2</v>
          </cell>
          <cell r="E1523">
            <v>2</v>
          </cell>
          <cell r="F1523">
            <v>0</v>
          </cell>
          <cell r="G1523">
            <v>0</v>
          </cell>
          <cell r="AA1523">
            <v>0</v>
          </cell>
          <cell r="AB1523">
            <v>2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0</v>
          </cell>
        </row>
        <row r="1524">
          <cell r="C1524">
            <v>14</v>
          </cell>
          <cell r="D1524">
            <v>14</v>
          </cell>
          <cell r="E1524">
            <v>14</v>
          </cell>
          <cell r="F1524">
            <v>0</v>
          </cell>
          <cell r="G1524">
            <v>0</v>
          </cell>
          <cell r="AA1524">
            <v>0</v>
          </cell>
          <cell r="AB1524">
            <v>14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</row>
        <row r="1525"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</row>
        <row r="1526">
          <cell r="C1526">
            <v>6</v>
          </cell>
          <cell r="D1526">
            <v>6</v>
          </cell>
          <cell r="E1526">
            <v>6</v>
          </cell>
          <cell r="F1526">
            <v>0</v>
          </cell>
          <cell r="G1526">
            <v>0</v>
          </cell>
          <cell r="AA1526">
            <v>0</v>
          </cell>
          <cell r="AB1526">
            <v>6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</row>
        <row r="1527"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</row>
        <row r="1528"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</row>
        <row r="1529"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</row>
        <row r="1530">
          <cell r="C1530">
            <v>1</v>
          </cell>
          <cell r="D1530">
            <v>1</v>
          </cell>
          <cell r="E1530">
            <v>1</v>
          </cell>
          <cell r="F1530">
            <v>0</v>
          </cell>
          <cell r="G1530">
            <v>0</v>
          </cell>
          <cell r="AA1530">
            <v>0</v>
          </cell>
          <cell r="AB1530">
            <v>1</v>
          </cell>
          <cell r="AC1530">
            <v>0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</row>
        <row r="1531"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</row>
        <row r="1532">
          <cell r="C1532">
            <v>3</v>
          </cell>
          <cell r="D1532">
            <v>3</v>
          </cell>
          <cell r="E1532">
            <v>3</v>
          </cell>
          <cell r="F1532">
            <v>0</v>
          </cell>
          <cell r="G1532">
            <v>0</v>
          </cell>
          <cell r="AA1532">
            <v>0</v>
          </cell>
          <cell r="AB1532">
            <v>3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</row>
        <row r="1533"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0</v>
          </cell>
          <cell r="AJ1533">
            <v>0</v>
          </cell>
        </row>
        <row r="1534"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</row>
        <row r="1535">
          <cell r="C1535">
            <v>1</v>
          </cell>
          <cell r="D1535">
            <v>1</v>
          </cell>
          <cell r="E1535">
            <v>1</v>
          </cell>
          <cell r="F1535">
            <v>0</v>
          </cell>
          <cell r="G1535">
            <v>0</v>
          </cell>
          <cell r="AA1535">
            <v>1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</row>
        <row r="1536"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</row>
        <row r="1537">
          <cell r="C1537">
            <v>1</v>
          </cell>
          <cell r="D1537">
            <v>1</v>
          </cell>
          <cell r="E1537">
            <v>1</v>
          </cell>
          <cell r="F1537">
            <v>0</v>
          </cell>
          <cell r="G1537">
            <v>0</v>
          </cell>
          <cell r="AA1537">
            <v>1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</row>
        <row r="1538"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</row>
        <row r="1539">
          <cell r="C1539">
            <v>1</v>
          </cell>
          <cell r="D1539">
            <v>1</v>
          </cell>
          <cell r="E1539">
            <v>1</v>
          </cell>
          <cell r="F1539">
            <v>0</v>
          </cell>
          <cell r="G1539">
            <v>0</v>
          </cell>
          <cell r="AA1539">
            <v>1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</row>
        <row r="1540"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</row>
        <row r="1541"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</row>
        <row r="1542"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</row>
        <row r="1543"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</row>
        <row r="1544"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</row>
        <row r="1545"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</row>
        <row r="1546"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</row>
        <row r="1547"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</row>
        <row r="1548"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</row>
        <row r="1549"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</row>
        <row r="1550">
          <cell r="C1550">
            <v>227</v>
          </cell>
          <cell r="D1550">
            <v>227</v>
          </cell>
          <cell r="E1550">
            <v>227</v>
          </cell>
          <cell r="F1550">
            <v>0</v>
          </cell>
          <cell r="G1550">
            <v>0</v>
          </cell>
          <cell r="AA1550">
            <v>0</v>
          </cell>
          <cell r="AB1550">
            <v>227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</row>
        <row r="1551">
          <cell r="C1551">
            <v>1</v>
          </cell>
          <cell r="D1551">
            <v>1</v>
          </cell>
          <cell r="E1551">
            <v>1</v>
          </cell>
          <cell r="F1551">
            <v>0</v>
          </cell>
          <cell r="G1551">
            <v>0</v>
          </cell>
          <cell r="AA1551">
            <v>0</v>
          </cell>
          <cell r="AB1551">
            <v>1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</row>
        <row r="1552"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</row>
        <row r="1553"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</row>
        <row r="1554"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</row>
        <row r="1555"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</row>
        <row r="1556"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</row>
        <row r="1557"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</row>
        <row r="1558">
          <cell r="C1558">
            <v>13</v>
          </cell>
          <cell r="D1558">
            <v>13</v>
          </cell>
          <cell r="E1558">
            <v>13</v>
          </cell>
          <cell r="F1558">
            <v>0</v>
          </cell>
          <cell r="G1558">
            <v>0</v>
          </cell>
          <cell r="AA1558">
            <v>0</v>
          </cell>
          <cell r="AB1558">
            <v>13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</row>
        <row r="1559">
          <cell r="C1559">
            <v>15</v>
          </cell>
          <cell r="D1559">
            <v>15</v>
          </cell>
          <cell r="E1559">
            <v>15</v>
          </cell>
          <cell r="F1559">
            <v>0</v>
          </cell>
          <cell r="G1559">
            <v>0</v>
          </cell>
          <cell r="AA1559">
            <v>4</v>
          </cell>
          <cell r="AB1559">
            <v>11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</row>
        <row r="1560">
          <cell r="C1560">
            <v>15</v>
          </cell>
          <cell r="D1560">
            <v>15</v>
          </cell>
          <cell r="E1560">
            <v>15</v>
          </cell>
          <cell r="F1560">
            <v>0</v>
          </cell>
          <cell r="G1560">
            <v>0</v>
          </cell>
          <cell r="AA1560">
            <v>4</v>
          </cell>
          <cell r="AB1560">
            <v>11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</row>
        <row r="1561">
          <cell r="C1561">
            <v>37</v>
          </cell>
          <cell r="D1561">
            <v>37</v>
          </cell>
          <cell r="E1561">
            <v>37</v>
          </cell>
          <cell r="F1561">
            <v>0</v>
          </cell>
          <cell r="G1561">
            <v>0</v>
          </cell>
          <cell r="AA1561">
            <v>19</v>
          </cell>
          <cell r="AB1561">
            <v>18</v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</row>
        <row r="1562">
          <cell r="C1562">
            <v>99</v>
          </cell>
          <cell r="D1562">
            <v>99</v>
          </cell>
          <cell r="E1562">
            <v>99</v>
          </cell>
          <cell r="F1562">
            <v>0</v>
          </cell>
          <cell r="G1562">
            <v>0</v>
          </cell>
          <cell r="AA1562">
            <v>47</v>
          </cell>
          <cell r="AB1562">
            <v>52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</row>
        <row r="1563">
          <cell r="C1563">
            <v>156</v>
          </cell>
          <cell r="D1563">
            <v>156</v>
          </cell>
          <cell r="E1563">
            <v>156</v>
          </cell>
          <cell r="F1563">
            <v>0</v>
          </cell>
          <cell r="G1563">
            <v>0</v>
          </cell>
          <cell r="AA1563">
            <v>156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</row>
        <row r="1564">
          <cell r="C1564">
            <v>183</v>
          </cell>
          <cell r="D1564">
            <v>183</v>
          </cell>
          <cell r="E1564">
            <v>183</v>
          </cell>
          <cell r="F1564">
            <v>0</v>
          </cell>
          <cell r="G1564">
            <v>0</v>
          </cell>
          <cell r="AA1564">
            <v>183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</row>
        <row r="1565">
          <cell r="C1565">
            <v>0</v>
          </cell>
          <cell r="D1565">
            <v>0</v>
          </cell>
          <cell r="E1565">
            <v>0</v>
          </cell>
        </row>
        <row r="1566">
          <cell r="C1566">
            <v>0</v>
          </cell>
          <cell r="D1566">
            <v>0</v>
          </cell>
          <cell r="E1566">
            <v>0</v>
          </cell>
        </row>
        <row r="1567">
          <cell r="C1567">
            <v>0</v>
          </cell>
          <cell r="D1567">
            <v>0</v>
          </cell>
          <cell r="E1567">
            <v>0</v>
          </cell>
        </row>
        <row r="1568">
          <cell r="C1568">
            <v>0</v>
          </cell>
          <cell r="D1568">
            <v>0</v>
          </cell>
          <cell r="E1568">
            <v>0</v>
          </cell>
        </row>
        <row r="1569">
          <cell r="C1569">
            <v>0</v>
          </cell>
          <cell r="D1569">
            <v>0</v>
          </cell>
          <cell r="E1569">
            <v>0</v>
          </cell>
        </row>
        <row r="1570"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</row>
        <row r="1571"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</row>
        <row r="1572"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</row>
        <row r="1573"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</row>
        <row r="1574"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</row>
        <row r="1575"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</row>
        <row r="1576">
          <cell r="C1576">
            <v>1</v>
          </cell>
          <cell r="D1576">
            <v>1</v>
          </cell>
          <cell r="E1576">
            <v>1</v>
          </cell>
          <cell r="F1576">
            <v>0</v>
          </cell>
          <cell r="G1576">
            <v>0</v>
          </cell>
          <cell r="AA1576">
            <v>0</v>
          </cell>
          <cell r="AB1576">
            <v>1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</row>
        <row r="1577"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</row>
        <row r="1578">
          <cell r="C1578">
            <v>2</v>
          </cell>
          <cell r="D1578">
            <v>2</v>
          </cell>
          <cell r="E1578">
            <v>2</v>
          </cell>
          <cell r="F1578">
            <v>0</v>
          </cell>
          <cell r="G1578">
            <v>0</v>
          </cell>
          <cell r="AA1578">
            <v>0</v>
          </cell>
          <cell r="AB1578">
            <v>2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</row>
        <row r="1579"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</row>
        <row r="1580">
          <cell r="C1580">
            <v>9</v>
          </cell>
          <cell r="D1580">
            <v>9</v>
          </cell>
          <cell r="E1580">
            <v>9</v>
          </cell>
          <cell r="F1580">
            <v>0</v>
          </cell>
          <cell r="G1580">
            <v>0</v>
          </cell>
          <cell r="AA1580">
            <v>0</v>
          </cell>
          <cell r="AB1580">
            <v>9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</row>
        <row r="1581"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</row>
        <row r="1582"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</row>
        <row r="1583"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</row>
        <row r="1584"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</row>
        <row r="1585"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</row>
        <row r="1696">
          <cell r="C1696">
            <v>49</v>
          </cell>
          <cell r="H1696">
            <v>43</v>
          </cell>
          <cell r="I1696">
            <v>32</v>
          </cell>
          <cell r="J1696">
            <v>11</v>
          </cell>
          <cell r="K1696">
            <v>3</v>
          </cell>
          <cell r="L1696">
            <v>1</v>
          </cell>
          <cell r="M1696">
            <v>2</v>
          </cell>
          <cell r="N1696">
            <v>0</v>
          </cell>
          <cell r="P1696">
            <v>10</v>
          </cell>
          <cell r="Q1696">
            <v>16</v>
          </cell>
          <cell r="S1696">
            <v>1</v>
          </cell>
          <cell r="T1696">
            <v>1</v>
          </cell>
          <cell r="V1696">
            <v>0</v>
          </cell>
          <cell r="W1696">
            <v>0</v>
          </cell>
          <cell r="Y1696">
            <v>0</v>
          </cell>
          <cell r="Z1696">
            <v>2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14</v>
          </cell>
          <cell r="AL1696">
            <v>3747310</v>
          </cell>
        </row>
        <row r="1698">
          <cell r="C1698">
            <v>7</v>
          </cell>
          <cell r="D1698">
            <v>7</v>
          </cell>
          <cell r="E1698">
            <v>7</v>
          </cell>
          <cell r="F1698">
            <v>0</v>
          </cell>
          <cell r="G1698">
            <v>0</v>
          </cell>
          <cell r="AA1698">
            <v>0</v>
          </cell>
          <cell r="AB1698">
            <v>7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</row>
        <row r="1760">
          <cell r="C1760">
            <v>14</v>
          </cell>
          <cell r="H1760">
            <v>9</v>
          </cell>
          <cell r="I1760">
            <v>9</v>
          </cell>
          <cell r="J1760">
            <v>0</v>
          </cell>
          <cell r="K1760">
            <v>1</v>
          </cell>
          <cell r="L1760">
            <v>4</v>
          </cell>
          <cell r="M1760">
            <v>0</v>
          </cell>
          <cell r="N1760">
            <v>0</v>
          </cell>
          <cell r="P1760">
            <v>0</v>
          </cell>
          <cell r="Q1760">
            <v>7</v>
          </cell>
          <cell r="S1760">
            <v>0</v>
          </cell>
          <cell r="T1760">
            <v>2</v>
          </cell>
          <cell r="V1760">
            <v>0</v>
          </cell>
          <cell r="W1760">
            <v>0</v>
          </cell>
          <cell r="Y1760">
            <v>0</v>
          </cell>
          <cell r="Z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1</v>
          </cell>
          <cell r="AL1760">
            <v>1528670</v>
          </cell>
        </row>
        <row r="1834">
          <cell r="C1834">
            <v>59</v>
          </cell>
          <cell r="H1834">
            <v>40</v>
          </cell>
          <cell r="I1834">
            <v>39</v>
          </cell>
          <cell r="J1834">
            <v>1</v>
          </cell>
          <cell r="K1834">
            <v>1</v>
          </cell>
          <cell r="L1834">
            <v>16</v>
          </cell>
          <cell r="M1834">
            <v>1</v>
          </cell>
          <cell r="N1834">
            <v>1</v>
          </cell>
          <cell r="P1834">
            <v>0</v>
          </cell>
          <cell r="Q1834">
            <v>6</v>
          </cell>
          <cell r="S1834">
            <v>0</v>
          </cell>
          <cell r="T1834">
            <v>0</v>
          </cell>
          <cell r="V1834">
            <v>0</v>
          </cell>
          <cell r="W1834">
            <v>0</v>
          </cell>
          <cell r="Y1834">
            <v>0</v>
          </cell>
          <cell r="Z1834">
            <v>7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I1834">
            <v>0</v>
          </cell>
          <cell r="AJ1834">
            <v>2</v>
          </cell>
          <cell r="AL1834">
            <v>3388035</v>
          </cell>
        </row>
        <row r="1851">
          <cell r="C1851">
            <v>5</v>
          </cell>
          <cell r="D1851">
            <v>5</v>
          </cell>
          <cell r="E1851">
            <v>5</v>
          </cell>
          <cell r="F1851">
            <v>0</v>
          </cell>
          <cell r="G1851">
            <v>0</v>
          </cell>
          <cell r="AA1851">
            <v>0</v>
          </cell>
          <cell r="AB1851">
            <v>5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</row>
        <row r="1877">
          <cell r="C1877">
            <v>48</v>
          </cell>
          <cell r="H1877">
            <v>41</v>
          </cell>
          <cell r="I1877">
            <v>37</v>
          </cell>
          <cell r="J1877">
            <v>4</v>
          </cell>
          <cell r="K1877">
            <v>1</v>
          </cell>
          <cell r="L1877">
            <v>4</v>
          </cell>
          <cell r="M1877">
            <v>2</v>
          </cell>
          <cell r="N1877">
            <v>0</v>
          </cell>
          <cell r="P1877">
            <v>0</v>
          </cell>
          <cell r="Q1877">
            <v>0</v>
          </cell>
          <cell r="S1877">
            <v>0</v>
          </cell>
          <cell r="T1877">
            <v>0</v>
          </cell>
          <cell r="V1877">
            <v>0</v>
          </cell>
          <cell r="W1877">
            <v>1</v>
          </cell>
          <cell r="Y1877">
            <v>0</v>
          </cell>
          <cell r="Z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3</v>
          </cell>
          <cell r="AL1877">
            <v>2385825</v>
          </cell>
        </row>
        <row r="1879"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</row>
        <row r="1880">
          <cell r="C1880">
            <v>1</v>
          </cell>
          <cell r="D1880">
            <v>1</v>
          </cell>
          <cell r="E1880">
            <v>1</v>
          </cell>
          <cell r="F1880">
            <v>0</v>
          </cell>
          <cell r="G1880">
            <v>0</v>
          </cell>
          <cell r="AA1880">
            <v>0</v>
          </cell>
          <cell r="AB1880">
            <v>1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</row>
        <row r="1881">
          <cell r="C1881">
            <v>3000</v>
          </cell>
          <cell r="D1881">
            <v>3000</v>
          </cell>
          <cell r="E1881">
            <v>3000</v>
          </cell>
          <cell r="F1881">
            <v>0</v>
          </cell>
          <cell r="G1881">
            <v>0</v>
          </cell>
          <cell r="AA1881">
            <v>3000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</row>
        <row r="1882"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</row>
        <row r="1883">
          <cell r="C1883">
            <v>9</v>
          </cell>
          <cell r="D1883">
            <v>9</v>
          </cell>
          <cell r="E1883">
            <v>9</v>
          </cell>
          <cell r="F1883">
            <v>0</v>
          </cell>
          <cell r="G1883">
            <v>0</v>
          </cell>
          <cell r="AA1883">
            <v>9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</row>
        <row r="1884"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</row>
        <row r="1885"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</row>
        <row r="1886"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</row>
        <row r="1887"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</row>
        <row r="1888">
          <cell r="C1888">
            <v>1</v>
          </cell>
          <cell r="D1888">
            <v>1</v>
          </cell>
          <cell r="E1888">
            <v>1</v>
          </cell>
          <cell r="F1888">
            <v>0</v>
          </cell>
          <cell r="G1888">
            <v>0</v>
          </cell>
          <cell r="AA1888">
            <v>1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</row>
        <row r="1889"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</row>
        <row r="1890"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</row>
        <row r="1891"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0</v>
          </cell>
          <cell r="AJ1891">
            <v>0</v>
          </cell>
        </row>
        <row r="1892"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</row>
        <row r="1893"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</row>
        <row r="1894">
          <cell r="C1894">
            <v>2</v>
          </cell>
          <cell r="D1894">
            <v>2</v>
          </cell>
          <cell r="E1894">
            <v>2</v>
          </cell>
          <cell r="F1894">
            <v>0</v>
          </cell>
          <cell r="G1894">
            <v>0</v>
          </cell>
          <cell r="AA1894">
            <v>2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</row>
        <row r="1898"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I1898">
            <v>0</v>
          </cell>
          <cell r="AJ1898">
            <v>0</v>
          </cell>
        </row>
        <row r="1899"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</row>
        <row r="1900"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</row>
        <row r="1901"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</row>
        <row r="1902"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</row>
        <row r="1903"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</row>
        <row r="1904"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</row>
        <row r="1905"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0</v>
          </cell>
          <cell r="AJ1905">
            <v>0</v>
          </cell>
        </row>
        <row r="1906"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I1906">
            <v>0</v>
          </cell>
          <cell r="AJ1906">
            <v>0</v>
          </cell>
        </row>
        <row r="1907"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</row>
        <row r="1908"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</row>
        <row r="1909">
          <cell r="C1909">
            <v>20</v>
          </cell>
          <cell r="D1909">
            <v>20</v>
          </cell>
          <cell r="E1909">
            <v>20</v>
          </cell>
          <cell r="F1909">
            <v>0</v>
          </cell>
          <cell r="G1909">
            <v>0</v>
          </cell>
          <cell r="AA1909">
            <v>11</v>
          </cell>
          <cell r="AB1909">
            <v>9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</row>
        <row r="1910"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</row>
        <row r="1911"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>
            <v>0</v>
          </cell>
          <cell r="AI1911">
            <v>0</v>
          </cell>
          <cell r="AJ1911">
            <v>0</v>
          </cell>
        </row>
        <row r="1912"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</row>
        <row r="1913"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</row>
        <row r="1914"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</row>
        <row r="1915"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</row>
        <row r="1916"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</row>
        <row r="1917"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</row>
        <row r="1918"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</row>
        <row r="1919"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</row>
        <row r="1920"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</row>
        <row r="1921"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</row>
        <row r="1922"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</row>
        <row r="1923"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</row>
        <row r="1924"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</row>
        <row r="1925"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</row>
        <row r="1926"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</row>
        <row r="1927"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</row>
        <row r="1928"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</row>
        <row r="1929"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</row>
        <row r="1930"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</row>
        <row r="1931"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</row>
        <row r="1932">
          <cell r="C1932">
            <v>240</v>
          </cell>
          <cell r="D1932">
            <v>240</v>
          </cell>
          <cell r="E1932">
            <v>240</v>
          </cell>
          <cell r="F1932">
            <v>0</v>
          </cell>
          <cell r="G1932">
            <v>0</v>
          </cell>
          <cell r="AA1932">
            <v>240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</row>
        <row r="1933">
          <cell r="C1933">
            <v>248</v>
          </cell>
          <cell r="D1933">
            <v>248</v>
          </cell>
          <cell r="E1933">
            <v>248</v>
          </cell>
          <cell r="F1933">
            <v>0</v>
          </cell>
          <cell r="G1933">
            <v>0</v>
          </cell>
          <cell r="AA1933">
            <v>248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</row>
        <row r="1934">
          <cell r="C1934">
            <v>10202</v>
          </cell>
          <cell r="D1934">
            <v>9932</v>
          </cell>
          <cell r="E1934">
            <v>9932</v>
          </cell>
          <cell r="F1934">
            <v>0</v>
          </cell>
          <cell r="G1934">
            <v>270</v>
          </cell>
          <cell r="AA1934">
            <v>9517</v>
          </cell>
          <cell r="AB1934">
            <v>44</v>
          </cell>
          <cell r="AC1934">
            <v>641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</row>
        <row r="1935">
          <cell r="C1935">
            <v>6773</v>
          </cell>
          <cell r="D1935">
            <v>6773</v>
          </cell>
          <cell r="E1935">
            <v>6773</v>
          </cell>
          <cell r="F1935">
            <v>0</v>
          </cell>
          <cell r="G1935">
            <v>0</v>
          </cell>
          <cell r="AA1935">
            <v>6773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</row>
        <row r="1936"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</row>
        <row r="1937">
          <cell r="C1937">
            <v>22</v>
          </cell>
          <cell r="D1937">
            <v>22</v>
          </cell>
          <cell r="E1937">
            <v>22</v>
          </cell>
          <cell r="F1937">
            <v>0</v>
          </cell>
          <cell r="G1937">
            <v>0</v>
          </cell>
          <cell r="AA1937">
            <v>22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</row>
        <row r="1938"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</row>
        <row r="1939">
          <cell r="C1939">
            <v>1249</v>
          </cell>
          <cell r="D1939">
            <v>1249</v>
          </cell>
          <cell r="E1939">
            <v>1249</v>
          </cell>
          <cell r="F1939">
            <v>0</v>
          </cell>
          <cell r="G1939">
            <v>0</v>
          </cell>
          <cell r="AA1939">
            <v>874</v>
          </cell>
          <cell r="AB1939">
            <v>0</v>
          </cell>
          <cell r="AC1939">
            <v>375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</row>
        <row r="1940"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</row>
        <row r="1941"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</row>
        <row r="1942"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</row>
        <row r="1943"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</row>
        <row r="1944"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</row>
        <row r="1945">
          <cell r="C1945">
            <v>6</v>
          </cell>
          <cell r="D1945">
            <v>6</v>
          </cell>
          <cell r="E1945">
            <v>6</v>
          </cell>
          <cell r="F1945">
            <v>0</v>
          </cell>
          <cell r="G1945">
            <v>0</v>
          </cell>
          <cell r="AA1945">
            <v>6</v>
          </cell>
          <cell r="AB1945">
            <v>0</v>
          </cell>
          <cell r="AC1945">
            <v>0</v>
          </cell>
          <cell r="AD1945">
            <v>0</v>
          </cell>
          <cell r="AE1945">
            <v>0</v>
          </cell>
          <cell r="AF1945">
            <v>0</v>
          </cell>
          <cell r="AG1945">
            <v>0</v>
          </cell>
          <cell r="AH1945">
            <v>0</v>
          </cell>
          <cell r="AI1945">
            <v>0</v>
          </cell>
          <cell r="AJ1945">
            <v>0</v>
          </cell>
        </row>
        <row r="1946">
          <cell r="C1946">
            <v>12</v>
          </cell>
          <cell r="D1946">
            <v>12</v>
          </cell>
          <cell r="E1946">
            <v>12</v>
          </cell>
          <cell r="F1946">
            <v>0</v>
          </cell>
          <cell r="G1946">
            <v>0</v>
          </cell>
          <cell r="AA1946">
            <v>12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</row>
        <row r="1947">
          <cell r="C1947">
            <v>462</v>
          </cell>
          <cell r="D1947">
            <v>462</v>
          </cell>
          <cell r="E1947">
            <v>462</v>
          </cell>
          <cell r="F1947">
            <v>0</v>
          </cell>
          <cell r="G1947">
            <v>0</v>
          </cell>
          <cell r="AA1947">
            <v>462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</row>
        <row r="1948">
          <cell r="C1948">
            <v>2</v>
          </cell>
          <cell r="D1948">
            <v>2</v>
          </cell>
          <cell r="E1948">
            <v>2</v>
          </cell>
          <cell r="F1948">
            <v>0</v>
          </cell>
          <cell r="G1948">
            <v>0</v>
          </cell>
          <cell r="AA1948">
            <v>2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</row>
        <row r="1949"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</row>
        <row r="1950"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</row>
        <row r="1951"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</row>
        <row r="1952"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</row>
        <row r="1953">
          <cell r="C1953">
            <v>6</v>
          </cell>
          <cell r="D1953">
            <v>6</v>
          </cell>
          <cell r="E1953">
            <v>6</v>
          </cell>
          <cell r="F1953">
            <v>0</v>
          </cell>
          <cell r="G1953">
            <v>0</v>
          </cell>
          <cell r="AA1953">
            <v>6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</row>
        <row r="1954"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</row>
        <row r="1955">
          <cell r="C1955">
            <v>0</v>
          </cell>
          <cell r="D1955">
            <v>0</v>
          </cell>
          <cell r="E1955">
            <v>0</v>
          </cell>
        </row>
        <row r="1956"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  <cell r="AE1956">
            <v>0</v>
          </cell>
          <cell r="AF1956">
            <v>0</v>
          </cell>
          <cell r="AG1956">
            <v>0</v>
          </cell>
          <cell r="AH1956">
            <v>0</v>
          </cell>
          <cell r="AI1956">
            <v>0</v>
          </cell>
          <cell r="AJ1956">
            <v>0</v>
          </cell>
        </row>
        <row r="1957"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</row>
        <row r="1958"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I1958">
            <v>0</v>
          </cell>
          <cell r="AJ1958">
            <v>0</v>
          </cell>
        </row>
        <row r="1959"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</row>
        <row r="1960"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</row>
        <row r="1961"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H1961">
            <v>0</v>
          </cell>
          <cell r="AI1961">
            <v>0</v>
          </cell>
          <cell r="AJ1961">
            <v>0</v>
          </cell>
        </row>
        <row r="1962"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</row>
        <row r="1963"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</row>
        <row r="1964"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</row>
        <row r="1965"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</row>
        <row r="1966"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</row>
        <row r="1967"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</row>
        <row r="1968"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</row>
        <row r="1969"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</row>
        <row r="1970"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</row>
        <row r="1971"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</row>
        <row r="1972"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</row>
        <row r="1999">
          <cell r="C1999">
            <v>1031</v>
          </cell>
          <cell r="D1999">
            <v>1021</v>
          </cell>
          <cell r="E1999">
            <v>1021</v>
          </cell>
          <cell r="F1999">
            <v>0</v>
          </cell>
          <cell r="G1999">
            <v>10</v>
          </cell>
          <cell r="AA1999">
            <v>298</v>
          </cell>
          <cell r="AB1999">
            <v>496</v>
          </cell>
          <cell r="AC1999">
            <v>237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2</v>
          </cell>
          <cell r="AJ1999">
            <v>0</v>
          </cell>
        </row>
        <row r="2002"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</row>
        <row r="2093">
          <cell r="P2093">
            <v>0</v>
          </cell>
          <cell r="Q2093">
            <v>17</v>
          </cell>
          <cell r="S2093">
            <v>0</v>
          </cell>
          <cell r="T2093">
            <v>1</v>
          </cell>
          <cell r="V2093">
            <v>0</v>
          </cell>
          <cell r="W2093">
            <v>0</v>
          </cell>
          <cell r="Y2093">
            <v>0</v>
          </cell>
          <cell r="Z2093">
            <v>3</v>
          </cell>
        </row>
        <row r="2103">
          <cell r="P2103">
            <v>0</v>
          </cell>
          <cell r="Q2103">
            <v>0</v>
          </cell>
          <cell r="S2103">
            <v>0</v>
          </cell>
          <cell r="T2103">
            <v>0</v>
          </cell>
          <cell r="V2103">
            <v>0</v>
          </cell>
          <cell r="W2103">
            <v>0</v>
          </cell>
          <cell r="Y2103">
            <v>0</v>
          </cell>
          <cell r="Z2103">
            <v>0</v>
          </cell>
        </row>
        <row r="2104">
          <cell r="C2104">
            <v>21</v>
          </cell>
          <cell r="H2104">
            <v>18</v>
          </cell>
          <cell r="I2104">
            <v>15</v>
          </cell>
          <cell r="J2104">
            <v>3</v>
          </cell>
          <cell r="K2104">
            <v>0</v>
          </cell>
          <cell r="L2104">
            <v>0</v>
          </cell>
          <cell r="M2104">
            <v>3</v>
          </cell>
          <cell r="N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3</v>
          </cell>
          <cell r="AL2104">
            <v>20927630</v>
          </cell>
        </row>
        <row r="2190">
          <cell r="C2190">
            <v>5</v>
          </cell>
          <cell r="H2190">
            <v>5</v>
          </cell>
          <cell r="I2190">
            <v>5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P2190">
            <v>0</v>
          </cell>
          <cell r="Q2190">
            <v>2</v>
          </cell>
          <cell r="S2190">
            <v>0</v>
          </cell>
          <cell r="T2190">
            <v>0</v>
          </cell>
          <cell r="V2190">
            <v>0</v>
          </cell>
          <cell r="W2190">
            <v>0</v>
          </cell>
          <cell r="Y2190">
            <v>0</v>
          </cell>
          <cell r="Z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L2190">
            <v>754620</v>
          </cell>
        </row>
        <row r="2192">
          <cell r="C2192">
            <v>38</v>
          </cell>
          <cell r="D2192">
            <v>38</v>
          </cell>
          <cell r="E2192">
            <v>38</v>
          </cell>
          <cell r="F2192">
            <v>0</v>
          </cell>
          <cell r="G2192">
            <v>0</v>
          </cell>
          <cell r="AA2192">
            <v>4</v>
          </cell>
          <cell r="AB2192">
            <v>34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0</v>
          </cell>
          <cell r="AJ2192">
            <v>0</v>
          </cell>
        </row>
        <row r="2193"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</row>
        <row r="2194">
          <cell r="C2194">
            <v>17</v>
          </cell>
          <cell r="D2194">
            <v>17</v>
          </cell>
          <cell r="E2194">
            <v>17</v>
          </cell>
          <cell r="F2194">
            <v>0</v>
          </cell>
          <cell r="G2194">
            <v>0</v>
          </cell>
          <cell r="AA2194">
            <v>0</v>
          </cell>
          <cell r="AB2194">
            <v>17</v>
          </cell>
          <cell r="AC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</row>
        <row r="2195"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</row>
        <row r="2196"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>
            <v>0</v>
          </cell>
          <cell r="AI2196">
            <v>0</v>
          </cell>
          <cell r="AJ2196">
            <v>0</v>
          </cell>
        </row>
        <row r="2197"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I2197">
            <v>0</v>
          </cell>
          <cell r="AJ2197">
            <v>0</v>
          </cell>
        </row>
        <row r="2198"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H2198">
            <v>0</v>
          </cell>
          <cell r="AI2198">
            <v>0</v>
          </cell>
          <cell r="AJ2198">
            <v>0</v>
          </cell>
        </row>
        <row r="2199"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H2199">
            <v>0</v>
          </cell>
          <cell r="AI2199">
            <v>0</v>
          </cell>
          <cell r="AJ2199">
            <v>0</v>
          </cell>
        </row>
        <row r="2200"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</row>
        <row r="2201"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0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</row>
        <row r="2202">
          <cell r="C2202">
            <v>43</v>
          </cell>
          <cell r="D2202">
            <v>42</v>
          </cell>
          <cell r="E2202">
            <v>42</v>
          </cell>
          <cell r="F2202">
            <v>0</v>
          </cell>
          <cell r="G2202">
            <v>1</v>
          </cell>
          <cell r="AA2202">
            <v>5</v>
          </cell>
          <cell r="AB2202">
            <v>38</v>
          </cell>
          <cell r="AC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</row>
        <row r="2203"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  <cell r="AE2203">
            <v>0</v>
          </cell>
          <cell r="AF2203">
            <v>0</v>
          </cell>
          <cell r="AG2203">
            <v>0</v>
          </cell>
          <cell r="AH2203">
            <v>0</v>
          </cell>
          <cell r="AI2203">
            <v>0</v>
          </cell>
          <cell r="AJ2203">
            <v>0</v>
          </cell>
        </row>
        <row r="2204"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</row>
        <row r="2205"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H2205">
            <v>0</v>
          </cell>
          <cell r="AI2205">
            <v>0</v>
          </cell>
          <cell r="AJ2205">
            <v>0</v>
          </cell>
        </row>
        <row r="2206"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</row>
        <row r="2207"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</row>
        <row r="2208"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H2208">
            <v>0</v>
          </cell>
          <cell r="AI2208">
            <v>0</v>
          </cell>
          <cell r="AJ2208">
            <v>0</v>
          </cell>
        </row>
        <row r="2209">
          <cell r="C2209">
            <v>134</v>
          </cell>
          <cell r="D2209">
            <v>134</v>
          </cell>
          <cell r="E2209">
            <v>134</v>
          </cell>
          <cell r="F2209">
            <v>0</v>
          </cell>
          <cell r="G2209">
            <v>0</v>
          </cell>
          <cell r="AA2209">
            <v>132</v>
          </cell>
          <cell r="AB2209">
            <v>0</v>
          </cell>
          <cell r="AC2209">
            <v>2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</row>
        <row r="2210"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H2210">
            <v>0</v>
          </cell>
          <cell r="AI2210">
            <v>0</v>
          </cell>
          <cell r="AJ2210">
            <v>0</v>
          </cell>
        </row>
        <row r="2211"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</row>
        <row r="2212"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</row>
        <row r="2213"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</row>
        <row r="2214"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</row>
        <row r="2215">
          <cell r="C2215">
            <v>1</v>
          </cell>
          <cell r="D2215">
            <v>1</v>
          </cell>
          <cell r="E2215">
            <v>1</v>
          </cell>
          <cell r="F2215">
            <v>0</v>
          </cell>
          <cell r="G2215">
            <v>0</v>
          </cell>
          <cell r="AA2215">
            <v>1</v>
          </cell>
          <cell r="AB2215">
            <v>0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</row>
        <row r="2216"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</row>
        <row r="2217">
          <cell r="C2217">
            <v>11</v>
          </cell>
          <cell r="D2217">
            <v>10</v>
          </cell>
          <cell r="E2217">
            <v>10</v>
          </cell>
          <cell r="F2217">
            <v>0</v>
          </cell>
          <cell r="G2217">
            <v>1</v>
          </cell>
          <cell r="AA2217">
            <v>0</v>
          </cell>
          <cell r="AB2217">
            <v>11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</row>
        <row r="2218"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</row>
        <row r="2219"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</row>
        <row r="2220"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</row>
        <row r="2221"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</row>
        <row r="2222"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2</v>
          </cell>
          <cell r="D2223">
            <v>2</v>
          </cell>
          <cell r="E2223">
            <v>2</v>
          </cell>
          <cell r="F2223">
            <v>0</v>
          </cell>
          <cell r="G2223">
            <v>0</v>
          </cell>
          <cell r="AA2223">
            <v>2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</row>
        <row r="2224"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</row>
        <row r="2225"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</row>
        <row r="2226">
          <cell r="C2226">
            <v>1</v>
          </cell>
          <cell r="D2226">
            <v>1</v>
          </cell>
          <cell r="E2226">
            <v>1</v>
          </cell>
          <cell r="F2226">
            <v>0</v>
          </cell>
          <cell r="G2226">
            <v>0</v>
          </cell>
          <cell r="AA2226">
            <v>1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0</v>
          </cell>
          <cell r="AJ2226">
            <v>0</v>
          </cell>
        </row>
        <row r="2227"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</row>
        <row r="2228"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I2228">
            <v>0</v>
          </cell>
          <cell r="AJ2228">
            <v>0</v>
          </cell>
        </row>
        <row r="2229"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</row>
        <row r="2230"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</row>
        <row r="2231"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</row>
        <row r="2232"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</row>
        <row r="2233"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</row>
        <row r="2234"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</row>
        <row r="2235"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</row>
        <row r="2236"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</row>
        <row r="2237"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</row>
        <row r="2238"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</row>
        <row r="2239"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</row>
        <row r="2240"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</row>
        <row r="2241"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</row>
        <row r="2242"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</row>
        <row r="2243"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</row>
        <row r="2244"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</row>
        <row r="2245"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</row>
        <row r="2246"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</row>
        <row r="2247"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</row>
        <row r="2248">
          <cell r="C2248">
            <v>17</v>
          </cell>
          <cell r="D2248">
            <v>17</v>
          </cell>
          <cell r="E2248">
            <v>17</v>
          </cell>
          <cell r="F2248">
            <v>0</v>
          </cell>
          <cell r="G2248">
            <v>0</v>
          </cell>
          <cell r="AA2248">
            <v>3</v>
          </cell>
          <cell r="AB2248">
            <v>2</v>
          </cell>
          <cell r="AC2248">
            <v>12</v>
          </cell>
          <cell r="AD2248">
            <v>0</v>
          </cell>
          <cell r="AE2248">
            <v>0</v>
          </cell>
          <cell r="AF2248">
            <v>0</v>
          </cell>
          <cell r="AG2248">
            <v>0</v>
          </cell>
          <cell r="AH2248">
            <v>0</v>
          </cell>
          <cell r="AI2248">
            <v>0</v>
          </cell>
          <cell r="AJ2248">
            <v>0</v>
          </cell>
        </row>
        <row r="2249"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</row>
        <row r="2250"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</row>
        <row r="2251"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</row>
        <row r="2252"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</row>
        <row r="2253"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</row>
        <row r="2254"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</row>
        <row r="2255"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</row>
        <row r="2256"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</row>
        <row r="2257"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</row>
        <row r="2260">
          <cell r="C2260">
            <v>52</v>
          </cell>
          <cell r="D2260">
            <v>51</v>
          </cell>
          <cell r="E2260">
            <v>51</v>
          </cell>
          <cell r="F2260">
            <v>0</v>
          </cell>
          <cell r="G2260">
            <v>1</v>
          </cell>
          <cell r="AA2260">
            <v>10</v>
          </cell>
          <cell r="AB2260">
            <v>42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</row>
        <row r="2261"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</row>
        <row r="2262">
          <cell r="C2262">
            <v>27</v>
          </cell>
          <cell r="D2262">
            <v>27</v>
          </cell>
          <cell r="E2262">
            <v>27</v>
          </cell>
          <cell r="F2262">
            <v>0</v>
          </cell>
          <cell r="G2262">
            <v>0</v>
          </cell>
          <cell r="AA2262">
            <v>2</v>
          </cell>
          <cell r="AB2262">
            <v>25</v>
          </cell>
          <cell r="AC2262">
            <v>0</v>
          </cell>
          <cell r="AD2262">
            <v>0</v>
          </cell>
          <cell r="AE2262">
            <v>0</v>
          </cell>
          <cell r="AF2262">
            <v>0</v>
          </cell>
          <cell r="AG2262">
            <v>0</v>
          </cell>
          <cell r="AH2262">
            <v>0</v>
          </cell>
          <cell r="AI2262">
            <v>0</v>
          </cell>
          <cell r="AJ2262">
            <v>0</v>
          </cell>
        </row>
        <row r="2379">
          <cell r="C2379">
            <v>184</v>
          </cell>
          <cell r="H2379">
            <v>148</v>
          </cell>
          <cell r="I2379">
            <v>116</v>
          </cell>
          <cell r="J2379">
            <v>32</v>
          </cell>
          <cell r="K2379">
            <v>6</v>
          </cell>
          <cell r="L2379">
            <v>27</v>
          </cell>
          <cell r="M2379">
            <v>3</v>
          </cell>
          <cell r="N2379">
            <v>0</v>
          </cell>
          <cell r="P2379">
            <v>2</v>
          </cell>
          <cell r="Q2379">
            <v>65</v>
          </cell>
          <cell r="S2379">
            <v>5</v>
          </cell>
          <cell r="T2379">
            <v>30</v>
          </cell>
          <cell r="V2379">
            <v>0</v>
          </cell>
          <cell r="W2379">
            <v>0</v>
          </cell>
          <cell r="Y2379">
            <v>3</v>
          </cell>
          <cell r="Z2379">
            <v>79</v>
          </cell>
          <cell r="AD2379">
            <v>1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36</v>
          </cell>
          <cell r="AL2379">
            <v>38068490</v>
          </cell>
        </row>
        <row r="2419">
          <cell r="C2419">
            <v>20</v>
          </cell>
          <cell r="H2419">
            <v>17</v>
          </cell>
          <cell r="I2419">
            <v>10</v>
          </cell>
          <cell r="J2419">
            <v>7</v>
          </cell>
          <cell r="K2419">
            <v>1</v>
          </cell>
          <cell r="L2419">
            <v>2</v>
          </cell>
          <cell r="M2419">
            <v>0</v>
          </cell>
          <cell r="N2419">
            <v>0</v>
          </cell>
          <cell r="P2419">
            <v>0</v>
          </cell>
          <cell r="Q2419">
            <v>4</v>
          </cell>
          <cell r="S2419">
            <v>0</v>
          </cell>
          <cell r="T2419">
            <v>11</v>
          </cell>
          <cell r="V2419">
            <v>0</v>
          </cell>
          <cell r="W2419">
            <v>0</v>
          </cell>
          <cell r="Y2419">
            <v>0</v>
          </cell>
          <cell r="Z2419">
            <v>1</v>
          </cell>
          <cell r="AD2419">
            <v>0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I2419">
            <v>0</v>
          </cell>
          <cell r="AJ2419">
            <v>8</v>
          </cell>
          <cell r="AL2419">
            <v>1672540</v>
          </cell>
        </row>
        <row r="2421"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</row>
        <row r="2422"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AA2422">
            <v>0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</row>
        <row r="2423">
          <cell r="C2423">
            <v>15</v>
          </cell>
          <cell r="D2423">
            <v>14</v>
          </cell>
          <cell r="E2423">
            <v>14</v>
          </cell>
          <cell r="F2423">
            <v>0</v>
          </cell>
          <cell r="G2423">
            <v>1</v>
          </cell>
          <cell r="AA2423">
            <v>1</v>
          </cell>
          <cell r="AB2423">
            <v>14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</row>
        <row r="2424"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</row>
        <row r="2425">
          <cell r="C2425">
            <v>14</v>
          </cell>
          <cell r="D2425">
            <v>14</v>
          </cell>
          <cell r="E2425">
            <v>14</v>
          </cell>
          <cell r="F2425">
            <v>0</v>
          </cell>
          <cell r="G2425">
            <v>0</v>
          </cell>
          <cell r="AA2425">
            <v>2</v>
          </cell>
          <cell r="AB2425">
            <v>12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</row>
        <row r="2426"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</row>
        <row r="2427"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</row>
        <row r="2428"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</row>
        <row r="2429"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0</v>
          </cell>
          <cell r="AJ2429">
            <v>0</v>
          </cell>
        </row>
        <row r="2430"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H2430">
            <v>0</v>
          </cell>
          <cell r="AI2430">
            <v>0</v>
          </cell>
          <cell r="AJ2430">
            <v>0</v>
          </cell>
        </row>
        <row r="2431"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0</v>
          </cell>
          <cell r="AJ2431">
            <v>0</v>
          </cell>
        </row>
        <row r="2432"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</row>
        <row r="2433"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</row>
        <row r="2434"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</row>
        <row r="2435"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0</v>
          </cell>
          <cell r="AJ2435">
            <v>0</v>
          </cell>
        </row>
        <row r="2436"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</row>
        <row r="2437">
          <cell r="C2437">
            <v>87</v>
          </cell>
          <cell r="D2437">
            <v>87</v>
          </cell>
          <cell r="E2437">
            <v>87</v>
          </cell>
          <cell r="F2437">
            <v>0</v>
          </cell>
          <cell r="G2437">
            <v>0</v>
          </cell>
          <cell r="AA2437">
            <v>77</v>
          </cell>
          <cell r="AB2437">
            <v>10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</row>
        <row r="2438"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</row>
        <row r="2439">
          <cell r="C2439">
            <v>1</v>
          </cell>
          <cell r="D2439">
            <v>1</v>
          </cell>
          <cell r="E2439">
            <v>1</v>
          </cell>
          <cell r="F2439">
            <v>0</v>
          </cell>
          <cell r="G2439">
            <v>0</v>
          </cell>
          <cell r="AA2439">
            <v>1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</row>
        <row r="2440">
          <cell r="C2440">
            <v>199</v>
          </cell>
          <cell r="D2440">
            <v>199</v>
          </cell>
          <cell r="E2440">
            <v>199</v>
          </cell>
          <cell r="F2440">
            <v>0</v>
          </cell>
          <cell r="G2440">
            <v>0</v>
          </cell>
          <cell r="AA2440">
            <v>154</v>
          </cell>
          <cell r="AB2440">
            <v>7</v>
          </cell>
          <cell r="AC2440">
            <v>38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</row>
        <row r="2441"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</row>
        <row r="2442"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</row>
        <row r="2443"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</row>
        <row r="2444">
          <cell r="C2444">
            <v>266</v>
          </cell>
          <cell r="D2444">
            <v>156</v>
          </cell>
          <cell r="E2444">
            <v>156</v>
          </cell>
          <cell r="F2444">
            <v>0</v>
          </cell>
          <cell r="G2444">
            <v>110</v>
          </cell>
          <cell r="AA2444">
            <v>174</v>
          </cell>
          <cell r="AB2444">
            <v>0</v>
          </cell>
          <cell r="AC2444">
            <v>92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</row>
        <row r="2445"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</row>
        <row r="2446"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</row>
        <row r="2450">
          <cell r="C2450">
            <v>6</v>
          </cell>
          <cell r="D2450">
            <v>6</v>
          </cell>
          <cell r="E2450">
            <v>6</v>
          </cell>
          <cell r="F2450">
            <v>0</v>
          </cell>
          <cell r="G2450">
            <v>0</v>
          </cell>
          <cell r="AA2450">
            <v>6</v>
          </cell>
          <cell r="AB2450">
            <v>0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L2450">
            <v>304620</v>
          </cell>
        </row>
        <row r="2451"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  <cell r="AL2451">
            <v>0</v>
          </cell>
        </row>
        <row r="2452"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L2452">
            <v>0</v>
          </cell>
        </row>
        <row r="2453"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L2453">
            <v>0</v>
          </cell>
        </row>
        <row r="2454"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L2454">
            <v>0</v>
          </cell>
        </row>
        <row r="2455"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L2455">
            <v>0</v>
          </cell>
        </row>
        <row r="2456"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L2456">
            <v>0</v>
          </cell>
        </row>
        <row r="2457"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L2457">
            <v>0</v>
          </cell>
        </row>
        <row r="2458"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</row>
        <row r="2459"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</row>
        <row r="2460"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</row>
        <row r="2541">
          <cell r="C2541">
            <v>87</v>
          </cell>
          <cell r="H2541">
            <v>73</v>
          </cell>
          <cell r="I2541">
            <v>52</v>
          </cell>
          <cell r="J2541">
            <v>21</v>
          </cell>
          <cell r="K2541">
            <v>3</v>
          </cell>
          <cell r="L2541">
            <v>7</v>
          </cell>
          <cell r="M2541">
            <v>4</v>
          </cell>
          <cell r="N2541">
            <v>0</v>
          </cell>
          <cell r="P2541">
            <v>3</v>
          </cell>
          <cell r="Q2541">
            <v>33</v>
          </cell>
          <cell r="S2541">
            <v>39</v>
          </cell>
          <cell r="T2541">
            <v>9</v>
          </cell>
          <cell r="V2541">
            <v>0</v>
          </cell>
          <cell r="W2541">
            <v>0</v>
          </cell>
          <cell r="Y2541">
            <v>0</v>
          </cell>
          <cell r="Z2541">
            <v>3</v>
          </cell>
          <cell r="AD2541">
            <v>0</v>
          </cell>
          <cell r="AE2541">
            <v>0</v>
          </cell>
          <cell r="AF2541">
            <v>0</v>
          </cell>
          <cell r="AG2541">
            <v>0</v>
          </cell>
          <cell r="AH2541">
            <v>0</v>
          </cell>
          <cell r="AI2541">
            <v>0</v>
          </cell>
          <cell r="AJ2541">
            <v>24</v>
          </cell>
          <cell r="AL2541">
            <v>12480315</v>
          </cell>
        </row>
        <row r="2561">
          <cell r="C2561">
            <v>741</v>
          </cell>
          <cell r="D2561">
            <v>638</v>
          </cell>
          <cell r="E2561">
            <v>638</v>
          </cell>
          <cell r="F2561">
            <v>0</v>
          </cell>
          <cell r="G2561">
            <v>103</v>
          </cell>
          <cell r="AA2561">
            <v>604</v>
          </cell>
          <cell r="AB2561">
            <v>50</v>
          </cell>
          <cell r="AC2561">
            <v>87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</row>
        <row r="2567">
          <cell r="C2567">
            <v>6</v>
          </cell>
          <cell r="D2567">
            <v>6</v>
          </cell>
          <cell r="E2567">
            <v>6</v>
          </cell>
          <cell r="F2567">
            <v>0</v>
          </cell>
          <cell r="G2567">
            <v>0</v>
          </cell>
          <cell r="AA2567">
            <v>1</v>
          </cell>
          <cell r="AB2567">
            <v>5</v>
          </cell>
          <cell r="AC2567">
            <v>0</v>
          </cell>
          <cell r="AD2567">
            <v>0</v>
          </cell>
          <cell r="AE2567">
            <v>0</v>
          </cell>
          <cell r="AF2567">
            <v>0</v>
          </cell>
          <cell r="AG2567">
            <v>0</v>
          </cell>
          <cell r="AH2567">
            <v>0</v>
          </cell>
          <cell r="AI2567">
            <v>0</v>
          </cell>
          <cell r="AJ2567">
            <v>0</v>
          </cell>
        </row>
        <row r="2575">
          <cell r="C2575">
            <v>15</v>
          </cell>
          <cell r="H2575">
            <v>13</v>
          </cell>
          <cell r="I2575">
            <v>12</v>
          </cell>
          <cell r="J2575">
            <v>1</v>
          </cell>
          <cell r="K2575">
            <v>0</v>
          </cell>
          <cell r="L2575">
            <v>0</v>
          </cell>
          <cell r="M2575">
            <v>2</v>
          </cell>
          <cell r="N2575">
            <v>0</v>
          </cell>
          <cell r="P2575">
            <v>0</v>
          </cell>
          <cell r="Q2575">
            <v>12</v>
          </cell>
          <cell r="S2575">
            <v>0</v>
          </cell>
          <cell r="T2575">
            <v>1</v>
          </cell>
          <cell r="V2575">
            <v>0</v>
          </cell>
          <cell r="W2575">
            <v>0</v>
          </cell>
          <cell r="Y2575">
            <v>0</v>
          </cell>
          <cell r="Z2575">
            <v>0</v>
          </cell>
          <cell r="AD2575">
            <v>0</v>
          </cell>
          <cell r="AE2575">
            <v>0</v>
          </cell>
          <cell r="AF2575">
            <v>0</v>
          </cell>
          <cell r="AG2575">
            <v>0</v>
          </cell>
          <cell r="AH2575">
            <v>0</v>
          </cell>
          <cell r="AI2575">
            <v>0</v>
          </cell>
          <cell r="AJ2575">
            <v>1</v>
          </cell>
          <cell r="AL2575">
            <v>3064210</v>
          </cell>
        </row>
        <row r="2615">
          <cell r="C2615">
            <v>73</v>
          </cell>
          <cell r="H2615">
            <v>58</v>
          </cell>
          <cell r="I2615">
            <v>39</v>
          </cell>
          <cell r="J2615">
            <v>19</v>
          </cell>
          <cell r="K2615">
            <v>2</v>
          </cell>
          <cell r="L2615">
            <v>10</v>
          </cell>
          <cell r="M2615">
            <v>3</v>
          </cell>
          <cell r="N2615">
            <v>0</v>
          </cell>
          <cell r="P2615">
            <v>1</v>
          </cell>
          <cell r="Q2615">
            <v>63</v>
          </cell>
          <cell r="S2615">
            <v>0</v>
          </cell>
          <cell r="T2615">
            <v>0</v>
          </cell>
          <cell r="V2615">
            <v>0</v>
          </cell>
          <cell r="W2615">
            <v>0</v>
          </cell>
          <cell r="Y2615">
            <v>0</v>
          </cell>
          <cell r="Z2615">
            <v>9</v>
          </cell>
          <cell r="AD2615">
            <v>0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I2615">
            <v>0</v>
          </cell>
          <cell r="AJ2615">
            <v>21</v>
          </cell>
          <cell r="AL2615">
            <v>9420670</v>
          </cell>
        </row>
        <row r="2617">
          <cell r="C2617">
            <v>15</v>
          </cell>
          <cell r="D2617">
            <v>15</v>
          </cell>
          <cell r="E2617">
            <v>15</v>
          </cell>
          <cell r="F2617">
            <v>0</v>
          </cell>
          <cell r="G2617">
            <v>0</v>
          </cell>
          <cell r="AA2617">
            <v>15</v>
          </cell>
          <cell r="AB2617">
            <v>0</v>
          </cell>
          <cell r="AC2617">
            <v>0</v>
          </cell>
          <cell r="AD2617">
            <v>0</v>
          </cell>
          <cell r="AE2617">
            <v>0</v>
          </cell>
          <cell r="AF2617">
            <v>0</v>
          </cell>
          <cell r="AG2617">
            <v>0</v>
          </cell>
          <cell r="AH2617">
            <v>0</v>
          </cell>
          <cell r="AI2617">
            <v>0</v>
          </cell>
          <cell r="AJ2617">
            <v>0</v>
          </cell>
        </row>
        <row r="2618">
          <cell r="C2618">
            <v>15</v>
          </cell>
          <cell r="D2618">
            <v>15</v>
          </cell>
          <cell r="E2618">
            <v>14</v>
          </cell>
          <cell r="F2618">
            <v>1</v>
          </cell>
          <cell r="G2618">
            <v>0</v>
          </cell>
          <cell r="AA2618">
            <v>15</v>
          </cell>
          <cell r="AB2618">
            <v>0</v>
          </cell>
          <cell r="AC2618">
            <v>0</v>
          </cell>
          <cell r="AD2618">
            <v>0</v>
          </cell>
          <cell r="AE2618">
            <v>0</v>
          </cell>
          <cell r="AF2618">
            <v>0</v>
          </cell>
          <cell r="AG2618">
            <v>0</v>
          </cell>
          <cell r="AH2618">
            <v>0</v>
          </cell>
          <cell r="AI2618">
            <v>0</v>
          </cell>
          <cell r="AJ2618">
            <v>1</v>
          </cell>
        </row>
        <row r="2619"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  <cell r="AE2619">
            <v>0</v>
          </cell>
          <cell r="AF2619">
            <v>0</v>
          </cell>
          <cell r="AG2619">
            <v>0</v>
          </cell>
          <cell r="AH2619">
            <v>0</v>
          </cell>
          <cell r="AI2619">
            <v>0</v>
          </cell>
          <cell r="AJ2619">
            <v>0</v>
          </cell>
        </row>
        <row r="2621">
          <cell r="C2621">
            <v>99</v>
          </cell>
          <cell r="H2621">
            <v>96</v>
          </cell>
          <cell r="I2621">
            <v>22</v>
          </cell>
          <cell r="J2621">
            <v>74</v>
          </cell>
          <cell r="K2621">
            <v>3</v>
          </cell>
          <cell r="L2621">
            <v>0</v>
          </cell>
          <cell r="M2621">
            <v>0</v>
          </cell>
          <cell r="N2621">
            <v>0</v>
          </cell>
          <cell r="AD2621">
            <v>0</v>
          </cell>
          <cell r="AE2621">
            <v>0</v>
          </cell>
          <cell r="AF2621">
            <v>0</v>
          </cell>
          <cell r="AG2621">
            <v>0</v>
          </cell>
          <cell r="AH2621">
            <v>0</v>
          </cell>
          <cell r="AI2621">
            <v>0</v>
          </cell>
          <cell r="AJ2621">
            <v>74</v>
          </cell>
          <cell r="AL2621">
            <v>3463460</v>
          </cell>
        </row>
        <row r="2622">
          <cell r="C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AD2622">
            <v>0</v>
          </cell>
          <cell r="AE2622">
            <v>0</v>
          </cell>
          <cell r="AF2622">
            <v>0</v>
          </cell>
          <cell r="AG2622">
            <v>0</v>
          </cell>
          <cell r="AH2622">
            <v>0</v>
          </cell>
          <cell r="AI2622">
            <v>0</v>
          </cell>
          <cell r="AJ2622">
            <v>0</v>
          </cell>
          <cell r="AL2622">
            <v>0</v>
          </cell>
        </row>
        <row r="2623">
          <cell r="C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AD2623">
            <v>0</v>
          </cell>
          <cell r="AE2623">
            <v>0</v>
          </cell>
          <cell r="AF2623">
            <v>0</v>
          </cell>
          <cell r="AG2623">
            <v>0</v>
          </cell>
          <cell r="AH2623">
            <v>0</v>
          </cell>
          <cell r="AI2623">
            <v>0</v>
          </cell>
          <cell r="AJ2623">
            <v>0</v>
          </cell>
          <cell r="AL2623">
            <v>0</v>
          </cell>
        </row>
        <row r="2624">
          <cell r="C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AD2624">
            <v>0</v>
          </cell>
          <cell r="AE2624">
            <v>0</v>
          </cell>
          <cell r="AF2624">
            <v>0</v>
          </cell>
          <cell r="AG2624">
            <v>0</v>
          </cell>
          <cell r="AH2624">
            <v>0</v>
          </cell>
          <cell r="AI2624">
            <v>0</v>
          </cell>
          <cell r="AJ2624">
            <v>0</v>
          </cell>
          <cell r="AL2624">
            <v>0</v>
          </cell>
        </row>
        <row r="2625">
          <cell r="C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AD2625">
            <v>0</v>
          </cell>
          <cell r="AE2625">
            <v>0</v>
          </cell>
          <cell r="AF2625">
            <v>0</v>
          </cell>
          <cell r="AG2625">
            <v>0</v>
          </cell>
          <cell r="AH2625">
            <v>0</v>
          </cell>
          <cell r="AI2625">
            <v>0</v>
          </cell>
          <cell r="AJ2625">
            <v>0</v>
          </cell>
          <cell r="AL2625">
            <v>0</v>
          </cell>
        </row>
        <row r="2626">
          <cell r="C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L2626">
            <v>0</v>
          </cell>
        </row>
        <row r="2627">
          <cell r="C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AD2627">
            <v>0</v>
          </cell>
          <cell r="AE2627">
            <v>0</v>
          </cell>
          <cell r="AF2627">
            <v>0</v>
          </cell>
          <cell r="AG2627">
            <v>0</v>
          </cell>
          <cell r="AH2627">
            <v>0</v>
          </cell>
          <cell r="AI2627">
            <v>0</v>
          </cell>
          <cell r="AJ2627">
            <v>0</v>
          </cell>
          <cell r="AL2627">
            <v>0</v>
          </cell>
        </row>
        <row r="2628">
          <cell r="C2628">
            <v>66</v>
          </cell>
          <cell r="E2628">
            <v>62</v>
          </cell>
          <cell r="AL2628">
            <v>9760040</v>
          </cell>
        </row>
        <row r="2629">
          <cell r="C2629">
            <v>0</v>
          </cell>
          <cell r="E2629">
            <v>0</v>
          </cell>
          <cell r="AL2629">
            <v>0</v>
          </cell>
        </row>
        <row r="2630">
          <cell r="C2630">
            <v>0</v>
          </cell>
          <cell r="E2630">
            <v>0</v>
          </cell>
          <cell r="AL2630">
            <v>0</v>
          </cell>
        </row>
        <row r="2631">
          <cell r="P2631">
            <v>0</v>
          </cell>
          <cell r="Q2631">
            <v>64</v>
          </cell>
          <cell r="S2631">
            <v>0</v>
          </cell>
          <cell r="T2631">
            <v>0</v>
          </cell>
          <cell r="V2631">
            <v>0</v>
          </cell>
          <cell r="W2631">
            <v>0</v>
          </cell>
          <cell r="Y2631">
            <v>0</v>
          </cell>
          <cell r="Z2631">
            <v>35</v>
          </cell>
        </row>
        <row r="2633">
          <cell r="C2633">
            <v>31</v>
          </cell>
          <cell r="D2633">
            <v>31</v>
          </cell>
          <cell r="E2633">
            <v>31</v>
          </cell>
          <cell r="F2633">
            <v>0</v>
          </cell>
          <cell r="G2633">
            <v>0</v>
          </cell>
          <cell r="AA2633">
            <v>0</v>
          </cell>
          <cell r="AB2633">
            <v>31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</row>
        <row r="2634"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AA2634">
            <v>0</v>
          </cell>
          <cell r="AB2634">
            <v>0</v>
          </cell>
          <cell r="AC2634">
            <v>0</v>
          </cell>
          <cell r="AD2634">
            <v>0</v>
          </cell>
          <cell r="AE2634">
            <v>0</v>
          </cell>
          <cell r="AF2634">
            <v>0</v>
          </cell>
          <cell r="AG2634">
            <v>0</v>
          </cell>
          <cell r="AH2634">
            <v>0</v>
          </cell>
          <cell r="AI2634">
            <v>0</v>
          </cell>
          <cell r="AJ2634">
            <v>0</v>
          </cell>
        </row>
        <row r="2635"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</row>
        <row r="2636"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AA2636">
            <v>0</v>
          </cell>
          <cell r="AB2636">
            <v>0</v>
          </cell>
          <cell r="AC2636">
            <v>0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H2636">
            <v>0</v>
          </cell>
          <cell r="AI2636">
            <v>0</v>
          </cell>
          <cell r="AJ2636">
            <v>0</v>
          </cell>
        </row>
        <row r="2637"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H2637">
            <v>0</v>
          </cell>
          <cell r="AI2637">
            <v>0</v>
          </cell>
          <cell r="AJ2637">
            <v>0</v>
          </cell>
        </row>
        <row r="2638">
          <cell r="C2638">
            <v>3</v>
          </cell>
          <cell r="D2638">
            <v>3</v>
          </cell>
          <cell r="E2638">
            <v>3</v>
          </cell>
          <cell r="F2638">
            <v>0</v>
          </cell>
          <cell r="G2638">
            <v>0</v>
          </cell>
          <cell r="AA2638">
            <v>0</v>
          </cell>
          <cell r="AB2638">
            <v>3</v>
          </cell>
          <cell r="AC2638">
            <v>0</v>
          </cell>
          <cell r="AD2638">
            <v>0</v>
          </cell>
          <cell r="AE2638">
            <v>0</v>
          </cell>
          <cell r="AF2638">
            <v>0</v>
          </cell>
          <cell r="AG2638">
            <v>0</v>
          </cell>
          <cell r="AH2638">
            <v>0</v>
          </cell>
          <cell r="AI2638">
            <v>0</v>
          </cell>
          <cell r="AJ2638">
            <v>0</v>
          </cell>
        </row>
        <row r="2639">
          <cell r="C2639">
            <v>52</v>
          </cell>
          <cell r="D2639">
            <v>52</v>
          </cell>
          <cell r="E2639">
            <v>52</v>
          </cell>
          <cell r="F2639">
            <v>0</v>
          </cell>
          <cell r="G2639">
            <v>0</v>
          </cell>
          <cell r="AA2639">
            <v>0</v>
          </cell>
          <cell r="AB2639">
            <v>43</v>
          </cell>
          <cell r="AC2639">
            <v>9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</row>
        <row r="2640">
          <cell r="C2640">
            <v>2</v>
          </cell>
          <cell r="D2640">
            <v>2</v>
          </cell>
          <cell r="E2640">
            <v>2</v>
          </cell>
          <cell r="F2640">
            <v>0</v>
          </cell>
          <cell r="G2640">
            <v>0</v>
          </cell>
          <cell r="AA2640">
            <v>0</v>
          </cell>
          <cell r="AB2640">
            <v>2</v>
          </cell>
          <cell r="AC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</row>
        <row r="2641">
          <cell r="C2641">
            <v>45</v>
          </cell>
          <cell r="D2641">
            <v>45</v>
          </cell>
          <cell r="E2641">
            <v>45</v>
          </cell>
          <cell r="F2641">
            <v>0</v>
          </cell>
          <cell r="G2641">
            <v>0</v>
          </cell>
          <cell r="AA2641">
            <v>0</v>
          </cell>
          <cell r="AB2641">
            <v>32</v>
          </cell>
          <cell r="AC2641">
            <v>13</v>
          </cell>
          <cell r="AD2641">
            <v>0</v>
          </cell>
          <cell r="AE2641">
            <v>0</v>
          </cell>
          <cell r="AF2641">
            <v>0</v>
          </cell>
          <cell r="AG2641">
            <v>0</v>
          </cell>
          <cell r="AH2641">
            <v>0</v>
          </cell>
          <cell r="AI2641">
            <v>0</v>
          </cell>
          <cell r="AJ2641">
            <v>0</v>
          </cell>
        </row>
        <row r="2642">
          <cell r="C2642">
            <v>20</v>
          </cell>
          <cell r="D2642">
            <v>20</v>
          </cell>
          <cell r="E2642">
            <v>20</v>
          </cell>
          <cell r="F2642">
            <v>0</v>
          </cell>
          <cell r="G2642">
            <v>0</v>
          </cell>
          <cell r="AA2642">
            <v>0</v>
          </cell>
          <cell r="AB2642">
            <v>16</v>
          </cell>
          <cell r="AC2642">
            <v>4</v>
          </cell>
          <cell r="AD2642">
            <v>0</v>
          </cell>
          <cell r="AE2642">
            <v>0</v>
          </cell>
          <cell r="AF2642">
            <v>0</v>
          </cell>
          <cell r="AG2642">
            <v>0</v>
          </cell>
          <cell r="AH2642">
            <v>0</v>
          </cell>
          <cell r="AI2642">
            <v>0</v>
          </cell>
          <cell r="AJ2642">
            <v>0</v>
          </cell>
        </row>
        <row r="2643"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AA2643">
            <v>0</v>
          </cell>
          <cell r="AB2643">
            <v>0</v>
          </cell>
          <cell r="AC2643">
            <v>0</v>
          </cell>
          <cell r="AD2643">
            <v>0</v>
          </cell>
          <cell r="AE2643">
            <v>0</v>
          </cell>
          <cell r="AF2643">
            <v>0</v>
          </cell>
          <cell r="AG2643">
            <v>0</v>
          </cell>
          <cell r="AH2643">
            <v>0</v>
          </cell>
          <cell r="AI2643">
            <v>0</v>
          </cell>
          <cell r="AJ2643">
            <v>0</v>
          </cell>
        </row>
        <row r="2644"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  <cell r="AE2644">
            <v>0</v>
          </cell>
          <cell r="AF2644">
            <v>0</v>
          </cell>
          <cell r="AG2644">
            <v>0</v>
          </cell>
          <cell r="AH2644">
            <v>0</v>
          </cell>
          <cell r="AI2644">
            <v>0</v>
          </cell>
          <cell r="AJ2644">
            <v>0</v>
          </cell>
        </row>
        <row r="2645"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  <cell r="AE2645">
            <v>0</v>
          </cell>
          <cell r="AF2645">
            <v>0</v>
          </cell>
          <cell r="AG2645">
            <v>0</v>
          </cell>
          <cell r="AH2645">
            <v>0</v>
          </cell>
          <cell r="AI2645">
            <v>0</v>
          </cell>
          <cell r="AJ2645">
            <v>0</v>
          </cell>
        </row>
        <row r="2646"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</row>
        <row r="2647"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</row>
        <row r="2648"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AA2648">
            <v>0</v>
          </cell>
          <cell r="AB2648">
            <v>0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</row>
        <row r="2649">
          <cell r="C2649">
            <v>37</v>
          </cell>
          <cell r="D2649">
            <v>37</v>
          </cell>
          <cell r="E2649">
            <v>37</v>
          </cell>
          <cell r="F2649">
            <v>0</v>
          </cell>
          <cell r="G2649">
            <v>0</v>
          </cell>
          <cell r="AA2649">
            <v>0</v>
          </cell>
          <cell r="AB2649">
            <v>37</v>
          </cell>
          <cell r="AC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</row>
        <row r="2858">
          <cell r="C2858">
            <v>89</v>
          </cell>
          <cell r="H2858">
            <v>78</v>
          </cell>
          <cell r="I2858">
            <v>65</v>
          </cell>
          <cell r="J2858">
            <v>13</v>
          </cell>
          <cell r="K2858">
            <v>3</v>
          </cell>
          <cell r="L2858">
            <v>7</v>
          </cell>
          <cell r="M2858">
            <v>1</v>
          </cell>
          <cell r="N2858">
            <v>0</v>
          </cell>
          <cell r="P2858">
            <v>10</v>
          </cell>
          <cell r="Q2858">
            <v>47</v>
          </cell>
          <cell r="S2858">
            <v>1</v>
          </cell>
          <cell r="T2858">
            <v>15</v>
          </cell>
          <cell r="V2858">
            <v>0</v>
          </cell>
          <cell r="W2858">
            <v>0</v>
          </cell>
          <cell r="Y2858">
            <v>0</v>
          </cell>
          <cell r="Z2858">
            <v>9</v>
          </cell>
          <cell r="AD2858">
            <v>0</v>
          </cell>
          <cell r="AE2858">
            <v>0</v>
          </cell>
          <cell r="AF2858">
            <v>0</v>
          </cell>
          <cell r="AG2858">
            <v>0</v>
          </cell>
          <cell r="AH2858">
            <v>0</v>
          </cell>
          <cell r="AI2858">
            <v>0</v>
          </cell>
          <cell r="AJ2858">
            <v>16</v>
          </cell>
          <cell r="AL2858">
            <v>25582520</v>
          </cell>
        </row>
        <row r="2861">
          <cell r="C2861">
            <v>1</v>
          </cell>
          <cell r="I2861">
            <v>1</v>
          </cell>
        </row>
        <row r="2862">
          <cell r="C2862">
            <v>6</v>
          </cell>
          <cell r="I2862">
            <v>6</v>
          </cell>
        </row>
        <row r="2863">
          <cell r="C2863">
            <v>1</v>
          </cell>
          <cell r="I2863">
            <v>1</v>
          </cell>
        </row>
        <row r="2870">
          <cell r="C2870">
            <v>7</v>
          </cell>
          <cell r="H2870">
            <v>4</v>
          </cell>
          <cell r="I2870">
            <v>3</v>
          </cell>
          <cell r="J2870">
            <v>1</v>
          </cell>
          <cell r="K2870">
            <v>0</v>
          </cell>
          <cell r="L2870">
            <v>2</v>
          </cell>
          <cell r="M2870">
            <v>1</v>
          </cell>
          <cell r="N2870">
            <v>0</v>
          </cell>
          <cell r="P2870">
            <v>1</v>
          </cell>
          <cell r="Q2870">
            <v>3</v>
          </cell>
          <cell r="S2870">
            <v>2</v>
          </cell>
          <cell r="T2870">
            <v>1</v>
          </cell>
          <cell r="V2870">
            <v>0</v>
          </cell>
          <cell r="W2870">
            <v>0</v>
          </cell>
          <cell r="Y2870">
            <v>0</v>
          </cell>
          <cell r="Z2870">
            <v>0</v>
          </cell>
          <cell r="AD2870">
            <v>0</v>
          </cell>
          <cell r="AE2870">
            <v>0</v>
          </cell>
          <cell r="AF2870">
            <v>0</v>
          </cell>
          <cell r="AG2870">
            <v>0</v>
          </cell>
          <cell r="AH2870">
            <v>0</v>
          </cell>
          <cell r="AI2870">
            <v>0</v>
          </cell>
          <cell r="AJ2870">
            <v>1</v>
          </cell>
          <cell r="AL2870">
            <v>197520</v>
          </cell>
        </row>
        <row r="2882">
          <cell r="C2882">
            <v>7</v>
          </cell>
          <cell r="D2882">
            <v>7</v>
          </cell>
          <cell r="E2882">
            <v>7</v>
          </cell>
          <cell r="F2882">
            <v>0</v>
          </cell>
          <cell r="G2882">
            <v>0</v>
          </cell>
          <cell r="AA2882">
            <v>0</v>
          </cell>
          <cell r="AB2882">
            <v>7</v>
          </cell>
          <cell r="AC2882">
            <v>0</v>
          </cell>
          <cell r="AD2882">
            <v>0</v>
          </cell>
          <cell r="AE2882">
            <v>0</v>
          </cell>
          <cell r="AF2882">
            <v>0</v>
          </cell>
          <cell r="AG2882">
            <v>0</v>
          </cell>
          <cell r="AH2882">
            <v>0</v>
          </cell>
          <cell r="AI2882">
            <v>0</v>
          </cell>
          <cell r="AJ2882">
            <v>0</v>
          </cell>
        </row>
        <row r="2937">
          <cell r="C2937">
            <v>11</v>
          </cell>
          <cell r="E2937">
            <v>11</v>
          </cell>
        </row>
        <row r="2939">
          <cell r="C2939">
            <v>35</v>
          </cell>
          <cell r="E2939">
            <v>31</v>
          </cell>
          <cell r="AL2939">
            <v>1058650</v>
          </cell>
        </row>
        <row r="2949">
          <cell r="C2949">
            <v>99</v>
          </cell>
          <cell r="E2949">
            <v>22</v>
          </cell>
        </row>
        <row r="2951">
          <cell r="C2951">
            <v>181</v>
          </cell>
          <cell r="E2951">
            <v>181</v>
          </cell>
          <cell r="AL2951">
            <v>4072500</v>
          </cell>
        </row>
        <row r="2952">
          <cell r="C2952">
            <v>218</v>
          </cell>
          <cell r="E2952">
            <v>218</v>
          </cell>
          <cell r="AL2952">
            <v>15430040</v>
          </cell>
        </row>
        <row r="2953">
          <cell r="C2953">
            <v>0</v>
          </cell>
          <cell r="E2953">
            <v>0</v>
          </cell>
          <cell r="AL2953">
            <v>0</v>
          </cell>
        </row>
        <row r="2954">
          <cell r="C2954">
            <v>260</v>
          </cell>
          <cell r="E2954">
            <v>256</v>
          </cell>
          <cell r="AL2954">
            <v>791040</v>
          </cell>
        </row>
        <row r="2955">
          <cell r="C2955">
            <v>0</v>
          </cell>
          <cell r="E2955">
            <v>0</v>
          </cell>
          <cell r="AL2955">
            <v>0</v>
          </cell>
        </row>
        <row r="2956">
          <cell r="C2956">
            <v>0</v>
          </cell>
          <cell r="E2956">
            <v>0</v>
          </cell>
          <cell r="AL2956">
            <v>0</v>
          </cell>
        </row>
        <row r="2957">
          <cell r="C2957">
            <v>0</v>
          </cell>
          <cell r="E2957">
            <v>0</v>
          </cell>
          <cell r="AL2957">
            <v>0</v>
          </cell>
        </row>
        <row r="2976">
          <cell r="C2976">
            <v>826</v>
          </cell>
          <cell r="E2976">
            <v>826</v>
          </cell>
          <cell r="AL2976">
            <v>3353530</v>
          </cell>
        </row>
        <row r="2995">
          <cell r="C2995">
            <v>592</v>
          </cell>
          <cell r="E2995">
            <v>592</v>
          </cell>
          <cell r="AL2995">
            <v>1995040</v>
          </cell>
        </row>
        <row r="3013">
          <cell r="C3013">
            <v>279</v>
          </cell>
          <cell r="E3013">
            <v>279</v>
          </cell>
          <cell r="AL3013">
            <v>2165720</v>
          </cell>
        </row>
        <row r="3045">
          <cell r="C3045">
            <v>100</v>
          </cell>
          <cell r="E3045">
            <v>100</v>
          </cell>
          <cell r="AL3045">
            <v>6981230</v>
          </cell>
        </row>
        <row r="3073">
          <cell r="C3073">
            <v>80</v>
          </cell>
          <cell r="I3073">
            <v>39</v>
          </cell>
          <cell r="P3073">
            <v>0</v>
          </cell>
          <cell r="Q3073">
            <v>2</v>
          </cell>
          <cell r="S3073">
            <v>0</v>
          </cell>
          <cell r="T3073">
            <v>2</v>
          </cell>
          <cell r="V3073">
            <v>0</v>
          </cell>
          <cell r="W3073">
            <v>0</v>
          </cell>
          <cell r="Y3073">
            <v>0</v>
          </cell>
          <cell r="Z3073">
            <v>0</v>
          </cell>
          <cell r="AL3073">
            <v>1493510</v>
          </cell>
        </row>
        <row r="3084">
          <cell r="C3084">
            <v>81</v>
          </cell>
          <cell r="H3084">
            <v>40</v>
          </cell>
          <cell r="I3084">
            <v>40</v>
          </cell>
          <cell r="J3084">
            <v>0</v>
          </cell>
          <cell r="K3084">
            <v>1</v>
          </cell>
          <cell r="L3084">
            <v>40</v>
          </cell>
          <cell r="M3084">
            <v>0</v>
          </cell>
          <cell r="N3084">
            <v>0</v>
          </cell>
          <cell r="AD3084">
            <v>0</v>
          </cell>
          <cell r="AE3084">
            <v>0</v>
          </cell>
          <cell r="AF3084">
            <v>0</v>
          </cell>
          <cell r="AG3084">
            <v>0</v>
          </cell>
          <cell r="AH3084">
            <v>0</v>
          </cell>
          <cell r="AI3084">
            <v>0</v>
          </cell>
          <cell r="AJ3084">
            <v>1</v>
          </cell>
          <cell r="AL3084">
            <v>1493510</v>
          </cell>
        </row>
        <row r="3134">
          <cell r="C3134">
            <v>0</v>
          </cell>
        </row>
        <row r="3137">
          <cell r="C3137">
            <v>447</v>
          </cell>
          <cell r="E3137">
            <v>447</v>
          </cell>
          <cell r="AL3137">
            <v>10535790</v>
          </cell>
        </row>
        <row r="3138">
          <cell r="C3138">
            <v>0</v>
          </cell>
          <cell r="E3138">
            <v>0</v>
          </cell>
          <cell r="AL3138">
            <v>0</v>
          </cell>
        </row>
        <row r="3150">
          <cell r="C3150">
            <v>5</v>
          </cell>
          <cell r="E3150">
            <v>5</v>
          </cell>
          <cell r="AL3150">
            <v>42100</v>
          </cell>
        </row>
        <row r="3151">
          <cell r="C3151">
            <v>0</v>
          </cell>
          <cell r="E3151">
            <v>0</v>
          </cell>
          <cell r="AL3151">
            <v>0</v>
          </cell>
        </row>
        <row r="3152">
          <cell r="C3152">
            <v>1</v>
          </cell>
          <cell r="E3152">
            <v>1</v>
          </cell>
          <cell r="AL3152">
            <v>16880</v>
          </cell>
        </row>
        <row r="3153">
          <cell r="C3153">
            <v>0</v>
          </cell>
          <cell r="E3153">
            <v>0</v>
          </cell>
          <cell r="AL3153">
            <v>0</v>
          </cell>
        </row>
        <row r="3154">
          <cell r="C3154">
            <v>1</v>
          </cell>
          <cell r="E3154">
            <v>1</v>
          </cell>
          <cell r="AL3154">
            <v>950770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2022</v>
          </cell>
        </row>
      </sheetData>
      <sheetData sheetId="1">
        <row r="52">
          <cell r="C52">
            <v>7926</v>
          </cell>
          <cell r="E52">
            <v>7916</v>
          </cell>
          <cell r="AL52">
            <v>68631720</v>
          </cell>
        </row>
        <row r="54">
          <cell r="C54">
            <v>0</v>
          </cell>
          <cell r="E54">
            <v>0</v>
          </cell>
          <cell r="AL54">
            <v>0</v>
          </cell>
        </row>
        <row r="55">
          <cell r="C55">
            <v>196</v>
          </cell>
          <cell r="E55">
            <v>116</v>
          </cell>
          <cell r="AL55">
            <v>1865280</v>
          </cell>
        </row>
        <row r="56">
          <cell r="C56">
            <v>4658</v>
          </cell>
          <cell r="E56">
            <v>4451</v>
          </cell>
          <cell r="AL56">
            <v>38590170</v>
          </cell>
        </row>
        <row r="60">
          <cell r="C60">
            <v>912</v>
          </cell>
          <cell r="E60">
            <v>912</v>
          </cell>
          <cell r="AL60">
            <v>2106720</v>
          </cell>
        </row>
        <row r="61">
          <cell r="C61">
            <v>0</v>
          </cell>
          <cell r="E61">
            <v>0</v>
          </cell>
          <cell r="AL61">
            <v>0</v>
          </cell>
        </row>
        <row r="62">
          <cell r="C62">
            <v>0</v>
          </cell>
          <cell r="E62">
            <v>0</v>
          </cell>
          <cell r="AL62">
            <v>0</v>
          </cell>
        </row>
        <row r="63">
          <cell r="C63">
            <v>279</v>
          </cell>
          <cell r="E63">
            <v>279</v>
          </cell>
          <cell r="AL63">
            <v>376650</v>
          </cell>
        </row>
        <row r="64">
          <cell r="C64">
            <v>922</v>
          </cell>
          <cell r="E64">
            <v>916</v>
          </cell>
          <cell r="AL64">
            <v>1236600</v>
          </cell>
        </row>
        <row r="65">
          <cell r="C65">
            <v>601</v>
          </cell>
          <cell r="E65">
            <v>601</v>
          </cell>
          <cell r="AL65">
            <v>811350</v>
          </cell>
        </row>
        <row r="67">
          <cell r="C67">
            <v>281</v>
          </cell>
        </row>
        <row r="68">
          <cell r="C68">
            <v>403</v>
          </cell>
        </row>
        <row r="119">
          <cell r="C119">
            <v>69</v>
          </cell>
          <cell r="E119">
            <v>69</v>
          </cell>
          <cell r="AL119">
            <v>497490</v>
          </cell>
        </row>
        <row r="122">
          <cell r="C122">
            <v>0</v>
          </cell>
          <cell r="E122">
            <v>0</v>
          </cell>
          <cell r="AL122">
            <v>0</v>
          </cell>
        </row>
        <row r="126">
          <cell r="C126">
            <v>0</v>
          </cell>
          <cell r="E126">
            <v>0</v>
          </cell>
          <cell r="AL126">
            <v>0</v>
          </cell>
        </row>
        <row r="128">
          <cell r="C128">
            <v>40</v>
          </cell>
          <cell r="E128">
            <v>40</v>
          </cell>
          <cell r="AL128">
            <v>177600</v>
          </cell>
        </row>
        <row r="129">
          <cell r="C129">
            <v>2</v>
          </cell>
          <cell r="E129">
            <v>2</v>
          </cell>
          <cell r="AL129">
            <v>4880</v>
          </cell>
        </row>
        <row r="130">
          <cell r="C130">
            <v>0</v>
          </cell>
          <cell r="E130">
            <v>0</v>
          </cell>
          <cell r="AL130">
            <v>0</v>
          </cell>
        </row>
        <row r="131">
          <cell r="C131">
            <v>237</v>
          </cell>
          <cell r="E131">
            <v>237</v>
          </cell>
          <cell r="AL131">
            <v>578280</v>
          </cell>
        </row>
        <row r="132">
          <cell r="C132">
            <v>36</v>
          </cell>
          <cell r="E132">
            <v>36</v>
          </cell>
          <cell r="AL132">
            <v>87840</v>
          </cell>
        </row>
        <row r="133">
          <cell r="C133">
            <v>53</v>
          </cell>
          <cell r="E133">
            <v>53</v>
          </cell>
          <cell r="AL133">
            <v>129320</v>
          </cell>
        </row>
        <row r="135">
          <cell r="C135">
            <v>442</v>
          </cell>
        </row>
        <row r="139">
          <cell r="C139">
            <v>55</v>
          </cell>
          <cell r="E139">
            <v>55</v>
          </cell>
          <cell r="AL139">
            <v>116600</v>
          </cell>
        </row>
        <row r="140">
          <cell r="C140">
            <v>509</v>
          </cell>
          <cell r="E140">
            <v>509</v>
          </cell>
          <cell r="AL140">
            <v>620980</v>
          </cell>
        </row>
        <row r="141">
          <cell r="C141">
            <v>587</v>
          </cell>
          <cell r="E141">
            <v>587</v>
          </cell>
          <cell r="AL141">
            <v>1244440</v>
          </cell>
        </row>
        <row r="142">
          <cell r="C142">
            <v>0</v>
          </cell>
          <cell r="E142">
            <v>0</v>
          </cell>
          <cell r="AL142">
            <v>0</v>
          </cell>
        </row>
        <row r="143">
          <cell r="C143">
            <v>0</v>
          </cell>
          <cell r="E143">
            <v>0</v>
          </cell>
          <cell r="AL143">
            <v>0</v>
          </cell>
        </row>
        <row r="145">
          <cell r="C145">
            <v>213</v>
          </cell>
        </row>
        <row r="146">
          <cell r="C146">
            <v>0</v>
          </cell>
        </row>
        <row r="150">
          <cell r="C150">
            <v>1977</v>
          </cell>
          <cell r="E150">
            <v>1966</v>
          </cell>
          <cell r="AL150">
            <v>1592460</v>
          </cell>
        </row>
        <row r="153">
          <cell r="C153">
            <v>0</v>
          </cell>
          <cell r="E153">
            <v>0</v>
          </cell>
        </row>
        <row r="196">
          <cell r="C196">
            <v>1974</v>
          </cell>
          <cell r="E196">
            <v>1619</v>
          </cell>
          <cell r="AL196">
            <v>62606730</v>
          </cell>
        </row>
        <row r="197">
          <cell r="C197">
            <v>1689</v>
          </cell>
          <cell r="E197">
            <v>1683</v>
          </cell>
          <cell r="AL197">
            <v>73260990</v>
          </cell>
        </row>
        <row r="198">
          <cell r="C198">
            <v>337</v>
          </cell>
          <cell r="E198">
            <v>335</v>
          </cell>
          <cell r="AL198">
            <v>27121600</v>
          </cell>
        </row>
        <row r="199">
          <cell r="C199">
            <v>143</v>
          </cell>
          <cell r="E199">
            <v>140</v>
          </cell>
          <cell r="AL199">
            <v>11334400</v>
          </cell>
        </row>
        <row r="200">
          <cell r="C200">
            <v>0</v>
          </cell>
          <cell r="E200">
            <v>0</v>
          </cell>
          <cell r="AL200">
            <v>0</v>
          </cell>
        </row>
        <row r="201">
          <cell r="C201">
            <v>795</v>
          </cell>
          <cell r="E201">
            <v>791</v>
          </cell>
          <cell r="AL201">
            <v>132571600</v>
          </cell>
        </row>
        <row r="202">
          <cell r="C202">
            <v>0</v>
          </cell>
          <cell r="E202">
            <v>0</v>
          </cell>
          <cell r="AL202">
            <v>0</v>
          </cell>
        </row>
        <row r="203">
          <cell r="C203">
            <v>0</v>
          </cell>
          <cell r="E203">
            <v>0</v>
          </cell>
          <cell r="AL203">
            <v>0</v>
          </cell>
        </row>
        <row r="204">
          <cell r="C204">
            <v>390</v>
          </cell>
          <cell r="E204">
            <v>390</v>
          </cell>
          <cell r="AL204">
            <v>15100800</v>
          </cell>
        </row>
        <row r="205">
          <cell r="C205">
            <v>174</v>
          </cell>
          <cell r="E205">
            <v>171</v>
          </cell>
          <cell r="AL205">
            <v>1337220</v>
          </cell>
        </row>
        <row r="206">
          <cell r="C206">
            <v>98</v>
          </cell>
          <cell r="E206">
            <v>97</v>
          </cell>
          <cell r="AL206">
            <v>7045110</v>
          </cell>
        </row>
        <row r="208">
          <cell r="C208">
            <v>0</v>
          </cell>
          <cell r="E208">
            <v>0</v>
          </cell>
          <cell r="AL208">
            <v>0</v>
          </cell>
        </row>
        <row r="209">
          <cell r="C209">
            <v>0</v>
          </cell>
          <cell r="E209">
            <v>0</v>
          </cell>
          <cell r="AL209">
            <v>0</v>
          </cell>
        </row>
        <row r="210">
          <cell r="C210">
            <v>0</v>
          </cell>
          <cell r="E210">
            <v>0</v>
          </cell>
          <cell r="AL210">
            <v>0</v>
          </cell>
        </row>
        <row r="211">
          <cell r="C211">
            <v>185</v>
          </cell>
          <cell r="E211">
            <v>185</v>
          </cell>
          <cell r="AL211">
            <v>10683750</v>
          </cell>
        </row>
        <row r="212">
          <cell r="C212">
            <v>613</v>
          </cell>
          <cell r="E212">
            <v>613</v>
          </cell>
          <cell r="AL212">
            <v>58964470</v>
          </cell>
        </row>
        <row r="297">
          <cell r="C297">
            <v>48143</v>
          </cell>
          <cell r="D297">
            <v>47485</v>
          </cell>
          <cell r="E297">
            <v>47485</v>
          </cell>
          <cell r="F297">
            <v>0</v>
          </cell>
          <cell r="G297">
            <v>658</v>
          </cell>
          <cell r="AA297">
            <v>19710</v>
          </cell>
          <cell r="AB297">
            <v>12760</v>
          </cell>
          <cell r="AC297">
            <v>15673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5</v>
          </cell>
          <cell r="AJ297">
            <v>0</v>
          </cell>
          <cell r="AL297">
            <v>80736490</v>
          </cell>
        </row>
        <row r="375">
          <cell r="C375">
            <v>57409</v>
          </cell>
          <cell r="D375">
            <v>56932</v>
          </cell>
          <cell r="E375">
            <v>56932</v>
          </cell>
          <cell r="F375">
            <v>0</v>
          </cell>
          <cell r="G375">
            <v>477</v>
          </cell>
          <cell r="AA375">
            <v>18252</v>
          </cell>
          <cell r="AB375">
            <v>24223</v>
          </cell>
          <cell r="AC375">
            <v>14934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48</v>
          </cell>
          <cell r="AJ375">
            <v>0</v>
          </cell>
          <cell r="AL375">
            <v>91221990</v>
          </cell>
        </row>
        <row r="421">
          <cell r="C421">
            <v>3918</v>
          </cell>
          <cell r="D421">
            <v>3898</v>
          </cell>
          <cell r="E421">
            <v>3898</v>
          </cell>
          <cell r="F421">
            <v>0</v>
          </cell>
          <cell r="G421">
            <v>20</v>
          </cell>
          <cell r="AA421">
            <v>299</v>
          </cell>
          <cell r="AB421">
            <v>3571</v>
          </cell>
          <cell r="AC421">
            <v>48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31</v>
          </cell>
          <cell r="AJ421">
            <v>0</v>
          </cell>
          <cell r="AL421">
            <v>18628110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4</v>
          </cell>
          <cell r="AJ435">
            <v>0</v>
          </cell>
          <cell r="AL435">
            <v>0</v>
          </cell>
        </row>
        <row r="514">
          <cell r="C514">
            <v>978</v>
          </cell>
          <cell r="D514">
            <v>975</v>
          </cell>
          <cell r="E514">
            <v>975</v>
          </cell>
          <cell r="F514">
            <v>0</v>
          </cell>
          <cell r="G514">
            <v>3</v>
          </cell>
          <cell r="AA514">
            <v>90</v>
          </cell>
          <cell r="AB514">
            <v>887</v>
          </cell>
          <cell r="AC514">
            <v>1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155</v>
          </cell>
          <cell r="AJ514">
            <v>0</v>
          </cell>
          <cell r="AL514">
            <v>7145010</v>
          </cell>
        </row>
        <row r="573">
          <cell r="C573">
            <v>4343</v>
          </cell>
          <cell r="D573">
            <v>4310</v>
          </cell>
          <cell r="E573">
            <v>4310</v>
          </cell>
          <cell r="F573">
            <v>0</v>
          </cell>
          <cell r="G573">
            <v>33</v>
          </cell>
          <cell r="AA573">
            <v>976</v>
          </cell>
          <cell r="AB573">
            <v>2931</v>
          </cell>
          <cell r="AC573">
            <v>436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9</v>
          </cell>
          <cell r="AJ573">
            <v>0</v>
          </cell>
          <cell r="AL573">
            <v>16873950</v>
          </cell>
        </row>
        <row r="593">
          <cell r="C593">
            <v>44</v>
          </cell>
          <cell r="D593">
            <v>44</v>
          </cell>
          <cell r="E593">
            <v>44</v>
          </cell>
          <cell r="F593">
            <v>0</v>
          </cell>
          <cell r="G593">
            <v>0</v>
          </cell>
          <cell r="AA593">
            <v>2</v>
          </cell>
          <cell r="AB593">
            <v>42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2</v>
          </cell>
          <cell r="AJ593">
            <v>0</v>
          </cell>
          <cell r="AL593">
            <v>154940</v>
          </cell>
        </row>
        <row r="634">
          <cell r="C634">
            <v>28336</v>
          </cell>
          <cell r="D634">
            <v>28155</v>
          </cell>
          <cell r="E634">
            <v>28155</v>
          </cell>
          <cell r="F634">
            <v>0</v>
          </cell>
          <cell r="G634">
            <v>181</v>
          </cell>
          <cell r="AA634">
            <v>737</v>
          </cell>
          <cell r="AB634">
            <v>25661</v>
          </cell>
          <cell r="AC634">
            <v>1938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45</v>
          </cell>
          <cell r="AJ634">
            <v>0</v>
          </cell>
          <cell r="AL634">
            <v>614104490</v>
          </cell>
        </row>
        <row r="644">
          <cell r="C644">
            <v>523</v>
          </cell>
          <cell r="D644">
            <v>523</v>
          </cell>
          <cell r="E644">
            <v>523</v>
          </cell>
          <cell r="F644">
            <v>0</v>
          </cell>
          <cell r="G644">
            <v>0</v>
          </cell>
          <cell r="AA644">
            <v>12</v>
          </cell>
          <cell r="AB644">
            <v>9</v>
          </cell>
          <cell r="AC644">
            <v>502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1197370</v>
          </cell>
        </row>
        <row r="655">
          <cell r="C655">
            <v>6046</v>
          </cell>
          <cell r="D655">
            <v>5838</v>
          </cell>
          <cell r="E655">
            <v>5838</v>
          </cell>
          <cell r="F655">
            <v>0</v>
          </cell>
          <cell r="G655">
            <v>208</v>
          </cell>
          <cell r="AA655">
            <v>3142</v>
          </cell>
          <cell r="AB655">
            <v>1734</v>
          </cell>
          <cell r="AC655">
            <v>1170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705">
          <cell r="C705">
            <v>90</v>
          </cell>
          <cell r="D705">
            <v>90</v>
          </cell>
          <cell r="E705">
            <v>90</v>
          </cell>
          <cell r="F705">
            <v>0</v>
          </cell>
          <cell r="G705">
            <v>0</v>
          </cell>
          <cell r="AA705">
            <v>23</v>
          </cell>
          <cell r="AB705">
            <v>57</v>
          </cell>
          <cell r="AC705">
            <v>10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1</v>
          </cell>
          <cell r="AJ705">
            <v>0</v>
          </cell>
          <cell r="AL705">
            <v>133450</v>
          </cell>
        </row>
        <row r="747">
          <cell r="C747">
            <v>4033</v>
          </cell>
          <cell r="D747">
            <v>4017</v>
          </cell>
          <cell r="E747">
            <v>4017</v>
          </cell>
          <cell r="F747">
            <v>0</v>
          </cell>
          <cell r="G747">
            <v>16</v>
          </cell>
          <cell r="AA747">
            <v>285</v>
          </cell>
          <cell r="AB747">
            <v>2965</v>
          </cell>
          <cell r="AC747">
            <v>783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7128400</v>
          </cell>
        </row>
        <row r="807">
          <cell r="C807">
            <v>3123</v>
          </cell>
          <cell r="D807">
            <v>3100</v>
          </cell>
          <cell r="E807">
            <v>3093</v>
          </cell>
          <cell r="F807">
            <v>7</v>
          </cell>
          <cell r="G807">
            <v>23</v>
          </cell>
          <cell r="AA807">
            <v>453</v>
          </cell>
          <cell r="AB807">
            <v>1099</v>
          </cell>
          <cell r="AC807">
            <v>1571</v>
          </cell>
          <cell r="AD807">
            <v>6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L807">
            <v>31444600</v>
          </cell>
        </row>
        <row r="830">
          <cell r="C830">
            <v>2</v>
          </cell>
          <cell r="D830">
            <v>2</v>
          </cell>
          <cell r="E830">
            <v>2</v>
          </cell>
          <cell r="F830">
            <v>0</v>
          </cell>
          <cell r="G830">
            <v>0</v>
          </cell>
          <cell r="AA830">
            <v>0</v>
          </cell>
          <cell r="AB830">
            <v>2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29510</v>
          </cell>
        </row>
        <row r="860">
          <cell r="C860">
            <v>1819</v>
          </cell>
          <cell r="D860">
            <v>1809</v>
          </cell>
          <cell r="E860">
            <v>1809</v>
          </cell>
          <cell r="F860">
            <v>0</v>
          </cell>
          <cell r="G860">
            <v>10</v>
          </cell>
          <cell r="AA860">
            <v>282</v>
          </cell>
          <cell r="AB860">
            <v>323</v>
          </cell>
          <cell r="AC860">
            <v>1214</v>
          </cell>
          <cell r="AD860">
            <v>1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1</v>
          </cell>
          <cell r="AJ860">
            <v>0</v>
          </cell>
          <cell r="AL860">
            <v>107837220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L862">
            <v>0</v>
          </cell>
        </row>
        <row r="863">
          <cell r="C863">
            <v>115</v>
          </cell>
          <cell r="D863">
            <v>114</v>
          </cell>
          <cell r="E863">
            <v>114</v>
          </cell>
          <cell r="F863">
            <v>0</v>
          </cell>
          <cell r="G863">
            <v>1</v>
          </cell>
          <cell r="AA863">
            <v>35</v>
          </cell>
          <cell r="AB863">
            <v>41</v>
          </cell>
          <cell r="AC863">
            <v>39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L863">
            <v>2592360</v>
          </cell>
        </row>
        <row r="885">
          <cell r="C885">
            <v>1328</v>
          </cell>
          <cell r="D885">
            <v>1324</v>
          </cell>
          <cell r="E885">
            <v>1324</v>
          </cell>
          <cell r="F885">
            <v>0</v>
          </cell>
          <cell r="G885">
            <v>4</v>
          </cell>
          <cell r="AA885">
            <v>530</v>
          </cell>
          <cell r="AB885">
            <v>588</v>
          </cell>
          <cell r="AC885">
            <v>210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2</v>
          </cell>
          <cell r="AJ885">
            <v>0</v>
          </cell>
          <cell r="AL885">
            <v>24461300</v>
          </cell>
        </row>
        <row r="926"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1</v>
          </cell>
          <cell r="AJ926">
            <v>0</v>
          </cell>
          <cell r="AL926">
            <v>0</v>
          </cell>
        </row>
        <row r="970"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</row>
        <row r="1048"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5</v>
          </cell>
          <cell r="AJ1048">
            <v>0</v>
          </cell>
          <cell r="AL1048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86">
          <cell r="AL1086">
            <v>0</v>
          </cell>
        </row>
        <row r="1087"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101">
          <cell r="C1101">
            <v>6156</v>
          </cell>
          <cell r="D1101">
            <v>6156</v>
          </cell>
          <cell r="E1101">
            <v>6156</v>
          </cell>
          <cell r="F1101">
            <v>0</v>
          </cell>
          <cell r="G1101">
            <v>0</v>
          </cell>
          <cell r="AA1101">
            <v>4554</v>
          </cell>
          <cell r="AB1101">
            <v>1602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61">
          <cell r="C1161">
            <v>7417</v>
          </cell>
          <cell r="D1161">
            <v>7417</v>
          </cell>
          <cell r="E1161">
            <v>7417</v>
          </cell>
          <cell r="F1161">
            <v>0</v>
          </cell>
          <cell r="G1161">
            <v>0</v>
          </cell>
          <cell r="AA1161">
            <v>4474</v>
          </cell>
          <cell r="AB1161">
            <v>2943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</row>
        <row r="1192">
          <cell r="C1192">
            <v>2097</v>
          </cell>
          <cell r="E1192">
            <v>2061</v>
          </cell>
          <cell r="AL1192">
            <v>70993350</v>
          </cell>
        </row>
        <row r="1206"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910</v>
          </cell>
          <cell r="AJ1206">
            <v>0</v>
          </cell>
          <cell r="AL1206">
            <v>0</v>
          </cell>
        </row>
        <row r="1210">
          <cell r="C1210">
            <v>0</v>
          </cell>
        </row>
        <row r="1227">
          <cell r="C1227">
            <v>53</v>
          </cell>
          <cell r="E1227">
            <v>53</v>
          </cell>
        </row>
        <row r="1230">
          <cell r="C1230">
            <v>388</v>
          </cell>
          <cell r="E1230">
            <v>388</v>
          </cell>
          <cell r="AL1230">
            <v>1280400</v>
          </cell>
        </row>
        <row r="1231">
          <cell r="C1231">
            <v>473</v>
          </cell>
          <cell r="E1231">
            <v>473</v>
          </cell>
          <cell r="AL1231">
            <v>1560900</v>
          </cell>
        </row>
        <row r="1232">
          <cell r="C1232">
            <v>10</v>
          </cell>
          <cell r="E1232">
            <v>10</v>
          </cell>
          <cell r="AL1232">
            <v>131400</v>
          </cell>
        </row>
        <row r="1233">
          <cell r="C1233">
            <v>0</v>
          </cell>
          <cell r="E1233">
            <v>0</v>
          </cell>
          <cell r="AL1233">
            <v>0</v>
          </cell>
        </row>
        <row r="1234">
          <cell r="C1234">
            <v>3</v>
          </cell>
          <cell r="E1234">
            <v>3</v>
          </cell>
          <cell r="AL1234">
            <v>104730</v>
          </cell>
        </row>
        <row r="1235">
          <cell r="C1235">
            <v>0</v>
          </cell>
          <cell r="E1235">
            <v>0</v>
          </cell>
          <cell r="AL1235">
            <v>0</v>
          </cell>
        </row>
        <row r="1236">
          <cell r="C1236">
            <v>0</v>
          </cell>
          <cell r="E1236">
            <v>0</v>
          </cell>
          <cell r="AL1236">
            <v>0</v>
          </cell>
        </row>
        <row r="1242">
          <cell r="C1242">
            <v>32</v>
          </cell>
          <cell r="D1242">
            <v>32</v>
          </cell>
          <cell r="E1242">
            <v>32</v>
          </cell>
          <cell r="F1242">
            <v>0</v>
          </cell>
          <cell r="G1242">
            <v>0</v>
          </cell>
          <cell r="AA1242">
            <v>7</v>
          </cell>
          <cell r="AB1242">
            <v>25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</row>
        <row r="1243"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</row>
        <row r="1245"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</row>
        <row r="1246">
          <cell r="C1246">
            <v>3</v>
          </cell>
          <cell r="D1246">
            <v>3</v>
          </cell>
          <cell r="E1246">
            <v>3</v>
          </cell>
          <cell r="F1246">
            <v>0</v>
          </cell>
          <cell r="G1246">
            <v>0</v>
          </cell>
          <cell r="AA1246">
            <v>0</v>
          </cell>
          <cell r="AB1246">
            <v>3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</row>
        <row r="1247"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</row>
        <row r="1248"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</row>
        <row r="1250">
          <cell r="C1250">
            <v>1</v>
          </cell>
          <cell r="D1250">
            <v>1</v>
          </cell>
          <cell r="E1250">
            <v>1</v>
          </cell>
          <cell r="F1250">
            <v>0</v>
          </cell>
          <cell r="G1250">
            <v>0</v>
          </cell>
          <cell r="AA1250">
            <v>1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3</v>
          </cell>
          <cell r="AJ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</row>
        <row r="1271"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</row>
        <row r="1277"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</row>
        <row r="1278"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</row>
        <row r="1279"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</row>
        <row r="1282"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C1286">
            <v>11</v>
          </cell>
          <cell r="D1286">
            <v>11</v>
          </cell>
          <cell r="E1286">
            <v>11</v>
          </cell>
          <cell r="F1286">
            <v>0</v>
          </cell>
          <cell r="G1286">
            <v>0</v>
          </cell>
          <cell r="AA1286">
            <v>0</v>
          </cell>
          <cell r="AB1286">
            <v>11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</row>
        <row r="1289"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</row>
        <row r="1294"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</row>
        <row r="1295"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</row>
        <row r="1297"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</row>
        <row r="1380">
          <cell r="C1380">
            <v>2</v>
          </cell>
          <cell r="H1380">
            <v>2</v>
          </cell>
          <cell r="I1380">
            <v>1</v>
          </cell>
          <cell r="J1380">
            <v>1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P1380">
            <v>0</v>
          </cell>
          <cell r="Q1380">
            <v>0</v>
          </cell>
          <cell r="S1380">
            <v>0</v>
          </cell>
          <cell r="T1380">
            <v>2</v>
          </cell>
          <cell r="V1380">
            <v>0</v>
          </cell>
          <cell r="W1380">
            <v>0</v>
          </cell>
          <cell r="Y1380">
            <v>0</v>
          </cell>
          <cell r="Z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1</v>
          </cell>
          <cell r="AL1380">
            <v>182410</v>
          </cell>
        </row>
        <row r="1382">
          <cell r="C1382">
            <v>1</v>
          </cell>
          <cell r="D1382">
            <v>1</v>
          </cell>
          <cell r="E1382">
            <v>1</v>
          </cell>
          <cell r="F1382">
            <v>0</v>
          </cell>
          <cell r="G1382">
            <v>0</v>
          </cell>
          <cell r="AA1382">
            <v>0</v>
          </cell>
          <cell r="AB1382">
            <v>1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</row>
        <row r="1383"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</row>
        <row r="1384">
          <cell r="C1384">
            <v>96</v>
          </cell>
          <cell r="D1384">
            <v>96</v>
          </cell>
          <cell r="E1384">
            <v>96</v>
          </cell>
          <cell r="F1384">
            <v>0</v>
          </cell>
          <cell r="G1384">
            <v>0</v>
          </cell>
          <cell r="AA1384">
            <v>0</v>
          </cell>
          <cell r="AB1384">
            <v>96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</row>
        <row r="1386"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</row>
        <row r="1387"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</row>
        <row r="1390"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C1392">
            <v>33</v>
          </cell>
          <cell r="D1392">
            <v>33</v>
          </cell>
          <cell r="E1392">
            <v>33</v>
          </cell>
          <cell r="F1392">
            <v>0</v>
          </cell>
          <cell r="G1392">
            <v>0</v>
          </cell>
          <cell r="AA1392">
            <v>0</v>
          </cell>
          <cell r="AB1392">
            <v>33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</row>
        <row r="1395"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C1396">
            <v>994</v>
          </cell>
          <cell r="D1396">
            <v>993</v>
          </cell>
          <cell r="E1396">
            <v>993</v>
          </cell>
          <cell r="F1396">
            <v>0</v>
          </cell>
          <cell r="G1396">
            <v>1</v>
          </cell>
          <cell r="AA1396">
            <v>0</v>
          </cell>
          <cell r="AB1396">
            <v>994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C1397">
            <v>19</v>
          </cell>
          <cell r="D1397">
            <v>19</v>
          </cell>
          <cell r="E1397">
            <v>19</v>
          </cell>
          <cell r="F1397">
            <v>0</v>
          </cell>
          <cell r="G1397">
            <v>0</v>
          </cell>
          <cell r="AA1397">
            <v>0</v>
          </cell>
          <cell r="AB1397">
            <v>19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</row>
        <row r="1398">
          <cell r="C1398">
            <v>32</v>
          </cell>
          <cell r="D1398">
            <v>32</v>
          </cell>
          <cell r="E1398">
            <v>32</v>
          </cell>
          <cell r="F1398">
            <v>0</v>
          </cell>
          <cell r="G1398">
            <v>0</v>
          </cell>
          <cell r="AA1398">
            <v>0</v>
          </cell>
          <cell r="AB1398">
            <v>32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</row>
        <row r="1399"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</row>
        <row r="1400"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</row>
        <row r="1401"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</row>
        <row r="1402">
          <cell r="C1402">
            <v>1</v>
          </cell>
          <cell r="D1402">
            <v>1</v>
          </cell>
          <cell r="E1402">
            <v>1</v>
          </cell>
          <cell r="F1402">
            <v>0</v>
          </cell>
          <cell r="G1402">
            <v>0</v>
          </cell>
          <cell r="AA1402">
            <v>1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</row>
        <row r="1403">
          <cell r="C1403">
            <v>52</v>
          </cell>
          <cell r="D1403">
            <v>52</v>
          </cell>
          <cell r="E1403">
            <v>52</v>
          </cell>
          <cell r="F1403">
            <v>0</v>
          </cell>
          <cell r="G1403">
            <v>0</v>
          </cell>
          <cell r="AA1403">
            <v>0</v>
          </cell>
          <cell r="AB1403">
            <v>52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</row>
        <row r="1410"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</row>
        <row r="1411"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</row>
        <row r="1412"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</row>
        <row r="1413"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</row>
        <row r="1414"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</row>
        <row r="1415"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</row>
        <row r="1416">
          <cell r="C1416">
            <v>8</v>
          </cell>
          <cell r="D1416">
            <v>8</v>
          </cell>
          <cell r="E1416">
            <v>7</v>
          </cell>
          <cell r="F1416">
            <v>1</v>
          </cell>
          <cell r="G1416">
            <v>0</v>
          </cell>
          <cell r="AA1416">
            <v>8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1</v>
          </cell>
        </row>
        <row r="1417"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</row>
        <row r="1418"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</row>
        <row r="1419"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20"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</row>
        <row r="1421"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</row>
        <row r="1422">
          <cell r="C1422">
            <v>188</v>
          </cell>
          <cell r="D1422">
            <v>188</v>
          </cell>
          <cell r="E1422">
            <v>188</v>
          </cell>
          <cell r="F1422">
            <v>0</v>
          </cell>
          <cell r="G1422">
            <v>0</v>
          </cell>
          <cell r="AA1422">
            <v>0</v>
          </cell>
          <cell r="AB1422">
            <v>188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</row>
        <row r="1423">
          <cell r="C1423">
            <v>89</v>
          </cell>
          <cell r="D1423">
            <v>89</v>
          </cell>
          <cell r="E1423">
            <v>89</v>
          </cell>
          <cell r="F1423">
            <v>0</v>
          </cell>
          <cell r="G1423">
            <v>0</v>
          </cell>
          <cell r="AA1423">
            <v>0</v>
          </cell>
          <cell r="AB1423">
            <v>89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C1424">
            <v>44</v>
          </cell>
          <cell r="D1424">
            <v>44</v>
          </cell>
          <cell r="E1424">
            <v>44</v>
          </cell>
          <cell r="F1424">
            <v>0</v>
          </cell>
          <cell r="G1424">
            <v>0</v>
          </cell>
          <cell r="AA1424">
            <v>0</v>
          </cell>
          <cell r="AB1424">
            <v>44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</row>
        <row r="1425"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</row>
        <row r="1426"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</row>
        <row r="1427"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</row>
        <row r="1428"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</row>
        <row r="1514">
          <cell r="C1514">
            <v>129</v>
          </cell>
          <cell r="H1514">
            <v>118</v>
          </cell>
          <cell r="I1514">
            <v>105</v>
          </cell>
          <cell r="J1514">
            <v>13</v>
          </cell>
          <cell r="K1514">
            <v>0</v>
          </cell>
          <cell r="L1514">
            <v>10</v>
          </cell>
          <cell r="M1514">
            <v>1</v>
          </cell>
          <cell r="N1514">
            <v>0</v>
          </cell>
          <cell r="P1514">
            <v>0</v>
          </cell>
          <cell r="Q1514">
            <v>6</v>
          </cell>
          <cell r="S1514">
            <v>0</v>
          </cell>
          <cell r="T1514">
            <v>77</v>
          </cell>
          <cell r="V1514">
            <v>0</v>
          </cell>
          <cell r="W1514">
            <v>0</v>
          </cell>
          <cell r="Y1514">
            <v>0</v>
          </cell>
          <cell r="Z1514">
            <v>0</v>
          </cell>
          <cell r="AD1514">
            <v>8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13</v>
          </cell>
          <cell r="AL1514">
            <v>44752890</v>
          </cell>
        </row>
        <row r="1516"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C1518">
            <v>1</v>
          </cell>
          <cell r="D1518">
            <v>1</v>
          </cell>
          <cell r="E1518">
            <v>1</v>
          </cell>
          <cell r="F1518">
            <v>0</v>
          </cell>
          <cell r="G1518">
            <v>0</v>
          </cell>
          <cell r="AA1518">
            <v>1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</row>
        <row r="1519"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</row>
        <row r="1521"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</row>
        <row r="1522">
          <cell r="C1522">
            <v>53</v>
          </cell>
          <cell r="D1522">
            <v>53</v>
          </cell>
          <cell r="E1522">
            <v>53</v>
          </cell>
          <cell r="F1522">
            <v>0</v>
          </cell>
          <cell r="G1522">
            <v>0</v>
          </cell>
          <cell r="AA1522">
            <v>0</v>
          </cell>
          <cell r="AB1522">
            <v>53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</row>
        <row r="1523">
          <cell r="C1523">
            <v>6</v>
          </cell>
          <cell r="D1523">
            <v>6</v>
          </cell>
          <cell r="E1523">
            <v>6</v>
          </cell>
          <cell r="F1523">
            <v>0</v>
          </cell>
          <cell r="G1523">
            <v>0</v>
          </cell>
          <cell r="AA1523">
            <v>0</v>
          </cell>
          <cell r="AB1523">
            <v>6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0</v>
          </cell>
        </row>
        <row r="1524">
          <cell r="C1524">
            <v>35</v>
          </cell>
          <cell r="D1524">
            <v>35</v>
          </cell>
          <cell r="E1524">
            <v>35</v>
          </cell>
          <cell r="F1524">
            <v>0</v>
          </cell>
          <cell r="G1524">
            <v>0</v>
          </cell>
          <cell r="AA1524">
            <v>0</v>
          </cell>
          <cell r="AB1524">
            <v>35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</row>
        <row r="1525">
          <cell r="C1525">
            <v>4</v>
          </cell>
          <cell r="D1525">
            <v>4</v>
          </cell>
          <cell r="E1525">
            <v>4</v>
          </cell>
          <cell r="F1525">
            <v>0</v>
          </cell>
          <cell r="G1525">
            <v>0</v>
          </cell>
          <cell r="AA1525">
            <v>0</v>
          </cell>
          <cell r="AB1525">
            <v>4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</row>
        <row r="1526">
          <cell r="C1526">
            <v>12</v>
          </cell>
          <cell r="D1526">
            <v>12</v>
          </cell>
          <cell r="E1526">
            <v>12</v>
          </cell>
          <cell r="F1526">
            <v>0</v>
          </cell>
          <cell r="G1526">
            <v>0</v>
          </cell>
          <cell r="AA1526">
            <v>0</v>
          </cell>
          <cell r="AB1526">
            <v>12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</row>
        <row r="1527"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</row>
        <row r="1528"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</row>
        <row r="1529"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</row>
        <row r="1530"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</row>
        <row r="1531"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</row>
        <row r="1532">
          <cell r="C1532">
            <v>3</v>
          </cell>
          <cell r="D1532">
            <v>3</v>
          </cell>
          <cell r="E1532">
            <v>3</v>
          </cell>
          <cell r="F1532">
            <v>0</v>
          </cell>
          <cell r="G1532">
            <v>0</v>
          </cell>
          <cell r="AA1532">
            <v>0</v>
          </cell>
          <cell r="AB1532">
            <v>3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</row>
        <row r="1533"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0</v>
          </cell>
          <cell r="AJ1533">
            <v>0</v>
          </cell>
        </row>
        <row r="1534"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</row>
        <row r="1535"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</row>
        <row r="1536"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</row>
        <row r="1537"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</row>
        <row r="1538"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</row>
        <row r="1539"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</row>
        <row r="1540"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</row>
        <row r="1541"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</row>
        <row r="1542"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</row>
        <row r="1543"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</row>
        <row r="1544"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</row>
        <row r="1545"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</row>
        <row r="1546"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</row>
        <row r="1547"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</row>
        <row r="1548"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</row>
        <row r="1549"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</row>
        <row r="1550">
          <cell r="C1550">
            <v>138</v>
          </cell>
          <cell r="D1550">
            <v>136</v>
          </cell>
          <cell r="E1550">
            <v>136</v>
          </cell>
          <cell r="F1550">
            <v>0</v>
          </cell>
          <cell r="G1550">
            <v>2</v>
          </cell>
          <cell r="AA1550">
            <v>0</v>
          </cell>
          <cell r="AB1550">
            <v>138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</row>
        <row r="1551"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</row>
        <row r="1552"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</row>
        <row r="1553"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</row>
        <row r="1554"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</row>
        <row r="1555"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</row>
        <row r="1556"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</row>
        <row r="1557"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</row>
        <row r="1558">
          <cell r="C1558">
            <v>29</v>
          </cell>
          <cell r="D1558">
            <v>29</v>
          </cell>
          <cell r="E1558">
            <v>29</v>
          </cell>
          <cell r="F1558">
            <v>0</v>
          </cell>
          <cell r="G1558">
            <v>0</v>
          </cell>
          <cell r="AA1558">
            <v>0</v>
          </cell>
          <cell r="AB1558">
            <v>29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</row>
        <row r="1559">
          <cell r="C1559">
            <v>57</v>
          </cell>
          <cell r="D1559">
            <v>57</v>
          </cell>
          <cell r="E1559">
            <v>57</v>
          </cell>
          <cell r="F1559">
            <v>0</v>
          </cell>
          <cell r="G1559">
            <v>0</v>
          </cell>
          <cell r="AA1559">
            <v>44</v>
          </cell>
          <cell r="AB1559">
            <v>13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</row>
        <row r="1560">
          <cell r="C1560">
            <v>55</v>
          </cell>
          <cell r="D1560">
            <v>55</v>
          </cell>
          <cell r="E1560">
            <v>55</v>
          </cell>
          <cell r="F1560">
            <v>0</v>
          </cell>
          <cell r="G1560">
            <v>0</v>
          </cell>
          <cell r="AA1560">
            <v>46</v>
          </cell>
          <cell r="AB1560">
            <v>9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</row>
        <row r="1561">
          <cell r="C1561">
            <v>21</v>
          </cell>
          <cell r="D1561">
            <v>21</v>
          </cell>
          <cell r="E1561">
            <v>21</v>
          </cell>
          <cell r="F1561">
            <v>0</v>
          </cell>
          <cell r="G1561">
            <v>0</v>
          </cell>
          <cell r="AA1561">
            <v>0</v>
          </cell>
          <cell r="AB1561">
            <v>21</v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</row>
        <row r="1562">
          <cell r="C1562">
            <v>42</v>
          </cell>
          <cell r="D1562">
            <v>42</v>
          </cell>
          <cell r="E1562">
            <v>42</v>
          </cell>
          <cell r="F1562">
            <v>0</v>
          </cell>
          <cell r="G1562">
            <v>0</v>
          </cell>
          <cell r="AA1562">
            <v>27</v>
          </cell>
          <cell r="AB1562">
            <v>15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</row>
        <row r="1563">
          <cell r="C1563">
            <v>173</v>
          </cell>
          <cell r="D1563">
            <v>173</v>
          </cell>
          <cell r="E1563">
            <v>173</v>
          </cell>
          <cell r="F1563">
            <v>0</v>
          </cell>
          <cell r="G1563">
            <v>0</v>
          </cell>
          <cell r="AA1563">
            <v>173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</row>
        <row r="1564">
          <cell r="C1564">
            <v>173</v>
          </cell>
          <cell r="D1564">
            <v>173</v>
          </cell>
          <cell r="E1564">
            <v>173</v>
          </cell>
          <cell r="F1564">
            <v>0</v>
          </cell>
          <cell r="G1564">
            <v>0</v>
          </cell>
          <cell r="AA1564">
            <v>173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</row>
        <row r="1565">
          <cell r="C1565">
            <v>0</v>
          </cell>
          <cell r="D1565">
            <v>0</v>
          </cell>
          <cell r="E1565">
            <v>0</v>
          </cell>
        </row>
        <row r="1566">
          <cell r="C1566">
            <v>0</v>
          </cell>
          <cell r="D1566">
            <v>0</v>
          </cell>
          <cell r="E1566">
            <v>0</v>
          </cell>
        </row>
        <row r="1567">
          <cell r="C1567">
            <v>0</v>
          </cell>
          <cell r="D1567">
            <v>0</v>
          </cell>
          <cell r="E1567">
            <v>0</v>
          </cell>
        </row>
        <row r="1568">
          <cell r="C1568">
            <v>0</v>
          </cell>
          <cell r="D1568">
            <v>0</v>
          </cell>
          <cell r="E1568">
            <v>0</v>
          </cell>
        </row>
        <row r="1569">
          <cell r="C1569">
            <v>0</v>
          </cell>
          <cell r="D1569">
            <v>0</v>
          </cell>
          <cell r="E1569">
            <v>0</v>
          </cell>
        </row>
        <row r="1570"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</row>
        <row r="1571"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</row>
        <row r="1572">
          <cell r="C1572">
            <v>1</v>
          </cell>
          <cell r="D1572">
            <v>1</v>
          </cell>
          <cell r="E1572">
            <v>1</v>
          </cell>
          <cell r="F1572">
            <v>0</v>
          </cell>
          <cell r="G1572">
            <v>0</v>
          </cell>
          <cell r="AA1572">
            <v>1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</row>
        <row r="1573"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</row>
        <row r="1574"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</row>
        <row r="1575"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</row>
        <row r="1576"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</row>
        <row r="1577"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</row>
        <row r="1578">
          <cell r="C1578">
            <v>3</v>
          </cell>
          <cell r="D1578">
            <v>3</v>
          </cell>
          <cell r="E1578">
            <v>3</v>
          </cell>
          <cell r="F1578">
            <v>0</v>
          </cell>
          <cell r="G1578">
            <v>0</v>
          </cell>
          <cell r="AA1578">
            <v>0</v>
          </cell>
          <cell r="AB1578">
            <v>3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</row>
        <row r="1579"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</row>
        <row r="1580">
          <cell r="C1580">
            <v>3</v>
          </cell>
          <cell r="D1580">
            <v>3</v>
          </cell>
          <cell r="E1580">
            <v>3</v>
          </cell>
          <cell r="F1580">
            <v>0</v>
          </cell>
          <cell r="G1580">
            <v>0</v>
          </cell>
          <cell r="AA1580">
            <v>0</v>
          </cell>
          <cell r="AB1580">
            <v>3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</row>
        <row r="1581"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</row>
        <row r="1582"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</row>
        <row r="1583"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</row>
        <row r="1584"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</row>
        <row r="1585"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</row>
        <row r="1696">
          <cell r="C1696">
            <v>70</v>
          </cell>
          <cell r="H1696">
            <v>55</v>
          </cell>
          <cell r="I1696">
            <v>40</v>
          </cell>
          <cell r="J1696">
            <v>15</v>
          </cell>
          <cell r="K1696">
            <v>1</v>
          </cell>
          <cell r="L1696">
            <v>9</v>
          </cell>
          <cell r="M1696">
            <v>5</v>
          </cell>
          <cell r="N1696">
            <v>0</v>
          </cell>
          <cell r="P1696">
            <v>18</v>
          </cell>
          <cell r="Q1696">
            <v>22</v>
          </cell>
          <cell r="S1696">
            <v>1</v>
          </cell>
          <cell r="T1696">
            <v>0</v>
          </cell>
          <cell r="V1696">
            <v>0</v>
          </cell>
          <cell r="W1696">
            <v>0</v>
          </cell>
          <cell r="Y1696">
            <v>0</v>
          </cell>
          <cell r="Z1696">
            <v>3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16</v>
          </cell>
          <cell r="AL1696">
            <v>5225975</v>
          </cell>
        </row>
        <row r="1698">
          <cell r="C1698">
            <v>4</v>
          </cell>
          <cell r="D1698">
            <v>3</v>
          </cell>
          <cell r="E1698">
            <v>3</v>
          </cell>
          <cell r="F1698">
            <v>0</v>
          </cell>
          <cell r="G1698">
            <v>1</v>
          </cell>
          <cell r="AA1698">
            <v>0</v>
          </cell>
          <cell r="AB1698">
            <v>4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</row>
        <row r="1760">
          <cell r="C1760">
            <v>15</v>
          </cell>
          <cell r="H1760">
            <v>14</v>
          </cell>
          <cell r="I1760">
            <v>14</v>
          </cell>
          <cell r="J1760">
            <v>0</v>
          </cell>
          <cell r="K1760">
            <v>0</v>
          </cell>
          <cell r="L1760">
            <v>1</v>
          </cell>
          <cell r="M1760">
            <v>0</v>
          </cell>
          <cell r="N1760">
            <v>0</v>
          </cell>
          <cell r="P1760">
            <v>1</v>
          </cell>
          <cell r="Q1760">
            <v>5</v>
          </cell>
          <cell r="S1760">
            <v>4</v>
          </cell>
          <cell r="T1760">
            <v>2</v>
          </cell>
          <cell r="V1760">
            <v>0</v>
          </cell>
          <cell r="W1760">
            <v>0</v>
          </cell>
          <cell r="Y1760">
            <v>0</v>
          </cell>
          <cell r="Z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L1760">
            <v>2411655</v>
          </cell>
        </row>
        <row r="1834">
          <cell r="C1834">
            <v>41</v>
          </cell>
          <cell r="H1834">
            <v>27</v>
          </cell>
          <cell r="I1834">
            <v>27</v>
          </cell>
          <cell r="J1834">
            <v>0</v>
          </cell>
          <cell r="K1834">
            <v>1</v>
          </cell>
          <cell r="L1834">
            <v>12</v>
          </cell>
          <cell r="M1834">
            <v>0</v>
          </cell>
          <cell r="N1834">
            <v>1</v>
          </cell>
          <cell r="P1834">
            <v>0</v>
          </cell>
          <cell r="Q1834">
            <v>4</v>
          </cell>
          <cell r="S1834">
            <v>0</v>
          </cell>
          <cell r="T1834">
            <v>1</v>
          </cell>
          <cell r="V1834">
            <v>0</v>
          </cell>
          <cell r="W1834">
            <v>0</v>
          </cell>
          <cell r="Y1834">
            <v>0</v>
          </cell>
          <cell r="Z1834">
            <v>2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I1834">
            <v>0</v>
          </cell>
          <cell r="AJ1834">
            <v>1</v>
          </cell>
          <cell r="AL1834">
            <v>2105330</v>
          </cell>
        </row>
        <row r="1851">
          <cell r="C1851">
            <v>8</v>
          </cell>
          <cell r="D1851">
            <v>8</v>
          </cell>
          <cell r="E1851">
            <v>8</v>
          </cell>
          <cell r="F1851">
            <v>0</v>
          </cell>
          <cell r="G1851">
            <v>0</v>
          </cell>
          <cell r="AA1851">
            <v>2</v>
          </cell>
          <cell r="AB1851">
            <v>6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</row>
        <row r="1877">
          <cell r="C1877">
            <v>41</v>
          </cell>
          <cell r="H1877">
            <v>35</v>
          </cell>
          <cell r="I1877">
            <v>32</v>
          </cell>
          <cell r="J1877">
            <v>3</v>
          </cell>
          <cell r="K1877">
            <v>1</v>
          </cell>
          <cell r="L1877">
            <v>4</v>
          </cell>
          <cell r="M1877">
            <v>0</v>
          </cell>
          <cell r="N1877">
            <v>1</v>
          </cell>
          <cell r="P1877">
            <v>0</v>
          </cell>
          <cell r="Q1877">
            <v>0</v>
          </cell>
          <cell r="S1877">
            <v>0</v>
          </cell>
          <cell r="T1877">
            <v>0</v>
          </cell>
          <cell r="V1877">
            <v>0</v>
          </cell>
          <cell r="W1877">
            <v>0</v>
          </cell>
          <cell r="Y1877">
            <v>0</v>
          </cell>
          <cell r="Z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4</v>
          </cell>
          <cell r="AL1877">
            <v>2094050</v>
          </cell>
        </row>
        <row r="1879"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</row>
        <row r="1880">
          <cell r="C1880">
            <v>4</v>
          </cell>
          <cell r="D1880">
            <v>4</v>
          </cell>
          <cell r="E1880">
            <v>4</v>
          </cell>
          <cell r="F1880">
            <v>0</v>
          </cell>
          <cell r="G1880">
            <v>0</v>
          </cell>
          <cell r="AA1880">
            <v>2</v>
          </cell>
          <cell r="AB1880">
            <v>2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</row>
        <row r="1881">
          <cell r="C1881">
            <v>3523</v>
          </cell>
          <cell r="D1881">
            <v>3523</v>
          </cell>
          <cell r="E1881">
            <v>3523</v>
          </cell>
          <cell r="F1881">
            <v>0</v>
          </cell>
          <cell r="G1881">
            <v>0</v>
          </cell>
          <cell r="AA1881">
            <v>3523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</row>
        <row r="1882"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</row>
        <row r="1883">
          <cell r="C1883">
            <v>3</v>
          </cell>
          <cell r="D1883">
            <v>3</v>
          </cell>
          <cell r="E1883">
            <v>3</v>
          </cell>
          <cell r="F1883">
            <v>0</v>
          </cell>
          <cell r="G1883">
            <v>0</v>
          </cell>
          <cell r="AA1883">
            <v>3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</row>
        <row r="1884"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</row>
        <row r="1885"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</row>
        <row r="1886"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</row>
        <row r="1887"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</row>
        <row r="1888"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</row>
        <row r="1889"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</row>
        <row r="1890"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</row>
        <row r="1891"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0</v>
          </cell>
          <cell r="AJ1891">
            <v>0</v>
          </cell>
        </row>
        <row r="1892"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</row>
        <row r="1893"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</row>
        <row r="1894"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</row>
        <row r="1898"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I1898">
            <v>0</v>
          </cell>
          <cell r="AJ1898">
            <v>0</v>
          </cell>
        </row>
        <row r="1899"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</row>
        <row r="1900"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</row>
        <row r="1901"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</row>
        <row r="1902"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</row>
        <row r="1903"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</row>
        <row r="1904"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</row>
        <row r="1905"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0</v>
          </cell>
          <cell r="AJ1905">
            <v>0</v>
          </cell>
        </row>
        <row r="1906"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I1906">
            <v>0</v>
          </cell>
          <cell r="AJ1906">
            <v>0</v>
          </cell>
        </row>
        <row r="1907"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</row>
        <row r="1908"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</row>
        <row r="1909">
          <cell r="C1909">
            <v>14</v>
          </cell>
          <cell r="D1909">
            <v>14</v>
          </cell>
          <cell r="E1909">
            <v>14</v>
          </cell>
          <cell r="F1909">
            <v>0</v>
          </cell>
          <cell r="G1909">
            <v>0</v>
          </cell>
          <cell r="AA1909">
            <v>0</v>
          </cell>
          <cell r="AB1909">
            <v>14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</row>
        <row r="1910"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</row>
        <row r="1911"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>
            <v>0</v>
          </cell>
          <cell r="AI1911">
            <v>0</v>
          </cell>
          <cell r="AJ1911">
            <v>0</v>
          </cell>
        </row>
        <row r="1912"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</row>
        <row r="1913"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</row>
        <row r="1914"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</row>
        <row r="1915"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</row>
        <row r="1916"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</row>
        <row r="1917"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</row>
        <row r="1918"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</row>
        <row r="1919"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</row>
        <row r="1920"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</row>
        <row r="1921"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</row>
        <row r="1922"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</row>
        <row r="1923"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</row>
        <row r="1924"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</row>
        <row r="1925"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</row>
        <row r="1926"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</row>
        <row r="1927"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</row>
        <row r="1928"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</row>
        <row r="1929"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</row>
        <row r="1930"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</row>
        <row r="1931"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</row>
        <row r="1932">
          <cell r="C1932">
            <v>134</v>
          </cell>
          <cell r="D1932">
            <v>134</v>
          </cell>
          <cell r="E1932">
            <v>134</v>
          </cell>
          <cell r="F1932">
            <v>0</v>
          </cell>
          <cell r="G1932">
            <v>0</v>
          </cell>
          <cell r="AA1932">
            <v>134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</row>
        <row r="1933">
          <cell r="C1933">
            <v>292</v>
          </cell>
          <cell r="D1933">
            <v>292</v>
          </cell>
          <cell r="E1933">
            <v>292</v>
          </cell>
          <cell r="F1933">
            <v>0</v>
          </cell>
          <cell r="G1933">
            <v>0</v>
          </cell>
          <cell r="AA1933">
            <v>292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</row>
        <row r="1934">
          <cell r="C1934">
            <v>15119</v>
          </cell>
          <cell r="D1934">
            <v>14799</v>
          </cell>
          <cell r="E1934">
            <v>14799</v>
          </cell>
          <cell r="F1934">
            <v>0</v>
          </cell>
          <cell r="G1934">
            <v>320</v>
          </cell>
          <cell r="AA1934">
            <v>14359</v>
          </cell>
          <cell r="AB1934">
            <v>52</v>
          </cell>
          <cell r="AC1934">
            <v>708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</row>
        <row r="1935">
          <cell r="C1935">
            <v>6655</v>
          </cell>
          <cell r="D1935">
            <v>6655</v>
          </cell>
          <cell r="E1935">
            <v>6655</v>
          </cell>
          <cell r="F1935">
            <v>0</v>
          </cell>
          <cell r="G1935">
            <v>0</v>
          </cell>
          <cell r="AA1935">
            <v>6655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</row>
        <row r="1936"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</row>
        <row r="1937">
          <cell r="C1937">
            <v>83</v>
          </cell>
          <cell r="D1937">
            <v>83</v>
          </cell>
          <cell r="E1937">
            <v>83</v>
          </cell>
          <cell r="F1937">
            <v>0</v>
          </cell>
          <cell r="G1937">
            <v>0</v>
          </cell>
          <cell r="AA1937">
            <v>83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</row>
        <row r="1938"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</row>
        <row r="1939">
          <cell r="C1939">
            <v>1521</v>
          </cell>
          <cell r="D1939">
            <v>1521</v>
          </cell>
          <cell r="E1939">
            <v>1521</v>
          </cell>
          <cell r="F1939">
            <v>0</v>
          </cell>
          <cell r="G1939">
            <v>0</v>
          </cell>
          <cell r="AA1939">
            <v>916</v>
          </cell>
          <cell r="AB1939">
            <v>0</v>
          </cell>
          <cell r="AC1939">
            <v>605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</row>
        <row r="1940"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</row>
        <row r="1941"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</row>
        <row r="1942"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</row>
        <row r="1943"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</row>
        <row r="1944"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</row>
        <row r="1945">
          <cell r="C1945">
            <v>10</v>
          </cell>
          <cell r="D1945">
            <v>10</v>
          </cell>
          <cell r="E1945">
            <v>10</v>
          </cell>
          <cell r="F1945">
            <v>0</v>
          </cell>
          <cell r="G1945">
            <v>0</v>
          </cell>
          <cell r="AA1945">
            <v>10</v>
          </cell>
          <cell r="AB1945">
            <v>0</v>
          </cell>
          <cell r="AC1945">
            <v>0</v>
          </cell>
          <cell r="AD1945">
            <v>0</v>
          </cell>
          <cell r="AE1945">
            <v>0</v>
          </cell>
          <cell r="AF1945">
            <v>0</v>
          </cell>
          <cell r="AG1945">
            <v>0</v>
          </cell>
          <cell r="AH1945">
            <v>0</v>
          </cell>
          <cell r="AI1945">
            <v>0</v>
          </cell>
          <cell r="AJ1945">
            <v>0</v>
          </cell>
        </row>
        <row r="1946">
          <cell r="C1946">
            <v>6</v>
          </cell>
          <cell r="D1946">
            <v>6</v>
          </cell>
          <cell r="E1946">
            <v>6</v>
          </cell>
          <cell r="F1946">
            <v>0</v>
          </cell>
          <cell r="G1946">
            <v>0</v>
          </cell>
          <cell r="AA1946">
            <v>0</v>
          </cell>
          <cell r="AB1946">
            <v>6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</row>
        <row r="1947">
          <cell r="C1947">
            <v>472</v>
          </cell>
          <cell r="D1947">
            <v>472</v>
          </cell>
          <cell r="E1947">
            <v>472</v>
          </cell>
          <cell r="F1947">
            <v>0</v>
          </cell>
          <cell r="G1947">
            <v>0</v>
          </cell>
          <cell r="AA1947">
            <v>472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</row>
        <row r="1948">
          <cell r="C1948">
            <v>5</v>
          </cell>
          <cell r="D1948">
            <v>5</v>
          </cell>
          <cell r="E1948">
            <v>5</v>
          </cell>
          <cell r="F1948">
            <v>0</v>
          </cell>
          <cell r="G1948">
            <v>0</v>
          </cell>
          <cell r="AA1948">
            <v>5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</row>
        <row r="1949"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</row>
        <row r="1950"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</row>
        <row r="1951"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</row>
        <row r="1952"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</row>
        <row r="1953">
          <cell r="C1953">
            <v>3</v>
          </cell>
          <cell r="D1953">
            <v>3</v>
          </cell>
          <cell r="E1953">
            <v>3</v>
          </cell>
          <cell r="F1953">
            <v>0</v>
          </cell>
          <cell r="G1953">
            <v>0</v>
          </cell>
          <cell r="AA1953">
            <v>3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</row>
        <row r="1954"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</row>
        <row r="1955">
          <cell r="C1955">
            <v>0</v>
          </cell>
          <cell r="D1955">
            <v>0</v>
          </cell>
          <cell r="E1955">
            <v>0</v>
          </cell>
        </row>
        <row r="1956"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  <cell r="AE1956">
            <v>0</v>
          </cell>
          <cell r="AF1956">
            <v>0</v>
          </cell>
          <cell r="AG1956">
            <v>0</v>
          </cell>
          <cell r="AH1956">
            <v>0</v>
          </cell>
          <cell r="AI1956">
            <v>0</v>
          </cell>
          <cell r="AJ1956">
            <v>0</v>
          </cell>
        </row>
        <row r="1957"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</row>
        <row r="1958"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I1958">
            <v>0</v>
          </cell>
          <cell r="AJ1958">
            <v>0</v>
          </cell>
        </row>
        <row r="1959"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</row>
        <row r="1960"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</row>
        <row r="1961"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H1961">
            <v>0</v>
          </cell>
          <cell r="AI1961">
            <v>0</v>
          </cell>
          <cell r="AJ1961">
            <v>0</v>
          </cell>
        </row>
        <row r="1962"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</row>
        <row r="1963"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</row>
        <row r="1964"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</row>
        <row r="1965"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</row>
        <row r="1966"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</row>
        <row r="1967"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</row>
        <row r="1968"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</row>
        <row r="1969"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</row>
        <row r="1970"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</row>
        <row r="1971"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</row>
        <row r="1972"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</row>
        <row r="1999">
          <cell r="C1999">
            <v>1113</v>
          </cell>
          <cell r="D1999">
            <v>1097</v>
          </cell>
          <cell r="E1999">
            <v>1097</v>
          </cell>
          <cell r="F1999">
            <v>0</v>
          </cell>
          <cell r="G1999">
            <v>16</v>
          </cell>
          <cell r="AA1999">
            <v>321</v>
          </cell>
          <cell r="AB1999">
            <v>533</v>
          </cell>
          <cell r="AC1999">
            <v>259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1</v>
          </cell>
          <cell r="AJ1999">
            <v>0</v>
          </cell>
        </row>
        <row r="2002"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</row>
        <row r="2093">
          <cell r="P2093">
            <v>0</v>
          </cell>
          <cell r="Q2093">
            <v>12</v>
          </cell>
          <cell r="S2093">
            <v>0</v>
          </cell>
          <cell r="T2093">
            <v>0</v>
          </cell>
          <cell r="V2093">
            <v>0</v>
          </cell>
          <cell r="W2093">
            <v>0</v>
          </cell>
          <cell r="Y2093">
            <v>0</v>
          </cell>
          <cell r="Z2093">
            <v>0</v>
          </cell>
        </row>
        <row r="2103">
          <cell r="P2103">
            <v>0</v>
          </cell>
          <cell r="Q2103">
            <v>0</v>
          </cell>
          <cell r="S2103">
            <v>0</v>
          </cell>
          <cell r="T2103">
            <v>0</v>
          </cell>
          <cell r="V2103">
            <v>0</v>
          </cell>
          <cell r="W2103">
            <v>0</v>
          </cell>
          <cell r="Y2103">
            <v>0</v>
          </cell>
          <cell r="Z2103">
            <v>0</v>
          </cell>
        </row>
        <row r="2104">
          <cell r="C2104">
            <v>12</v>
          </cell>
          <cell r="H2104">
            <v>11</v>
          </cell>
          <cell r="I2104">
            <v>10</v>
          </cell>
          <cell r="J2104">
            <v>1</v>
          </cell>
          <cell r="K2104">
            <v>0</v>
          </cell>
          <cell r="L2104">
            <v>0</v>
          </cell>
          <cell r="M2104">
            <v>1</v>
          </cell>
          <cell r="N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1</v>
          </cell>
          <cell r="AL2104">
            <v>19718000</v>
          </cell>
        </row>
        <row r="2190">
          <cell r="C2190">
            <v>6</v>
          </cell>
          <cell r="H2190">
            <v>4</v>
          </cell>
          <cell r="I2190">
            <v>4</v>
          </cell>
          <cell r="J2190">
            <v>0</v>
          </cell>
          <cell r="K2190">
            <v>0</v>
          </cell>
          <cell r="L2190">
            <v>2</v>
          </cell>
          <cell r="M2190">
            <v>0</v>
          </cell>
          <cell r="N2190">
            <v>0</v>
          </cell>
          <cell r="P2190">
            <v>0</v>
          </cell>
          <cell r="Q2190">
            <v>4</v>
          </cell>
          <cell r="S2190">
            <v>0</v>
          </cell>
          <cell r="T2190">
            <v>0</v>
          </cell>
          <cell r="V2190">
            <v>0</v>
          </cell>
          <cell r="W2190">
            <v>0</v>
          </cell>
          <cell r="Y2190">
            <v>0</v>
          </cell>
          <cell r="Z2190">
            <v>1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L2190">
            <v>1386270</v>
          </cell>
        </row>
        <row r="2192">
          <cell r="C2192">
            <v>56</v>
          </cell>
          <cell r="D2192">
            <v>55</v>
          </cell>
          <cell r="E2192">
            <v>55</v>
          </cell>
          <cell r="F2192">
            <v>0</v>
          </cell>
          <cell r="G2192">
            <v>1</v>
          </cell>
          <cell r="AA2192">
            <v>7</v>
          </cell>
          <cell r="AB2192">
            <v>49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0</v>
          </cell>
          <cell r="AJ2192">
            <v>0</v>
          </cell>
        </row>
        <row r="2193"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</row>
        <row r="2194">
          <cell r="C2194">
            <v>24</v>
          </cell>
          <cell r="D2194">
            <v>24</v>
          </cell>
          <cell r="E2194">
            <v>24</v>
          </cell>
          <cell r="F2194">
            <v>0</v>
          </cell>
          <cell r="G2194">
            <v>0</v>
          </cell>
          <cell r="AA2194">
            <v>0</v>
          </cell>
          <cell r="AB2194">
            <v>24</v>
          </cell>
          <cell r="AC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</row>
        <row r="2195"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</row>
        <row r="2196"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>
            <v>0</v>
          </cell>
          <cell r="AI2196">
            <v>0</v>
          </cell>
          <cell r="AJ2196">
            <v>0</v>
          </cell>
        </row>
        <row r="2197"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I2197">
            <v>0</v>
          </cell>
          <cell r="AJ2197">
            <v>0</v>
          </cell>
        </row>
        <row r="2198"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H2198">
            <v>0</v>
          </cell>
          <cell r="AI2198">
            <v>0</v>
          </cell>
          <cell r="AJ2198">
            <v>0</v>
          </cell>
        </row>
        <row r="2199"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H2199">
            <v>0</v>
          </cell>
          <cell r="AI2199">
            <v>0</v>
          </cell>
          <cell r="AJ2199">
            <v>0</v>
          </cell>
        </row>
        <row r="2200"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</row>
        <row r="2201"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0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</row>
        <row r="2202">
          <cell r="C2202">
            <v>57</v>
          </cell>
          <cell r="D2202">
            <v>57</v>
          </cell>
          <cell r="E2202">
            <v>57</v>
          </cell>
          <cell r="F2202">
            <v>0</v>
          </cell>
          <cell r="G2202">
            <v>0</v>
          </cell>
          <cell r="AA2202">
            <v>9</v>
          </cell>
          <cell r="AB2202">
            <v>48</v>
          </cell>
          <cell r="AC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</row>
        <row r="2203"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  <cell r="AE2203">
            <v>0</v>
          </cell>
          <cell r="AF2203">
            <v>0</v>
          </cell>
          <cell r="AG2203">
            <v>0</v>
          </cell>
          <cell r="AH2203">
            <v>0</v>
          </cell>
          <cell r="AI2203">
            <v>0</v>
          </cell>
          <cell r="AJ2203">
            <v>0</v>
          </cell>
        </row>
        <row r="2204"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</row>
        <row r="2205"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H2205">
            <v>0</v>
          </cell>
          <cell r="AI2205">
            <v>0</v>
          </cell>
          <cell r="AJ2205">
            <v>0</v>
          </cell>
        </row>
        <row r="2206"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</row>
        <row r="2207"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</row>
        <row r="2208"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H2208">
            <v>0</v>
          </cell>
          <cell r="AI2208">
            <v>0</v>
          </cell>
          <cell r="AJ2208">
            <v>0</v>
          </cell>
        </row>
        <row r="2209">
          <cell r="C2209">
            <v>151</v>
          </cell>
          <cell r="D2209">
            <v>151</v>
          </cell>
          <cell r="E2209">
            <v>151</v>
          </cell>
          <cell r="F2209">
            <v>0</v>
          </cell>
          <cell r="G2209">
            <v>0</v>
          </cell>
          <cell r="AA2209">
            <v>150</v>
          </cell>
          <cell r="AB2209">
            <v>0</v>
          </cell>
          <cell r="AC2209">
            <v>1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</row>
        <row r="2210"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H2210">
            <v>0</v>
          </cell>
          <cell r="AI2210">
            <v>0</v>
          </cell>
          <cell r="AJ2210">
            <v>0</v>
          </cell>
        </row>
        <row r="2211"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</row>
        <row r="2212"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</row>
        <row r="2213"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</row>
        <row r="2214"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</row>
        <row r="2215"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</row>
        <row r="2216"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</row>
        <row r="2217">
          <cell r="C2217">
            <v>28</v>
          </cell>
          <cell r="D2217">
            <v>28</v>
          </cell>
          <cell r="E2217">
            <v>28</v>
          </cell>
          <cell r="F2217">
            <v>0</v>
          </cell>
          <cell r="G2217">
            <v>0</v>
          </cell>
          <cell r="AA2217">
            <v>3</v>
          </cell>
          <cell r="AB2217">
            <v>25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</row>
        <row r="2218"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</row>
        <row r="2219"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</row>
        <row r="2220"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</row>
        <row r="2221"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</row>
        <row r="2222"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</row>
        <row r="2224"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</row>
        <row r="2225">
          <cell r="C2225">
            <v>1</v>
          </cell>
          <cell r="D2225">
            <v>1</v>
          </cell>
          <cell r="E2225">
            <v>1</v>
          </cell>
          <cell r="F2225">
            <v>0</v>
          </cell>
          <cell r="G2225">
            <v>0</v>
          </cell>
          <cell r="AA2225">
            <v>1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</row>
        <row r="2226">
          <cell r="C2226">
            <v>1</v>
          </cell>
          <cell r="D2226">
            <v>1</v>
          </cell>
          <cell r="E2226">
            <v>1</v>
          </cell>
          <cell r="F2226">
            <v>0</v>
          </cell>
          <cell r="G2226">
            <v>0</v>
          </cell>
          <cell r="AA2226">
            <v>1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0</v>
          </cell>
          <cell r="AJ2226">
            <v>0</v>
          </cell>
        </row>
        <row r="2227"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</row>
        <row r="2228"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I2228">
            <v>0</v>
          </cell>
          <cell r="AJ2228">
            <v>0</v>
          </cell>
        </row>
        <row r="2229"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</row>
        <row r="2230"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</row>
        <row r="2231"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</row>
        <row r="2232"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</row>
        <row r="2233"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</row>
        <row r="2234"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</row>
        <row r="2235"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</row>
        <row r="2236"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</row>
        <row r="2237"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</row>
        <row r="2238"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</row>
        <row r="2239"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</row>
        <row r="2240"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</row>
        <row r="2241"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</row>
        <row r="2242"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</row>
        <row r="2243"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</row>
        <row r="2244"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</row>
        <row r="2245"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</row>
        <row r="2246"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</row>
        <row r="2247"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</row>
        <row r="2248">
          <cell r="C2248">
            <v>21</v>
          </cell>
          <cell r="D2248">
            <v>21</v>
          </cell>
          <cell r="E2248">
            <v>21</v>
          </cell>
          <cell r="F2248">
            <v>0</v>
          </cell>
          <cell r="G2248">
            <v>0</v>
          </cell>
          <cell r="AA2248">
            <v>0</v>
          </cell>
          <cell r="AB2248">
            <v>1</v>
          </cell>
          <cell r="AC2248">
            <v>20</v>
          </cell>
          <cell r="AD2248">
            <v>0</v>
          </cell>
          <cell r="AE2248">
            <v>0</v>
          </cell>
          <cell r="AF2248">
            <v>0</v>
          </cell>
          <cell r="AG2248">
            <v>0</v>
          </cell>
          <cell r="AH2248">
            <v>0</v>
          </cell>
          <cell r="AI2248">
            <v>0</v>
          </cell>
          <cell r="AJ2248">
            <v>0</v>
          </cell>
        </row>
        <row r="2249"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</row>
        <row r="2250"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</row>
        <row r="2251"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</row>
        <row r="2252"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</row>
        <row r="2253"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</row>
        <row r="2254"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</row>
        <row r="2255"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</row>
        <row r="2256"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</row>
        <row r="2257"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</row>
        <row r="2260">
          <cell r="C2260">
            <v>75</v>
          </cell>
          <cell r="D2260">
            <v>75</v>
          </cell>
          <cell r="E2260">
            <v>75</v>
          </cell>
          <cell r="F2260">
            <v>0</v>
          </cell>
          <cell r="G2260">
            <v>0</v>
          </cell>
          <cell r="AA2260">
            <v>1</v>
          </cell>
          <cell r="AB2260">
            <v>74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</row>
        <row r="2261"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</row>
        <row r="2262">
          <cell r="C2262">
            <v>33</v>
          </cell>
          <cell r="D2262">
            <v>33</v>
          </cell>
          <cell r="E2262">
            <v>33</v>
          </cell>
          <cell r="F2262">
            <v>0</v>
          </cell>
          <cell r="G2262">
            <v>0</v>
          </cell>
          <cell r="AA2262">
            <v>5</v>
          </cell>
          <cell r="AB2262">
            <v>28</v>
          </cell>
          <cell r="AC2262">
            <v>0</v>
          </cell>
          <cell r="AD2262">
            <v>0</v>
          </cell>
          <cell r="AE2262">
            <v>0</v>
          </cell>
          <cell r="AF2262">
            <v>0</v>
          </cell>
          <cell r="AG2262">
            <v>0</v>
          </cell>
          <cell r="AH2262">
            <v>0</v>
          </cell>
          <cell r="AI2262">
            <v>0</v>
          </cell>
          <cell r="AJ2262">
            <v>0</v>
          </cell>
        </row>
        <row r="2379">
          <cell r="C2379">
            <v>224</v>
          </cell>
          <cell r="H2379">
            <v>169</v>
          </cell>
          <cell r="I2379">
            <v>131</v>
          </cell>
          <cell r="J2379">
            <v>38</v>
          </cell>
          <cell r="K2379">
            <v>12</v>
          </cell>
          <cell r="L2379">
            <v>32</v>
          </cell>
          <cell r="M2379">
            <v>8</v>
          </cell>
          <cell r="N2379">
            <v>3</v>
          </cell>
          <cell r="P2379">
            <v>2</v>
          </cell>
          <cell r="Q2379">
            <v>80</v>
          </cell>
          <cell r="S2379">
            <v>5</v>
          </cell>
          <cell r="T2379">
            <v>28</v>
          </cell>
          <cell r="V2379">
            <v>0</v>
          </cell>
          <cell r="W2379">
            <v>0</v>
          </cell>
          <cell r="Y2379">
            <v>12</v>
          </cell>
          <cell r="Z2379">
            <v>97</v>
          </cell>
          <cell r="AD2379">
            <v>1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45</v>
          </cell>
          <cell r="AL2379">
            <v>41620440</v>
          </cell>
        </row>
        <row r="2419">
          <cell r="C2419">
            <v>12</v>
          </cell>
          <cell r="H2419">
            <v>12</v>
          </cell>
          <cell r="I2419">
            <v>7</v>
          </cell>
          <cell r="J2419">
            <v>5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P2419">
            <v>0</v>
          </cell>
          <cell r="Q2419">
            <v>6</v>
          </cell>
          <cell r="S2419">
            <v>0</v>
          </cell>
          <cell r="T2419">
            <v>4</v>
          </cell>
          <cell r="V2419">
            <v>0</v>
          </cell>
          <cell r="W2419">
            <v>0</v>
          </cell>
          <cell r="Y2419">
            <v>0</v>
          </cell>
          <cell r="Z2419">
            <v>0</v>
          </cell>
          <cell r="AD2419">
            <v>0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I2419">
            <v>0</v>
          </cell>
          <cell r="AJ2419">
            <v>5</v>
          </cell>
          <cell r="AL2419">
            <v>1525410</v>
          </cell>
        </row>
        <row r="2421"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</row>
        <row r="2422"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AA2422">
            <v>0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</row>
        <row r="2423">
          <cell r="C2423">
            <v>15</v>
          </cell>
          <cell r="D2423">
            <v>15</v>
          </cell>
          <cell r="E2423">
            <v>14</v>
          </cell>
          <cell r="F2423">
            <v>1</v>
          </cell>
          <cell r="G2423">
            <v>0</v>
          </cell>
          <cell r="AA2423">
            <v>1</v>
          </cell>
          <cell r="AB2423">
            <v>14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</row>
        <row r="2424">
          <cell r="C2424">
            <v>3</v>
          </cell>
          <cell r="D2424">
            <v>3</v>
          </cell>
          <cell r="E2424">
            <v>3</v>
          </cell>
          <cell r="F2424">
            <v>0</v>
          </cell>
          <cell r="G2424">
            <v>0</v>
          </cell>
          <cell r="AA2424">
            <v>3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</row>
        <row r="2425">
          <cell r="C2425">
            <v>7</v>
          </cell>
          <cell r="D2425">
            <v>7</v>
          </cell>
          <cell r="E2425">
            <v>7</v>
          </cell>
          <cell r="F2425">
            <v>0</v>
          </cell>
          <cell r="G2425">
            <v>0</v>
          </cell>
          <cell r="AA2425">
            <v>1</v>
          </cell>
          <cell r="AB2425">
            <v>6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</row>
        <row r="2426"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</row>
        <row r="2427"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</row>
        <row r="2428"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</row>
        <row r="2429"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0</v>
          </cell>
          <cell r="AJ2429">
            <v>0</v>
          </cell>
        </row>
        <row r="2430"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H2430">
            <v>0</v>
          </cell>
          <cell r="AI2430">
            <v>0</v>
          </cell>
          <cell r="AJ2430">
            <v>0</v>
          </cell>
        </row>
        <row r="2431"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0</v>
          </cell>
          <cell r="AJ2431">
            <v>0</v>
          </cell>
        </row>
        <row r="2432"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</row>
        <row r="2433"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</row>
        <row r="2434"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</row>
        <row r="2435"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0</v>
          </cell>
          <cell r="AJ2435">
            <v>0</v>
          </cell>
        </row>
        <row r="2436"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</row>
        <row r="2437">
          <cell r="C2437">
            <v>72</v>
          </cell>
          <cell r="D2437">
            <v>72</v>
          </cell>
          <cell r="E2437">
            <v>72</v>
          </cell>
          <cell r="F2437">
            <v>0</v>
          </cell>
          <cell r="G2437">
            <v>0</v>
          </cell>
          <cell r="AA2437">
            <v>63</v>
          </cell>
          <cell r="AB2437">
            <v>9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</row>
        <row r="2438"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</row>
        <row r="2439"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</row>
        <row r="2440">
          <cell r="C2440">
            <v>135</v>
          </cell>
          <cell r="D2440">
            <v>135</v>
          </cell>
          <cell r="E2440">
            <v>135</v>
          </cell>
          <cell r="F2440">
            <v>0</v>
          </cell>
          <cell r="G2440">
            <v>0</v>
          </cell>
          <cell r="AA2440">
            <v>68</v>
          </cell>
          <cell r="AB2440">
            <v>16</v>
          </cell>
          <cell r="AC2440">
            <v>51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</row>
        <row r="2441"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</row>
        <row r="2442"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</row>
        <row r="2443"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</row>
        <row r="2444">
          <cell r="C2444">
            <v>299</v>
          </cell>
          <cell r="D2444">
            <v>227</v>
          </cell>
          <cell r="E2444">
            <v>227</v>
          </cell>
          <cell r="F2444">
            <v>0</v>
          </cell>
          <cell r="G2444">
            <v>72</v>
          </cell>
          <cell r="AA2444">
            <v>199</v>
          </cell>
          <cell r="AB2444">
            <v>9</v>
          </cell>
          <cell r="AC2444">
            <v>91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</row>
        <row r="2445"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</row>
        <row r="2446"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</row>
        <row r="2450">
          <cell r="C2450">
            <v>110</v>
          </cell>
          <cell r="D2450">
            <v>110</v>
          </cell>
          <cell r="E2450">
            <v>110</v>
          </cell>
          <cell r="F2450">
            <v>0</v>
          </cell>
          <cell r="G2450">
            <v>0</v>
          </cell>
          <cell r="AA2450">
            <v>110</v>
          </cell>
          <cell r="AB2450">
            <v>0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L2450">
            <v>5584700</v>
          </cell>
        </row>
        <row r="2451"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  <cell r="AL2451">
            <v>0</v>
          </cell>
        </row>
        <row r="2452"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L2452">
            <v>0</v>
          </cell>
        </row>
        <row r="2453"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L2453">
            <v>0</v>
          </cell>
        </row>
        <row r="2454"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L2454">
            <v>0</v>
          </cell>
        </row>
        <row r="2455"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L2455">
            <v>0</v>
          </cell>
        </row>
        <row r="2456"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L2456">
            <v>0</v>
          </cell>
        </row>
        <row r="2457"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L2457">
            <v>0</v>
          </cell>
        </row>
        <row r="2458"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</row>
        <row r="2459"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</row>
        <row r="2460"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</row>
        <row r="2541">
          <cell r="C2541">
            <v>98</v>
          </cell>
          <cell r="H2541">
            <v>86</v>
          </cell>
          <cell r="I2541">
            <v>55</v>
          </cell>
          <cell r="J2541">
            <v>31</v>
          </cell>
          <cell r="K2541">
            <v>0</v>
          </cell>
          <cell r="L2541">
            <v>7</v>
          </cell>
          <cell r="M2541">
            <v>5</v>
          </cell>
          <cell r="N2541">
            <v>0</v>
          </cell>
          <cell r="P2541">
            <v>7</v>
          </cell>
          <cell r="Q2541">
            <v>47</v>
          </cell>
          <cell r="S2541">
            <v>33</v>
          </cell>
          <cell r="T2541">
            <v>10</v>
          </cell>
          <cell r="V2541">
            <v>0</v>
          </cell>
          <cell r="W2541">
            <v>0</v>
          </cell>
          <cell r="Y2541">
            <v>0</v>
          </cell>
          <cell r="Z2541">
            <v>1</v>
          </cell>
          <cell r="AD2541">
            <v>0</v>
          </cell>
          <cell r="AE2541">
            <v>0</v>
          </cell>
          <cell r="AF2541">
            <v>0</v>
          </cell>
          <cell r="AG2541">
            <v>0</v>
          </cell>
          <cell r="AH2541">
            <v>0</v>
          </cell>
          <cell r="AI2541">
            <v>0</v>
          </cell>
          <cell r="AJ2541">
            <v>31</v>
          </cell>
          <cell r="AL2541">
            <v>15713475</v>
          </cell>
        </row>
        <row r="2561">
          <cell r="C2561">
            <v>923</v>
          </cell>
          <cell r="D2561">
            <v>720</v>
          </cell>
          <cell r="E2561">
            <v>720</v>
          </cell>
          <cell r="F2561">
            <v>0</v>
          </cell>
          <cell r="G2561">
            <v>203</v>
          </cell>
          <cell r="AA2561">
            <v>783</v>
          </cell>
          <cell r="AB2561">
            <v>52</v>
          </cell>
          <cell r="AC2561">
            <v>88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</row>
        <row r="2567">
          <cell r="C2567">
            <v>20</v>
          </cell>
          <cell r="D2567">
            <v>7</v>
          </cell>
          <cell r="E2567">
            <v>7</v>
          </cell>
          <cell r="F2567">
            <v>0</v>
          </cell>
          <cell r="G2567">
            <v>13</v>
          </cell>
          <cell r="AA2567">
            <v>2</v>
          </cell>
          <cell r="AB2567">
            <v>18</v>
          </cell>
          <cell r="AC2567">
            <v>0</v>
          </cell>
          <cell r="AD2567">
            <v>0</v>
          </cell>
          <cell r="AE2567">
            <v>0</v>
          </cell>
          <cell r="AF2567">
            <v>0</v>
          </cell>
          <cell r="AG2567">
            <v>0</v>
          </cell>
          <cell r="AH2567">
            <v>0</v>
          </cell>
          <cell r="AI2567">
            <v>0</v>
          </cell>
          <cell r="AJ2567">
            <v>0</v>
          </cell>
        </row>
        <row r="2575">
          <cell r="C2575">
            <v>19</v>
          </cell>
          <cell r="H2575">
            <v>17</v>
          </cell>
          <cell r="I2575">
            <v>15</v>
          </cell>
          <cell r="J2575">
            <v>2</v>
          </cell>
          <cell r="K2575">
            <v>0</v>
          </cell>
          <cell r="L2575">
            <v>2</v>
          </cell>
          <cell r="M2575">
            <v>0</v>
          </cell>
          <cell r="N2575">
            <v>0</v>
          </cell>
          <cell r="P2575">
            <v>0</v>
          </cell>
          <cell r="Q2575">
            <v>16</v>
          </cell>
          <cell r="S2575">
            <v>0</v>
          </cell>
          <cell r="T2575">
            <v>2</v>
          </cell>
          <cell r="V2575">
            <v>0</v>
          </cell>
          <cell r="W2575">
            <v>0</v>
          </cell>
          <cell r="Y2575">
            <v>0</v>
          </cell>
          <cell r="Z2575">
            <v>0</v>
          </cell>
          <cell r="AD2575">
            <v>0</v>
          </cell>
          <cell r="AE2575">
            <v>0</v>
          </cell>
          <cell r="AF2575">
            <v>0</v>
          </cell>
          <cell r="AG2575">
            <v>0</v>
          </cell>
          <cell r="AH2575">
            <v>0</v>
          </cell>
          <cell r="AI2575">
            <v>0</v>
          </cell>
          <cell r="AJ2575">
            <v>2</v>
          </cell>
          <cell r="AL2575">
            <v>3064010</v>
          </cell>
        </row>
        <row r="2615">
          <cell r="C2615">
            <v>73</v>
          </cell>
          <cell r="H2615">
            <v>64</v>
          </cell>
          <cell r="I2615">
            <v>47</v>
          </cell>
          <cell r="J2615">
            <v>17</v>
          </cell>
          <cell r="K2615">
            <v>1</v>
          </cell>
          <cell r="L2615">
            <v>4</v>
          </cell>
          <cell r="M2615">
            <v>4</v>
          </cell>
          <cell r="N2615">
            <v>0</v>
          </cell>
          <cell r="P2615">
            <v>0</v>
          </cell>
          <cell r="Q2615">
            <v>62</v>
          </cell>
          <cell r="S2615">
            <v>0</v>
          </cell>
          <cell r="T2615">
            <v>0</v>
          </cell>
          <cell r="V2615">
            <v>0</v>
          </cell>
          <cell r="W2615">
            <v>0</v>
          </cell>
          <cell r="Y2615">
            <v>0</v>
          </cell>
          <cell r="Z2615">
            <v>8</v>
          </cell>
          <cell r="AD2615">
            <v>1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I2615">
            <v>0</v>
          </cell>
          <cell r="AJ2615">
            <v>18</v>
          </cell>
          <cell r="AL2615">
            <v>10007100</v>
          </cell>
        </row>
        <row r="2617">
          <cell r="C2617">
            <v>11</v>
          </cell>
          <cell r="D2617">
            <v>11</v>
          </cell>
          <cell r="E2617">
            <v>11</v>
          </cell>
          <cell r="F2617">
            <v>0</v>
          </cell>
          <cell r="G2617">
            <v>0</v>
          </cell>
          <cell r="AA2617">
            <v>11</v>
          </cell>
          <cell r="AB2617">
            <v>0</v>
          </cell>
          <cell r="AC2617">
            <v>0</v>
          </cell>
          <cell r="AD2617">
            <v>0</v>
          </cell>
          <cell r="AE2617">
            <v>0</v>
          </cell>
          <cell r="AF2617">
            <v>0</v>
          </cell>
          <cell r="AG2617">
            <v>0</v>
          </cell>
          <cell r="AH2617">
            <v>0</v>
          </cell>
          <cell r="AI2617">
            <v>0</v>
          </cell>
          <cell r="AJ2617">
            <v>0</v>
          </cell>
        </row>
        <row r="2618">
          <cell r="C2618">
            <v>10</v>
          </cell>
          <cell r="D2618">
            <v>10</v>
          </cell>
          <cell r="E2618">
            <v>10</v>
          </cell>
          <cell r="F2618">
            <v>0</v>
          </cell>
          <cell r="G2618">
            <v>0</v>
          </cell>
          <cell r="AA2618">
            <v>10</v>
          </cell>
          <cell r="AB2618">
            <v>0</v>
          </cell>
          <cell r="AC2618">
            <v>0</v>
          </cell>
          <cell r="AD2618">
            <v>0</v>
          </cell>
          <cell r="AE2618">
            <v>0</v>
          </cell>
          <cell r="AF2618">
            <v>0</v>
          </cell>
          <cell r="AG2618">
            <v>0</v>
          </cell>
          <cell r="AH2618">
            <v>0</v>
          </cell>
          <cell r="AI2618">
            <v>0</v>
          </cell>
          <cell r="AJ2618">
            <v>0</v>
          </cell>
        </row>
        <row r="2619"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  <cell r="AE2619">
            <v>0</v>
          </cell>
          <cell r="AF2619">
            <v>0</v>
          </cell>
          <cell r="AG2619">
            <v>0</v>
          </cell>
          <cell r="AH2619">
            <v>0</v>
          </cell>
          <cell r="AI2619">
            <v>0</v>
          </cell>
          <cell r="AJ2619">
            <v>0</v>
          </cell>
        </row>
        <row r="2621">
          <cell r="C2621">
            <v>99</v>
          </cell>
          <cell r="H2621">
            <v>96</v>
          </cell>
          <cell r="I2621">
            <v>28</v>
          </cell>
          <cell r="J2621">
            <v>68</v>
          </cell>
          <cell r="K2621">
            <v>3</v>
          </cell>
          <cell r="L2621">
            <v>0</v>
          </cell>
          <cell r="M2621">
            <v>0</v>
          </cell>
          <cell r="N2621">
            <v>0</v>
          </cell>
          <cell r="AD2621">
            <v>0</v>
          </cell>
          <cell r="AE2621">
            <v>0</v>
          </cell>
          <cell r="AF2621">
            <v>0</v>
          </cell>
          <cell r="AG2621">
            <v>0</v>
          </cell>
          <cell r="AH2621">
            <v>0</v>
          </cell>
          <cell r="AI2621">
            <v>0</v>
          </cell>
          <cell r="AJ2621">
            <v>71</v>
          </cell>
          <cell r="AL2621">
            <v>4408040</v>
          </cell>
        </row>
        <row r="2622">
          <cell r="C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AD2622">
            <v>0</v>
          </cell>
          <cell r="AE2622">
            <v>0</v>
          </cell>
          <cell r="AF2622">
            <v>0</v>
          </cell>
          <cell r="AG2622">
            <v>0</v>
          </cell>
          <cell r="AH2622">
            <v>0</v>
          </cell>
          <cell r="AI2622">
            <v>0</v>
          </cell>
          <cell r="AJ2622">
            <v>0</v>
          </cell>
          <cell r="AL2622">
            <v>0</v>
          </cell>
        </row>
        <row r="2623">
          <cell r="C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AD2623">
            <v>0</v>
          </cell>
          <cell r="AE2623">
            <v>0</v>
          </cell>
          <cell r="AF2623">
            <v>0</v>
          </cell>
          <cell r="AG2623">
            <v>0</v>
          </cell>
          <cell r="AH2623">
            <v>0</v>
          </cell>
          <cell r="AI2623">
            <v>0</v>
          </cell>
          <cell r="AJ2623">
            <v>0</v>
          </cell>
          <cell r="AL2623">
            <v>0</v>
          </cell>
        </row>
        <row r="2624">
          <cell r="C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AD2624">
            <v>0</v>
          </cell>
          <cell r="AE2624">
            <v>0</v>
          </cell>
          <cell r="AF2624">
            <v>0</v>
          </cell>
          <cell r="AG2624">
            <v>0</v>
          </cell>
          <cell r="AH2624">
            <v>0</v>
          </cell>
          <cell r="AI2624">
            <v>0</v>
          </cell>
          <cell r="AJ2624">
            <v>0</v>
          </cell>
          <cell r="AL2624">
            <v>0</v>
          </cell>
        </row>
        <row r="2625">
          <cell r="C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AD2625">
            <v>0</v>
          </cell>
          <cell r="AE2625">
            <v>0</v>
          </cell>
          <cell r="AF2625">
            <v>0</v>
          </cell>
          <cell r="AG2625">
            <v>0</v>
          </cell>
          <cell r="AH2625">
            <v>0</v>
          </cell>
          <cell r="AI2625">
            <v>0</v>
          </cell>
          <cell r="AJ2625">
            <v>0</v>
          </cell>
          <cell r="AL2625">
            <v>0</v>
          </cell>
        </row>
        <row r="2626">
          <cell r="C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L2626">
            <v>0</v>
          </cell>
        </row>
        <row r="2627">
          <cell r="C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AD2627">
            <v>0</v>
          </cell>
          <cell r="AE2627">
            <v>0</v>
          </cell>
          <cell r="AF2627">
            <v>0</v>
          </cell>
          <cell r="AG2627">
            <v>0</v>
          </cell>
          <cell r="AH2627">
            <v>0</v>
          </cell>
          <cell r="AI2627">
            <v>0</v>
          </cell>
          <cell r="AJ2627">
            <v>0</v>
          </cell>
          <cell r="AL2627">
            <v>0</v>
          </cell>
        </row>
        <row r="2628">
          <cell r="C2628">
            <v>52</v>
          </cell>
          <cell r="E2628">
            <v>42</v>
          </cell>
          <cell r="AL2628">
            <v>6611640</v>
          </cell>
        </row>
        <row r="2629">
          <cell r="C2629">
            <v>0</v>
          </cell>
          <cell r="E2629">
            <v>0</v>
          </cell>
          <cell r="AL2629">
            <v>0</v>
          </cell>
        </row>
        <row r="2630">
          <cell r="C2630">
            <v>0</v>
          </cell>
          <cell r="E2630">
            <v>0</v>
          </cell>
          <cell r="AL2630">
            <v>0</v>
          </cell>
        </row>
        <row r="2631">
          <cell r="P2631">
            <v>0</v>
          </cell>
          <cell r="Q2631">
            <v>71</v>
          </cell>
          <cell r="S2631">
            <v>0</v>
          </cell>
          <cell r="T2631">
            <v>0</v>
          </cell>
          <cell r="V2631">
            <v>0</v>
          </cell>
          <cell r="W2631">
            <v>0</v>
          </cell>
          <cell r="Y2631">
            <v>0</v>
          </cell>
          <cell r="Z2631">
            <v>28</v>
          </cell>
        </row>
        <row r="2633">
          <cell r="C2633">
            <v>53</v>
          </cell>
          <cell r="D2633">
            <v>53</v>
          </cell>
          <cell r="E2633">
            <v>53</v>
          </cell>
          <cell r="F2633">
            <v>0</v>
          </cell>
          <cell r="G2633">
            <v>0</v>
          </cell>
          <cell r="AA2633">
            <v>0</v>
          </cell>
          <cell r="AB2633">
            <v>53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</row>
        <row r="2634"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AA2634">
            <v>0</v>
          </cell>
          <cell r="AB2634">
            <v>0</v>
          </cell>
          <cell r="AC2634">
            <v>0</v>
          </cell>
          <cell r="AD2634">
            <v>0</v>
          </cell>
          <cell r="AE2634">
            <v>0</v>
          </cell>
          <cell r="AF2634">
            <v>0</v>
          </cell>
          <cell r="AG2634">
            <v>0</v>
          </cell>
          <cell r="AH2634">
            <v>0</v>
          </cell>
          <cell r="AI2634">
            <v>0</v>
          </cell>
          <cell r="AJ2634">
            <v>0</v>
          </cell>
        </row>
        <row r="2635"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</row>
        <row r="2636">
          <cell r="C2636">
            <v>43</v>
          </cell>
          <cell r="D2636">
            <v>43</v>
          </cell>
          <cell r="E2636">
            <v>43</v>
          </cell>
          <cell r="F2636">
            <v>0</v>
          </cell>
          <cell r="G2636">
            <v>0</v>
          </cell>
          <cell r="AA2636">
            <v>0</v>
          </cell>
          <cell r="AB2636">
            <v>43</v>
          </cell>
          <cell r="AC2636">
            <v>0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H2636">
            <v>0</v>
          </cell>
          <cell r="AI2636">
            <v>0</v>
          </cell>
          <cell r="AJ2636">
            <v>0</v>
          </cell>
        </row>
        <row r="2637"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H2637">
            <v>0</v>
          </cell>
          <cell r="AI2637">
            <v>0</v>
          </cell>
          <cell r="AJ2637">
            <v>0</v>
          </cell>
        </row>
        <row r="2638"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AA2638">
            <v>0</v>
          </cell>
          <cell r="AB2638">
            <v>0</v>
          </cell>
          <cell r="AC2638">
            <v>0</v>
          </cell>
          <cell r="AD2638">
            <v>0</v>
          </cell>
          <cell r="AE2638">
            <v>0</v>
          </cell>
          <cell r="AF2638">
            <v>0</v>
          </cell>
          <cell r="AG2638">
            <v>0</v>
          </cell>
          <cell r="AH2638">
            <v>0</v>
          </cell>
          <cell r="AI2638">
            <v>0</v>
          </cell>
          <cell r="AJ2638">
            <v>0</v>
          </cell>
        </row>
        <row r="2639">
          <cell r="C2639">
            <v>13</v>
          </cell>
          <cell r="D2639">
            <v>13</v>
          </cell>
          <cell r="E2639">
            <v>13</v>
          </cell>
          <cell r="F2639">
            <v>0</v>
          </cell>
          <cell r="G2639">
            <v>0</v>
          </cell>
          <cell r="AA2639">
            <v>0</v>
          </cell>
          <cell r="AB2639">
            <v>9</v>
          </cell>
          <cell r="AC2639">
            <v>4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</row>
        <row r="2640">
          <cell r="C2640">
            <v>2</v>
          </cell>
          <cell r="D2640">
            <v>2</v>
          </cell>
          <cell r="E2640">
            <v>2</v>
          </cell>
          <cell r="F2640">
            <v>0</v>
          </cell>
          <cell r="G2640">
            <v>0</v>
          </cell>
          <cell r="AA2640">
            <v>0</v>
          </cell>
          <cell r="AB2640">
            <v>2</v>
          </cell>
          <cell r="AC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</row>
        <row r="2641">
          <cell r="C2641">
            <v>37</v>
          </cell>
          <cell r="D2641">
            <v>37</v>
          </cell>
          <cell r="E2641">
            <v>37</v>
          </cell>
          <cell r="F2641">
            <v>0</v>
          </cell>
          <cell r="G2641">
            <v>0</v>
          </cell>
          <cell r="AA2641">
            <v>0</v>
          </cell>
          <cell r="AB2641">
            <v>33</v>
          </cell>
          <cell r="AC2641">
            <v>4</v>
          </cell>
          <cell r="AD2641">
            <v>0</v>
          </cell>
          <cell r="AE2641">
            <v>0</v>
          </cell>
          <cell r="AF2641">
            <v>0</v>
          </cell>
          <cell r="AG2641">
            <v>0</v>
          </cell>
          <cell r="AH2641">
            <v>0</v>
          </cell>
          <cell r="AI2641">
            <v>0</v>
          </cell>
          <cell r="AJ2641">
            <v>0</v>
          </cell>
        </row>
        <row r="2642">
          <cell r="C2642">
            <v>32</v>
          </cell>
          <cell r="D2642">
            <v>32</v>
          </cell>
          <cell r="E2642">
            <v>32</v>
          </cell>
          <cell r="F2642">
            <v>0</v>
          </cell>
          <cell r="G2642">
            <v>0</v>
          </cell>
          <cell r="AA2642">
            <v>0</v>
          </cell>
          <cell r="AB2642">
            <v>31</v>
          </cell>
          <cell r="AC2642">
            <v>1</v>
          </cell>
          <cell r="AD2642">
            <v>0</v>
          </cell>
          <cell r="AE2642">
            <v>0</v>
          </cell>
          <cell r="AF2642">
            <v>0</v>
          </cell>
          <cell r="AG2642">
            <v>0</v>
          </cell>
          <cell r="AH2642">
            <v>0</v>
          </cell>
          <cell r="AI2642">
            <v>0</v>
          </cell>
          <cell r="AJ2642">
            <v>0</v>
          </cell>
        </row>
        <row r="2643">
          <cell r="C2643">
            <v>1</v>
          </cell>
          <cell r="D2643">
            <v>1</v>
          </cell>
          <cell r="E2643">
            <v>1</v>
          </cell>
          <cell r="F2643">
            <v>0</v>
          </cell>
          <cell r="G2643">
            <v>0</v>
          </cell>
          <cell r="AA2643">
            <v>0</v>
          </cell>
          <cell r="AB2643">
            <v>1</v>
          </cell>
          <cell r="AC2643">
            <v>0</v>
          </cell>
          <cell r="AD2643">
            <v>0</v>
          </cell>
          <cell r="AE2643">
            <v>0</v>
          </cell>
          <cell r="AF2643">
            <v>0</v>
          </cell>
          <cell r="AG2643">
            <v>0</v>
          </cell>
          <cell r="AH2643">
            <v>0</v>
          </cell>
          <cell r="AI2643">
            <v>0</v>
          </cell>
          <cell r="AJ2643">
            <v>0</v>
          </cell>
        </row>
        <row r="2644"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  <cell r="AE2644">
            <v>0</v>
          </cell>
          <cell r="AF2644">
            <v>0</v>
          </cell>
          <cell r="AG2644">
            <v>0</v>
          </cell>
          <cell r="AH2644">
            <v>0</v>
          </cell>
          <cell r="AI2644">
            <v>0</v>
          </cell>
          <cell r="AJ2644">
            <v>0</v>
          </cell>
        </row>
        <row r="2645"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  <cell r="AE2645">
            <v>0</v>
          </cell>
          <cell r="AF2645">
            <v>0</v>
          </cell>
          <cell r="AG2645">
            <v>0</v>
          </cell>
          <cell r="AH2645">
            <v>0</v>
          </cell>
          <cell r="AI2645">
            <v>0</v>
          </cell>
          <cell r="AJ2645">
            <v>0</v>
          </cell>
        </row>
        <row r="2646"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</row>
        <row r="2647"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</row>
        <row r="2648"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AA2648">
            <v>0</v>
          </cell>
          <cell r="AB2648">
            <v>0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</row>
        <row r="2649">
          <cell r="C2649">
            <v>90</v>
          </cell>
          <cell r="D2649">
            <v>90</v>
          </cell>
          <cell r="E2649">
            <v>90</v>
          </cell>
          <cell r="F2649">
            <v>0</v>
          </cell>
          <cell r="G2649">
            <v>0</v>
          </cell>
          <cell r="AA2649">
            <v>0</v>
          </cell>
          <cell r="AB2649">
            <v>90</v>
          </cell>
          <cell r="AC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</row>
        <row r="2858">
          <cell r="C2858">
            <v>126</v>
          </cell>
          <cell r="H2858">
            <v>118</v>
          </cell>
          <cell r="I2858">
            <v>104</v>
          </cell>
          <cell r="J2858">
            <v>14</v>
          </cell>
          <cell r="K2858">
            <v>3</v>
          </cell>
          <cell r="L2858">
            <v>3</v>
          </cell>
          <cell r="M2858">
            <v>1</v>
          </cell>
          <cell r="N2858">
            <v>1</v>
          </cell>
          <cell r="P2858">
            <v>8</v>
          </cell>
          <cell r="Q2858">
            <v>68</v>
          </cell>
          <cell r="S2858">
            <v>0</v>
          </cell>
          <cell r="T2858">
            <v>35</v>
          </cell>
          <cell r="V2858">
            <v>0</v>
          </cell>
          <cell r="W2858">
            <v>0</v>
          </cell>
          <cell r="Y2858">
            <v>0</v>
          </cell>
          <cell r="Z2858">
            <v>9</v>
          </cell>
          <cell r="AD2858">
            <v>7</v>
          </cell>
          <cell r="AE2858">
            <v>0</v>
          </cell>
          <cell r="AF2858">
            <v>0</v>
          </cell>
          <cell r="AG2858">
            <v>25</v>
          </cell>
          <cell r="AH2858">
            <v>0</v>
          </cell>
          <cell r="AI2858">
            <v>0</v>
          </cell>
          <cell r="AJ2858">
            <v>15</v>
          </cell>
          <cell r="AL2858">
            <v>50839450</v>
          </cell>
        </row>
        <row r="2861">
          <cell r="C2861">
            <v>0</v>
          </cell>
          <cell r="I2861">
            <v>0</v>
          </cell>
        </row>
        <row r="2862">
          <cell r="C2862">
            <v>3</v>
          </cell>
          <cell r="I2862">
            <v>3</v>
          </cell>
        </row>
        <row r="2863">
          <cell r="C2863">
            <v>1</v>
          </cell>
          <cell r="I2863">
            <v>1</v>
          </cell>
        </row>
        <row r="2870">
          <cell r="C2870">
            <v>9</v>
          </cell>
          <cell r="H2870">
            <v>7</v>
          </cell>
          <cell r="I2870">
            <v>7</v>
          </cell>
          <cell r="J2870">
            <v>0</v>
          </cell>
          <cell r="K2870">
            <v>0</v>
          </cell>
          <cell r="L2870">
            <v>2</v>
          </cell>
          <cell r="M2870">
            <v>0</v>
          </cell>
          <cell r="N2870">
            <v>0</v>
          </cell>
          <cell r="P2870">
            <v>0</v>
          </cell>
          <cell r="Q2870">
            <v>2</v>
          </cell>
          <cell r="S2870">
            <v>4</v>
          </cell>
          <cell r="T2870">
            <v>3</v>
          </cell>
          <cell r="V2870">
            <v>0</v>
          </cell>
          <cell r="W2870">
            <v>0</v>
          </cell>
          <cell r="Y2870">
            <v>0</v>
          </cell>
          <cell r="Z2870">
            <v>0</v>
          </cell>
          <cell r="AD2870">
            <v>0</v>
          </cell>
          <cell r="AE2870">
            <v>0</v>
          </cell>
          <cell r="AF2870">
            <v>0</v>
          </cell>
          <cell r="AG2870">
            <v>0</v>
          </cell>
          <cell r="AH2870">
            <v>0</v>
          </cell>
          <cell r="AI2870">
            <v>0</v>
          </cell>
          <cell r="AJ2870">
            <v>0</v>
          </cell>
          <cell r="AL2870">
            <v>460880</v>
          </cell>
        </row>
        <row r="2882">
          <cell r="C2882">
            <v>14</v>
          </cell>
          <cell r="D2882">
            <v>14</v>
          </cell>
          <cell r="E2882">
            <v>14</v>
          </cell>
          <cell r="F2882">
            <v>0</v>
          </cell>
          <cell r="G2882">
            <v>0</v>
          </cell>
          <cell r="AA2882">
            <v>0</v>
          </cell>
          <cell r="AB2882">
            <v>14</v>
          </cell>
          <cell r="AC2882">
            <v>0</v>
          </cell>
          <cell r="AD2882">
            <v>0</v>
          </cell>
          <cell r="AE2882">
            <v>0</v>
          </cell>
          <cell r="AF2882">
            <v>0</v>
          </cell>
          <cell r="AG2882">
            <v>0</v>
          </cell>
          <cell r="AH2882">
            <v>0</v>
          </cell>
          <cell r="AI2882">
            <v>0</v>
          </cell>
          <cell r="AJ2882">
            <v>0</v>
          </cell>
        </row>
        <row r="2937">
          <cell r="C2937">
            <v>20</v>
          </cell>
          <cell r="E2937">
            <v>20</v>
          </cell>
        </row>
        <row r="2939">
          <cell r="C2939">
            <v>26</v>
          </cell>
          <cell r="E2939">
            <v>16</v>
          </cell>
          <cell r="AL2939">
            <v>546400</v>
          </cell>
        </row>
        <row r="2949">
          <cell r="C2949">
            <v>99</v>
          </cell>
          <cell r="E2949">
            <v>72</v>
          </cell>
        </row>
        <row r="2951">
          <cell r="C2951">
            <v>167</v>
          </cell>
          <cell r="E2951">
            <v>167</v>
          </cell>
          <cell r="AL2951">
            <v>3757500</v>
          </cell>
        </row>
        <row r="2952">
          <cell r="C2952">
            <v>234</v>
          </cell>
          <cell r="E2952">
            <v>234</v>
          </cell>
          <cell r="AL2952">
            <v>16562520</v>
          </cell>
        </row>
        <row r="2953">
          <cell r="C2953">
            <v>0</v>
          </cell>
          <cell r="E2953">
            <v>0</v>
          </cell>
          <cell r="AL2953">
            <v>0</v>
          </cell>
        </row>
        <row r="2954">
          <cell r="C2954">
            <v>279</v>
          </cell>
          <cell r="E2954">
            <v>273</v>
          </cell>
          <cell r="AL2954">
            <v>843570</v>
          </cell>
        </row>
        <row r="2955">
          <cell r="C2955">
            <v>0</v>
          </cell>
          <cell r="E2955">
            <v>0</v>
          </cell>
          <cell r="AL2955">
            <v>0</v>
          </cell>
        </row>
        <row r="2956">
          <cell r="C2956">
            <v>0</v>
          </cell>
          <cell r="E2956">
            <v>0</v>
          </cell>
          <cell r="AL2956">
            <v>0</v>
          </cell>
        </row>
        <row r="2957">
          <cell r="C2957">
            <v>0</v>
          </cell>
          <cell r="E2957">
            <v>0</v>
          </cell>
          <cell r="AL2957">
            <v>0</v>
          </cell>
        </row>
        <row r="2976">
          <cell r="C2976">
            <v>952</v>
          </cell>
          <cell r="E2976">
            <v>952</v>
          </cell>
          <cell r="AL2976">
            <v>3882930</v>
          </cell>
        </row>
        <row r="2995">
          <cell r="C2995">
            <v>606</v>
          </cell>
          <cell r="E2995">
            <v>606</v>
          </cell>
          <cell r="AL2995">
            <v>2042220</v>
          </cell>
        </row>
        <row r="3013">
          <cell r="C3013">
            <v>308</v>
          </cell>
          <cell r="E3013">
            <v>308</v>
          </cell>
          <cell r="AL3013">
            <v>2435400</v>
          </cell>
        </row>
        <row r="3045">
          <cell r="C3045">
            <v>94</v>
          </cell>
          <cell r="E3045">
            <v>94</v>
          </cell>
          <cell r="AL3045">
            <v>7586540</v>
          </cell>
        </row>
        <row r="3073">
          <cell r="C3073">
            <v>91</v>
          </cell>
          <cell r="I3073">
            <v>45</v>
          </cell>
          <cell r="P3073">
            <v>0</v>
          </cell>
          <cell r="Q3073">
            <v>2</v>
          </cell>
          <cell r="S3073">
            <v>0</v>
          </cell>
          <cell r="T3073">
            <v>0</v>
          </cell>
          <cell r="V3073">
            <v>0</v>
          </cell>
          <cell r="W3073">
            <v>0</v>
          </cell>
          <cell r="Y3073">
            <v>0</v>
          </cell>
          <cell r="Z3073">
            <v>0</v>
          </cell>
          <cell r="AL3073">
            <v>1521650</v>
          </cell>
        </row>
        <row r="3084">
          <cell r="C3084">
            <v>93</v>
          </cell>
          <cell r="H3084">
            <v>49</v>
          </cell>
          <cell r="I3084">
            <v>47</v>
          </cell>
          <cell r="J3084">
            <v>2</v>
          </cell>
          <cell r="K3084">
            <v>0</v>
          </cell>
          <cell r="L3084">
            <v>42</v>
          </cell>
          <cell r="M3084">
            <v>2</v>
          </cell>
          <cell r="N3084">
            <v>0</v>
          </cell>
          <cell r="AD3084">
            <v>0</v>
          </cell>
          <cell r="AE3084">
            <v>0</v>
          </cell>
          <cell r="AF3084">
            <v>0</v>
          </cell>
          <cell r="AG3084">
            <v>0</v>
          </cell>
          <cell r="AH3084">
            <v>0</v>
          </cell>
          <cell r="AI3084">
            <v>0</v>
          </cell>
          <cell r="AJ3084">
            <v>0</v>
          </cell>
          <cell r="AL3084">
            <v>1521650</v>
          </cell>
        </row>
        <row r="3134">
          <cell r="C3134">
            <v>0</v>
          </cell>
        </row>
        <row r="3137">
          <cell r="C3137">
            <v>370</v>
          </cell>
          <cell r="E3137">
            <v>370</v>
          </cell>
          <cell r="AL3137">
            <v>8720900</v>
          </cell>
        </row>
        <row r="3138">
          <cell r="C3138">
            <v>0</v>
          </cell>
          <cell r="E3138">
            <v>0</v>
          </cell>
          <cell r="AL3138">
            <v>0</v>
          </cell>
        </row>
        <row r="3150">
          <cell r="C3150">
            <v>5</v>
          </cell>
          <cell r="E3150">
            <v>5</v>
          </cell>
          <cell r="AL3150">
            <v>42100</v>
          </cell>
        </row>
        <row r="3151">
          <cell r="C3151">
            <v>0</v>
          </cell>
          <cell r="E3151">
            <v>0</v>
          </cell>
          <cell r="AL3151">
            <v>0</v>
          </cell>
        </row>
        <row r="3152">
          <cell r="C3152">
            <v>1</v>
          </cell>
          <cell r="E3152">
            <v>1</v>
          </cell>
          <cell r="AL3152">
            <v>16880</v>
          </cell>
        </row>
        <row r="3153">
          <cell r="C3153">
            <v>0</v>
          </cell>
          <cell r="E3153">
            <v>0</v>
          </cell>
          <cell r="AL3153">
            <v>0</v>
          </cell>
        </row>
        <row r="3154">
          <cell r="C3154">
            <v>1</v>
          </cell>
          <cell r="E3154">
            <v>1</v>
          </cell>
          <cell r="AL3154">
            <v>950770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2022</v>
          </cell>
        </row>
      </sheetData>
      <sheetData sheetId="1">
        <row r="52">
          <cell r="C52">
            <v>6774</v>
          </cell>
          <cell r="E52">
            <v>6751</v>
          </cell>
          <cell r="AL52">
            <v>58531170</v>
          </cell>
        </row>
        <row r="54">
          <cell r="C54">
            <v>0</v>
          </cell>
          <cell r="E54">
            <v>0</v>
          </cell>
          <cell r="AL54">
            <v>0</v>
          </cell>
        </row>
        <row r="55">
          <cell r="C55">
            <v>222</v>
          </cell>
          <cell r="E55">
            <v>107</v>
          </cell>
          <cell r="AL55">
            <v>1720560</v>
          </cell>
        </row>
        <row r="56">
          <cell r="C56">
            <v>4413</v>
          </cell>
          <cell r="E56">
            <v>4211</v>
          </cell>
          <cell r="AL56">
            <v>36509370</v>
          </cell>
        </row>
        <row r="60">
          <cell r="C60">
            <v>906</v>
          </cell>
          <cell r="E60">
            <v>906</v>
          </cell>
          <cell r="AL60">
            <v>2092860</v>
          </cell>
        </row>
        <row r="61">
          <cell r="C61">
            <v>0</v>
          </cell>
          <cell r="E61">
            <v>0</v>
          </cell>
          <cell r="AL61">
            <v>0</v>
          </cell>
        </row>
        <row r="62">
          <cell r="C62">
            <v>0</v>
          </cell>
          <cell r="E62">
            <v>0</v>
          </cell>
          <cell r="AL62">
            <v>0</v>
          </cell>
        </row>
        <row r="63">
          <cell r="C63">
            <v>322</v>
          </cell>
          <cell r="E63">
            <v>322</v>
          </cell>
          <cell r="AL63">
            <v>434700</v>
          </cell>
        </row>
        <row r="64">
          <cell r="C64">
            <v>856</v>
          </cell>
          <cell r="E64">
            <v>853</v>
          </cell>
          <cell r="AL64">
            <v>1151550</v>
          </cell>
        </row>
        <row r="65">
          <cell r="C65">
            <v>523</v>
          </cell>
          <cell r="E65">
            <v>523</v>
          </cell>
          <cell r="AL65">
            <v>706050</v>
          </cell>
        </row>
        <row r="67">
          <cell r="C67">
            <v>343</v>
          </cell>
        </row>
        <row r="68">
          <cell r="C68">
            <v>374</v>
          </cell>
        </row>
        <row r="119">
          <cell r="C119">
            <v>84</v>
          </cell>
          <cell r="E119">
            <v>84</v>
          </cell>
          <cell r="AL119">
            <v>605640</v>
          </cell>
        </row>
        <row r="122">
          <cell r="C122">
            <v>0</v>
          </cell>
          <cell r="E122">
            <v>0</v>
          </cell>
          <cell r="AL122">
            <v>0</v>
          </cell>
        </row>
        <row r="126">
          <cell r="C126">
            <v>0</v>
          </cell>
          <cell r="E126">
            <v>0</v>
          </cell>
          <cell r="AL126">
            <v>0</v>
          </cell>
        </row>
        <row r="128">
          <cell r="C128">
            <v>43</v>
          </cell>
          <cell r="E128">
            <v>43</v>
          </cell>
          <cell r="AL128">
            <v>190920</v>
          </cell>
        </row>
        <row r="129">
          <cell r="C129">
            <v>71</v>
          </cell>
          <cell r="E129">
            <v>71</v>
          </cell>
          <cell r="AL129">
            <v>173240</v>
          </cell>
        </row>
        <row r="130">
          <cell r="C130">
            <v>0</v>
          </cell>
          <cell r="E130">
            <v>0</v>
          </cell>
          <cell r="AL130">
            <v>0</v>
          </cell>
        </row>
        <row r="131">
          <cell r="C131">
            <v>225</v>
          </cell>
          <cell r="E131">
            <v>225</v>
          </cell>
          <cell r="AL131">
            <v>549000</v>
          </cell>
        </row>
        <row r="132">
          <cell r="C132">
            <v>37</v>
          </cell>
          <cell r="E132">
            <v>37</v>
          </cell>
          <cell r="AL132">
            <v>90280</v>
          </cell>
        </row>
        <row r="133">
          <cell r="C133">
            <v>73</v>
          </cell>
          <cell r="E133">
            <v>73</v>
          </cell>
          <cell r="AL133">
            <v>178120</v>
          </cell>
        </row>
        <row r="135">
          <cell r="C135">
            <v>454</v>
          </cell>
        </row>
        <row r="139">
          <cell r="C139">
            <v>23</v>
          </cell>
          <cell r="E139">
            <v>23</v>
          </cell>
          <cell r="AL139">
            <v>48760</v>
          </cell>
        </row>
        <row r="140">
          <cell r="C140">
            <v>382</v>
          </cell>
          <cell r="E140">
            <v>382</v>
          </cell>
          <cell r="AL140">
            <v>466040</v>
          </cell>
        </row>
        <row r="141">
          <cell r="C141">
            <v>459</v>
          </cell>
          <cell r="E141">
            <v>459</v>
          </cell>
          <cell r="AL141">
            <v>973080</v>
          </cell>
        </row>
        <row r="142">
          <cell r="C142">
            <v>0</v>
          </cell>
          <cell r="E142">
            <v>0</v>
          </cell>
          <cell r="AL142">
            <v>0</v>
          </cell>
        </row>
        <row r="143">
          <cell r="C143">
            <v>6</v>
          </cell>
          <cell r="E143">
            <v>6</v>
          </cell>
          <cell r="AL143">
            <v>12720</v>
          </cell>
        </row>
        <row r="145">
          <cell r="C145">
            <v>246</v>
          </cell>
        </row>
        <row r="146">
          <cell r="C146">
            <v>0</v>
          </cell>
        </row>
        <row r="150">
          <cell r="C150">
            <v>1731</v>
          </cell>
          <cell r="E150">
            <v>1696</v>
          </cell>
          <cell r="AL150">
            <v>1373760</v>
          </cell>
        </row>
        <row r="153">
          <cell r="C153">
            <v>0</v>
          </cell>
          <cell r="E153">
            <v>0</v>
          </cell>
        </row>
        <row r="196">
          <cell r="C196">
            <v>1481</v>
          </cell>
          <cell r="E196">
            <v>1211</v>
          </cell>
          <cell r="AL196">
            <v>46829370</v>
          </cell>
        </row>
        <row r="197">
          <cell r="C197">
            <v>2122</v>
          </cell>
          <cell r="E197">
            <v>2119</v>
          </cell>
          <cell r="AL197">
            <v>92240070</v>
          </cell>
        </row>
        <row r="198">
          <cell r="C198">
            <v>347</v>
          </cell>
          <cell r="E198">
            <v>347</v>
          </cell>
          <cell r="AL198">
            <v>28093120</v>
          </cell>
        </row>
        <row r="199">
          <cell r="C199">
            <v>189</v>
          </cell>
          <cell r="E199">
            <v>189</v>
          </cell>
          <cell r="AL199">
            <v>15301440</v>
          </cell>
        </row>
        <row r="200">
          <cell r="C200">
            <v>0</v>
          </cell>
          <cell r="E200">
            <v>0</v>
          </cell>
          <cell r="AL200">
            <v>0</v>
          </cell>
        </row>
        <row r="201">
          <cell r="C201">
            <v>777</v>
          </cell>
          <cell r="E201">
            <v>773</v>
          </cell>
          <cell r="AL201">
            <v>129554800</v>
          </cell>
        </row>
        <row r="202">
          <cell r="C202">
            <v>0</v>
          </cell>
          <cell r="E202">
            <v>0</v>
          </cell>
          <cell r="AL202">
            <v>0</v>
          </cell>
        </row>
        <row r="203">
          <cell r="C203">
            <v>0</v>
          </cell>
          <cell r="E203">
            <v>0</v>
          </cell>
          <cell r="AL203">
            <v>0</v>
          </cell>
        </row>
        <row r="204">
          <cell r="C204">
            <v>371</v>
          </cell>
          <cell r="E204">
            <v>369</v>
          </cell>
          <cell r="AL204">
            <v>14287680</v>
          </cell>
        </row>
        <row r="205">
          <cell r="C205">
            <v>185</v>
          </cell>
          <cell r="E205">
            <v>185</v>
          </cell>
          <cell r="AL205">
            <v>1446700</v>
          </cell>
        </row>
        <row r="206">
          <cell r="C206">
            <v>85</v>
          </cell>
          <cell r="E206">
            <v>85</v>
          </cell>
          <cell r="AL206">
            <v>6173550</v>
          </cell>
        </row>
        <row r="208">
          <cell r="C208">
            <v>0</v>
          </cell>
          <cell r="E208">
            <v>0</v>
          </cell>
          <cell r="AL208">
            <v>0</v>
          </cell>
        </row>
        <row r="209">
          <cell r="C209">
            <v>0</v>
          </cell>
          <cell r="E209">
            <v>0</v>
          </cell>
          <cell r="AL209">
            <v>0</v>
          </cell>
        </row>
        <row r="210">
          <cell r="C210">
            <v>0</v>
          </cell>
          <cell r="E210">
            <v>0</v>
          </cell>
          <cell r="AL210">
            <v>0</v>
          </cell>
        </row>
        <row r="211">
          <cell r="C211">
            <v>162</v>
          </cell>
          <cell r="E211">
            <v>162</v>
          </cell>
          <cell r="AL211">
            <v>9355500</v>
          </cell>
        </row>
        <row r="212">
          <cell r="C212">
            <v>498</v>
          </cell>
          <cell r="E212">
            <v>498</v>
          </cell>
          <cell r="AL212">
            <v>47902620</v>
          </cell>
        </row>
        <row r="297">
          <cell r="C297">
            <v>47220</v>
          </cell>
          <cell r="D297">
            <v>46314</v>
          </cell>
          <cell r="E297">
            <v>46314</v>
          </cell>
          <cell r="F297">
            <v>0</v>
          </cell>
          <cell r="G297">
            <v>906</v>
          </cell>
          <cell r="AA297">
            <v>19344</v>
          </cell>
          <cell r="AB297">
            <v>12201</v>
          </cell>
          <cell r="AC297">
            <v>15675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0</v>
          </cell>
          <cell r="AL297">
            <v>78107270</v>
          </cell>
        </row>
        <row r="375">
          <cell r="C375">
            <v>54442</v>
          </cell>
          <cell r="D375">
            <v>53999</v>
          </cell>
          <cell r="E375">
            <v>53999</v>
          </cell>
          <cell r="F375">
            <v>0</v>
          </cell>
          <cell r="G375">
            <v>443</v>
          </cell>
          <cell r="AA375">
            <v>18045</v>
          </cell>
          <cell r="AB375">
            <v>21081</v>
          </cell>
          <cell r="AC375">
            <v>15316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50</v>
          </cell>
          <cell r="AJ375">
            <v>0</v>
          </cell>
          <cell r="AL375">
            <v>87513080</v>
          </cell>
        </row>
        <row r="421">
          <cell r="C421">
            <v>3825</v>
          </cell>
          <cell r="D421">
            <v>3813</v>
          </cell>
          <cell r="E421">
            <v>3813</v>
          </cell>
          <cell r="F421">
            <v>0</v>
          </cell>
          <cell r="G421">
            <v>12</v>
          </cell>
          <cell r="AA421">
            <v>344</v>
          </cell>
          <cell r="AB421">
            <v>3448</v>
          </cell>
          <cell r="AC421">
            <v>33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32</v>
          </cell>
          <cell r="AJ421">
            <v>0</v>
          </cell>
          <cell r="AL421">
            <v>18625360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3</v>
          </cell>
          <cell r="AJ435">
            <v>0</v>
          </cell>
          <cell r="AL435">
            <v>0</v>
          </cell>
        </row>
        <row r="514">
          <cell r="C514">
            <v>860</v>
          </cell>
          <cell r="D514">
            <v>857</v>
          </cell>
          <cell r="E514">
            <v>857</v>
          </cell>
          <cell r="F514">
            <v>0</v>
          </cell>
          <cell r="G514">
            <v>3</v>
          </cell>
          <cell r="AA514">
            <v>69</v>
          </cell>
          <cell r="AB514">
            <v>791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213</v>
          </cell>
          <cell r="AJ514">
            <v>0</v>
          </cell>
          <cell r="AL514">
            <v>6034610</v>
          </cell>
        </row>
        <row r="573">
          <cell r="C573">
            <v>4063</v>
          </cell>
          <cell r="D573">
            <v>4037</v>
          </cell>
          <cell r="E573">
            <v>4037</v>
          </cell>
          <cell r="F573">
            <v>0</v>
          </cell>
          <cell r="G573">
            <v>26</v>
          </cell>
          <cell r="AA573">
            <v>975</v>
          </cell>
          <cell r="AB573">
            <v>2732</v>
          </cell>
          <cell r="AC573">
            <v>356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9</v>
          </cell>
          <cell r="AJ573">
            <v>0</v>
          </cell>
          <cell r="AL573">
            <v>15132390</v>
          </cell>
        </row>
        <row r="593">
          <cell r="C593">
            <v>37</v>
          </cell>
          <cell r="D593">
            <v>37</v>
          </cell>
          <cell r="E593">
            <v>37</v>
          </cell>
          <cell r="F593">
            <v>0</v>
          </cell>
          <cell r="G593">
            <v>0</v>
          </cell>
          <cell r="AA593">
            <v>1</v>
          </cell>
          <cell r="AB593">
            <v>36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L593">
            <v>122500</v>
          </cell>
        </row>
        <row r="634">
          <cell r="C634">
            <v>35828</v>
          </cell>
          <cell r="D634">
            <v>35662</v>
          </cell>
          <cell r="E634">
            <v>35662</v>
          </cell>
          <cell r="F634">
            <v>0</v>
          </cell>
          <cell r="G634">
            <v>166</v>
          </cell>
          <cell r="AA634">
            <v>724</v>
          </cell>
          <cell r="AB634">
            <v>31879</v>
          </cell>
          <cell r="AC634">
            <v>3225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73</v>
          </cell>
          <cell r="AJ634">
            <v>0</v>
          </cell>
          <cell r="AL634">
            <v>723450350</v>
          </cell>
        </row>
        <row r="644">
          <cell r="C644">
            <v>629</v>
          </cell>
          <cell r="D644">
            <v>629</v>
          </cell>
          <cell r="E644">
            <v>629</v>
          </cell>
          <cell r="F644">
            <v>0</v>
          </cell>
          <cell r="G644">
            <v>0</v>
          </cell>
          <cell r="AA644">
            <v>0</v>
          </cell>
          <cell r="AB644">
            <v>0</v>
          </cell>
          <cell r="AC644">
            <v>629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1314610</v>
          </cell>
        </row>
        <row r="655">
          <cell r="C655">
            <v>4604</v>
          </cell>
          <cell r="D655">
            <v>4328</v>
          </cell>
          <cell r="E655">
            <v>4328</v>
          </cell>
          <cell r="F655">
            <v>0</v>
          </cell>
          <cell r="G655">
            <v>276</v>
          </cell>
          <cell r="AA655">
            <v>1979</v>
          </cell>
          <cell r="AB655">
            <v>1521</v>
          </cell>
          <cell r="AC655">
            <v>1104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705">
          <cell r="C705">
            <v>79</v>
          </cell>
          <cell r="D705">
            <v>79</v>
          </cell>
          <cell r="E705">
            <v>79</v>
          </cell>
          <cell r="F705">
            <v>0</v>
          </cell>
          <cell r="G705">
            <v>0</v>
          </cell>
          <cell r="AA705">
            <v>12</v>
          </cell>
          <cell r="AB705">
            <v>55</v>
          </cell>
          <cell r="AC705">
            <v>12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2</v>
          </cell>
          <cell r="AJ705">
            <v>0</v>
          </cell>
          <cell r="AL705">
            <v>102110</v>
          </cell>
        </row>
        <row r="747">
          <cell r="C747">
            <v>3598</v>
          </cell>
          <cell r="D747">
            <v>3579</v>
          </cell>
          <cell r="E747">
            <v>3579</v>
          </cell>
          <cell r="F747">
            <v>0</v>
          </cell>
          <cell r="G747">
            <v>19</v>
          </cell>
          <cell r="AA747">
            <v>309</v>
          </cell>
          <cell r="AB747">
            <v>2395</v>
          </cell>
          <cell r="AC747">
            <v>894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6359640</v>
          </cell>
        </row>
        <row r="807">
          <cell r="C807">
            <v>2850</v>
          </cell>
          <cell r="D807">
            <v>2813</v>
          </cell>
          <cell r="E807">
            <v>2805</v>
          </cell>
          <cell r="F807">
            <v>8</v>
          </cell>
          <cell r="G807">
            <v>37</v>
          </cell>
          <cell r="AA807">
            <v>439</v>
          </cell>
          <cell r="AB807">
            <v>580</v>
          </cell>
          <cell r="AC807">
            <v>1831</v>
          </cell>
          <cell r="AD807">
            <v>6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L807">
            <v>30013200</v>
          </cell>
        </row>
        <row r="830">
          <cell r="C830">
            <v>3</v>
          </cell>
          <cell r="D830">
            <v>3</v>
          </cell>
          <cell r="E830">
            <v>3</v>
          </cell>
          <cell r="F830">
            <v>0</v>
          </cell>
          <cell r="G830">
            <v>0</v>
          </cell>
          <cell r="AA830">
            <v>0</v>
          </cell>
          <cell r="AB830">
            <v>3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85320</v>
          </cell>
        </row>
        <row r="860">
          <cell r="C860">
            <v>1825</v>
          </cell>
          <cell r="D860">
            <v>1815</v>
          </cell>
          <cell r="E860">
            <v>1815</v>
          </cell>
          <cell r="F860">
            <v>0</v>
          </cell>
          <cell r="G860">
            <v>10</v>
          </cell>
          <cell r="AA860">
            <v>228</v>
          </cell>
          <cell r="AB860">
            <v>432</v>
          </cell>
          <cell r="AC860">
            <v>1165</v>
          </cell>
          <cell r="AD860">
            <v>10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L860">
            <v>107743770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L862">
            <v>0</v>
          </cell>
        </row>
        <row r="863">
          <cell r="C863">
            <v>78</v>
          </cell>
          <cell r="D863">
            <v>77</v>
          </cell>
          <cell r="E863">
            <v>77</v>
          </cell>
          <cell r="F863">
            <v>0</v>
          </cell>
          <cell r="G863">
            <v>1</v>
          </cell>
          <cell r="AA863">
            <v>28</v>
          </cell>
          <cell r="AB863">
            <v>37</v>
          </cell>
          <cell r="AC863">
            <v>13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L863">
            <v>1750980</v>
          </cell>
        </row>
        <row r="885">
          <cell r="C885">
            <v>1130</v>
          </cell>
          <cell r="D885">
            <v>1123</v>
          </cell>
          <cell r="E885">
            <v>1123</v>
          </cell>
          <cell r="F885">
            <v>0</v>
          </cell>
          <cell r="G885">
            <v>7</v>
          </cell>
          <cell r="AA885">
            <v>431</v>
          </cell>
          <cell r="AB885">
            <v>521</v>
          </cell>
          <cell r="AC885">
            <v>178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L885">
            <v>22218390</v>
          </cell>
        </row>
        <row r="926"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L926">
            <v>0</v>
          </cell>
        </row>
        <row r="970">
          <cell r="C970">
            <v>4</v>
          </cell>
          <cell r="D970">
            <v>4</v>
          </cell>
          <cell r="E970">
            <v>4</v>
          </cell>
          <cell r="F970">
            <v>0</v>
          </cell>
          <cell r="G970">
            <v>0</v>
          </cell>
          <cell r="AA970">
            <v>3</v>
          </cell>
          <cell r="AB970">
            <v>1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</row>
        <row r="1048"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74</v>
          </cell>
          <cell r="AJ1048">
            <v>0</v>
          </cell>
          <cell r="AL1048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86">
          <cell r="AL1086">
            <v>0</v>
          </cell>
        </row>
        <row r="1087"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101">
          <cell r="C1101">
            <v>6807</v>
          </cell>
          <cell r="D1101">
            <v>6807</v>
          </cell>
          <cell r="E1101">
            <v>6807</v>
          </cell>
          <cell r="F1101">
            <v>0</v>
          </cell>
          <cell r="G1101">
            <v>0</v>
          </cell>
          <cell r="AA1101">
            <v>5680</v>
          </cell>
          <cell r="AB1101">
            <v>1127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61">
          <cell r="C1161">
            <v>7577</v>
          </cell>
          <cell r="D1161">
            <v>7577</v>
          </cell>
          <cell r="E1161">
            <v>7577</v>
          </cell>
          <cell r="F1161">
            <v>0</v>
          </cell>
          <cell r="G1161">
            <v>0</v>
          </cell>
          <cell r="AA1161">
            <v>6105</v>
          </cell>
          <cell r="AB1161">
            <v>1472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</row>
        <row r="1192">
          <cell r="C1192">
            <v>2047</v>
          </cell>
          <cell r="E1192">
            <v>2008</v>
          </cell>
          <cell r="AL1192">
            <v>67328100</v>
          </cell>
        </row>
        <row r="1206"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514</v>
          </cell>
          <cell r="AJ1206">
            <v>0</v>
          </cell>
          <cell r="AL1206">
            <v>0</v>
          </cell>
        </row>
        <row r="1210">
          <cell r="C1210">
            <v>0</v>
          </cell>
        </row>
        <row r="1227">
          <cell r="C1227">
            <v>110</v>
          </cell>
          <cell r="E1227">
            <v>110</v>
          </cell>
        </row>
        <row r="1230">
          <cell r="C1230">
            <v>284</v>
          </cell>
          <cell r="E1230">
            <v>284</v>
          </cell>
          <cell r="AL1230">
            <v>937200</v>
          </cell>
        </row>
        <row r="1231">
          <cell r="C1231">
            <v>449</v>
          </cell>
          <cell r="E1231">
            <v>449</v>
          </cell>
          <cell r="AL1231">
            <v>1481700</v>
          </cell>
        </row>
        <row r="1232">
          <cell r="C1232">
            <v>2</v>
          </cell>
          <cell r="E1232">
            <v>2</v>
          </cell>
          <cell r="AL1232">
            <v>26280</v>
          </cell>
        </row>
        <row r="1233">
          <cell r="C1233">
            <v>0</v>
          </cell>
          <cell r="E1233">
            <v>0</v>
          </cell>
          <cell r="AL1233">
            <v>0</v>
          </cell>
        </row>
        <row r="1234">
          <cell r="C1234">
            <v>3</v>
          </cell>
          <cell r="E1234">
            <v>3</v>
          </cell>
          <cell r="AL1234">
            <v>104730</v>
          </cell>
        </row>
        <row r="1235">
          <cell r="C1235">
            <v>0</v>
          </cell>
          <cell r="E1235">
            <v>0</v>
          </cell>
          <cell r="AL1235">
            <v>0</v>
          </cell>
        </row>
        <row r="1236">
          <cell r="C1236">
            <v>0</v>
          </cell>
          <cell r="E1236">
            <v>0</v>
          </cell>
          <cell r="AL1236">
            <v>0</v>
          </cell>
        </row>
        <row r="1242">
          <cell r="C1242">
            <v>26</v>
          </cell>
          <cell r="D1242">
            <v>26</v>
          </cell>
          <cell r="E1242">
            <v>26</v>
          </cell>
          <cell r="F1242">
            <v>0</v>
          </cell>
          <cell r="G1242">
            <v>0</v>
          </cell>
          <cell r="AA1242">
            <v>8</v>
          </cell>
          <cell r="AB1242">
            <v>18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</row>
        <row r="1243"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</row>
        <row r="1245"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</row>
        <row r="1246">
          <cell r="C1246">
            <v>3</v>
          </cell>
          <cell r="D1246">
            <v>3</v>
          </cell>
          <cell r="E1246">
            <v>3</v>
          </cell>
          <cell r="F1246">
            <v>0</v>
          </cell>
          <cell r="G1246">
            <v>0</v>
          </cell>
          <cell r="AA1246">
            <v>3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</row>
        <row r="1247"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</row>
        <row r="1248"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</row>
        <row r="1271"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</row>
        <row r="1277"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</row>
        <row r="1278"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</row>
        <row r="1279"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</row>
        <row r="1282"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C1286">
            <v>3</v>
          </cell>
          <cell r="D1286">
            <v>3</v>
          </cell>
          <cell r="E1286">
            <v>3</v>
          </cell>
          <cell r="F1286">
            <v>0</v>
          </cell>
          <cell r="G1286">
            <v>0</v>
          </cell>
          <cell r="AA1286">
            <v>0</v>
          </cell>
          <cell r="AB1286">
            <v>3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</row>
        <row r="1289"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</row>
        <row r="1294">
          <cell r="C1294">
            <v>3</v>
          </cell>
          <cell r="D1294">
            <v>3</v>
          </cell>
          <cell r="E1294">
            <v>3</v>
          </cell>
          <cell r="F1294">
            <v>0</v>
          </cell>
          <cell r="G1294">
            <v>0</v>
          </cell>
          <cell r="AA1294">
            <v>0</v>
          </cell>
          <cell r="AB1294">
            <v>0</v>
          </cell>
          <cell r="AC1294">
            <v>3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</row>
        <row r="1295"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</row>
        <row r="1297"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</row>
        <row r="1380">
          <cell r="C1380">
            <v>5</v>
          </cell>
          <cell r="H1380">
            <v>4</v>
          </cell>
          <cell r="I1380">
            <v>2</v>
          </cell>
          <cell r="J1380">
            <v>2</v>
          </cell>
          <cell r="K1380">
            <v>1</v>
          </cell>
          <cell r="L1380">
            <v>0</v>
          </cell>
          <cell r="M1380">
            <v>0</v>
          </cell>
          <cell r="N1380">
            <v>0</v>
          </cell>
          <cell r="P1380">
            <v>0</v>
          </cell>
          <cell r="Q1380">
            <v>1</v>
          </cell>
          <cell r="S1380">
            <v>0</v>
          </cell>
          <cell r="T1380">
            <v>4</v>
          </cell>
          <cell r="V1380">
            <v>0</v>
          </cell>
          <cell r="W1380">
            <v>0</v>
          </cell>
          <cell r="Y1380">
            <v>0</v>
          </cell>
          <cell r="Z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3</v>
          </cell>
          <cell r="AL1380">
            <v>364820</v>
          </cell>
        </row>
        <row r="1382"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</row>
        <row r="1383"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</row>
        <row r="1384">
          <cell r="C1384">
            <v>56</v>
          </cell>
          <cell r="D1384">
            <v>56</v>
          </cell>
          <cell r="E1384">
            <v>56</v>
          </cell>
          <cell r="F1384">
            <v>0</v>
          </cell>
          <cell r="G1384">
            <v>0</v>
          </cell>
          <cell r="AA1384">
            <v>0</v>
          </cell>
          <cell r="AB1384">
            <v>56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</row>
        <row r="1386"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</row>
        <row r="1387"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C1388">
            <v>2</v>
          </cell>
          <cell r="D1388">
            <v>2</v>
          </cell>
          <cell r="E1388">
            <v>2</v>
          </cell>
          <cell r="F1388">
            <v>0</v>
          </cell>
          <cell r="G1388">
            <v>0</v>
          </cell>
          <cell r="AA1388">
            <v>0</v>
          </cell>
          <cell r="AB1388">
            <v>2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</row>
        <row r="1390"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C1392">
            <v>36</v>
          </cell>
          <cell r="D1392">
            <v>36</v>
          </cell>
          <cell r="E1392">
            <v>36</v>
          </cell>
          <cell r="F1392">
            <v>0</v>
          </cell>
          <cell r="G1392">
            <v>0</v>
          </cell>
          <cell r="AA1392">
            <v>0</v>
          </cell>
          <cell r="AB1392">
            <v>36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</row>
        <row r="1395"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C1396">
            <v>566</v>
          </cell>
          <cell r="D1396">
            <v>566</v>
          </cell>
          <cell r="E1396">
            <v>566</v>
          </cell>
          <cell r="F1396">
            <v>0</v>
          </cell>
          <cell r="G1396">
            <v>0</v>
          </cell>
          <cell r="AA1396">
            <v>0</v>
          </cell>
          <cell r="AB1396">
            <v>566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C1397">
            <v>22</v>
          </cell>
          <cell r="D1397">
            <v>22</v>
          </cell>
          <cell r="E1397">
            <v>22</v>
          </cell>
          <cell r="F1397">
            <v>0</v>
          </cell>
          <cell r="G1397">
            <v>0</v>
          </cell>
          <cell r="AA1397">
            <v>0</v>
          </cell>
          <cell r="AB1397">
            <v>22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</row>
        <row r="1398">
          <cell r="C1398">
            <v>21</v>
          </cell>
          <cell r="D1398">
            <v>21</v>
          </cell>
          <cell r="E1398">
            <v>21</v>
          </cell>
          <cell r="F1398">
            <v>0</v>
          </cell>
          <cell r="G1398">
            <v>0</v>
          </cell>
          <cell r="AA1398">
            <v>0</v>
          </cell>
          <cell r="AB1398">
            <v>21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</row>
        <row r="1399"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</row>
        <row r="1400"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</row>
        <row r="1401"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</row>
        <row r="1402"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</row>
        <row r="1403">
          <cell r="C1403">
            <v>41</v>
          </cell>
          <cell r="D1403">
            <v>41</v>
          </cell>
          <cell r="E1403">
            <v>41</v>
          </cell>
          <cell r="F1403">
            <v>0</v>
          </cell>
          <cell r="G1403">
            <v>0</v>
          </cell>
          <cell r="AA1403">
            <v>0</v>
          </cell>
          <cell r="AB1403">
            <v>41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3</v>
          </cell>
          <cell r="AJ1406">
            <v>0</v>
          </cell>
        </row>
        <row r="1407">
          <cell r="C1407">
            <v>4</v>
          </cell>
          <cell r="D1407">
            <v>4</v>
          </cell>
          <cell r="E1407">
            <v>4</v>
          </cell>
          <cell r="F1407">
            <v>0</v>
          </cell>
          <cell r="G1407">
            <v>0</v>
          </cell>
          <cell r="AA1407">
            <v>0</v>
          </cell>
          <cell r="AB1407">
            <v>4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</row>
        <row r="1410"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</row>
        <row r="1411"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</row>
        <row r="1412"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</row>
        <row r="1413"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</row>
        <row r="1414"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</row>
        <row r="1415"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</row>
        <row r="1416">
          <cell r="C1416">
            <v>5</v>
          </cell>
          <cell r="D1416">
            <v>4</v>
          </cell>
          <cell r="E1416">
            <v>3</v>
          </cell>
          <cell r="F1416">
            <v>1</v>
          </cell>
          <cell r="G1416">
            <v>1</v>
          </cell>
          <cell r="AA1416">
            <v>5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2</v>
          </cell>
        </row>
        <row r="1417"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</row>
        <row r="1418"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</row>
        <row r="1419"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20"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</row>
        <row r="1421"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</row>
        <row r="1422">
          <cell r="C1422">
            <v>249</v>
          </cell>
          <cell r="D1422">
            <v>249</v>
          </cell>
          <cell r="E1422">
            <v>249</v>
          </cell>
          <cell r="F1422">
            <v>0</v>
          </cell>
          <cell r="G1422">
            <v>0</v>
          </cell>
          <cell r="AA1422">
            <v>0</v>
          </cell>
          <cell r="AB1422">
            <v>249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</row>
        <row r="1423">
          <cell r="C1423">
            <v>53</v>
          </cell>
          <cell r="D1423">
            <v>53</v>
          </cell>
          <cell r="E1423">
            <v>53</v>
          </cell>
          <cell r="F1423">
            <v>0</v>
          </cell>
          <cell r="G1423">
            <v>0</v>
          </cell>
          <cell r="AA1423">
            <v>0</v>
          </cell>
          <cell r="AB1423">
            <v>53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C1424">
            <v>22</v>
          </cell>
          <cell r="D1424">
            <v>22</v>
          </cell>
          <cell r="E1424">
            <v>22</v>
          </cell>
          <cell r="F1424">
            <v>0</v>
          </cell>
          <cell r="G1424">
            <v>0</v>
          </cell>
          <cell r="AA1424">
            <v>0</v>
          </cell>
          <cell r="AB1424">
            <v>22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</row>
        <row r="1425"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</row>
        <row r="1426"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</row>
        <row r="1427"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</row>
        <row r="1428"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</row>
        <row r="1514">
          <cell r="C1514">
            <v>76</v>
          </cell>
          <cell r="H1514">
            <v>67</v>
          </cell>
          <cell r="I1514">
            <v>55</v>
          </cell>
          <cell r="J1514">
            <v>12</v>
          </cell>
          <cell r="K1514">
            <v>0</v>
          </cell>
          <cell r="L1514">
            <v>7</v>
          </cell>
          <cell r="M1514">
            <v>2</v>
          </cell>
          <cell r="N1514">
            <v>0</v>
          </cell>
          <cell r="P1514">
            <v>0</v>
          </cell>
          <cell r="Q1514">
            <v>1</v>
          </cell>
          <cell r="S1514">
            <v>0</v>
          </cell>
          <cell r="T1514">
            <v>30</v>
          </cell>
          <cell r="V1514">
            <v>0</v>
          </cell>
          <cell r="W1514">
            <v>0</v>
          </cell>
          <cell r="Y1514">
            <v>0</v>
          </cell>
          <cell r="Z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12</v>
          </cell>
          <cell r="AL1514">
            <v>16957045</v>
          </cell>
        </row>
        <row r="1516"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</row>
        <row r="1519"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</row>
        <row r="1521"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</row>
        <row r="1522">
          <cell r="C1522">
            <v>42</v>
          </cell>
          <cell r="D1522">
            <v>42</v>
          </cell>
          <cell r="E1522">
            <v>42</v>
          </cell>
          <cell r="F1522">
            <v>0</v>
          </cell>
          <cell r="G1522">
            <v>0</v>
          </cell>
          <cell r="AA1522">
            <v>0</v>
          </cell>
          <cell r="AB1522">
            <v>42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</row>
        <row r="1523">
          <cell r="C1523">
            <v>2</v>
          </cell>
          <cell r="D1523">
            <v>2</v>
          </cell>
          <cell r="E1523">
            <v>2</v>
          </cell>
          <cell r="F1523">
            <v>0</v>
          </cell>
          <cell r="G1523">
            <v>0</v>
          </cell>
          <cell r="AA1523">
            <v>0</v>
          </cell>
          <cell r="AB1523">
            <v>2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0</v>
          </cell>
        </row>
        <row r="1524">
          <cell r="C1524">
            <v>40</v>
          </cell>
          <cell r="D1524">
            <v>40</v>
          </cell>
          <cell r="E1524">
            <v>40</v>
          </cell>
          <cell r="F1524">
            <v>0</v>
          </cell>
          <cell r="G1524">
            <v>0</v>
          </cell>
          <cell r="AA1524">
            <v>0</v>
          </cell>
          <cell r="AB1524">
            <v>40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</row>
        <row r="1525">
          <cell r="C1525">
            <v>4</v>
          </cell>
          <cell r="D1525">
            <v>4</v>
          </cell>
          <cell r="E1525">
            <v>4</v>
          </cell>
          <cell r="F1525">
            <v>0</v>
          </cell>
          <cell r="G1525">
            <v>0</v>
          </cell>
          <cell r="AA1525">
            <v>0</v>
          </cell>
          <cell r="AB1525">
            <v>4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</row>
        <row r="1526">
          <cell r="C1526">
            <v>3</v>
          </cell>
          <cell r="D1526">
            <v>3</v>
          </cell>
          <cell r="E1526">
            <v>3</v>
          </cell>
          <cell r="F1526">
            <v>0</v>
          </cell>
          <cell r="G1526">
            <v>0</v>
          </cell>
          <cell r="AA1526">
            <v>0</v>
          </cell>
          <cell r="AB1526">
            <v>3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</row>
        <row r="1527"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</row>
        <row r="1528"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</row>
        <row r="1529"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</row>
        <row r="1530"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</row>
        <row r="1531"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</row>
        <row r="1532">
          <cell r="C1532">
            <v>6</v>
          </cell>
          <cell r="D1532">
            <v>6</v>
          </cell>
          <cell r="E1532">
            <v>6</v>
          </cell>
          <cell r="F1532">
            <v>0</v>
          </cell>
          <cell r="G1532">
            <v>0</v>
          </cell>
          <cell r="AA1532">
            <v>0</v>
          </cell>
          <cell r="AB1532">
            <v>6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</row>
        <row r="1533"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0</v>
          </cell>
          <cell r="AJ1533">
            <v>0</v>
          </cell>
        </row>
        <row r="1534"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</row>
        <row r="1535"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</row>
        <row r="1536"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</row>
        <row r="1537">
          <cell r="C1537">
            <v>1</v>
          </cell>
          <cell r="D1537">
            <v>0</v>
          </cell>
          <cell r="E1537">
            <v>0</v>
          </cell>
          <cell r="F1537">
            <v>0</v>
          </cell>
          <cell r="G1537">
            <v>1</v>
          </cell>
          <cell r="AA1537">
            <v>1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1</v>
          </cell>
        </row>
        <row r="1538"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</row>
        <row r="1539">
          <cell r="C1539">
            <v>2</v>
          </cell>
          <cell r="D1539">
            <v>2</v>
          </cell>
          <cell r="E1539">
            <v>2</v>
          </cell>
          <cell r="F1539">
            <v>0</v>
          </cell>
          <cell r="G1539">
            <v>0</v>
          </cell>
          <cell r="AA1539">
            <v>1</v>
          </cell>
          <cell r="AB1539">
            <v>0</v>
          </cell>
          <cell r="AC1539">
            <v>1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</row>
        <row r="1540"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</row>
        <row r="1541"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</row>
        <row r="1542"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</row>
        <row r="1543"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</row>
        <row r="1544"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</row>
        <row r="1545"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</row>
        <row r="1546"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</row>
        <row r="1547"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</row>
        <row r="1548"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</row>
        <row r="1549"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</row>
        <row r="1550">
          <cell r="C1550">
            <v>106</v>
          </cell>
          <cell r="D1550">
            <v>106</v>
          </cell>
          <cell r="E1550">
            <v>106</v>
          </cell>
          <cell r="F1550">
            <v>0</v>
          </cell>
          <cell r="G1550">
            <v>0</v>
          </cell>
          <cell r="AA1550">
            <v>0</v>
          </cell>
          <cell r="AB1550">
            <v>106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</row>
        <row r="1551"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</row>
        <row r="1552"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</row>
        <row r="1553"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</row>
        <row r="1554"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</row>
        <row r="1555"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</row>
        <row r="1556"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</row>
        <row r="1557"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</row>
        <row r="1558">
          <cell r="C1558">
            <v>43</v>
          </cell>
          <cell r="D1558">
            <v>43</v>
          </cell>
          <cell r="E1558">
            <v>43</v>
          </cell>
          <cell r="F1558">
            <v>0</v>
          </cell>
          <cell r="G1558">
            <v>0</v>
          </cell>
          <cell r="AA1558">
            <v>0</v>
          </cell>
          <cell r="AB1558">
            <v>43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</row>
        <row r="1559">
          <cell r="C1559">
            <v>77</v>
          </cell>
          <cell r="D1559">
            <v>77</v>
          </cell>
          <cell r="E1559">
            <v>77</v>
          </cell>
          <cell r="F1559">
            <v>0</v>
          </cell>
          <cell r="G1559">
            <v>0</v>
          </cell>
          <cell r="AA1559">
            <v>54</v>
          </cell>
          <cell r="AB1559">
            <v>23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</row>
        <row r="1560">
          <cell r="C1560">
            <v>67</v>
          </cell>
          <cell r="D1560">
            <v>67</v>
          </cell>
          <cell r="E1560">
            <v>67</v>
          </cell>
          <cell r="F1560">
            <v>0</v>
          </cell>
          <cell r="G1560">
            <v>0</v>
          </cell>
          <cell r="AA1560">
            <v>54</v>
          </cell>
          <cell r="AB1560">
            <v>13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</row>
        <row r="1561">
          <cell r="C1561">
            <v>34</v>
          </cell>
          <cell r="D1561">
            <v>34</v>
          </cell>
          <cell r="E1561">
            <v>34</v>
          </cell>
          <cell r="F1561">
            <v>0</v>
          </cell>
          <cell r="G1561">
            <v>0</v>
          </cell>
          <cell r="AA1561">
            <v>8</v>
          </cell>
          <cell r="AB1561">
            <v>26</v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</row>
        <row r="1562">
          <cell r="C1562">
            <v>62</v>
          </cell>
          <cell r="D1562">
            <v>62</v>
          </cell>
          <cell r="E1562">
            <v>62</v>
          </cell>
          <cell r="F1562">
            <v>0</v>
          </cell>
          <cell r="G1562">
            <v>0</v>
          </cell>
          <cell r="AA1562">
            <v>29</v>
          </cell>
          <cell r="AB1562">
            <v>33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</row>
        <row r="1563">
          <cell r="C1563">
            <v>158</v>
          </cell>
          <cell r="D1563">
            <v>158</v>
          </cell>
          <cell r="E1563">
            <v>158</v>
          </cell>
          <cell r="F1563">
            <v>0</v>
          </cell>
          <cell r="G1563">
            <v>0</v>
          </cell>
          <cell r="AA1563">
            <v>158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</row>
        <row r="1564">
          <cell r="C1564">
            <v>158</v>
          </cell>
          <cell r="D1564">
            <v>158</v>
          </cell>
          <cell r="E1564">
            <v>158</v>
          </cell>
          <cell r="F1564">
            <v>0</v>
          </cell>
          <cell r="G1564">
            <v>0</v>
          </cell>
          <cell r="AA1564">
            <v>158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</row>
        <row r="1565">
          <cell r="C1565">
            <v>0</v>
          </cell>
          <cell r="D1565">
            <v>0</v>
          </cell>
          <cell r="E1565">
            <v>0</v>
          </cell>
        </row>
        <row r="1566">
          <cell r="C1566">
            <v>0</v>
          </cell>
          <cell r="D1566">
            <v>0</v>
          </cell>
          <cell r="E1566">
            <v>0</v>
          </cell>
        </row>
        <row r="1567">
          <cell r="C1567">
            <v>0</v>
          </cell>
          <cell r="D1567">
            <v>0</v>
          </cell>
          <cell r="E1567">
            <v>0</v>
          </cell>
        </row>
        <row r="1568">
          <cell r="C1568">
            <v>0</v>
          </cell>
          <cell r="D1568">
            <v>0</v>
          </cell>
          <cell r="E1568">
            <v>0</v>
          </cell>
        </row>
        <row r="1569">
          <cell r="C1569">
            <v>0</v>
          </cell>
          <cell r="D1569">
            <v>0</v>
          </cell>
          <cell r="E1569">
            <v>0</v>
          </cell>
        </row>
        <row r="1570"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</row>
        <row r="1571"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</row>
        <row r="1572"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</row>
        <row r="1573"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</row>
        <row r="1574"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</row>
        <row r="1575"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</row>
        <row r="1576">
          <cell r="C1576">
            <v>1</v>
          </cell>
          <cell r="D1576">
            <v>1</v>
          </cell>
          <cell r="E1576">
            <v>1</v>
          </cell>
          <cell r="F1576">
            <v>0</v>
          </cell>
          <cell r="G1576">
            <v>0</v>
          </cell>
          <cell r="AA1576">
            <v>0</v>
          </cell>
          <cell r="AB1576">
            <v>1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</row>
        <row r="1577"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</row>
        <row r="1578">
          <cell r="C1578">
            <v>1</v>
          </cell>
          <cell r="D1578">
            <v>1</v>
          </cell>
          <cell r="E1578">
            <v>1</v>
          </cell>
          <cell r="F1578">
            <v>0</v>
          </cell>
          <cell r="G1578">
            <v>0</v>
          </cell>
          <cell r="AA1578">
            <v>0</v>
          </cell>
          <cell r="AB1578">
            <v>1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</row>
        <row r="1579"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</row>
        <row r="1580">
          <cell r="C1580">
            <v>3</v>
          </cell>
          <cell r="D1580">
            <v>3</v>
          </cell>
          <cell r="E1580">
            <v>3</v>
          </cell>
          <cell r="F1580">
            <v>0</v>
          </cell>
          <cell r="G1580">
            <v>0</v>
          </cell>
          <cell r="AA1580">
            <v>0</v>
          </cell>
          <cell r="AB1580">
            <v>3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</row>
        <row r="1581"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</row>
        <row r="1582"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</row>
        <row r="1583"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</row>
        <row r="1584"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</row>
        <row r="1585"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</row>
        <row r="1696">
          <cell r="C1696">
            <v>51</v>
          </cell>
          <cell r="H1696">
            <v>46</v>
          </cell>
          <cell r="I1696">
            <v>30</v>
          </cell>
          <cell r="J1696">
            <v>16</v>
          </cell>
          <cell r="K1696">
            <v>0</v>
          </cell>
          <cell r="L1696">
            <v>3</v>
          </cell>
          <cell r="M1696">
            <v>2</v>
          </cell>
          <cell r="N1696">
            <v>0</v>
          </cell>
          <cell r="P1696">
            <v>15</v>
          </cell>
          <cell r="Q1696">
            <v>11</v>
          </cell>
          <cell r="S1696">
            <v>0</v>
          </cell>
          <cell r="T1696">
            <v>1</v>
          </cell>
          <cell r="V1696">
            <v>0</v>
          </cell>
          <cell r="W1696">
            <v>0</v>
          </cell>
          <cell r="Y1696">
            <v>0</v>
          </cell>
          <cell r="Z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15</v>
          </cell>
          <cell r="AL1696">
            <v>3494430</v>
          </cell>
        </row>
        <row r="1698">
          <cell r="C1698">
            <v>7</v>
          </cell>
          <cell r="D1698">
            <v>7</v>
          </cell>
          <cell r="E1698">
            <v>7</v>
          </cell>
          <cell r="F1698">
            <v>0</v>
          </cell>
          <cell r="G1698">
            <v>0</v>
          </cell>
          <cell r="AA1698">
            <v>0</v>
          </cell>
          <cell r="AB1698">
            <v>7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</row>
        <row r="1760">
          <cell r="C1760">
            <v>10</v>
          </cell>
          <cell r="H1760">
            <v>10</v>
          </cell>
          <cell r="I1760">
            <v>10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P1760">
            <v>0</v>
          </cell>
          <cell r="Q1760">
            <v>5</v>
          </cell>
          <cell r="S1760">
            <v>3</v>
          </cell>
          <cell r="T1760">
            <v>1</v>
          </cell>
          <cell r="V1760">
            <v>0</v>
          </cell>
          <cell r="W1760">
            <v>0</v>
          </cell>
          <cell r="Y1760">
            <v>0</v>
          </cell>
          <cell r="Z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L1760">
            <v>1671830</v>
          </cell>
        </row>
        <row r="1834">
          <cell r="C1834">
            <v>46</v>
          </cell>
          <cell r="H1834">
            <v>38</v>
          </cell>
          <cell r="I1834">
            <v>38</v>
          </cell>
          <cell r="J1834">
            <v>0</v>
          </cell>
          <cell r="K1834">
            <v>0</v>
          </cell>
          <cell r="L1834">
            <v>8</v>
          </cell>
          <cell r="M1834">
            <v>0</v>
          </cell>
          <cell r="N1834">
            <v>0</v>
          </cell>
          <cell r="P1834">
            <v>0</v>
          </cell>
          <cell r="Q1834">
            <v>3</v>
          </cell>
          <cell r="S1834">
            <v>0</v>
          </cell>
          <cell r="T1834">
            <v>0</v>
          </cell>
          <cell r="V1834">
            <v>0</v>
          </cell>
          <cell r="W1834">
            <v>0</v>
          </cell>
          <cell r="Y1834">
            <v>0</v>
          </cell>
          <cell r="Z1834">
            <v>6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I1834">
            <v>0</v>
          </cell>
          <cell r="AJ1834">
            <v>0</v>
          </cell>
          <cell r="AL1834">
            <v>2982630</v>
          </cell>
        </row>
        <row r="1851">
          <cell r="C1851">
            <v>3</v>
          </cell>
          <cell r="D1851">
            <v>3</v>
          </cell>
          <cell r="E1851">
            <v>3</v>
          </cell>
          <cell r="F1851">
            <v>0</v>
          </cell>
          <cell r="G1851">
            <v>0</v>
          </cell>
          <cell r="AA1851">
            <v>0</v>
          </cell>
          <cell r="AB1851">
            <v>3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</row>
        <row r="1877">
          <cell r="C1877">
            <v>33</v>
          </cell>
          <cell r="H1877">
            <v>31</v>
          </cell>
          <cell r="I1877">
            <v>26</v>
          </cell>
          <cell r="J1877">
            <v>5</v>
          </cell>
          <cell r="K1877">
            <v>2</v>
          </cell>
          <cell r="L1877">
            <v>0</v>
          </cell>
          <cell r="M1877">
            <v>0</v>
          </cell>
          <cell r="N1877">
            <v>0</v>
          </cell>
          <cell r="P1877">
            <v>0</v>
          </cell>
          <cell r="Q1877">
            <v>0</v>
          </cell>
          <cell r="S1877">
            <v>0</v>
          </cell>
          <cell r="T1877">
            <v>0</v>
          </cell>
          <cell r="V1877">
            <v>0</v>
          </cell>
          <cell r="W1877">
            <v>0</v>
          </cell>
          <cell r="Y1877">
            <v>0</v>
          </cell>
          <cell r="Z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7</v>
          </cell>
          <cell r="AL1877">
            <v>1741730</v>
          </cell>
        </row>
        <row r="1879"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</row>
        <row r="1880">
          <cell r="C1880">
            <v>5</v>
          </cell>
          <cell r="D1880">
            <v>5</v>
          </cell>
          <cell r="E1880">
            <v>5</v>
          </cell>
          <cell r="F1880">
            <v>0</v>
          </cell>
          <cell r="G1880">
            <v>0</v>
          </cell>
          <cell r="AA1880">
            <v>1</v>
          </cell>
          <cell r="AB1880">
            <v>4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</row>
        <row r="1881">
          <cell r="C1881">
            <v>3071</v>
          </cell>
          <cell r="D1881">
            <v>3071</v>
          </cell>
          <cell r="E1881">
            <v>3071</v>
          </cell>
          <cell r="F1881">
            <v>0</v>
          </cell>
          <cell r="G1881">
            <v>0</v>
          </cell>
          <cell r="AA1881">
            <v>3071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</row>
        <row r="1882"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</row>
        <row r="1883">
          <cell r="C1883">
            <v>37</v>
          </cell>
          <cell r="D1883">
            <v>37</v>
          </cell>
          <cell r="E1883">
            <v>37</v>
          </cell>
          <cell r="F1883">
            <v>0</v>
          </cell>
          <cell r="G1883">
            <v>0</v>
          </cell>
          <cell r="AA1883">
            <v>37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</row>
        <row r="1884"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</row>
        <row r="1885"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</row>
        <row r="1886"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</row>
        <row r="1887"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</row>
        <row r="1888"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</row>
        <row r="1889"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</row>
        <row r="1890"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</row>
        <row r="1891"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0</v>
          </cell>
          <cell r="AJ1891">
            <v>0</v>
          </cell>
        </row>
        <row r="1892"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</row>
        <row r="1893"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</row>
        <row r="1894">
          <cell r="C1894">
            <v>3</v>
          </cell>
          <cell r="D1894">
            <v>3</v>
          </cell>
          <cell r="E1894">
            <v>3</v>
          </cell>
          <cell r="F1894">
            <v>0</v>
          </cell>
          <cell r="G1894">
            <v>0</v>
          </cell>
          <cell r="AA1894">
            <v>3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</row>
        <row r="1898"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I1898">
            <v>0</v>
          </cell>
          <cell r="AJ1898">
            <v>0</v>
          </cell>
        </row>
        <row r="1899"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</row>
        <row r="1900"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</row>
        <row r="1901"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</row>
        <row r="1902"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</row>
        <row r="1903"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</row>
        <row r="1904"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</row>
        <row r="1905"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0</v>
          </cell>
          <cell r="AJ1905">
            <v>0</v>
          </cell>
        </row>
        <row r="1906"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I1906">
            <v>0</v>
          </cell>
          <cell r="AJ1906">
            <v>0</v>
          </cell>
        </row>
        <row r="1907"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</row>
        <row r="1908"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</row>
        <row r="1909">
          <cell r="C1909">
            <v>17</v>
          </cell>
          <cell r="D1909">
            <v>17</v>
          </cell>
          <cell r="E1909">
            <v>17</v>
          </cell>
          <cell r="F1909">
            <v>0</v>
          </cell>
          <cell r="G1909">
            <v>0</v>
          </cell>
          <cell r="AA1909">
            <v>0</v>
          </cell>
          <cell r="AB1909">
            <v>17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</row>
        <row r="1910"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</row>
        <row r="1911"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>
            <v>0</v>
          </cell>
          <cell r="AI1911">
            <v>0</v>
          </cell>
          <cell r="AJ1911">
            <v>0</v>
          </cell>
        </row>
        <row r="1912"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</row>
        <row r="1913"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</row>
        <row r="1914"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</row>
        <row r="1915"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</row>
        <row r="1916"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</row>
        <row r="1917"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</row>
        <row r="1918"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</row>
        <row r="1919"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</row>
        <row r="1920"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</row>
        <row r="1921"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</row>
        <row r="1922"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</row>
        <row r="1923"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</row>
        <row r="1924"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</row>
        <row r="1925"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</row>
        <row r="1926"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</row>
        <row r="1927"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</row>
        <row r="1928"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</row>
        <row r="1929"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</row>
        <row r="1930"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</row>
        <row r="1931"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</row>
        <row r="1932">
          <cell r="C1932">
            <v>155</v>
          </cell>
          <cell r="D1932">
            <v>155</v>
          </cell>
          <cell r="E1932">
            <v>155</v>
          </cell>
          <cell r="F1932">
            <v>0</v>
          </cell>
          <cell r="G1932">
            <v>0</v>
          </cell>
          <cell r="AA1932">
            <v>155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</row>
        <row r="1933">
          <cell r="C1933">
            <v>435</v>
          </cell>
          <cell r="D1933">
            <v>435</v>
          </cell>
          <cell r="E1933">
            <v>435</v>
          </cell>
          <cell r="F1933">
            <v>0</v>
          </cell>
          <cell r="G1933">
            <v>0</v>
          </cell>
          <cell r="AA1933">
            <v>435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</row>
        <row r="1934">
          <cell r="C1934">
            <v>14947</v>
          </cell>
          <cell r="D1934">
            <v>14625</v>
          </cell>
          <cell r="E1934">
            <v>14625</v>
          </cell>
          <cell r="F1934">
            <v>0</v>
          </cell>
          <cell r="G1934">
            <v>322</v>
          </cell>
          <cell r="AA1934">
            <v>14260</v>
          </cell>
          <cell r="AB1934">
            <v>0</v>
          </cell>
          <cell r="AC1934">
            <v>687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</row>
        <row r="1935">
          <cell r="C1935">
            <v>5880</v>
          </cell>
          <cell r="D1935">
            <v>5880</v>
          </cell>
          <cell r="E1935">
            <v>5880</v>
          </cell>
          <cell r="F1935">
            <v>0</v>
          </cell>
          <cell r="G1935">
            <v>0</v>
          </cell>
          <cell r="AA1935">
            <v>5880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</row>
        <row r="1936"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</row>
        <row r="1937">
          <cell r="C1937">
            <v>5</v>
          </cell>
          <cell r="D1937">
            <v>5</v>
          </cell>
          <cell r="E1937">
            <v>5</v>
          </cell>
          <cell r="F1937">
            <v>0</v>
          </cell>
          <cell r="G1937">
            <v>0</v>
          </cell>
          <cell r="AA1937">
            <v>5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</row>
        <row r="1938"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</row>
        <row r="1939">
          <cell r="C1939">
            <v>1596</v>
          </cell>
          <cell r="D1939">
            <v>1596</v>
          </cell>
          <cell r="E1939">
            <v>1596</v>
          </cell>
          <cell r="F1939">
            <v>0</v>
          </cell>
          <cell r="G1939">
            <v>0</v>
          </cell>
          <cell r="AA1939">
            <v>459</v>
          </cell>
          <cell r="AB1939">
            <v>0</v>
          </cell>
          <cell r="AC1939">
            <v>1137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</row>
        <row r="1940"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</row>
        <row r="1941"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</row>
        <row r="1942"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</row>
        <row r="1943"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</row>
        <row r="1944"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</row>
        <row r="1945">
          <cell r="C1945">
            <v>19</v>
          </cell>
          <cell r="D1945">
            <v>19</v>
          </cell>
          <cell r="E1945">
            <v>19</v>
          </cell>
          <cell r="F1945">
            <v>0</v>
          </cell>
          <cell r="G1945">
            <v>0</v>
          </cell>
          <cell r="AA1945">
            <v>19</v>
          </cell>
          <cell r="AB1945">
            <v>0</v>
          </cell>
          <cell r="AC1945">
            <v>0</v>
          </cell>
          <cell r="AD1945">
            <v>0</v>
          </cell>
          <cell r="AE1945">
            <v>0</v>
          </cell>
          <cell r="AF1945">
            <v>0</v>
          </cell>
          <cell r="AG1945">
            <v>0</v>
          </cell>
          <cell r="AH1945">
            <v>0</v>
          </cell>
          <cell r="AI1945">
            <v>0</v>
          </cell>
          <cell r="AJ1945">
            <v>0</v>
          </cell>
        </row>
        <row r="1946">
          <cell r="C1946">
            <v>2</v>
          </cell>
          <cell r="D1946">
            <v>2</v>
          </cell>
          <cell r="E1946">
            <v>2</v>
          </cell>
          <cell r="F1946">
            <v>0</v>
          </cell>
          <cell r="G1946">
            <v>0</v>
          </cell>
          <cell r="AA1946">
            <v>2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</row>
        <row r="1947">
          <cell r="C1947">
            <v>532</v>
          </cell>
          <cell r="D1947">
            <v>532</v>
          </cell>
          <cell r="E1947">
            <v>532</v>
          </cell>
          <cell r="F1947">
            <v>0</v>
          </cell>
          <cell r="G1947">
            <v>0</v>
          </cell>
          <cell r="AA1947">
            <v>532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</row>
        <row r="1948"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</row>
        <row r="1949"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</row>
        <row r="1950"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</row>
        <row r="1951"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</row>
        <row r="1952"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</row>
        <row r="1953"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</row>
        <row r="1954"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</row>
        <row r="1955">
          <cell r="C1955">
            <v>0</v>
          </cell>
          <cell r="D1955">
            <v>0</v>
          </cell>
          <cell r="E1955">
            <v>0</v>
          </cell>
        </row>
        <row r="1956"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  <cell r="AE1956">
            <v>0</v>
          </cell>
          <cell r="AF1956">
            <v>0</v>
          </cell>
          <cell r="AG1956">
            <v>0</v>
          </cell>
          <cell r="AH1956">
            <v>0</v>
          </cell>
          <cell r="AI1956">
            <v>0</v>
          </cell>
          <cell r="AJ1956">
            <v>0</v>
          </cell>
        </row>
        <row r="1957"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</row>
        <row r="1958"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I1958">
            <v>0</v>
          </cell>
          <cell r="AJ1958">
            <v>0</v>
          </cell>
        </row>
        <row r="1959"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</row>
        <row r="1960"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</row>
        <row r="1961"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H1961">
            <v>0</v>
          </cell>
          <cell r="AI1961">
            <v>0</v>
          </cell>
          <cell r="AJ1961">
            <v>0</v>
          </cell>
        </row>
        <row r="1962"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</row>
        <row r="1963"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</row>
        <row r="1964"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</row>
        <row r="1965"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</row>
        <row r="1966"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</row>
        <row r="1967"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</row>
        <row r="1968"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</row>
        <row r="1969"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</row>
        <row r="1970"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</row>
        <row r="1971"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</row>
        <row r="1972"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</row>
        <row r="1999">
          <cell r="C1999">
            <v>1021</v>
          </cell>
          <cell r="D1999">
            <v>965</v>
          </cell>
          <cell r="E1999">
            <v>965</v>
          </cell>
          <cell r="F1999">
            <v>0</v>
          </cell>
          <cell r="G1999">
            <v>56</v>
          </cell>
          <cell r="AA1999">
            <v>292</v>
          </cell>
          <cell r="AB1999">
            <v>464</v>
          </cell>
          <cell r="AC1999">
            <v>265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</row>
        <row r="2002"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</row>
        <row r="2093">
          <cell r="P2093">
            <v>0</v>
          </cell>
          <cell r="Q2093">
            <v>15</v>
          </cell>
          <cell r="S2093">
            <v>0</v>
          </cell>
          <cell r="T2093">
            <v>3</v>
          </cell>
          <cell r="V2093">
            <v>0</v>
          </cell>
          <cell r="W2093">
            <v>0</v>
          </cell>
          <cell r="Y2093">
            <v>0</v>
          </cell>
          <cell r="Z2093">
            <v>0</v>
          </cell>
        </row>
        <row r="2103">
          <cell r="P2103">
            <v>0</v>
          </cell>
          <cell r="Q2103">
            <v>0</v>
          </cell>
          <cell r="S2103">
            <v>0</v>
          </cell>
          <cell r="T2103">
            <v>0</v>
          </cell>
          <cell r="V2103">
            <v>0</v>
          </cell>
          <cell r="W2103">
            <v>0</v>
          </cell>
          <cell r="Y2103">
            <v>0</v>
          </cell>
          <cell r="Z2103">
            <v>0</v>
          </cell>
        </row>
        <row r="2104">
          <cell r="C2104">
            <v>19</v>
          </cell>
          <cell r="H2104">
            <v>16</v>
          </cell>
          <cell r="I2104">
            <v>11</v>
          </cell>
          <cell r="J2104">
            <v>5</v>
          </cell>
          <cell r="K2104">
            <v>0</v>
          </cell>
          <cell r="L2104">
            <v>1</v>
          </cell>
          <cell r="M2104">
            <v>2</v>
          </cell>
          <cell r="N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5</v>
          </cell>
          <cell r="AL2104">
            <v>15555215</v>
          </cell>
        </row>
        <row r="2190">
          <cell r="C2190">
            <v>3</v>
          </cell>
          <cell r="H2190">
            <v>3</v>
          </cell>
          <cell r="I2190">
            <v>3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P2190">
            <v>0</v>
          </cell>
          <cell r="Q2190">
            <v>2</v>
          </cell>
          <cell r="S2190">
            <v>0</v>
          </cell>
          <cell r="T2190">
            <v>0</v>
          </cell>
          <cell r="V2190">
            <v>0</v>
          </cell>
          <cell r="W2190">
            <v>0</v>
          </cell>
          <cell r="Y2190">
            <v>0</v>
          </cell>
          <cell r="Z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L2190">
            <v>895780</v>
          </cell>
        </row>
        <row r="2192">
          <cell r="C2192">
            <v>36</v>
          </cell>
          <cell r="D2192">
            <v>36</v>
          </cell>
          <cell r="E2192">
            <v>36</v>
          </cell>
          <cell r="F2192">
            <v>0</v>
          </cell>
          <cell r="G2192">
            <v>0</v>
          </cell>
          <cell r="AA2192">
            <v>0</v>
          </cell>
          <cell r="AB2192">
            <v>36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0</v>
          </cell>
          <cell r="AJ2192">
            <v>0</v>
          </cell>
        </row>
        <row r="2193"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</row>
        <row r="2194">
          <cell r="C2194">
            <v>11</v>
          </cell>
          <cell r="D2194">
            <v>11</v>
          </cell>
          <cell r="E2194">
            <v>11</v>
          </cell>
          <cell r="F2194">
            <v>0</v>
          </cell>
          <cell r="G2194">
            <v>0</v>
          </cell>
          <cell r="AA2194">
            <v>0</v>
          </cell>
          <cell r="AB2194">
            <v>11</v>
          </cell>
          <cell r="AC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</row>
        <row r="2195"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</row>
        <row r="2196"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>
            <v>0</v>
          </cell>
          <cell r="AI2196">
            <v>0</v>
          </cell>
          <cell r="AJ2196">
            <v>0</v>
          </cell>
        </row>
        <row r="2197"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I2197">
            <v>0</v>
          </cell>
          <cell r="AJ2197">
            <v>0</v>
          </cell>
        </row>
        <row r="2198"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H2198">
            <v>0</v>
          </cell>
          <cell r="AI2198">
            <v>0</v>
          </cell>
          <cell r="AJ2198">
            <v>0</v>
          </cell>
        </row>
        <row r="2199"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H2199">
            <v>0</v>
          </cell>
          <cell r="AI2199">
            <v>0</v>
          </cell>
          <cell r="AJ2199">
            <v>0</v>
          </cell>
        </row>
        <row r="2200"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</row>
        <row r="2201"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0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</row>
        <row r="2202">
          <cell r="C2202">
            <v>58</v>
          </cell>
          <cell r="D2202">
            <v>58</v>
          </cell>
          <cell r="E2202">
            <v>58</v>
          </cell>
          <cell r="F2202">
            <v>0</v>
          </cell>
          <cell r="G2202">
            <v>0</v>
          </cell>
          <cell r="AA2202">
            <v>1</v>
          </cell>
          <cell r="AB2202">
            <v>57</v>
          </cell>
          <cell r="AC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</row>
        <row r="2203"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  <cell r="AE2203">
            <v>0</v>
          </cell>
          <cell r="AF2203">
            <v>0</v>
          </cell>
          <cell r="AG2203">
            <v>0</v>
          </cell>
          <cell r="AH2203">
            <v>0</v>
          </cell>
          <cell r="AI2203">
            <v>0</v>
          </cell>
          <cell r="AJ2203">
            <v>0</v>
          </cell>
        </row>
        <row r="2204"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</row>
        <row r="2205"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H2205">
            <v>0</v>
          </cell>
          <cell r="AI2205">
            <v>0</v>
          </cell>
          <cell r="AJ2205">
            <v>0</v>
          </cell>
        </row>
        <row r="2206"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</row>
        <row r="2207"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</row>
        <row r="2208"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H2208">
            <v>0</v>
          </cell>
          <cell r="AI2208">
            <v>0</v>
          </cell>
          <cell r="AJ2208">
            <v>0</v>
          </cell>
        </row>
        <row r="2209">
          <cell r="C2209">
            <v>158</v>
          </cell>
          <cell r="D2209">
            <v>158</v>
          </cell>
          <cell r="E2209">
            <v>158</v>
          </cell>
          <cell r="F2209">
            <v>0</v>
          </cell>
          <cell r="G2209">
            <v>0</v>
          </cell>
          <cell r="AA2209">
            <v>156</v>
          </cell>
          <cell r="AB2209">
            <v>2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</row>
        <row r="2210"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H2210">
            <v>0</v>
          </cell>
          <cell r="AI2210">
            <v>0</v>
          </cell>
          <cell r="AJ2210">
            <v>0</v>
          </cell>
        </row>
        <row r="2211"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</row>
        <row r="2212"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</row>
        <row r="2213"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</row>
        <row r="2214"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</row>
        <row r="2215">
          <cell r="C2215">
            <v>1</v>
          </cell>
          <cell r="D2215">
            <v>1</v>
          </cell>
          <cell r="E2215">
            <v>1</v>
          </cell>
          <cell r="F2215">
            <v>0</v>
          </cell>
          <cell r="G2215">
            <v>0</v>
          </cell>
          <cell r="AA2215">
            <v>1</v>
          </cell>
          <cell r="AB2215">
            <v>0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</row>
        <row r="2216"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</row>
        <row r="2217">
          <cell r="C2217">
            <v>12</v>
          </cell>
          <cell r="D2217">
            <v>12</v>
          </cell>
          <cell r="E2217">
            <v>12</v>
          </cell>
          <cell r="F2217">
            <v>0</v>
          </cell>
          <cell r="G2217">
            <v>0</v>
          </cell>
          <cell r="AA2217">
            <v>0</v>
          </cell>
          <cell r="AB2217">
            <v>12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</row>
        <row r="2218"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</row>
        <row r="2219"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</row>
        <row r="2220"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</row>
        <row r="2221"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</row>
        <row r="2222"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</row>
        <row r="2224"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</row>
        <row r="2225"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</row>
        <row r="2226">
          <cell r="C2226">
            <v>2</v>
          </cell>
          <cell r="D2226">
            <v>2</v>
          </cell>
          <cell r="E2226">
            <v>2</v>
          </cell>
          <cell r="F2226">
            <v>0</v>
          </cell>
          <cell r="G2226">
            <v>0</v>
          </cell>
          <cell r="AA2226">
            <v>2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0</v>
          </cell>
          <cell r="AJ2226">
            <v>0</v>
          </cell>
        </row>
        <row r="2227"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</row>
        <row r="2228"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I2228">
            <v>0</v>
          </cell>
          <cell r="AJ2228">
            <v>0</v>
          </cell>
        </row>
        <row r="2229"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</row>
        <row r="2230"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</row>
        <row r="2231"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</row>
        <row r="2232"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</row>
        <row r="2233"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</row>
        <row r="2234"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</row>
        <row r="2235"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</row>
        <row r="2236"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</row>
        <row r="2237"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</row>
        <row r="2238"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</row>
        <row r="2239"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</row>
        <row r="2240"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</row>
        <row r="2241"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</row>
        <row r="2242"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</row>
        <row r="2243"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</row>
        <row r="2244"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</row>
        <row r="2245"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</row>
        <row r="2246"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</row>
        <row r="2247"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</row>
        <row r="2248">
          <cell r="C2248">
            <v>18</v>
          </cell>
          <cell r="D2248">
            <v>18</v>
          </cell>
          <cell r="E2248">
            <v>18</v>
          </cell>
          <cell r="F2248">
            <v>0</v>
          </cell>
          <cell r="G2248">
            <v>0</v>
          </cell>
          <cell r="AA2248">
            <v>0</v>
          </cell>
          <cell r="AB2248">
            <v>0</v>
          </cell>
          <cell r="AC2248">
            <v>18</v>
          </cell>
          <cell r="AD2248">
            <v>0</v>
          </cell>
          <cell r="AE2248">
            <v>0</v>
          </cell>
          <cell r="AF2248">
            <v>0</v>
          </cell>
          <cell r="AG2248">
            <v>0</v>
          </cell>
          <cell r="AH2248">
            <v>0</v>
          </cell>
          <cell r="AI2248">
            <v>0</v>
          </cell>
          <cell r="AJ2248">
            <v>0</v>
          </cell>
        </row>
        <row r="2249"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</row>
        <row r="2250"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</row>
        <row r="2251"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</row>
        <row r="2252"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</row>
        <row r="2253"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</row>
        <row r="2254"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</row>
        <row r="2255"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</row>
        <row r="2256"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</row>
        <row r="2257"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</row>
        <row r="2260">
          <cell r="C2260">
            <v>54</v>
          </cell>
          <cell r="D2260">
            <v>54</v>
          </cell>
          <cell r="E2260">
            <v>54</v>
          </cell>
          <cell r="F2260">
            <v>0</v>
          </cell>
          <cell r="G2260">
            <v>0</v>
          </cell>
          <cell r="AA2260">
            <v>9</v>
          </cell>
          <cell r="AB2260">
            <v>45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</row>
        <row r="2261"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</row>
        <row r="2262">
          <cell r="C2262">
            <v>35</v>
          </cell>
          <cell r="D2262">
            <v>35</v>
          </cell>
          <cell r="E2262">
            <v>35</v>
          </cell>
          <cell r="F2262">
            <v>0</v>
          </cell>
          <cell r="G2262">
            <v>0</v>
          </cell>
          <cell r="AA2262">
            <v>1</v>
          </cell>
          <cell r="AB2262">
            <v>34</v>
          </cell>
          <cell r="AC2262">
            <v>0</v>
          </cell>
          <cell r="AD2262">
            <v>0</v>
          </cell>
          <cell r="AE2262">
            <v>0</v>
          </cell>
          <cell r="AF2262">
            <v>0</v>
          </cell>
          <cell r="AG2262">
            <v>0</v>
          </cell>
          <cell r="AH2262">
            <v>0</v>
          </cell>
          <cell r="AI2262">
            <v>0</v>
          </cell>
          <cell r="AJ2262">
            <v>0</v>
          </cell>
        </row>
        <row r="2379">
          <cell r="C2379">
            <v>203</v>
          </cell>
          <cell r="H2379">
            <v>158</v>
          </cell>
          <cell r="I2379">
            <v>118</v>
          </cell>
          <cell r="J2379">
            <v>40</v>
          </cell>
          <cell r="K2379">
            <v>5</v>
          </cell>
          <cell r="L2379">
            <v>34</v>
          </cell>
          <cell r="M2379">
            <v>5</v>
          </cell>
          <cell r="N2379">
            <v>1</v>
          </cell>
          <cell r="P2379">
            <v>4</v>
          </cell>
          <cell r="Q2379">
            <v>62</v>
          </cell>
          <cell r="S2379">
            <v>7</v>
          </cell>
          <cell r="T2379">
            <v>35</v>
          </cell>
          <cell r="V2379">
            <v>0</v>
          </cell>
          <cell r="W2379">
            <v>0</v>
          </cell>
          <cell r="Y2379">
            <v>6</v>
          </cell>
          <cell r="Z2379">
            <v>89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43</v>
          </cell>
          <cell r="AL2379">
            <v>39920500</v>
          </cell>
        </row>
        <row r="2419">
          <cell r="C2419">
            <v>13</v>
          </cell>
          <cell r="H2419">
            <v>13</v>
          </cell>
          <cell r="I2419">
            <v>4</v>
          </cell>
          <cell r="J2419">
            <v>9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P2419">
            <v>0</v>
          </cell>
          <cell r="Q2419">
            <v>3</v>
          </cell>
          <cell r="S2419">
            <v>0</v>
          </cell>
          <cell r="T2419">
            <v>9</v>
          </cell>
          <cell r="V2419">
            <v>0</v>
          </cell>
          <cell r="W2419">
            <v>0</v>
          </cell>
          <cell r="Y2419">
            <v>0</v>
          </cell>
          <cell r="Z2419">
            <v>0</v>
          </cell>
          <cell r="AD2419">
            <v>0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I2419">
            <v>0</v>
          </cell>
          <cell r="AJ2419">
            <v>9</v>
          </cell>
          <cell r="AL2419">
            <v>1326830</v>
          </cell>
        </row>
        <row r="2421"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</row>
        <row r="2422">
          <cell r="C2422">
            <v>4</v>
          </cell>
          <cell r="D2422">
            <v>4</v>
          </cell>
          <cell r="E2422">
            <v>4</v>
          </cell>
          <cell r="F2422">
            <v>0</v>
          </cell>
          <cell r="G2422">
            <v>0</v>
          </cell>
          <cell r="AA2422">
            <v>4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</row>
        <row r="2423">
          <cell r="C2423">
            <v>13</v>
          </cell>
          <cell r="D2423">
            <v>13</v>
          </cell>
          <cell r="E2423">
            <v>13</v>
          </cell>
          <cell r="F2423">
            <v>0</v>
          </cell>
          <cell r="G2423">
            <v>0</v>
          </cell>
          <cell r="AA2423">
            <v>0</v>
          </cell>
          <cell r="AB2423">
            <v>13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</row>
        <row r="2424"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</row>
        <row r="2425">
          <cell r="C2425">
            <v>6</v>
          </cell>
          <cell r="D2425">
            <v>6</v>
          </cell>
          <cell r="E2425">
            <v>6</v>
          </cell>
          <cell r="F2425">
            <v>0</v>
          </cell>
          <cell r="G2425">
            <v>0</v>
          </cell>
          <cell r="AA2425">
            <v>0</v>
          </cell>
          <cell r="AB2425">
            <v>6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</row>
        <row r="2426"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</row>
        <row r="2427"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</row>
        <row r="2428"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</row>
        <row r="2429"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0</v>
          </cell>
          <cell r="AJ2429">
            <v>0</v>
          </cell>
        </row>
        <row r="2430"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H2430">
            <v>0</v>
          </cell>
          <cell r="AI2430">
            <v>0</v>
          </cell>
          <cell r="AJ2430">
            <v>0</v>
          </cell>
        </row>
        <row r="2431"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0</v>
          </cell>
          <cell r="AJ2431">
            <v>0</v>
          </cell>
        </row>
        <row r="2432"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</row>
        <row r="2433"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</row>
        <row r="2434"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</row>
        <row r="2435"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0</v>
          </cell>
          <cell r="AJ2435">
            <v>0</v>
          </cell>
        </row>
        <row r="2436">
          <cell r="C2436">
            <v>1</v>
          </cell>
          <cell r="D2436">
            <v>1</v>
          </cell>
          <cell r="E2436">
            <v>1</v>
          </cell>
          <cell r="F2436">
            <v>0</v>
          </cell>
          <cell r="G2436">
            <v>0</v>
          </cell>
          <cell r="AA2436">
            <v>1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</row>
        <row r="2437">
          <cell r="C2437">
            <v>71</v>
          </cell>
          <cell r="D2437">
            <v>71</v>
          </cell>
          <cell r="E2437">
            <v>71</v>
          </cell>
          <cell r="F2437">
            <v>0</v>
          </cell>
          <cell r="G2437">
            <v>0</v>
          </cell>
          <cell r="AA2437">
            <v>70</v>
          </cell>
          <cell r="AB2437">
            <v>1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</row>
        <row r="2438"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</row>
        <row r="2439">
          <cell r="C2439">
            <v>1</v>
          </cell>
          <cell r="D2439">
            <v>1</v>
          </cell>
          <cell r="E2439">
            <v>1</v>
          </cell>
          <cell r="F2439">
            <v>0</v>
          </cell>
          <cell r="G2439">
            <v>0</v>
          </cell>
          <cell r="AA2439">
            <v>0</v>
          </cell>
          <cell r="AB2439">
            <v>0</v>
          </cell>
          <cell r="AC2439">
            <v>1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</row>
        <row r="2440">
          <cell r="C2440">
            <v>180</v>
          </cell>
          <cell r="D2440">
            <v>180</v>
          </cell>
          <cell r="E2440">
            <v>180</v>
          </cell>
          <cell r="F2440">
            <v>0</v>
          </cell>
          <cell r="G2440">
            <v>0</v>
          </cell>
          <cell r="AA2440">
            <v>124</v>
          </cell>
          <cell r="AB2440">
            <v>0</v>
          </cell>
          <cell r="AC2440">
            <v>56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</row>
        <row r="2441"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</row>
        <row r="2442"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</row>
        <row r="2443"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</row>
        <row r="2444">
          <cell r="C2444">
            <v>307</v>
          </cell>
          <cell r="D2444">
            <v>231</v>
          </cell>
          <cell r="E2444">
            <v>231</v>
          </cell>
          <cell r="F2444">
            <v>0</v>
          </cell>
          <cell r="G2444">
            <v>76</v>
          </cell>
          <cell r="AA2444">
            <v>188</v>
          </cell>
          <cell r="AB2444">
            <v>0</v>
          </cell>
          <cell r="AC2444">
            <v>119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</row>
        <row r="2445"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</row>
        <row r="2446"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</row>
        <row r="2450">
          <cell r="C2450">
            <v>68</v>
          </cell>
          <cell r="D2450">
            <v>68</v>
          </cell>
          <cell r="E2450">
            <v>68</v>
          </cell>
          <cell r="F2450">
            <v>0</v>
          </cell>
          <cell r="G2450">
            <v>0</v>
          </cell>
          <cell r="AA2450">
            <v>68</v>
          </cell>
          <cell r="AB2450">
            <v>0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L2450">
            <v>3452360</v>
          </cell>
        </row>
        <row r="2451"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  <cell r="AL2451">
            <v>0</v>
          </cell>
        </row>
        <row r="2452"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L2452">
            <v>0</v>
          </cell>
        </row>
        <row r="2453"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L2453">
            <v>0</v>
          </cell>
        </row>
        <row r="2454"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L2454">
            <v>0</v>
          </cell>
        </row>
        <row r="2455"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L2455">
            <v>0</v>
          </cell>
        </row>
        <row r="2456"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L2456">
            <v>0</v>
          </cell>
        </row>
        <row r="2457"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L2457">
            <v>0</v>
          </cell>
        </row>
        <row r="2458"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</row>
        <row r="2459"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</row>
        <row r="2460"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</row>
        <row r="2541">
          <cell r="C2541">
            <v>73</v>
          </cell>
          <cell r="H2541">
            <v>63</v>
          </cell>
          <cell r="I2541">
            <v>48</v>
          </cell>
          <cell r="J2541">
            <v>15</v>
          </cell>
          <cell r="K2541">
            <v>1</v>
          </cell>
          <cell r="L2541">
            <v>7</v>
          </cell>
          <cell r="M2541">
            <v>2</v>
          </cell>
          <cell r="N2541">
            <v>0</v>
          </cell>
          <cell r="P2541">
            <v>3</v>
          </cell>
          <cell r="Q2541">
            <v>37</v>
          </cell>
          <cell r="S2541">
            <v>26</v>
          </cell>
          <cell r="T2541">
            <v>2</v>
          </cell>
          <cell r="V2541">
            <v>0</v>
          </cell>
          <cell r="W2541">
            <v>0</v>
          </cell>
          <cell r="Y2541">
            <v>0</v>
          </cell>
          <cell r="Z2541">
            <v>5</v>
          </cell>
          <cell r="AD2541">
            <v>0</v>
          </cell>
          <cell r="AE2541">
            <v>0</v>
          </cell>
          <cell r="AF2541">
            <v>0</v>
          </cell>
          <cell r="AG2541">
            <v>0</v>
          </cell>
          <cell r="AH2541">
            <v>0</v>
          </cell>
          <cell r="AI2541">
            <v>0</v>
          </cell>
          <cell r="AJ2541">
            <v>15</v>
          </cell>
          <cell r="AL2541">
            <v>12404335</v>
          </cell>
        </row>
        <row r="2561">
          <cell r="C2561">
            <v>1120</v>
          </cell>
          <cell r="D2561">
            <v>931</v>
          </cell>
          <cell r="E2561">
            <v>931</v>
          </cell>
          <cell r="F2561">
            <v>0</v>
          </cell>
          <cell r="G2561">
            <v>189</v>
          </cell>
          <cell r="AA2561">
            <v>1039</v>
          </cell>
          <cell r="AB2561">
            <v>23</v>
          </cell>
          <cell r="AC2561">
            <v>58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</row>
        <row r="2567">
          <cell r="C2567">
            <v>25</v>
          </cell>
          <cell r="D2567">
            <v>25</v>
          </cell>
          <cell r="E2567">
            <v>25</v>
          </cell>
          <cell r="F2567">
            <v>0</v>
          </cell>
          <cell r="G2567">
            <v>0</v>
          </cell>
          <cell r="AA2567">
            <v>2</v>
          </cell>
          <cell r="AB2567">
            <v>23</v>
          </cell>
          <cell r="AC2567">
            <v>0</v>
          </cell>
          <cell r="AD2567">
            <v>0</v>
          </cell>
          <cell r="AE2567">
            <v>0</v>
          </cell>
          <cell r="AF2567">
            <v>0</v>
          </cell>
          <cell r="AG2567">
            <v>0</v>
          </cell>
          <cell r="AH2567">
            <v>0</v>
          </cell>
          <cell r="AI2567">
            <v>0</v>
          </cell>
          <cell r="AJ2567">
            <v>0</v>
          </cell>
        </row>
        <row r="2575">
          <cell r="C2575">
            <v>12</v>
          </cell>
          <cell r="H2575">
            <v>10</v>
          </cell>
          <cell r="I2575">
            <v>10</v>
          </cell>
          <cell r="J2575">
            <v>0</v>
          </cell>
          <cell r="K2575">
            <v>0</v>
          </cell>
          <cell r="L2575">
            <v>2</v>
          </cell>
          <cell r="M2575">
            <v>0</v>
          </cell>
          <cell r="N2575">
            <v>0</v>
          </cell>
          <cell r="P2575">
            <v>0</v>
          </cell>
          <cell r="Q2575">
            <v>9</v>
          </cell>
          <cell r="S2575">
            <v>0</v>
          </cell>
          <cell r="T2575">
            <v>2</v>
          </cell>
          <cell r="V2575">
            <v>0</v>
          </cell>
          <cell r="W2575">
            <v>0</v>
          </cell>
          <cell r="Y2575">
            <v>0</v>
          </cell>
          <cell r="Z2575">
            <v>0</v>
          </cell>
          <cell r="AD2575">
            <v>0</v>
          </cell>
          <cell r="AE2575">
            <v>0</v>
          </cell>
          <cell r="AF2575">
            <v>0</v>
          </cell>
          <cell r="AG2575">
            <v>0</v>
          </cell>
          <cell r="AH2575">
            <v>0</v>
          </cell>
          <cell r="AI2575">
            <v>0</v>
          </cell>
          <cell r="AJ2575">
            <v>0</v>
          </cell>
          <cell r="AL2575">
            <v>2350040</v>
          </cell>
        </row>
        <row r="2615">
          <cell r="C2615">
            <v>69</v>
          </cell>
          <cell r="H2615">
            <v>61</v>
          </cell>
          <cell r="I2615">
            <v>39</v>
          </cell>
          <cell r="J2615">
            <v>22</v>
          </cell>
          <cell r="K2615">
            <v>1</v>
          </cell>
          <cell r="L2615">
            <v>6</v>
          </cell>
          <cell r="M2615">
            <v>1</v>
          </cell>
          <cell r="N2615">
            <v>0</v>
          </cell>
          <cell r="P2615">
            <v>0</v>
          </cell>
          <cell r="Q2615">
            <v>61</v>
          </cell>
          <cell r="S2615">
            <v>0</v>
          </cell>
          <cell r="T2615">
            <v>0</v>
          </cell>
          <cell r="V2615">
            <v>0</v>
          </cell>
          <cell r="W2615">
            <v>0</v>
          </cell>
          <cell r="Y2615">
            <v>0</v>
          </cell>
          <cell r="Z2615">
            <v>7</v>
          </cell>
          <cell r="AD2615">
            <v>0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I2615">
            <v>0</v>
          </cell>
          <cell r="AJ2615">
            <v>23</v>
          </cell>
          <cell r="AL2615">
            <v>8528910</v>
          </cell>
        </row>
        <row r="2617">
          <cell r="C2617">
            <v>11</v>
          </cell>
          <cell r="D2617">
            <v>11</v>
          </cell>
          <cell r="E2617">
            <v>10</v>
          </cell>
          <cell r="F2617">
            <v>1</v>
          </cell>
          <cell r="G2617">
            <v>0</v>
          </cell>
          <cell r="AA2617">
            <v>11</v>
          </cell>
          <cell r="AB2617">
            <v>0</v>
          </cell>
          <cell r="AC2617">
            <v>0</v>
          </cell>
          <cell r="AD2617">
            <v>0</v>
          </cell>
          <cell r="AE2617">
            <v>0</v>
          </cell>
          <cell r="AF2617">
            <v>0</v>
          </cell>
          <cell r="AG2617">
            <v>0</v>
          </cell>
          <cell r="AH2617">
            <v>0</v>
          </cell>
          <cell r="AI2617">
            <v>0</v>
          </cell>
          <cell r="AJ2617">
            <v>0</v>
          </cell>
        </row>
        <row r="2618">
          <cell r="C2618">
            <v>18</v>
          </cell>
          <cell r="D2618">
            <v>17</v>
          </cell>
          <cell r="E2618">
            <v>14</v>
          </cell>
          <cell r="F2618">
            <v>3</v>
          </cell>
          <cell r="G2618">
            <v>1</v>
          </cell>
          <cell r="AA2618">
            <v>18</v>
          </cell>
          <cell r="AB2618">
            <v>0</v>
          </cell>
          <cell r="AC2618">
            <v>0</v>
          </cell>
          <cell r="AD2618">
            <v>0</v>
          </cell>
          <cell r="AE2618">
            <v>0</v>
          </cell>
          <cell r="AF2618">
            <v>0</v>
          </cell>
          <cell r="AG2618">
            <v>0</v>
          </cell>
          <cell r="AH2618">
            <v>0</v>
          </cell>
          <cell r="AI2618">
            <v>0</v>
          </cell>
          <cell r="AJ2618">
            <v>4</v>
          </cell>
        </row>
        <row r="2619"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  <cell r="AE2619">
            <v>0</v>
          </cell>
          <cell r="AF2619">
            <v>0</v>
          </cell>
          <cell r="AG2619">
            <v>0</v>
          </cell>
          <cell r="AH2619">
            <v>0</v>
          </cell>
          <cell r="AI2619">
            <v>0</v>
          </cell>
          <cell r="AJ2619">
            <v>0</v>
          </cell>
        </row>
        <row r="2621">
          <cell r="C2621">
            <v>94</v>
          </cell>
          <cell r="H2621">
            <v>93</v>
          </cell>
          <cell r="I2621">
            <v>28</v>
          </cell>
          <cell r="J2621">
            <v>65</v>
          </cell>
          <cell r="K2621">
            <v>1</v>
          </cell>
          <cell r="L2621">
            <v>0</v>
          </cell>
          <cell r="M2621">
            <v>0</v>
          </cell>
          <cell r="N2621">
            <v>0</v>
          </cell>
          <cell r="AD2621">
            <v>0</v>
          </cell>
          <cell r="AE2621">
            <v>0</v>
          </cell>
          <cell r="AF2621">
            <v>0</v>
          </cell>
          <cell r="AG2621">
            <v>0</v>
          </cell>
          <cell r="AH2621">
            <v>0</v>
          </cell>
          <cell r="AI2621">
            <v>0</v>
          </cell>
          <cell r="AJ2621">
            <v>61</v>
          </cell>
          <cell r="AL2621">
            <v>4408040</v>
          </cell>
        </row>
        <row r="2622">
          <cell r="C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AD2622">
            <v>0</v>
          </cell>
          <cell r="AE2622">
            <v>0</v>
          </cell>
          <cell r="AF2622">
            <v>0</v>
          </cell>
          <cell r="AG2622">
            <v>0</v>
          </cell>
          <cell r="AH2622">
            <v>0</v>
          </cell>
          <cell r="AI2622">
            <v>0</v>
          </cell>
          <cell r="AJ2622">
            <v>0</v>
          </cell>
          <cell r="AL2622">
            <v>0</v>
          </cell>
        </row>
        <row r="2623">
          <cell r="C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AD2623">
            <v>0</v>
          </cell>
          <cell r="AE2623">
            <v>0</v>
          </cell>
          <cell r="AF2623">
            <v>0</v>
          </cell>
          <cell r="AG2623">
            <v>0</v>
          </cell>
          <cell r="AH2623">
            <v>0</v>
          </cell>
          <cell r="AI2623">
            <v>0</v>
          </cell>
          <cell r="AJ2623">
            <v>0</v>
          </cell>
          <cell r="AL2623">
            <v>0</v>
          </cell>
        </row>
        <row r="2624">
          <cell r="C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AD2624">
            <v>0</v>
          </cell>
          <cell r="AE2624">
            <v>0</v>
          </cell>
          <cell r="AF2624">
            <v>0</v>
          </cell>
          <cell r="AG2624">
            <v>0</v>
          </cell>
          <cell r="AH2624">
            <v>0</v>
          </cell>
          <cell r="AI2624">
            <v>0</v>
          </cell>
          <cell r="AJ2624">
            <v>0</v>
          </cell>
          <cell r="AL2624">
            <v>0</v>
          </cell>
        </row>
        <row r="2625">
          <cell r="C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AD2625">
            <v>0</v>
          </cell>
          <cell r="AE2625">
            <v>0</v>
          </cell>
          <cell r="AF2625">
            <v>0</v>
          </cell>
          <cell r="AG2625">
            <v>0</v>
          </cell>
          <cell r="AH2625">
            <v>0</v>
          </cell>
          <cell r="AI2625">
            <v>0</v>
          </cell>
          <cell r="AJ2625">
            <v>0</v>
          </cell>
          <cell r="AL2625">
            <v>0</v>
          </cell>
        </row>
        <row r="2626">
          <cell r="C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L2626">
            <v>0</v>
          </cell>
        </row>
        <row r="2627">
          <cell r="C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AD2627">
            <v>0</v>
          </cell>
          <cell r="AE2627">
            <v>0</v>
          </cell>
          <cell r="AF2627">
            <v>0</v>
          </cell>
          <cell r="AG2627">
            <v>0</v>
          </cell>
          <cell r="AH2627">
            <v>0</v>
          </cell>
          <cell r="AI2627">
            <v>0</v>
          </cell>
          <cell r="AJ2627">
            <v>0</v>
          </cell>
          <cell r="AL2627">
            <v>0</v>
          </cell>
        </row>
        <row r="2628">
          <cell r="C2628">
            <v>54</v>
          </cell>
          <cell r="E2628">
            <v>47</v>
          </cell>
          <cell r="AL2628">
            <v>7398740</v>
          </cell>
        </row>
        <row r="2629">
          <cell r="C2629">
            <v>0</v>
          </cell>
          <cell r="E2629">
            <v>0</v>
          </cell>
          <cell r="AL2629">
            <v>0</v>
          </cell>
        </row>
        <row r="2630">
          <cell r="C2630">
            <v>0</v>
          </cell>
          <cell r="E2630">
            <v>0</v>
          </cell>
          <cell r="AL2630">
            <v>0</v>
          </cell>
        </row>
        <row r="2631">
          <cell r="P2631">
            <v>0</v>
          </cell>
          <cell r="Q2631">
            <v>69</v>
          </cell>
          <cell r="S2631">
            <v>0</v>
          </cell>
          <cell r="T2631">
            <v>0</v>
          </cell>
          <cell r="V2631">
            <v>0</v>
          </cell>
          <cell r="W2631">
            <v>0</v>
          </cell>
          <cell r="Y2631">
            <v>0</v>
          </cell>
          <cell r="Z2631">
            <v>25</v>
          </cell>
        </row>
        <row r="2633">
          <cell r="C2633">
            <v>25</v>
          </cell>
          <cell r="D2633">
            <v>25</v>
          </cell>
          <cell r="E2633">
            <v>25</v>
          </cell>
          <cell r="F2633">
            <v>0</v>
          </cell>
          <cell r="G2633">
            <v>0</v>
          </cell>
          <cell r="AA2633">
            <v>0</v>
          </cell>
          <cell r="AB2633">
            <v>25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</row>
        <row r="2634"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AA2634">
            <v>0</v>
          </cell>
          <cell r="AB2634">
            <v>0</v>
          </cell>
          <cell r="AC2634">
            <v>0</v>
          </cell>
          <cell r="AD2634">
            <v>0</v>
          </cell>
          <cell r="AE2634">
            <v>0</v>
          </cell>
          <cell r="AF2634">
            <v>0</v>
          </cell>
          <cell r="AG2634">
            <v>0</v>
          </cell>
          <cell r="AH2634">
            <v>0</v>
          </cell>
          <cell r="AI2634">
            <v>0</v>
          </cell>
          <cell r="AJ2634">
            <v>0</v>
          </cell>
        </row>
        <row r="2635"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</row>
        <row r="2636"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AA2636">
            <v>0</v>
          </cell>
          <cell r="AB2636">
            <v>0</v>
          </cell>
          <cell r="AC2636">
            <v>0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H2636">
            <v>0</v>
          </cell>
          <cell r="AI2636">
            <v>0</v>
          </cell>
          <cell r="AJ2636">
            <v>0</v>
          </cell>
        </row>
        <row r="2637"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H2637">
            <v>0</v>
          </cell>
          <cell r="AI2637">
            <v>0</v>
          </cell>
          <cell r="AJ2637">
            <v>0</v>
          </cell>
        </row>
        <row r="2638"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AA2638">
            <v>0</v>
          </cell>
          <cell r="AB2638">
            <v>0</v>
          </cell>
          <cell r="AC2638">
            <v>0</v>
          </cell>
          <cell r="AD2638">
            <v>0</v>
          </cell>
          <cell r="AE2638">
            <v>0</v>
          </cell>
          <cell r="AF2638">
            <v>0</v>
          </cell>
          <cell r="AG2638">
            <v>0</v>
          </cell>
          <cell r="AH2638">
            <v>0</v>
          </cell>
          <cell r="AI2638">
            <v>0</v>
          </cell>
          <cell r="AJ2638">
            <v>0</v>
          </cell>
        </row>
        <row r="2639">
          <cell r="C2639">
            <v>42</v>
          </cell>
          <cell r="D2639">
            <v>42</v>
          </cell>
          <cell r="E2639">
            <v>42</v>
          </cell>
          <cell r="F2639">
            <v>0</v>
          </cell>
          <cell r="G2639">
            <v>0</v>
          </cell>
          <cell r="AA2639">
            <v>0</v>
          </cell>
          <cell r="AB2639">
            <v>32</v>
          </cell>
          <cell r="AC2639">
            <v>10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</row>
        <row r="2640"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AA2640">
            <v>0</v>
          </cell>
          <cell r="AB2640">
            <v>0</v>
          </cell>
          <cell r="AC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</row>
        <row r="2641">
          <cell r="C2641">
            <v>54</v>
          </cell>
          <cell r="D2641">
            <v>54</v>
          </cell>
          <cell r="E2641">
            <v>54</v>
          </cell>
          <cell r="F2641">
            <v>0</v>
          </cell>
          <cell r="G2641">
            <v>0</v>
          </cell>
          <cell r="AA2641">
            <v>0</v>
          </cell>
          <cell r="AB2641">
            <v>35</v>
          </cell>
          <cell r="AC2641">
            <v>19</v>
          </cell>
          <cell r="AD2641">
            <v>0</v>
          </cell>
          <cell r="AE2641">
            <v>0</v>
          </cell>
          <cell r="AF2641">
            <v>0</v>
          </cell>
          <cell r="AG2641">
            <v>0</v>
          </cell>
          <cell r="AH2641">
            <v>0</v>
          </cell>
          <cell r="AI2641">
            <v>0</v>
          </cell>
          <cell r="AJ2641">
            <v>0</v>
          </cell>
        </row>
        <row r="2642">
          <cell r="C2642">
            <v>34</v>
          </cell>
          <cell r="D2642">
            <v>34</v>
          </cell>
          <cell r="E2642">
            <v>34</v>
          </cell>
          <cell r="F2642">
            <v>0</v>
          </cell>
          <cell r="G2642">
            <v>0</v>
          </cell>
          <cell r="AA2642">
            <v>0</v>
          </cell>
          <cell r="AB2642">
            <v>34</v>
          </cell>
          <cell r="AC2642">
            <v>0</v>
          </cell>
          <cell r="AD2642">
            <v>0</v>
          </cell>
          <cell r="AE2642">
            <v>0</v>
          </cell>
          <cell r="AF2642">
            <v>0</v>
          </cell>
          <cell r="AG2642">
            <v>0</v>
          </cell>
          <cell r="AH2642">
            <v>0</v>
          </cell>
          <cell r="AI2642">
            <v>0</v>
          </cell>
          <cell r="AJ2642">
            <v>0</v>
          </cell>
        </row>
        <row r="2643"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AA2643">
            <v>0</v>
          </cell>
          <cell r="AB2643">
            <v>0</v>
          </cell>
          <cell r="AC2643">
            <v>0</v>
          </cell>
          <cell r="AD2643">
            <v>0</v>
          </cell>
          <cell r="AE2643">
            <v>0</v>
          </cell>
          <cell r="AF2643">
            <v>0</v>
          </cell>
          <cell r="AG2643">
            <v>0</v>
          </cell>
          <cell r="AH2643">
            <v>0</v>
          </cell>
          <cell r="AI2643">
            <v>0</v>
          </cell>
          <cell r="AJ2643">
            <v>0</v>
          </cell>
        </row>
        <row r="2644"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  <cell r="AE2644">
            <v>0</v>
          </cell>
          <cell r="AF2644">
            <v>0</v>
          </cell>
          <cell r="AG2644">
            <v>0</v>
          </cell>
          <cell r="AH2644">
            <v>0</v>
          </cell>
          <cell r="AI2644">
            <v>0</v>
          </cell>
          <cell r="AJ2644">
            <v>0</v>
          </cell>
        </row>
        <row r="2645"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  <cell r="AE2645">
            <v>0</v>
          </cell>
          <cell r="AF2645">
            <v>0</v>
          </cell>
          <cell r="AG2645">
            <v>0</v>
          </cell>
          <cell r="AH2645">
            <v>0</v>
          </cell>
          <cell r="AI2645">
            <v>0</v>
          </cell>
          <cell r="AJ2645">
            <v>0</v>
          </cell>
        </row>
        <row r="2646"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</row>
        <row r="2647"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</row>
        <row r="2648"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AA2648">
            <v>0</v>
          </cell>
          <cell r="AB2648">
            <v>0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</row>
        <row r="2649">
          <cell r="C2649">
            <v>66</v>
          </cell>
          <cell r="D2649">
            <v>66</v>
          </cell>
          <cell r="E2649">
            <v>66</v>
          </cell>
          <cell r="F2649">
            <v>0</v>
          </cell>
          <cell r="G2649">
            <v>0</v>
          </cell>
          <cell r="AA2649">
            <v>0</v>
          </cell>
          <cell r="AB2649">
            <v>66</v>
          </cell>
          <cell r="AC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</row>
        <row r="2858">
          <cell r="C2858">
            <v>109</v>
          </cell>
          <cell r="H2858">
            <v>91</v>
          </cell>
          <cell r="I2858">
            <v>81</v>
          </cell>
          <cell r="J2858">
            <v>10</v>
          </cell>
          <cell r="K2858">
            <v>1</v>
          </cell>
          <cell r="L2858">
            <v>17</v>
          </cell>
          <cell r="M2858">
            <v>0</v>
          </cell>
          <cell r="N2858">
            <v>0</v>
          </cell>
          <cell r="P2858">
            <v>18</v>
          </cell>
          <cell r="Q2858">
            <v>55</v>
          </cell>
          <cell r="S2858">
            <v>0</v>
          </cell>
          <cell r="T2858">
            <v>15</v>
          </cell>
          <cell r="V2858">
            <v>0</v>
          </cell>
          <cell r="W2858">
            <v>0</v>
          </cell>
          <cell r="Y2858">
            <v>0</v>
          </cell>
          <cell r="Z2858">
            <v>15</v>
          </cell>
          <cell r="AD2858">
            <v>0</v>
          </cell>
          <cell r="AE2858">
            <v>4</v>
          </cell>
          <cell r="AF2858">
            <v>0</v>
          </cell>
          <cell r="AG2858">
            <v>0</v>
          </cell>
          <cell r="AH2858">
            <v>0</v>
          </cell>
          <cell r="AI2858">
            <v>0</v>
          </cell>
          <cell r="AJ2858">
            <v>11</v>
          </cell>
          <cell r="AL2858">
            <v>36152510</v>
          </cell>
        </row>
        <row r="2861">
          <cell r="C2861">
            <v>0</v>
          </cell>
          <cell r="I2861">
            <v>0</v>
          </cell>
        </row>
        <row r="2862">
          <cell r="C2862">
            <v>3</v>
          </cell>
          <cell r="I2862">
            <v>3</v>
          </cell>
        </row>
        <row r="2863">
          <cell r="C2863">
            <v>4</v>
          </cell>
          <cell r="I2863">
            <v>4</v>
          </cell>
        </row>
        <row r="2870">
          <cell r="C2870">
            <v>8</v>
          </cell>
          <cell r="H2870">
            <v>5</v>
          </cell>
          <cell r="I2870">
            <v>5</v>
          </cell>
          <cell r="J2870">
            <v>0</v>
          </cell>
          <cell r="K2870">
            <v>0</v>
          </cell>
          <cell r="L2870">
            <v>3</v>
          </cell>
          <cell r="M2870">
            <v>0</v>
          </cell>
          <cell r="N2870">
            <v>0</v>
          </cell>
          <cell r="P2870">
            <v>0</v>
          </cell>
          <cell r="Q2870">
            <v>3</v>
          </cell>
          <cell r="S2870">
            <v>4</v>
          </cell>
          <cell r="T2870">
            <v>1</v>
          </cell>
          <cell r="V2870">
            <v>0</v>
          </cell>
          <cell r="W2870">
            <v>0</v>
          </cell>
          <cell r="Y2870">
            <v>0</v>
          </cell>
          <cell r="Z2870">
            <v>0</v>
          </cell>
          <cell r="AD2870">
            <v>0</v>
          </cell>
          <cell r="AE2870">
            <v>0</v>
          </cell>
          <cell r="AF2870">
            <v>0</v>
          </cell>
          <cell r="AG2870">
            <v>0</v>
          </cell>
          <cell r="AH2870">
            <v>0</v>
          </cell>
          <cell r="AI2870">
            <v>0</v>
          </cell>
          <cell r="AJ2870">
            <v>0</v>
          </cell>
          <cell r="AL2870">
            <v>329200</v>
          </cell>
        </row>
        <row r="2882">
          <cell r="C2882">
            <v>9</v>
          </cell>
          <cell r="D2882">
            <v>9</v>
          </cell>
          <cell r="E2882">
            <v>9</v>
          </cell>
          <cell r="F2882">
            <v>0</v>
          </cell>
          <cell r="G2882">
            <v>0</v>
          </cell>
          <cell r="AA2882">
            <v>1</v>
          </cell>
          <cell r="AB2882">
            <v>8</v>
          </cell>
          <cell r="AC2882">
            <v>0</v>
          </cell>
          <cell r="AD2882">
            <v>0</v>
          </cell>
          <cell r="AE2882">
            <v>0</v>
          </cell>
          <cell r="AF2882">
            <v>0</v>
          </cell>
          <cell r="AG2882">
            <v>0</v>
          </cell>
          <cell r="AH2882">
            <v>0</v>
          </cell>
          <cell r="AI2882">
            <v>0</v>
          </cell>
          <cell r="AJ2882">
            <v>0</v>
          </cell>
        </row>
        <row r="2937">
          <cell r="C2937">
            <v>11</v>
          </cell>
          <cell r="E2937">
            <v>4</v>
          </cell>
        </row>
        <row r="2939">
          <cell r="C2939">
            <v>36</v>
          </cell>
          <cell r="E2939">
            <v>29</v>
          </cell>
          <cell r="AL2939">
            <v>990350</v>
          </cell>
        </row>
        <row r="2949">
          <cell r="C2949">
            <v>93</v>
          </cell>
          <cell r="E2949">
            <v>28</v>
          </cell>
        </row>
        <row r="2951">
          <cell r="C2951">
            <v>152</v>
          </cell>
          <cell r="E2951">
            <v>152</v>
          </cell>
          <cell r="AL2951">
            <v>3420000</v>
          </cell>
        </row>
        <row r="2952">
          <cell r="C2952">
            <v>213</v>
          </cell>
          <cell r="E2952">
            <v>213</v>
          </cell>
          <cell r="AL2952">
            <v>15076140</v>
          </cell>
        </row>
        <row r="2953">
          <cell r="C2953">
            <v>0</v>
          </cell>
          <cell r="E2953">
            <v>0</v>
          </cell>
          <cell r="AL2953">
            <v>0</v>
          </cell>
        </row>
        <row r="2954">
          <cell r="C2954">
            <v>305</v>
          </cell>
          <cell r="E2954">
            <v>295</v>
          </cell>
          <cell r="AL2954">
            <v>911550</v>
          </cell>
        </row>
        <row r="2955">
          <cell r="C2955">
            <v>0</v>
          </cell>
          <cell r="E2955">
            <v>0</v>
          </cell>
          <cell r="AL2955">
            <v>0</v>
          </cell>
        </row>
        <row r="2956">
          <cell r="C2956">
            <v>0</v>
          </cell>
          <cell r="E2956">
            <v>0</v>
          </cell>
          <cell r="AL2956">
            <v>0</v>
          </cell>
        </row>
        <row r="2957">
          <cell r="C2957">
            <v>0</v>
          </cell>
          <cell r="E2957">
            <v>0</v>
          </cell>
          <cell r="AL2957">
            <v>0</v>
          </cell>
        </row>
        <row r="2976">
          <cell r="C2976">
            <v>673</v>
          </cell>
          <cell r="E2976">
            <v>673</v>
          </cell>
          <cell r="AL2976">
            <v>2726290</v>
          </cell>
        </row>
        <row r="2995">
          <cell r="C2995">
            <v>117</v>
          </cell>
          <cell r="E2995">
            <v>117</v>
          </cell>
          <cell r="AL2995">
            <v>394290</v>
          </cell>
        </row>
        <row r="3013">
          <cell r="C3013">
            <v>234</v>
          </cell>
          <cell r="E3013">
            <v>234</v>
          </cell>
          <cell r="AL3013">
            <v>1960200</v>
          </cell>
        </row>
        <row r="3045">
          <cell r="C3045">
            <v>53</v>
          </cell>
          <cell r="E3045">
            <v>53</v>
          </cell>
          <cell r="AL3045">
            <v>4023990</v>
          </cell>
        </row>
        <row r="3073">
          <cell r="C3073">
            <v>76</v>
          </cell>
          <cell r="I3073">
            <v>36</v>
          </cell>
          <cell r="P3073">
            <v>0</v>
          </cell>
          <cell r="Q3073">
            <v>0</v>
          </cell>
          <cell r="S3073">
            <v>0</v>
          </cell>
          <cell r="T3073">
            <v>1</v>
          </cell>
          <cell r="V3073">
            <v>0</v>
          </cell>
          <cell r="W3073">
            <v>0</v>
          </cell>
          <cell r="Y3073">
            <v>0</v>
          </cell>
          <cell r="Z3073">
            <v>0</v>
          </cell>
          <cell r="AL3073">
            <v>1099740</v>
          </cell>
        </row>
        <row r="3084">
          <cell r="C3084">
            <v>76</v>
          </cell>
          <cell r="H3084">
            <v>36</v>
          </cell>
          <cell r="I3084">
            <v>36</v>
          </cell>
          <cell r="J3084">
            <v>0</v>
          </cell>
          <cell r="K3084">
            <v>0</v>
          </cell>
          <cell r="L3084">
            <v>40</v>
          </cell>
          <cell r="M3084">
            <v>0</v>
          </cell>
          <cell r="N3084">
            <v>0</v>
          </cell>
          <cell r="AD3084">
            <v>0</v>
          </cell>
          <cell r="AE3084">
            <v>0</v>
          </cell>
          <cell r="AF3084">
            <v>0</v>
          </cell>
          <cell r="AG3084">
            <v>0</v>
          </cell>
          <cell r="AH3084">
            <v>0</v>
          </cell>
          <cell r="AI3084">
            <v>0</v>
          </cell>
          <cell r="AJ3084">
            <v>0</v>
          </cell>
          <cell r="AL3084">
            <v>1099740</v>
          </cell>
        </row>
        <row r="3134">
          <cell r="C3134">
            <v>0</v>
          </cell>
        </row>
        <row r="3137">
          <cell r="C3137">
            <v>429</v>
          </cell>
          <cell r="E3137">
            <v>429</v>
          </cell>
          <cell r="AL3137">
            <v>10111530</v>
          </cell>
        </row>
        <row r="3138">
          <cell r="C3138">
            <v>0</v>
          </cell>
          <cell r="E3138">
            <v>0</v>
          </cell>
          <cell r="AL3138">
            <v>0</v>
          </cell>
        </row>
        <row r="3150">
          <cell r="C3150">
            <v>3</v>
          </cell>
          <cell r="E3150">
            <v>3</v>
          </cell>
          <cell r="AL3150">
            <v>25260</v>
          </cell>
        </row>
        <row r="3151">
          <cell r="C3151">
            <v>0</v>
          </cell>
          <cell r="E3151">
            <v>0</v>
          </cell>
          <cell r="AL3151">
            <v>0</v>
          </cell>
        </row>
        <row r="3152">
          <cell r="C3152">
            <v>1</v>
          </cell>
          <cell r="E3152">
            <v>1</v>
          </cell>
          <cell r="AL3152">
            <v>16880</v>
          </cell>
        </row>
        <row r="3153">
          <cell r="C3153">
            <v>0</v>
          </cell>
          <cell r="E3153">
            <v>0</v>
          </cell>
          <cell r="AL3153">
            <v>0</v>
          </cell>
        </row>
        <row r="3154">
          <cell r="C3154">
            <v>1</v>
          </cell>
          <cell r="E3154">
            <v>1</v>
          </cell>
          <cell r="AL3154">
            <v>950770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2022</v>
          </cell>
        </row>
      </sheetData>
      <sheetData sheetId="1">
        <row r="52">
          <cell r="C52">
            <v>6415</v>
          </cell>
          <cell r="E52">
            <v>6406</v>
          </cell>
          <cell r="AL52">
            <v>55540020</v>
          </cell>
        </row>
        <row r="54">
          <cell r="C54">
            <v>0</v>
          </cell>
          <cell r="E54">
            <v>0</v>
          </cell>
          <cell r="AL54">
            <v>0</v>
          </cell>
        </row>
        <row r="55">
          <cell r="C55">
            <v>172</v>
          </cell>
          <cell r="E55">
            <v>109</v>
          </cell>
          <cell r="AL55">
            <v>1752720</v>
          </cell>
        </row>
        <row r="56">
          <cell r="C56">
            <v>3601</v>
          </cell>
          <cell r="E56">
            <v>3440</v>
          </cell>
          <cell r="AL56">
            <v>29824800</v>
          </cell>
        </row>
        <row r="60">
          <cell r="C60">
            <v>749</v>
          </cell>
          <cell r="E60">
            <v>749</v>
          </cell>
          <cell r="AL60">
            <v>1730190</v>
          </cell>
        </row>
        <row r="61">
          <cell r="C61">
            <v>0</v>
          </cell>
          <cell r="E61">
            <v>0</v>
          </cell>
          <cell r="AL61">
            <v>0</v>
          </cell>
        </row>
        <row r="62">
          <cell r="C62">
            <v>0</v>
          </cell>
          <cell r="E62">
            <v>0</v>
          </cell>
          <cell r="AL62">
            <v>0</v>
          </cell>
        </row>
        <row r="63">
          <cell r="C63">
            <v>276</v>
          </cell>
          <cell r="E63">
            <v>276</v>
          </cell>
          <cell r="AL63">
            <v>372600</v>
          </cell>
        </row>
        <row r="64">
          <cell r="C64">
            <v>884</v>
          </cell>
          <cell r="E64">
            <v>879</v>
          </cell>
          <cell r="AL64">
            <v>1186650</v>
          </cell>
        </row>
        <row r="65">
          <cell r="C65">
            <v>489</v>
          </cell>
          <cell r="E65">
            <v>489</v>
          </cell>
          <cell r="AL65">
            <v>660150</v>
          </cell>
        </row>
        <row r="67">
          <cell r="C67">
            <v>291</v>
          </cell>
        </row>
        <row r="68">
          <cell r="C68">
            <v>328</v>
          </cell>
        </row>
        <row r="119">
          <cell r="C119">
            <v>65</v>
          </cell>
          <cell r="E119">
            <v>65</v>
          </cell>
          <cell r="AL119">
            <v>468650</v>
          </cell>
        </row>
        <row r="122">
          <cell r="C122">
            <v>0</v>
          </cell>
          <cell r="E122">
            <v>0</v>
          </cell>
          <cell r="AL122">
            <v>0</v>
          </cell>
        </row>
        <row r="126">
          <cell r="C126">
            <v>0</v>
          </cell>
          <cell r="E126">
            <v>0</v>
          </cell>
          <cell r="AL126">
            <v>0</v>
          </cell>
        </row>
        <row r="128">
          <cell r="C128">
            <v>37</v>
          </cell>
          <cell r="E128">
            <v>37</v>
          </cell>
          <cell r="AL128">
            <v>164280</v>
          </cell>
        </row>
        <row r="129">
          <cell r="C129">
            <v>111</v>
          </cell>
          <cell r="E129">
            <v>111</v>
          </cell>
          <cell r="AL129">
            <v>270840</v>
          </cell>
        </row>
        <row r="130">
          <cell r="C130">
            <v>0</v>
          </cell>
          <cell r="E130">
            <v>0</v>
          </cell>
          <cell r="AL130">
            <v>0</v>
          </cell>
        </row>
        <row r="131">
          <cell r="C131">
            <v>263</v>
          </cell>
          <cell r="E131">
            <v>263</v>
          </cell>
          <cell r="AL131">
            <v>641720</v>
          </cell>
        </row>
        <row r="132">
          <cell r="C132">
            <v>28</v>
          </cell>
          <cell r="E132">
            <v>28</v>
          </cell>
          <cell r="AL132">
            <v>68320</v>
          </cell>
        </row>
        <row r="133">
          <cell r="C133">
            <v>114</v>
          </cell>
          <cell r="E133">
            <v>114</v>
          </cell>
          <cell r="AL133">
            <v>278160</v>
          </cell>
        </row>
        <row r="135">
          <cell r="C135">
            <v>514</v>
          </cell>
        </row>
        <row r="139">
          <cell r="C139">
            <v>31</v>
          </cell>
          <cell r="E139">
            <v>31</v>
          </cell>
          <cell r="AL139">
            <v>65720</v>
          </cell>
        </row>
        <row r="140">
          <cell r="C140">
            <v>443</v>
          </cell>
          <cell r="E140">
            <v>443</v>
          </cell>
          <cell r="AL140">
            <v>540460</v>
          </cell>
        </row>
        <row r="141">
          <cell r="C141">
            <v>36</v>
          </cell>
          <cell r="E141">
            <v>36</v>
          </cell>
          <cell r="AL141">
            <v>76320</v>
          </cell>
        </row>
        <row r="142">
          <cell r="C142">
            <v>0</v>
          </cell>
          <cell r="E142">
            <v>0</v>
          </cell>
          <cell r="AL142">
            <v>0</v>
          </cell>
        </row>
        <row r="143">
          <cell r="C143">
            <v>7</v>
          </cell>
          <cell r="E143">
            <v>7</v>
          </cell>
          <cell r="AL143">
            <v>14840</v>
          </cell>
        </row>
        <row r="145">
          <cell r="C145">
            <v>759</v>
          </cell>
        </row>
        <row r="146">
          <cell r="C146">
            <v>0</v>
          </cell>
        </row>
        <row r="150">
          <cell r="C150">
            <v>2297</v>
          </cell>
          <cell r="E150">
            <v>2288</v>
          </cell>
          <cell r="AL150">
            <v>1853280</v>
          </cell>
        </row>
        <row r="153">
          <cell r="C153">
            <v>0</v>
          </cell>
          <cell r="E153">
            <v>0</v>
          </cell>
        </row>
        <row r="196">
          <cell r="C196">
            <v>1350</v>
          </cell>
          <cell r="E196">
            <v>1079</v>
          </cell>
          <cell r="AL196">
            <v>41724930</v>
          </cell>
        </row>
        <row r="197">
          <cell r="C197">
            <v>2163</v>
          </cell>
          <cell r="E197">
            <v>2156</v>
          </cell>
          <cell r="AL197">
            <v>93850680</v>
          </cell>
        </row>
        <row r="198">
          <cell r="C198">
            <v>356</v>
          </cell>
          <cell r="E198">
            <v>354</v>
          </cell>
          <cell r="AL198">
            <v>28659840</v>
          </cell>
        </row>
        <row r="199">
          <cell r="C199">
            <v>186</v>
          </cell>
          <cell r="E199">
            <v>184</v>
          </cell>
          <cell r="AL199">
            <v>14896640</v>
          </cell>
        </row>
        <row r="200">
          <cell r="C200">
            <v>0</v>
          </cell>
          <cell r="E200">
            <v>0</v>
          </cell>
          <cell r="AL200">
            <v>0</v>
          </cell>
        </row>
        <row r="201">
          <cell r="C201">
            <v>801</v>
          </cell>
          <cell r="E201">
            <v>799</v>
          </cell>
          <cell r="AL201">
            <v>133912400</v>
          </cell>
        </row>
        <row r="202">
          <cell r="C202">
            <v>0</v>
          </cell>
          <cell r="E202">
            <v>0</v>
          </cell>
          <cell r="AL202">
            <v>0</v>
          </cell>
        </row>
        <row r="203">
          <cell r="C203">
            <v>0</v>
          </cell>
          <cell r="E203">
            <v>0</v>
          </cell>
          <cell r="AL203">
            <v>0</v>
          </cell>
        </row>
        <row r="204">
          <cell r="C204">
            <v>505</v>
          </cell>
          <cell r="E204">
            <v>504</v>
          </cell>
          <cell r="AL204">
            <v>19514880</v>
          </cell>
        </row>
        <row r="205">
          <cell r="C205">
            <v>227</v>
          </cell>
          <cell r="E205">
            <v>227</v>
          </cell>
          <cell r="AL205">
            <v>1775140</v>
          </cell>
        </row>
        <row r="206">
          <cell r="C206">
            <v>123</v>
          </cell>
          <cell r="E206">
            <v>123</v>
          </cell>
          <cell r="AL206">
            <v>8933490</v>
          </cell>
        </row>
        <row r="208">
          <cell r="C208">
            <v>0</v>
          </cell>
          <cell r="E208">
            <v>0</v>
          </cell>
          <cell r="AL208">
            <v>0</v>
          </cell>
        </row>
        <row r="209">
          <cell r="C209">
            <v>0</v>
          </cell>
          <cell r="E209">
            <v>0</v>
          </cell>
          <cell r="AL209">
            <v>0</v>
          </cell>
        </row>
        <row r="210">
          <cell r="C210">
            <v>0</v>
          </cell>
          <cell r="E210">
            <v>0</v>
          </cell>
          <cell r="AL210">
            <v>0</v>
          </cell>
        </row>
        <row r="211">
          <cell r="C211">
            <v>232</v>
          </cell>
          <cell r="E211">
            <v>232</v>
          </cell>
          <cell r="AL211">
            <v>13398000</v>
          </cell>
        </row>
        <row r="212">
          <cell r="C212">
            <v>495</v>
          </cell>
          <cell r="E212">
            <v>495</v>
          </cell>
          <cell r="AL212">
            <v>47614050</v>
          </cell>
        </row>
        <row r="297">
          <cell r="C297">
            <v>45751</v>
          </cell>
          <cell r="D297">
            <v>45163</v>
          </cell>
          <cell r="E297">
            <v>45163</v>
          </cell>
          <cell r="F297">
            <v>0</v>
          </cell>
          <cell r="G297">
            <v>588</v>
          </cell>
          <cell r="AA297">
            <v>19397</v>
          </cell>
          <cell r="AB297">
            <v>11495</v>
          </cell>
          <cell r="AC297">
            <v>14859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0</v>
          </cell>
          <cell r="AL297">
            <v>76919370</v>
          </cell>
        </row>
        <row r="375">
          <cell r="C375">
            <v>51581</v>
          </cell>
          <cell r="D375">
            <v>51277</v>
          </cell>
          <cell r="E375">
            <v>51277</v>
          </cell>
          <cell r="F375">
            <v>0</v>
          </cell>
          <cell r="G375">
            <v>304</v>
          </cell>
          <cell r="AA375">
            <v>17434</v>
          </cell>
          <cell r="AB375">
            <v>19239</v>
          </cell>
          <cell r="AC375">
            <v>14908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39</v>
          </cell>
          <cell r="AJ375">
            <v>0</v>
          </cell>
          <cell r="AL375">
            <v>83546820</v>
          </cell>
        </row>
        <row r="421">
          <cell r="C421">
            <v>4013</v>
          </cell>
          <cell r="D421">
            <v>3986</v>
          </cell>
          <cell r="E421">
            <v>3986</v>
          </cell>
          <cell r="F421">
            <v>0</v>
          </cell>
          <cell r="G421">
            <v>27</v>
          </cell>
          <cell r="AA421">
            <v>312</v>
          </cell>
          <cell r="AB421">
            <v>3636</v>
          </cell>
          <cell r="AC421">
            <v>65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33</v>
          </cell>
          <cell r="AJ421">
            <v>0</v>
          </cell>
          <cell r="AL421">
            <v>18723250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4</v>
          </cell>
          <cell r="AJ435">
            <v>0</v>
          </cell>
          <cell r="AL435">
            <v>0</v>
          </cell>
        </row>
        <row r="514">
          <cell r="C514">
            <v>900</v>
          </cell>
          <cell r="D514">
            <v>896</v>
          </cell>
          <cell r="E514">
            <v>896</v>
          </cell>
          <cell r="F514">
            <v>0</v>
          </cell>
          <cell r="G514">
            <v>4</v>
          </cell>
          <cell r="AA514">
            <v>43</v>
          </cell>
          <cell r="AB514">
            <v>857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155</v>
          </cell>
          <cell r="AJ514">
            <v>0</v>
          </cell>
          <cell r="AL514">
            <v>6603910</v>
          </cell>
        </row>
        <row r="573">
          <cell r="C573">
            <v>4184</v>
          </cell>
          <cell r="D573">
            <v>4167</v>
          </cell>
          <cell r="E573">
            <v>4167</v>
          </cell>
          <cell r="F573">
            <v>0</v>
          </cell>
          <cell r="G573">
            <v>17</v>
          </cell>
          <cell r="AA573">
            <v>985</v>
          </cell>
          <cell r="AB573">
            <v>2797</v>
          </cell>
          <cell r="AC573">
            <v>402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8</v>
          </cell>
          <cell r="AJ573">
            <v>0</v>
          </cell>
          <cell r="AL573">
            <v>16023390</v>
          </cell>
        </row>
        <row r="593">
          <cell r="C593">
            <v>30</v>
          </cell>
          <cell r="D593">
            <v>29</v>
          </cell>
          <cell r="E593">
            <v>29</v>
          </cell>
          <cell r="F593">
            <v>0</v>
          </cell>
          <cell r="G593">
            <v>1</v>
          </cell>
          <cell r="AA593">
            <v>2</v>
          </cell>
          <cell r="AB593">
            <v>27</v>
          </cell>
          <cell r="AC593">
            <v>1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L593">
            <v>100340</v>
          </cell>
        </row>
        <row r="634">
          <cell r="C634">
            <v>27707</v>
          </cell>
          <cell r="D634">
            <v>27577</v>
          </cell>
          <cell r="E634">
            <v>27577</v>
          </cell>
          <cell r="F634">
            <v>0</v>
          </cell>
          <cell r="G634">
            <v>130</v>
          </cell>
          <cell r="AA634">
            <v>546</v>
          </cell>
          <cell r="AB634">
            <v>24740</v>
          </cell>
          <cell r="AC634">
            <v>2421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35</v>
          </cell>
          <cell r="AJ634">
            <v>0</v>
          </cell>
          <cell r="AL634">
            <v>568295370</v>
          </cell>
        </row>
        <row r="644">
          <cell r="C644">
            <v>653</v>
          </cell>
          <cell r="D644">
            <v>633</v>
          </cell>
          <cell r="E644">
            <v>633</v>
          </cell>
          <cell r="F644">
            <v>0</v>
          </cell>
          <cell r="G644">
            <v>20</v>
          </cell>
          <cell r="AA644">
            <v>29</v>
          </cell>
          <cell r="AB644">
            <v>16</v>
          </cell>
          <cell r="AC644">
            <v>608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1500280</v>
          </cell>
        </row>
        <row r="655">
          <cell r="C655">
            <v>3125</v>
          </cell>
          <cell r="D655">
            <v>2943</v>
          </cell>
          <cell r="E655">
            <v>2943</v>
          </cell>
          <cell r="F655">
            <v>0</v>
          </cell>
          <cell r="G655">
            <v>182</v>
          </cell>
          <cell r="AA655">
            <v>1898</v>
          </cell>
          <cell r="AB655">
            <v>0</v>
          </cell>
          <cell r="AC655">
            <v>1227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705">
          <cell r="C705">
            <v>96</v>
          </cell>
          <cell r="D705">
            <v>95</v>
          </cell>
          <cell r="E705">
            <v>95</v>
          </cell>
          <cell r="F705">
            <v>0</v>
          </cell>
          <cell r="G705">
            <v>1</v>
          </cell>
          <cell r="AA705">
            <v>32</v>
          </cell>
          <cell r="AB705">
            <v>38</v>
          </cell>
          <cell r="AC705">
            <v>26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2</v>
          </cell>
          <cell r="AJ705">
            <v>0</v>
          </cell>
          <cell r="AL705">
            <v>187490</v>
          </cell>
        </row>
        <row r="747">
          <cell r="C747">
            <v>3391</v>
          </cell>
          <cell r="D747">
            <v>3379</v>
          </cell>
          <cell r="E747">
            <v>3379</v>
          </cell>
          <cell r="F747">
            <v>0</v>
          </cell>
          <cell r="G747">
            <v>12</v>
          </cell>
          <cell r="AA747">
            <v>336</v>
          </cell>
          <cell r="AB747">
            <v>2379</v>
          </cell>
          <cell r="AC747">
            <v>676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3</v>
          </cell>
          <cell r="AJ747">
            <v>0</v>
          </cell>
          <cell r="AL747">
            <v>5964680</v>
          </cell>
        </row>
        <row r="807">
          <cell r="C807">
            <v>2453</v>
          </cell>
          <cell r="D807">
            <v>2419</v>
          </cell>
          <cell r="E807">
            <v>2418</v>
          </cell>
          <cell r="F807">
            <v>1</v>
          </cell>
          <cell r="G807">
            <v>34</v>
          </cell>
          <cell r="AA807">
            <v>381</v>
          </cell>
          <cell r="AB807">
            <v>688</v>
          </cell>
          <cell r="AC807">
            <v>1384</v>
          </cell>
          <cell r="AD807">
            <v>3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L807">
            <v>26433710</v>
          </cell>
        </row>
        <row r="830">
          <cell r="C830">
            <v>4</v>
          </cell>
          <cell r="D830">
            <v>4</v>
          </cell>
          <cell r="E830">
            <v>4</v>
          </cell>
          <cell r="F830">
            <v>0</v>
          </cell>
          <cell r="G830">
            <v>0</v>
          </cell>
          <cell r="AA830">
            <v>1</v>
          </cell>
          <cell r="AB830">
            <v>3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113760</v>
          </cell>
        </row>
        <row r="860">
          <cell r="C860">
            <v>1807</v>
          </cell>
          <cell r="D860">
            <v>1779</v>
          </cell>
          <cell r="E860">
            <v>1779</v>
          </cell>
          <cell r="F860">
            <v>0</v>
          </cell>
          <cell r="G860">
            <v>28</v>
          </cell>
          <cell r="AA860">
            <v>216</v>
          </cell>
          <cell r="AB860">
            <v>280</v>
          </cell>
          <cell r="AC860">
            <v>1311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7355</v>
          </cell>
          <cell r="AJ860">
            <v>0</v>
          </cell>
          <cell r="AL860">
            <v>104796620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L862">
            <v>0</v>
          </cell>
        </row>
        <row r="863">
          <cell r="C863">
            <v>91</v>
          </cell>
          <cell r="D863">
            <v>90</v>
          </cell>
          <cell r="E863">
            <v>90</v>
          </cell>
          <cell r="F863">
            <v>0</v>
          </cell>
          <cell r="G863">
            <v>1</v>
          </cell>
          <cell r="AA863">
            <v>19</v>
          </cell>
          <cell r="AB863">
            <v>45</v>
          </cell>
          <cell r="AC863">
            <v>27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L863">
            <v>2046600</v>
          </cell>
        </row>
        <row r="885">
          <cell r="C885">
            <v>1407</v>
          </cell>
          <cell r="D885">
            <v>1403</v>
          </cell>
          <cell r="E885">
            <v>1403</v>
          </cell>
          <cell r="F885">
            <v>0</v>
          </cell>
          <cell r="G885">
            <v>4</v>
          </cell>
          <cell r="AA885">
            <v>433</v>
          </cell>
          <cell r="AB885">
            <v>779</v>
          </cell>
          <cell r="AC885">
            <v>195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1</v>
          </cell>
          <cell r="AJ885">
            <v>0</v>
          </cell>
          <cell r="AL885">
            <v>28853840</v>
          </cell>
        </row>
        <row r="926"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5</v>
          </cell>
          <cell r="AJ926">
            <v>0</v>
          </cell>
          <cell r="AL926">
            <v>0</v>
          </cell>
        </row>
        <row r="970">
          <cell r="C970">
            <v>3</v>
          </cell>
          <cell r="D970">
            <v>3</v>
          </cell>
          <cell r="E970">
            <v>3</v>
          </cell>
          <cell r="F970">
            <v>0</v>
          </cell>
          <cell r="G970">
            <v>0</v>
          </cell>
          <cell r="AA970">
            <v>2</v>
          </cell>
          <cell r="AB970">
            <v>1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</row>
        <row r="1048"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39</v>
          </cell>
          <cell r="AJ1048">
            <v>0</v>
          </cell>
          <cell r="AL1048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86">
          <cell r="AL1086">
            <v>0</v>
          </cell>
        </row>
        <row r="1087"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101">
          <cell r="C1101">
            <v>6429</v>
          </cell>
          <cell r="D1101">
            <v>6429</v>
          </cell>
          <cell r="E1101">
            <v>6429</v>
          </cell>
          <cell r="F1101">
            <v>0</v>
          </cell>
          <cell r="G1101">
            <v>0</v>
          </cell>
          <cell r="AA1101">
            <v>5108</v>
          </cell>
          <cell r="AB1101">
            <v>1321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61">
          <cell r="C1161">
            <v>8759</v>
          </cell>
          <cell r="D1161">
            <v>8759</v>
          </cell>
          <cell r="E1161">
            <v>8759</v>
          </cell>
          <cell r="F1161">
            <v>0</v>
          </cell>
          <cell r="G1161">
            <v>0</v>
          </cell>
          <cell r="AA1161">
            <v>6357</v>
          </cell>
          <cell r="AB1161">
            <v>2402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</row>
        <row r="1192">
          <cell r="C1192">
            <v>2228</v>
          </cell>
          <cell r="E1192">
            <v>2191</v>
          </cell>
          <cell r="AL1192">
            <v>71283830</v>
          </cell>
        </row>
        <row r="1206"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649</v>
          </cell>
          <cell r="AJ1206">
            <v>0</v>
          </cell>
          <cell r="AL1206">
            <v>0</v>
          </cell>
        </row>
        <row r="1210">
          <cell r="C1210">
            <v>0</v>
          </cell>
        </row>
        <row r="1227">
          <cell r="C1227">
            <v>86</v>
          </cell>
          <cell r="E1227">
            <v>86</v>
          </cell>
        </row>
        <row r="1230">
          <cell r="C1230">
            <v>341</v>
          </cell>
          <cell r="E1230">
            <v>341</v>
          </cell>
          <cell r="AL1230">
            <v>1125300</v>
          </cell>
        </row>
        <row r="1231">
          <cell r="C1231">
            <v>330</v>
          </cell>
          <cell r="E1231">
            <v>330</v>
          </cell>
          <cell r="AL1231">
            <v>1089000</v>
          </cell>
        </row>
        <row r="1232">
          <cell r="C1232">
            <v>0</v>
          </cell>
          <cell r="E1232">
            <v>0</v>
          </cell>
          <cell r="AL1232">
            <v>0</v>
          </cell>
        </row>
        <row r="1233">
          <cell r="C1233">
            <v>0</v>
          </cell>
          <cell r="E1233">
            <v>0</v>
          </cell>
          <cell r="AL1233">
            <v>0</v>
          </cell>
        </row>
        <row r="1234">
          <cell r="C1234">
            <v>3</v>
          </cell>
          <cell r="E1234">
            <v>3</v>
          </cell>
          <cell r="AL1234">
            <v>104730</v>
          </cell>
        </row>
        <row r="1235">
          <cell r="C1235">
            <v>0</v>
          </cell>
          <cell r="E1235">
            <v>0</v>
          </cell>
          <cell r="AL1235">
            <v>0</v>
          </cell>
        </row>
        <row r="1236">
          <cell r="C1236">
            <v>0</v>
          </cell>
          <cell r="E1236">
            <v>0</v>
          </cell>
          <cell r="AL1236">
            <v>0</v>
          </cell>
        </row>
        <row r="1242">
          <cell r="C1242">
            <v>7</v>
          </cell>
          <cell r="D1242">
            <v>7</v>
          </cell>
          <cell r="E1242">
            <v>7</v>
          </cell>
          <cell r="F1242">
            <v>0</v>
          </cell>
          <cell r="G1242">
            <v>0</v>
          </cell>
          <cell r="AA1242">
            <v>0</v>
          </cell>
          <cell r="AB1242">
            <v>7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</row>
        <row r="1243"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</row>
        <row r="1245"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</row>
        <row r="1246">
          <cell r="C1246">
            <v>4</v>
          </cell>
          <cell r="D1246">
            <v>4</v>
          </cell>
          <cell r="E1246">
            <v>4</v>
          </cell>
          <cell r="F1246">
            <v>0</v>
          </cell>
          <cell r="G1246">
            <v>0</v>
          </cell>
          <cell r="AA1246">
            <v>4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</row>
        <row r="1247"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</row>
        <row r="1248"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</row>
        <row r="1250">
          <cell r="C1250">
            <v>4</v>
          </cell>
          <cell r="D1250">
            <v>4</v>
          </cell>
          <cell r="E1250">
            <v>4</v>
          </cell>
          <cell r="F1250">
            <v>0</v>
          </cell>
          <cell r="G1250">
            <v>0</v>
          </cell>
          <cell r="AA1250">
            <v>4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</row>
        <row r="1271"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</row>
        <row r="1277"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</row>
        <row r="1278"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</row>
        <row r="1279"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</row>
        <row r="1282"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C1286">
            <v>16</v>
          </cell>
          <cell r="D1286">
            <v>16</v>
          </cell>
          <cell r="E1286">
            <v>16</v>
          </cell>
          <cell r="F1286">
            <v>0</v>
          </cell>
          <cell r="G1286">
            <v>0</v>
          </cell>
          <cell r="AA1286">
            <v>0</v>
          </cell>
          <cell r="AB1286">
            <v>16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</row>
        <row r="1289"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</row>
        <row r="1294">
          <cell r="C1294">
            <v>1</v>
          </cell>
          <cell r="D1294">
            <v>1</v>
          </cell>
          <cell r="E1294">
            <v>1</v>
          </cell>
          <cell r="F1294">
            <v>0</v>
          </cell>
          <cell r="G1294">
            <v>0</v>
          </cell>
          <cell r="AA1294">
            <v>0</v>
          </cell>
          <cell r="AB1294">
            <v>0</v>
          </cell>
          <cell r="AC1294">
            <v>1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</row>
        <row r="1295"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</row>
        <row r="1297"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</row>
        <row r="1380">
          <cell r="C1380">
            <v>9</v>
          </cell>
          <cell r="H1380">
            <v>8</v>
          </cell>
          <cell r="I1380">
            <v>6</v>
          </cell>
          <cell r="J1380">
            <v>2</v>
          </cell>
          <cell r="K1380">
            <v>1</v>
          </cell>
          <cell r="L1380">
            <v>0</v>
          </cell>
          <cell r="M1380">
            <v>0</v>
          </cell>
          <cell r="N1380">
            <v>0</v>
          </cell>
          <cell r="P1380">
            <v>0</v>
          </cell>
          <cell r="Q1380">
            <v>0</v>
          </cell>
          <cell r="S1380">
            <v>0</v>
          </cell>
          <cell r="T1380">
            <v>9</v>
          </cell>
          <cell r="V1380">
            <v>0</v>
          </cell>
          <cell r="W1380">
            <v>0</v>
          </cell>
          <cell r="Y1380">
            <v>0</v>
          </cell>
          <cell r="Z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3</v>
          </cell>
          <cell r="AL1380">
            <v>1094460</v>
          </cell>
        </row>
        <row r="1382">
          <cell r="C1382">
            <v>3</v>
          </cell>
          <cell r="D1382">
            <v>3</v>
          </cell>
          <cell r="E1382">
            <v>3</v>
          </cell>
          <cell r="F1382">
            <v>0</v>
          </cell>
          <cell r="G1382">
            <v>0</v>
          </cell>
          <cell r="AA1382">
            <v>0</v>
          </cell>
          <cell r="AB1382">
            <v>3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</row>
        <row r="1383"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</row>
        <row r="1384">
          <cell r="C1384">
            <v>102</v>
          </cell>
          <cell r="D1384">
            <v>102</v>
          </cell>
          <cell r="E1384">
            <v>102</v>
          </cell>
          <cell r="F1384">
            <v>0</v>
          </cell>
          <cell r="G1384">
            <v>0</v>
          </cell>
          <cell r="AA1384">
            <v>0</v>
          </cell>
          <cell r="AB1384">
            <v>102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</row>
        <row r="1386"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</row>
        <row r="1387"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</row>
        <row r="1390"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C1392">
            <v>1</v>
          </cell>
          <cell r="D1392">
            <v>1</v>
          </cell>
          <cell r="E1392">
            <v>1</v>
          </cell>
          <cell r="F1392">
            <v>0</v>
          </cell>
          <cell r="G1392">
            <v>0</v>
          </cell>
          <cell r="AA1392">
            <v>0</v>
          </cell>
          <cell r="AB1392">
            <v>1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C1393">
            <v>12</v>
          </cell>
          <cell r="D1393">
            <v>12</v>
          </cell>
          <cell r="E1393">
            <v>12</v>
          </cell>
          <cell r="F1393">
            <v>0</v>
          </cell>
          <cell r="G1393">
            <v>0</v>
          </cell>
          <cell r="AA1393">
            <v>0</v>
          </cell>
          <cell r="AB1393">
            <v>12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</row>
        <row r="1395"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C1396">
            <v>472</v>
          </cell>
          <cell r="D1396">
            <v>472</v>
          </cell>
          <cell r="E1396">
            <v>472</v>
          </cell>
          <cell r="F1396">
            <v>0</v>
          </cell>
          <cell r="G1396">
            <v>0</v>
          </cell>
          <cell r="AA1396">
            <v>0</v>
          </cell>
          <cell r="AB1396">
            <v>472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C1397">
            <v>7</v>
          </cell>
          <cell r="D1397">
            <v>7</v>
          </cell>
          <cell r="E1397">
            <v>7</v>
          </cell>
          <cell r="F1397">
            <v>0</v>
          </cell>
          <cell r="G1397">
            <v>0</v>
          </cell>
          <cell r="AA1397">
            <v>0</v>
          </cell>
          <cell r="AB1397">
            <v>7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</row>
        <row r="1398">
          <cell r="C1398">
            <v>12</v>
          </cell>
          <cell r="D1398">
            <v>12</v>
          </cell>
          <cell r="E1398">
            <v>12</v>
          </cell>
          <cell r="F1398">
            <v>0</v>
          </cell>
          <cell r="G1398">
            <v>0</v>
          </cell>
          <cell r="AA1398">
            <v>0</v>
          </cell>
          <cell r="AB1398">
            <v>12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</row>
        <row r="1399"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</row>
        <row r="1400"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</row>
        <row r="1401"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</row>
        <row r="1402"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</row>
        <row r="1403">
          <cell r="C1403">
            <v>6</v>
          </cell>
          <cell r="D1403">
            <v>6</v>
          </cell>
          <cell r="E1403">
            <v>6</v>
          </cell>
          <cell r="F1403">
            <v>0</v>
          </cell>
          <cell r="G1403">
            <v>0</v>
          </cell>
          <cell r="AA1403">
            <v>0</v>
          </cell>
          <cell r="AB1403">
            <v>6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</row>
        <row r="1410"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</row>
        <row r="1411"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</row>
        <row r="1412"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</row>
        <row r="1413"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</row>
        <row r="1414"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</row>
        <row r="1415"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</row>
        <row r="1416">
          <cell r="C1416">
            <v>20</v>
          </cell>
          <cell r="D1416">
            <v>19</v>
          </cell>
          <cell r="E1416">
            <v>17</v>
          </cell>
          <cell r="F1416">
            <v>2</v>
          </cell>
          <cell r="G1416">
            <v>1</v>
          </cell>
          <cell r="AA1416">
            <v>20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3</v>
          </cell>
        </row>
        <row r="1417"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</row>
        <row r="1418"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</row>
        <row r="1419"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20"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</row>
        <row r="1421"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</row>
        <row r="1422">
          <cell r="C1422">
            <v>124</v>
          </cell>
          <cell r="D1422">
            <v>124</v>
          </cell>
          <cell r="E1422">
            <v>124</v>
          </cell>
          <cell r="F1422">
            <v>0</v>
          </cell>
          <cell r="G1422">
            <v>0</v>
          </cell>
          <cell r="AA1422">
            <v>0</v>
          </cell>
          <cell r="AB1422">
            <v>124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</row>
        <row r="1423">
          <cell r="C1423">
            <v>65</v>
          </cell>
          <cell r="D1423">
            <v>65</v>
          </cell>
          <cell r="E1423">
            <v>65</v>
          </cell>
          <cell r="F1423">
            <v>0</v>
          </cell>
          <cell r="G1423">
            <v>0</v>
          </cell>
          <cell r="AA1423">
            <v>0</v>
          </cell>
          <cell r="AB1423">
            <v>65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C1424">
            <v>14</v>
          </cell>
          <cell r="D1424">
            <v>14</v>
          </cell>
          <cell r="E1424">
            <v>14</v>
          </cell>
          <cell r="F1424">
            <v>0</v>
          </cell>
          <cell r="G1424">
            <v>0</v>
          </cell>
          <cell r="AA1424">
            <v>0</v>
          </cell>
          <cell r="AB1424">
            <v>14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</row>
        <row r="1425"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</row>
        <row r="1426"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</row>
        <row r="1427"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</row>
        <row r="1428"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</row>
        <row r="1514">
          <cell r="C1514">
            <v>90</v>
          </cell>
          <cell r="H1514">
            <v>66</v>
          </cell>
          <cell r="I1514">
            <v>40</v>
          </cell>
          <cell r="J1514">
            <v>26</v>
          </cell>
          <cell r="K1514">
            <v>1</v>
          </cell>
          <cell r="L1514">
            <v>12</v>
          </cell>
          <cell r="M1514">
            <v>11</v>
          </cell>
          <cell r="N1514">
            <v>0</v>
          </cell>
          <cell r="P1514">
            <v>0</v>
          </cell>
          <cell r="Q1514">
            <v>1</v>
          </cell>
          <cell r="S1514">
            <v>0</v>
          </cell>
          <cell r="T1514">
            <v>46</v>
          </cell>
          <cell r="V1514">
            <v>0</v>
          </cell>
          <cell r="W1514">
            <v>0</v>
          </cell>
          <cell r="Y1514">
            <v>0</v>
          </cell>
          <cell r="Z1514">
            <v>0</v>
          </cell>
          <cell r="AD1514">
            <v>0</v>
          </cell>
          <cell r="AE1514">
            <v>5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25</v>
          </cell>
          <cell r="AL1514">
            <v>8525260</v>
          </cell>
        </row>
        <row r="1516"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</row>
        <row r="1519"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</row>
        <row r="1521"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</row>
        <row r="1522">
          <cell r="C1522">
            <v>46</v>
          </cell>
          <cell r="D1522">
            <v>46</v>
          </cell>
          <cell r="E1522">
            <v>46</v>
          </cell>
          <cell r="F1522">
            <v>0</v>
          </cell>
          <cell r="G1522">
            <v>0</v>
          </cell>
          <cell r="AA1522">
            <v>0</v>
          </cell>
          <cell r="AB1522">
            <v>46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</row>
        <row r="1523">
          <cell r="C1523">
            <v>2</v>
          </cell>
          <cell r="D1523">
            <v>2</v>
          </cell>
          <cell r="E1523">
            <v>2</v>
          </cell>
          <cell r="F1523">
            <v>0</v>
          </cell>
          <cell r="G1523">
            <v>0</v>
          </cell>
          <cell r="AA1523">
            <v>0</v>
          </cell>
          <cell r="AB1523">
            <v>2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0</v>
          </cell>
        </row>
        <row r="1524">
          <cell r="C1524">
            <v>19</v>
          </cell>
          <cell r="D1524">
            <v>19</v>
          </cell>
          <cell r="E1524">
            <v>19</v>
          </cell>
          <cell r="F1524">
            <v>0</v>
          </cell>
          <cell r="G1524">
            <v>0</v>
          </cell>
          <cell r="AA1524">
            <v>0</v>
          </cell>
          <cell r="AB1524">
            <v>19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</row>
        <row r="1525">
          <cell r="C1525">
            <v>3</v>
          </cell>
          <cell r="D1525">
            <v>3</v>
          </cell>
          <cell r="E1525">
            <v>3</v>
          </cell>
          <cell r="F1525">
            <v>0</v>
          </cell>
          <cell r="G1525">
            <v>0</v>
          </cell>
          <cell r="AA1525">
            <v>0</v>
          </cell>
          <cell r="AB1525">
            <v>3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</row>
        <row r="1526">
          <cell r="C1526">
            <v>7</v>
          </cell>
          <cell r="D1526">
            <v>7</v>
          </cell>
          <cell r="E1526">
            <v>7</v>
          </cell>
          <cell r="F1526">
            <v>0</v>
          </cell>
          <cell r="G1526">
            <v>0</v>
          </cell>
          <cell r="AA1526">
            <v>0</v>
          </cell>
          <cell r="AB1526">
            <v>7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</row>
        <row r="1527"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</row>
        <row r="1528"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</row>
        <row r="1529"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</row>
        <row r="1530"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</row>
        <row r="1531"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</row>
        <row r="1532">
          <cell r="C1532">
            <v>2</v>
          </cell>
          <cell r="D1532">
            <v>2</v>
          </cell>
          <cell r="E1532">
            <v>2</v>
          </cell>
          <cell r="F1532">
            <v>0</v>
          </cell>
          <cell r="G1532">
            <v>0</v>
          </cell>
          <cell r="AA1532">
            <v>0</v>
          </cell>
          <cell r="AB1532">
            <v>2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</row>
        <row r="1533"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0</v>
          </cell>
          <cell r="AJ1533">
            <v>0</v>
          </cell>
        </row>
        <row r="1534">
          <cell r="C1534">
            <v>2</v>
          </cell>
          <cell r="D1534">
            <v>2</v>
          </cell>
          <cell r="E1534">
            <v>2</v>
          </cell>
          <cell r="F1534">
            <v>0</v>
          </cell>
          <cell r="G1534">
            <v>0</v>
          </cell>
          <cell r="AA1534">
            <v>0</v>
          </cell>
          <cell r="AB1534">
            <v>0</v>
          </cell>
          <cell r="AC1534">
            <v>2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</row>
        <row r="1535"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</row>
        <row r="1536"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</row>
        <row r="1537"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</row>
        <row r="1538"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</row>
        <row r="1539">
          <cell r="C1539">
            <v>1</v>
          </cell>
          <cell r="D1539">
            <v>1</v>
          </cell>
          <cell r="E1539">
            <v>1</v>
          </cell>
          <cell r="F1539">
            <v>0</v>
          </cell>
          <cell r="G1539">
            <v>0</v>
          </cell>
          <cell r="AA1539">
            <v>1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</row>
        <row r="1540"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</row>
        <row r="1541"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</row>
        <row r="1542"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</row>
        <row r="1543"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</row>
        <row r="1544"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</row>
        <row r="1545"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</row>
        <row r="1546"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</row>
        <row r="1547"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</row>
        <row r="1548"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</row>
        <row r="1549"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</row>
        <row r="1550">
          <cell r="C1550">
            <v>179</v>
          </cell>
          <cell r="D1550">
            <v>179</v>
          </cell>
          <cell r="E1550">
            <v>179</v>
          </cell>
          <cell r="F1550">
            <v>0</v>
          </cell>
          <cell r="G1550">
            <v>0</v>
          </cell>
          <cell r="AA1550">
            <v>0</v>
          </cell>
          <cell r="AB1550">
            <v>179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</row>
        <row r="1551"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</row>
        <row r="1552"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</row>
        <row r="1553"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</row>
        <row r="1554"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</row>
        <row r="1555"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</row>
        <row r="1556"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</row>
        <row r="1557"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</row>
        <row r="1558">
          <cell r="C1558">
            <v>28</v>
          </cell>
          <cell r="D1558">
            <v>28</v>
          </cell>
          <cell r="E1558">
            <v>28</v>
          </cell>
          <cell r="F1558">
            <v>0</v>
          </cell>
          <cell r="G1558">
            <v>0</v>
          </cell>
          <cell r="AA1558">
            <v>1</v>
          </cell>
          <cell r="AB1558">
            <v>27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</row>
        <row r="1559">
          <cell r="C1559">
            <v>114</v>
          </cell>
          <cell r="D1559">
            <v>114</v>
          </cell>
          <cell r="E1559">
            <v>114</v>
          </cell>
          <cell r="F1559">
            <v>0</v>
          </cell>
          <cell r="G1559">
            <v>0</v>
          </cell>
          <cell r="AA1559">
            <v>67</v>
          </cell>
          <cell r="AB1559">
            <v>47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</row>
        <row r="1560">
          <cell r="C1560">
            <v>90</v>
          </cell>
          <cell r="D1560">
            <v>90</v>
          </cell>
          <cell r="E1560">
            <v>90</v>
          </cell>
          <cell r="F1560">
            <v>0</v>
          </cell>
          <cell r="G1560">
            <v>0</v>
          </cell>
          <cell r="AA1560">
            <v>67</v>
          </cell>
          <cell r="AB1560">
            <v>23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</row>
        <row r="1561">
          <cell r="C1561">
            <v>20</v>
          </cell>
          <cell r="D1561">
            <v>20</v>
          </cell>
          <cell r="E1561">
            <v>20</v>
          </cell>
          <cell r="F1561">
            <v>0</v>
          </cell>
          <cell r="G1561">
            <v>0</v>
          </cell>
          <cell r="AA1561">
            <v>1</v>
          </cell>
          <cell r="AB1561">
            <v>19</v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</row>
        <row r="1562">
          <cell r="C1562">
            <v>82</v>
          </cell>
          <cell r="D1562">
            <v>82</v>
          </cell>
          <cell r="E1562">
            <v>82</v>
          </cell>
          <cell r="F1562">
            <v>0</v>
          </cell>
          <cell r="G1562">
            <v>0</v>
          </cell>
          <cell r="AA1562">
            <v>13</v>
          </cell>
          <cell r="AB1562">
            <v>69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</row>
        <row r="1563">
          <cell r="C1563">
            <v>127</v>
          </cell>
          <cell r="D1563">
            <v>127</v>
          </cell>
          <cell r="E1563">
            <v>127</v>
          </cell>
          <cell r="F1563">
            <v>0</v>
          </cell>
          <cell r="G1563">
            <v>0</v>
          </cell>
          <cell r="AA1563">
            <v>127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</row>
        <row r="1564">
          <cell r="C1564">
            <v>127</v>
          </cell>
          <cell r="D1564">
            <v>127</v>
          </cell>
          <cell r="E1564">
            <v>127</v>
          </cell>
          <cell r="F1564">
            <v>0</v>
          </cell>
          <cell r="G1564">
            <v>0</v>
          </cell>
          <cell r="AA1564">
            <v>127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</row>
        <row r="1565">
          <cell r="C1565">
            <v>0</v>
          </cell>
          <cell r="D1565">
            <v>0</v>
          </cell>
          <cell r="E1565">
            <v>0</v>
          </cell>
        </row>
        <row r="1566">
          <cell r="C1566">
            <v>0</v>
          </cell>
          <cell r="D1566">
            <v>0</v>
          </cell>
          <cell r="E1566">
            <v>0</v>
          </cell>
        </row>
        <row r="1567">
          <cell r="C1567">
            <v>0</v>
          </cell>
          <cell r="D1567">
            <v>0</v>
          </cell>
          <cell r="E1567">
            <v>0</v>
          </cell>
        </row>
        <row r="1568">
          <cell r="C1568">
            <v>0</v>
          </cell>
          <cell r="D1568">
            <v>0</v>
          </cell>
          <cell r="E1568">
            <v>0</v>
          </cell>
        </row>
        <row r="1569">
          <cell r="C1569">
            <v>0</v>
          </cell>
          <cell r="D1569">
            <v>0</v>
          </cell>
          <cell r="E1569">
            <v>0</v>
          </cell>
        </row>
        <row r="1570"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</row>
        <row r="1571"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</row>
        <row r="1572"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</row>
        <row r="1573"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</row>
        <row r="1574"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</row>
        <row r="1575"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</row>
        <row r="1576"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</row>
        <row r="1577"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</row>
        <row r="1578">
          <cell r="C1578">
            <v>3</v>
          </cell>
          <cell r="D1578">
            <v>3</v>
          </cell>
          <cell r="E1578">
            <v>3</v>
          </cell>
          <cell r="F1578">
            <v>0</v>
          </cell>
          <cell r="G1578">
            <v>0</v>
          </cell>
          <cell r="AA1578">
            <v>0</v>
          </cell>
          <cell r="AB1578">
            <v>3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</row>
        <row r="1579"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</row>
        <row r="1580">
          <cell r="C1580">
            <v>2</v>
          </cell>
          <cell r="D1580">
            <v>2</v>
          </cell>
          <cell r="E1580">
            <v>2</v>
          </cell>
          <cell r="F1580">
            <v>0</v>
          </cell>
          <cell r="G1580">
            <v>0</v>
          </cell>
          <cell r="AA1580">
            <v>0</v>
          </cell>
          <cell r="AB1580">
            <v>2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</row>
        <row r="1581"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</row>
        <row r="1582"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</row>
        <row r="1583"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</row>
        <row r="1584"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</row>
        <row r="1585"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</row>
        <row r="1696">
          <cell r="C1696">
            <v>48</v>
          </cell>
          <cell r="H1696">
            <v>41</v>
          </cell>
          <cell r="I1696">
            <v>20</v>
          </cell>
          <cell r="J1696">
            <v>21</v>
          </cell>
          <cell r="K1696">
            <v>0</v>
          </cell>
          <cell r="L1696">
            <v>5</v>
          </cell>
          <cell r="M1696">
            <v>2</v>
          </cell>
          <cell r="N1696">
            <v>0</v>
          </cell>
          <cell r="P1696">
            <v>15</v>
          </cell>
          <cell r="Q1696">
            <v>8</v>
          </cell>
          <cell r="S1696">
            <v>0</v>
          </cell>
          <cell r="T1696">
            <v>2</v>
          </cell>
          <cell r="V1696">
            <v>0</v>
          </cell>
          <cell r="W1696">
            <v>0</v>
          </cell>
          <cell r="Y1696">
            <v>1</v>
          </cell>
          <cell r="Z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20</v>
          </cell>
          <cell r="AL1696">
            <v>2073790</v>
          </cell>
        </row>
        <row r="1698">
          <cell r="C1698">
            <v>2</v>
          </cell>
          <cell r="D1698">
            <v>2</v>
          </cell>
          <cell r="E1698">
            <v>2</v>
          </cell>
          <cell r="F1698">
            <v>0</v>
          </cell>
          <cell r="G1698">
            <v>0</v>
          </cell>
          <cell r="AA1698">
            <v>0</v>
          </cell>
          <cell r="AB1698">
            <v>2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</row>
        <row r="1760">
          <cell r="C1760">
            <v>11</v>
          </cell>
          <cell r="H1760">
            <v>9</v>
          </cell>
          <cell r="I1760">
            <v>9</v>
          </cell>
          <cell r="J1760">
            <v>0</v>
          </cell>
          <cell r="K1760">
            <v>0</v>
          </cell>
          <cell r="L1760">
            <v>2</v>
          </cell>
          <cell r="M1760">
            <v>0</v>
          </cell>
          <cell r="N1760">
            <v>0</v>
          </cell>
          <cell r="P1760">
            <v>0</v>
          </cell>
          <cell r="Q1760">
            <v>4</v>
          </cell>
          <cell r="S1760">
            <v>2</v>
          </cell>
          <cell r="T1760">
            <v>3</v>
          </cell>
          <cell r="V1760">
            <v>0</v>
          </cell>
          <cell r="W1760">
            <v>0</v>
          </cell>
          <cell r="Y1760">
            <v>0</v>
          </cell>
          <cell r="Z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L1760">
            <v>1593025</v>
          </cell>
        </row>
        <row r="1834">
          <cell r="C1834">
            <v>45</v>
          </cell>
          <cell r="H1834">
            <v>31</v>
          </cell>
          <cell r="I1834">
            <v>27</v>
          </cell>
          <cell r="J1834">
            <v>4</v>
          </cell>
          <cell r="K1834">
            <v>0</v>
          </cell>
          <cell r="L1834">
            <v>13</v>
          </cell>
          <cell r="M1834">
            <v>1</v>
          </cell>
          <cell r="N1834">
            <v>0</v>
          </cell>
          <cell r="P1834">
            <v>0</v>
          </cell>
          <cell r="Q1834">
            <v>10</v>
          </cell>
          <cell r="S1834">
            <v>0</v>
          </cell>
          <cell r="T1834">
            <v>0</v>
          </cell>
          <cell r="V1834">
            <v>0</v>
          </cell>
          <cell r="W1834">
            <v>0</v>
          </cell>
          <cell r="Y1834">
            <v>0</v>
          </cell>
          <cell r="Z1834">
            <v>9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I1834">
            <v>0</v>
          </cell>
          <cell r="AJ1834">
            <v>3</v>
          </cell>
          <cell r="AL1834">
            <v>2601375</v>
          </cell>
        </row>
        <row r="1851"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</row>
        <row r="1877">
          <cell r="C1877">
            <v>37</v>
          </cell>
          <cell r="H1877">
            <v>29</v>
          </cell>
          <cell r="I1877">
            <v>27</v>
          </cell>
          <cell r="J1877">
            <v>2</v>
          </cell>
          <cell r="K1877">
            <v>0</v>
          </cell>
          <cell r="L1877">
            <v>7</v>
          </cell>
          <cell r="M1877">
            <v>1</v>
          </cell>
          <cell r="N1877">
            <v>0</v>
          </cell>
          <cell r="P1877">
            <v>0</v>
          </cell>
          <cell r="Q1877">
            <v>0</v>
          </cell>
          <cell r="S1877">
            <v>0</v>
          </cell>
          <cell r="T1877">
            <v>0</v>
          </cell>
          <cell r="V1877">
            <v>0</v>
          </cell>
          <cell r="W1877">
            <v>0</v>
          </cell>
          <cell r="Y1877">
            <v>0</v>
          </cell>
          <cell r="Z1877">
            <v>1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2</v>
          </cell>
          <cell r="AL1877">
            <v>1692705</v>
          </cell>
        </row>
        <row r="1879"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</row>
        <row r="1880">
          <cell r="C1880">
            <v>3</v>
          </cell>
          <cell r="D1880">
            <v>3</v>
          </cell>
          <cell r="E1880">
            <v>3</v>
          </cell>
          <cell r="F1880">
            <v>0</v>
          </cell>
          <cell r="G1880">
            <v>0</v>
          </cell>
          <cell r="AA1880">
            <v>0</v>
          </cell>
          <cell r="AB1880">
            <v>3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</row>
        <row r="1881">
          <cell r="C1881">
            <v>2402</v>
          </cell>
          <cell r="D1881">
            <v>2398</v>
          </cell>
          <cell r="E1881">
            <v>2398</v>
          </cell>
          <cell r="F1881">
            <v>0</v>
          </cell>
          <cell r="G1881">
            <v>4</v>
          </cell>
          <cell r="AA1881">
            <v>2402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</row>
        <row r="1882">
          <cell r="C1882">
            <v>1</v>
          </cell>
          <cell r="D1882">
            <v>1</v>
          </cell>
          <cell r="E1882">
            <v>1</v>
          </cell>
          <cell r="F1882">
            <v>0</v>
          </cell>
          <cell r="G1882">
            <v>0</v>
          </cell>
          <cell r="AA1882">
            <v>1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</row>
        <row r="1883">
          <cell r="C1883">
            <v>5</v>
          </cell>
          <cell r="D1883">
            <v>5</v>
          </cell>
          <cell r="E1883">
            <v>5</v>
          </cell>
          <cell r="F1883">
            <v>0</v>
          </cell>
          <cell r="G1883">
            <v>0</v>
          </cell>
          <cell r="AA1883">
            <v>5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</row>
        <row r="1884"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</row>
        <row r="1885"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</row>
        <row r="1886"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</row>
        <row r="1887"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</row>
        <row r="1888">
          <cell r="C1888">
            <v>4</v>
          </cell>
          <cell r="D1888">
            <v>4</v>
          </cell>
          <cell r="E1888">
            <v>4</v>
          </cell>
          <cell r="F1888">
            <v>0</v>
          </cell>
          <cell r="G1888">
            <v>0</v>
          </cell>
          <cell r="AA1888">
            <v>4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</row>
        <row r="1889"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</row>
        <row r="1890"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</row>
        <row r="1891"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0</v>
          </cell>
          <cell r="AJ1891">
            <v>0</v>
          </cell>
        </row>
        <row r="1892"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</row>
        <row r="1893"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</row>
        <row r="1894">
          <cell r="C1894">
            <v>2</v>
          </cell>
          <cell r="D1894">
            <v>2</v>
          </cell>
          <cell r="E1894">
            <v>2</v>
          </cell>
          <cell r="F1894">
            <v>0</v>
          </cell>
          <cell r="G1894">
            <v>0</v>
          </cell>
          <cell r="AA1894">
            <v>2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</row>
        <row r="1898"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I1898">
            <v>0</v>
          </cell>
          <cell r="AJ1898">
            <v>0</v>
          </cell>
        </row>
        <row r="1899"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</row>
        <row r="1900"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</row>
        <row r="1901"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</row>
        <row r="1902"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</row>
        <row r="1903"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</row>
        <row r="1904"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</row>
        <row r="1905"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0</v>
          </cell>
          <cell r="AJ1905">
            <v>0</v>
          </cell>
        </row>
        <row r="1906"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I1906">
            <v>0</v>
          </cell>
          <cell r="AJ1906">
            <v>0</v>
          </cell>
        </row>
        <row r="1907"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</row>
        <row r="1908"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</row>
        <row r="1909">
          <cell r="C1909">
            <v>15</v>
          </cell>
          <cell r="D1909">
            <v>15</v>
          </cell>
          <cell r="E1909">
            <v>15</v>
          </cell>
          <cell r="F1909">
            <v>0</v>
          </cell>
          <cell r="G1909">
            <v>0</v>
          </cell>
          <cell r="AA1909">
            <v>0</v>
          </cell>
          <cell r="AB1909">
            <v>15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</row>
        <row r="1910"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</row>
        <row r="1911"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>
            <v>0</v>
          </cell>
          <cell r="AI1911">
            <v>0</v>
          </cell>
          <cell r="AJ1911">
            <v>0</v>
          </cell>
        </row>
        <row r="1912"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</row>
        <row r="1913"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</row>
        <row r="1914"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</row>
        <row r="1915"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</row>
        <row r="1916"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</row>
        <row r="1917"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</row>
        <row r="1918"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</row>
        <row r="1919"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</row>
        <row r="1920"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</row>
        <row r="1921"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</row>
        <row r="1922"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</row>
        <row r="1923"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</row>
        <row r="1924"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</row>
        <row r="1925"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</row>
        <row r="1926"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</row>
        <row r="1927"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</row>
        <row r="1928"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</row>
        <row r="1929"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</row>
        <row r="1930"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</row>
        <row r="1931"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</row>
        <row r="1932">
          <cell r="C1932">
            <v>155</v>
          </cell>
          <cell r="D1932">
            <v>155</v>
          </cell>
          <cell r="E1932">
            <v>155</v>
          </cell>
          <cell r="F1932">
            <v>0</v>
          </cell>
          <cell r="G1932">
            <v>0</v>
          </cell>
          <cell r="AA1932">
            <v>155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</row>
        <row r="1933">
          <cell r="C1933">
            <v>236</v>
          </cell>
          <cell r="D1933">
            <v>236</v>
          </cell>
          <cell r="E1933">
            <v>236</v>
          </cell>
          <cell r="F1933">
            <v>0</v>
          </cell>
          <cell r="G1933">
            <v>0</v>
          </cell>
          <cell r="AA1933">
            <v>236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</row>
        <row r="1934">
          <cell r="C1934">
            <v>15033</v>
          </cell>
          <cell r="D1934">
            <v>11573</v>
          </cell>
          <cell r="E1934">
            <v>11573</v>
          </cell>
          <cell r="F1934">
            <v>0</v>
          </cell>
          <cell r="G1934">
            <v>3460</v>
          </cell>
          <cell r="AA1934">
            <v>14321</v>
          </cell>
          <cell r="AB1934">
            <v>0</v>
          </cell>
          <cell r="AC1934">
            <v>712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</row>
        <row r="1935">
          <cell r="C1935">
            <v>3116</v>
          </cell>
          <cell r="D1935">
            <v>3112</v>
          </cell>
          <cell r="E1935">
            <v>3112</v>
          </cell>
          <cell r="F1935">
            <v>0</v>
          </cell>
          <cell r="G1935">
            <v>4</v>
          </cell>
          <cell r="AA1935">
            <v>3116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</row>
        <row r="1936"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</row>
        <row r="1937">
          <cell r="C1937">
            <v>6</v>
          </cell>
          <cell r="D1937">
            <v>6</v>
          </cell>
          <cell r="E1937">
            <v>6</v>
          </cell>
          <cell r="F1937">
            <v>0</v>
          </cell>
          <cell r="G1937">
            <v>0</v>
          </cell>
          <cell r="AA1937">
            <v>6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</row>
        <row r="1938">
          <cell r="C1938">
            <v>9</v>
          </cell>
          <cell r="D1938">
            <v>9</v>
          </cell>
          <cell r="E1938">
            <v>9</v>
          </cell>
          <cell r="F1938">
            <v>0</v>
          </cell>
          <cell r="G1938">
            <v>0</v>
          </cell>
          <cell r="AA1938">
            <v>9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</row>
        <row r="1939">
          <cell r="C1939">
            <v>1616</v>
          </cell>
          <cell r="D1939">
            <v>1616</v>
          </cell>
          <cell r="E1939">
            <v>1616</v>
          </cell>
          <cell r="F1939">
            <v>0</v>
          </cell>
          <cell r="G1939">
            <v>0</v>
          </cell>
          <cell r="AA1939">
            <v>757</v>
          </cell>
          <cell r="AB1939">
            <v>0</v>
          </cell>
          <cell r="AC1939">
            <v>859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</row>
        <row r="1940"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</row>
        <row r="1941"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</row>
        <row r="1942"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</row>
        <row r="1943"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</row>
        <row r="1944"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</row>
        <row r="1945">
          <cell r="C1945">
            <v>6</v>
          </cell>
          <cell r="D1945">
            <v>6</v>
          </cell>
          <cell r="E1945">
            <v>6</v>
          </cell>
          <cell r="F1945">
            <v>0</v>
          </cell>
          <cell r="G1945">
            <v>0</v>
          </cell>
          <cell r="AA1945">
            <v>6</v>
          </cell>
          <cell r="AB1945">
            <v>0</v>
          </cell>
          <cell r="AC1945">
            <v>0</v>
          </cell>
          <cell r="AD1945">
            <v>0</v>
          </cell>
          <cell r="AE1945">
            <v>0</v>
          </cell>
          <cell r="AF1945">
            <v>0</v>
          </cell>
          <cell r="AG1945">
            <v>0</v>
          </cell>
          <cell r="AH1945">
            <v>0</v>
          </cell>
          <cell r="AI1945">
            <v>0</v>
          </cell>
          <cell r="AJ1945">
            <v>0</v>
          </cell>
        </row>
        <row r="1946">
          <cell r="C1946">
            <v>3</v>
          </cell>
          <cell r="D1946">
            <v>3</v>
          </cell>
          <cell r="E1946">
            <v>3</v>
          </cell>
          <cell r="F1946">
            <v>0</v>
          </cell>
          <cell r="G1946">
            <v>0</v>
          </cell>
          <cell r="AA1946">
            <v>3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</row>
        <row r="1947">
          <cell r="C1947">
            <v>241</v>
          </cell>
          <cell r="D1947">
            <v>241</v>
          </cell>
          <cell r="E1947">
            <v>241</v>
          </cell>
          <cell r="F1947">
            <v>0</v>
          </cell>
          <cell r="G1947">
            <v>0</v>
          </cell>
          <cell r="AA1947">
            <v>241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</row>
        <row r="1948"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</row>
        <row r="1949"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</row>
        <row r="1950"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</row>
        <row r="1951"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</row>
        <row r="1952"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</row>
        <row r="1953"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</row>
        <row r="1954"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</row>
        <row r="1955">
          <cell r="C1955">
            <v>0</v>
          </cell>
          <cell r="D1955">
            <v>0</v>
          </cell>
          <cell r="E1955">
            <v>0</v>
          </cell>
        </row>
        <row r="1956"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  <cell r="AE1956">
            <v>0</v>
          </cell>
          <cell r="AF1956">
            <v>0</v>
          </cell>
          <cell r="AG1956">
            <v>0</v>
          </cell>
          <cell r="AH1956">
            <v>0</v>
          </cell>
          <cell r="AI1956">
            <v>0</v>
          </cell>
          <cell r="AJ1956">
            <v>0</v>
          </cell>
        </row>
        <row r="1957"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</row>
        <row r="1958"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I1958">
            <v>0</v>
          </cell>
          <cell r="AJ1958">
            <v>0</v>
          </cell>
        </row>
        <row r="1959"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</row>
        <row r="1960"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</row>
        <row r="1961"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H1961">
            <v>0</v>
          </cell>
          <cell r="AI1961">
            <v>0</v>
          </cell>
          <cell r="AJ1961">
            <v>0</v>
          </cell>
        </row>
        <row r="1962"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</row>
        <row r="1963"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</row>
        <row r="1964"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</row>
        <row r="1965"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</row>
        <row r="1966"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</row>
        <row r="1967"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</row>
        <row r="1968"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</row>
        <row r="1969"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</row>
        <row r="1970"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</row>
        <row r="1971"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</row>
        <row r="1972"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</row>
        <row r="1999">
          <cell r="C1999">
            <v>1001</v>
          </cell>
          <cell r="D1999">
            <v>914</v>
          </cell>
          <cell r="E1999">
            <v>914</v>
          </cell>
          <cell r="F1999">
            <v>0</v>
          </cell>
          <cell r="G1999">
            <v>87</v>
          </cell>
          <cell r="AA1999">
            <v>324</v>
          </cell>
          <cell r="AB1999">
            <v>452</v>
          </cell>
          <cell r="AC1999">
            <v>225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</row>
        <row r="2002"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</row>
        <row r="2093">
          <cell r="P2093">
            <v>0</v>
          </cell>
          <cell r="Q2093">
            <v>10</v>
          </cell>
          <cell r="S2093">
            <v>0</v>
          </cell>
          <cell r="T2093">
            <v>2</v>
          </cell>
          <cell r="V2093">
            <v>0</v>
          </cell>
          <cell r="W2093">
            <v>1</v>
          </cell>
          <cell r="Y2093">
            <v>0</v>
          </cell>
          <cell r="Z2093">
            <v>0</v>
          </cell>
        </row>
        <row r="2103">
          <cell r="P2103">
            <v>0</v>
          </cell>
          <cell r="Q2103">
            <v>0</v>
          </cell>
          <cell r="S2103">
            <v>0</v>
          </cell>
          <cell r="T2103">
            <v>0</v>
          </cell>
          <cell r="V2103">
            <v>0</v>
          </cell>
          <cell r="W2103">
            <v>0</v>
          </cell>
          <cell r="Y2103">
            <v>0</v>
          </cell>
          <cell r="Z2103">
            <v>0</v>
          </cell>
        </row>
        <row r="2104">
          <cell r="C2104">
            <v>15</v>
          </cell>
          <cell r="H2104">
            <v>14</v>
          </cell>
          <cell r="I2104">
            <v>13</v>
          </cell>
          <cell r="J2104">
            <v>1</v>
          </cell>
          <cell r="K2104">
            <v>0</v>
          </cell>
          <cell r="L2104">
            <v>1</v>
          </cell>
          <cell r="M2104">
            <v>0</v>
          </cell>
          <cell r="N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1</v>
          </cell>
          <cell r="AL2104">
            <v>18045205</v>
          </cell>
        </row>
        <row r="2190">
          <cell r="C2190">
            <v>7</v>
          </cell>
          <cell r="H2190">
            <v>5</v>
          </cell>
          <cell r="I2190">
            <v>5</v>
          </cell>
          <cell r="J2190">
            <v>0</v>
          </cell>
          <cell r="K2190">
            <v>0</v>
          </cell>
          <cell r="L2190">
            <v>2</v>
          </cell>
          <cell r="M2190">
            <v>0</v>
          </cell>
          <cell r="N2190">
            <v>0</v>
          </cell>
          <cell r="P2190">
            <v>0</v>
          </cell>
          <cell r="Q2190">
            <v>5</v>
          </cell>
          <cell r="S2190">
            <v>0</v>
          </cell>
          <cell r="T2190">
            <v>0</v>
          </cell>
          <cell r="V2190">
            <v>0</v>
          </cell>
          <cell r="W2190">
            <v>1</v>
          </cell>
          <cell r="Y2190">
            <v>0</v>
          </cell>
          <cell r="Z2190">
            <v>1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L2190">
            <v>1772280</v>
          </cell>
        </row>
        <row r="2192">
          <cell r="C2192">
            <v>28</v>
          </cell>
          <cell r="D2192">
            <v>28</v>
          </cell>
          <cell r="E2192">
            <v>28</v>
          </cell>
          <cell r="F2192">
            <v>0</v>
          </cell>
          <cell r="G2192">
            <v>0</v>
          </cell>
          <cell r="AA2192">
            <v>5</v>
          </cell>
          <cell r="AB2192">
            <v>23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0</v>
          </cell>
          <cell r="AJ2192">
            <v>0</v>
          </cell>
        </row>
        <row r="2193"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</row>
        <row r="2194">
          <cell r="C2194">
            <v>20</v>
          </cell>
          <cell r="D2194">
            <v>20</v>
          </cell>
          <cell r="E2194">
            <v>20</v>
          </cell>
          <cell r="F2194">
            <v>0</v>
          </cell>
          <cell r="G2194">
            <v>0</v>
          </cell>
          <cell r="AA2194">
            <v>0</v>
          </cell>
          <cell r="AB2194">
            <v>20</v>
          </cell>
          <cell r="AC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</row>
        <row r="2195"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</row>
        <row r="2196"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>
            <v>0</v>
          </cell>
          <cell r="AI2196">
            <v>0</v>
          </cell>
          <cell r="AJ2196">
            <v>0</v>
          </cell>
        </row>
        <row r="2197"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I2197">
            <v>0</v>
          </cell>
          <cell r="AJ2197">
            <v>0</v>
          </cell>
        </row>
        <row r="2198"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H2198">
            <v>0</v>
          </cell>
          <cell r="AI2198">
            <v>0</v>
          </cell>
          <cell r="AJ2198">
            <v>0</v>
          </cell>
        </row>
        <row r="2199"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H2199">
            <v>0</v>
          </cell>
          <cell r="AI2199">
            <v>0</v>
          </cell>
          <cell r="AJ2199">
            <v>0</v>
          </cell>
        </row>
        <row r="2200"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</row>
        <row r="2201"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0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</row>
        <row r="2202">
          <cell r="C2202">
            <v>47</v>
          </cell>
          <cell r="D2202">
            <v>47</v>
          </cell>
          <cell r="E2202">
            <v>47</v>
          </cell>
          <cell r="F2202">
            <v>0</v>
          </cell>
          <cell r="G2202">
            <v>0</v>
          </cell>
          <cell r="AA2202">
            <v>8</v>
          </cell>
          <cell r="AB2202">
            <v>39</v>
          </cell>
          <cell r="AC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</row>
        <row r="2203"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  <cell r="AE2203">
            <v>0</v>
          </cell>
          <cell r="AF2203">
            <v>0</v>
          </cell>
          <cell r="AG2203">
            <v>0</v>
          </cell>
          <cell r="AH2203">
            <v>0</v>
          </cell>
          <cell r="AI2203">
            <v>0</v>
          </cell>
          <cell r="AJ2203">
            <v>0</v>
          </cell>
        </row>
        <row r="2204"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</row>
        <row r="2205"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H2205">
            <v>0</v>
          </cell>
          <cell r="AI2205">
            <v>0</v>
          </cell>
          <cell r="AJ2205">
            <v>0</v>
          </cell>
        </row>
        <row r="2206"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</row>
        <row r="2207"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</row>
        <row r="2208"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H2208">
            <v>0</v>
          </cell>
          <cell r="AI2208">
            <v>0</v>
          </cell>
          <cell r="AJ2208">
            <v>0</v>
          </cell>
        </row>
        <row r="2209">
          <cell r="C2209">
            <v>118</v>
          </cell>
          <cell r="D2209">
            <v>113</v>
          </cell>
          <cell r="E2209">
            <v>113</v>
          </cell>
          <cell r="F2209">
            <v>0</v>
          </cell>
          <cell r="G2209">
            <v>5</v>
          </cell>
          <cell r="AA2209">
            <v>101</v>
          </cell>
          <cell r="AB2209">
            <v>0</v>
          </cell>
          <cell r="AC2209">
            <v>17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</row>
        <row r="2210"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H2210">
            <v>0</v>
          </cell>
          <cell r="AI2210">
            <v>0</v>
          </cell>
          <cell r="AJ2210">
            <v>0</v>
          </cell>
        </row>
        <row r="2211"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</row>
        <row r="2212"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</row>
        <row r="2213"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</row>
        <row r="2214"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</row>
        <row r="2215"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</row>
        <row r="2216"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</row>
        <row r="2217">
          <cell r="C2217">
            <v>17</v>
          </cell>
          <cell r="D2217">
            <v>17</v>
          </cell>
          <cell r="E2217">
            <v>17</v>
          </cell>
          <cell r="F2217">
            <v>0</v>
          </cell>
          <cell r="G2217">
            <v>0</v>
          </cell>
          <cell r="AA2217">
            <v>1</v>
          </cell>
          <cell r="AB2217">
            <v>16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</row>
        <row r="2218"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</row>
        <row r="2219"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</row>
        <row r="2220"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</row>
        <row r="2221"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</row>
        <row r="2222"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1</v>
          </cell>
          <cell r="D2223">
            <v>1</v>
          </cell>
          <cell r="E2223">
            <v>1</v>
          </cell>
          <cell r="F2223">
            <v>0</v>
          </cell>
          <cell r="G2223">
            <v>0</v>
          </cell>
          <cell r="AA2223">
            <v>1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</row>
        <row r="2224"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</row>
        <row r="2225"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</row>
        <row r="2226">
          <cell r="C2226">
            <v>1</v>
          </cell>
          <cell r="D2226">
            <v>1</v>
          </cell>
          <cell r="E2226">
            <v>1</v>
          </cell>
          <cell r="F2226">
            <v>0</v>
          </cell>
          <cell r="G2226">
            <v>0</v>
          </cell>
          <cell r="AA2226">
            <v>0</v>
          </cell>
          <cell r="AB2226">
            <v>0</v>
          </cell>
          <cell r="AC2226">
            <v>1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0</v>
          </cell>
          <cell r="AJ2226">
            <v>0</v>
          </cell>
        </row>
        <row r="2227"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</row>
        <row r="2228"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I2228">
            <v>0</v>
          </cell>
          <cell r="AJ2228">
            <v>0</v>
          </cell>
        </row>
        <row r="2229"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</row>
        <row r="2230"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</row>
        <row r="2231"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</row>
        <row r="2232"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</row>
        <row r="2233"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</row>
        <row r="2234"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</row>
        <row r="2235"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</row>
        <row r="2236"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</row>
        <row r="2237"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</row>
        <row r="2238"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</row>
        <row r="2239"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</row>
        <row r="2240"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</row>
        <row r="2241"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</row>
        <row r="2242"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</row>
        <row r="2243"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</row>
        <row r="2244"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</row>
        <row r="2245"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</row>
        <row r="2246"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</row>
        <row r="2247"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</row>
        <row r="2248">
          <cell r="C2248">
            <v>1</v>
          </cell>
          <cell r="D2248">
            <v>1</v>
          </cell>
          <cell r="E2248">
            <v>1</v>
          </cell>
          <cell r="F2248">
            <v>0</v>
          </cell>
          <cell r="G2248">
            <v>0</v>
          </cell>
          <cell r="AA2248">
            <v>0</v>
          </cell>
          <cell r="AB2248">
            <v>1</v>
          </cell>
          <cell r="AC2248">
            <v>0</v>
          </cell>
          <cell r="AD2248">
            <v>0</v>
          </cell>
          <cell r="AE2248">
            <v>0</v>
          </cell>
          <cell r="AF2248">
            <v>0</v>
          </cell>
          <cell r="AG2248">
            <v>0</v>
          </cell>
          <cell r="AH2248">
            <v>0</v>
          </cell>
          <cell r="AI2248">
            <v>0</v>
          </cell>
          <cell r="AJ2248">
            <v>0</v>
          </cell>
        </row>
        <row r="2249"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</row>
        <row r="2250"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</row>
        <row r="2251"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</row>
        <row r="2252"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</row>
        <row r="2253"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</row>
        <row r="2254"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</row>
        <row r="2255"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</row>
        <row r="2256"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</row>
        <row r="2257"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</row>
        <row r="2260">
          <cell r="C2260">
            <v>51</v>
          </cell>
          <cell r="D2260">
            <v>50</v>
          </cell>
          <cell r="E2260">
            <v>50</v>
          </cell>
          <cell r="F2260">
            <v>0</v>
          </cell>
          <cell r="G2260">
            <v>1</v>
          </cell>
          <cell r="AA2260">
            <v>12</v>
          </cell>
          <cell r="AB2260">
            <v>39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</row>
        <row r="2261"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</row>
        <row r="2262">
          <cell r="C2262">
            <v>25</v>
          </cell>
          <cell r="D2262">
            <v>25</v>
          </cell>
          <cell r="E2262">
            <v>25</v>
          </cell>
          <cell r="F2262">
            <v>0</v>
          </cell>
          <cell r="G2262">
            <v>0</v>
          </cell>
          <cell r="AA2262">
            <v>0</v>
          </cell>
          <cell r="AB2262">
            <v>25</v>
          </cell>
          <cell r="AC2262">
            <v>0</v>
          </cell>
          <cell r="AD2262">
            <v>0</v>
          </cell>
          <cell r="AE2262">
            <v>0</v>
          </cell>
          <cell r="AF2262">
            <v>0</v>
          </cell>
          <cell r="AG2262">
            <v>0</v>
          </cell>
          <cell r="AH2262">
            <v>0</v>
          </cell>
          <cell r="AI2262">
            <v>0</v>
          </cell>
          <cell r="AJ2262">
            <v>0</v>
          </cell>
        </row>
        <row r="2379">
          <cell r="C2379">
            <v>220</v>
          </cell>
          <cell r="H2379">
            <v>180</v>
          </cell>
          <cell r="I2379">
            <v>133</v>
          </cell>
          <cell r="J2379">
            <v>47</v>
          </cell>
          <cell r="K2379">
            <v>8</v>
          </cell>
          <cell r="L2379">
            <v>28</v>
          </cell>
          <cell r="M2379">
            <v>3</v>
          </cell>
          <cell r="N2379">
            <v>1</v>
          </cell>
          <cell r="P2379">
            <v>0</v>
          </cell>
          <cell r="Q2379">
            <v>63</v>
          </cell>
          <cell r="S2379">
            <v>3</v>
          </cell>
          <cell r="T2379">
            <v>45</v>
          </cell>
          <cell r="V2379">
            <v>0</v>
          </cell>
          <cell r="W2379">
            <v>0</v>
          </cell>
          <cell r="Y2379">
            <v>9</v>
          </cell>
          <cell r="Z2379">
            <v>100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50</v>
          </cell>
          <cell r="AL2379">
            <v>45250145</v>
          </cell>
        </row>
        <row r="2419">
          <cell r="C2419">
            <v>16</v>
          </cell>
          <cell r="H2419">
            <v>13</v>
          </cell>
          <cell r="I2419">
            <v>6</v>
          </cell>
          <cell r="J2419">
            <v>7</v>
          </cell>
          <cell r="K2419">
            <v>2</v>
          </cell>
          <cell r="L2419">
            <v>0</v>
          </cell>
          <cell r="M2419">
            <v>0</v>
          </cell>
          <cell r="N2419">
            <v>1</v>
          </cell>
          <cell r="P2419">
            <v>0</v>
          </cell>
          <cell r="Q2419">
            <v>5</v>
          </cell>
          <cell r="S2419">
            <v>0</v>
          </cell>
          <cell r="T2419">
            <v>9</v>
          </cell>
          <cell r="V2419">
            <v>0</v>
          </cell>
          <cell r="W2419">
            <v>0</v>
          </cell>
          <cell r="Y2419">
            <v>0</v>
          </cell>
          <cell r="Z2419">
            <v>0</v>
          </cell>
          <cell r="AD2419">
            <v>0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I2419">
            <v>0</v>
          </cell>
          <cell r="AJ2419">
            <v>9</v>
          </cell>
          <cell r="AL2419">
            <v>976680</v>
          </cell>
        </row>
        <row r="2421"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</row>
        <row r="2422">
          <cell r="C2422">
            <v>7</v>
          </cell>
          <cell r="D2422">
            <v>7</v>
          </cell>
          <cell r="E2422">
            <v>7</v>
          </cell>
          <cell r="F2422">
            <v>0</v>
          </cell>
          <cell r="G2422">
            <v>0</v>
          </cell>
          <cell r="AA2422">
            <v>7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</row>
        <row r="2423">
          <cell r="C2423">
            <v>12</v>
          </cell>
          <cell r="D2423">
            <v>12</v>
          </cell>
          <cell r="E2423">
            <v>12</v>
          </cell>
          <cell r="F2423">
            <v>0</v>
          </cell>
          <cell r="G2423">
            <v>0</v>
          </cell>
          <cell r="AA2423">
            <v>0</v>
          </cell>
          <cell r="AB2423">
            <v>12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</row>
        <row r="2424"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</row>
        <row r="2425">
          <cell r="C2425">
            <v>9</v>
          </cell>
          <cell r="D2425">
            <v>9</v>
          </cell>
          <cell r="E2425">
            <v>9</v>
          </cell>
          <cell r="F2425">
            <v>0</v>
          </cell>
          <cell r="G2425">
            <v>0</v>
          </cell>
          <cell r="AA2425">
            <v>3</v>
          </cell>
          <cell r="AB2425">
            <v>6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</row>
        <row r="2426"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</row>
        <row r="2427"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</row>
        <row r="2428"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</row>
        <row r="2429"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0</v>
          </cell>
          <cell r="AJ2429">
            <v>0</v>
          </cell>
        </row>
        <row r="2430"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H2430">
            <v>0</v>
          </cell>
          <cell r="AI2430">
            <v>0</v>
          </cell>
          <cell r="AJ2430">
            <v>0</v>
          </cell>
        </row>
        <row r="2431"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0</v>
          </cell>
          <cell r="AJ2431">
            <v>0</v>
          </cell>
        </row>
        <row r="2432"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</row>
        <row r="2433"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</row>
        <row r="2434"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</row>
        <row r="2435"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0</v>
          </cell>
          <cell r="AJ2435">
            <v>0</v>
          </cell>
        </row>
        <row r="2436"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</row>
        <row r="2437">
          <cell r="C2437">
            <v>161</v>
          </cell>
          <cell r="D2437">
            <v>151</v>
          </cell>
          <cell r="E2437">
            <v>151</v>
          </cell>
          <cell r="F2437">
            <v>0</v>
          </cell>
          <cell r="G2437">
            <v>10</v>
          </cell>
          <cell r="AA2437">
            <v>149</v>
          </cell>
          <cell r="AB2437">
            <v>12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</row>
        <row r="2438"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</row>
        <row r="2439">
          <cell r="C2439">
            <v>2</v>
          </cell>
          <cell r="D2439">
            <v>2</v>
          </cell>
          <cell r="E2439">
            <v>2</v>
          </cell>
          <cell r="F2439">
            <v>0</v>
          </cell>
          <cell r="G2439">
            <v>0</v>
          </cell>
          <cell r="AA2439">
            <v>1</v>
          </cell>
          <cell r="AB2439">
            <v>0</v>
          </cell>
          <cell r="AC2439">
            <v>1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</row>
        <row r="2440">
          <cell r="C2440">
            <v>138</v>
          </cell>
          <cell r="D2440">
            <v>133</v>
          </cell>
          <cell r="E2440">
            <v>133</v>
          </cell>
          <cell r="F2440">
            <v>0</v>
          </cell>
          <cell r="G2440">
            <v>5</v>
          </cell>
          <cell r="AA2440">
            <v>78</v>
          </cell>
          <cell r="AB2440">
            <v>0</v>
          </cell>
          <cell r="AC2440">
            <v>60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</row>
        <row r="2441"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</row>
        <row r="2442"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</row>
        <row r="2443"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</row>
        <row r="2444">
          <cell r="C2444">
            <v>116</v>
          </cell>
          <cell r="D2444">
            <v>116</v>
          </cell>
          <cell r="E2444">
            <v>116</v>
          </cell>
          <cell r="F2444">
            <v>0</v>
          </cell>
          <cell r="G2444">
            <v>0</v>
          </cell>
          <cell r="AA2444">
            <v>8</v>
          </cell>
          <cell r="AB2444">
            <v>0</v>
          </cell>
          <cell r="AC2444">
            <v>108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</row>
        <row r="2445"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</row>
        <row r="2446"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</row>
        <row r="2450">
          <cell r="C2450">
            <v>27</v>
          </cell>
          <cell r="D2450">
            <v>27</v>
          </cell>
          <cell r="E2450">
            <v>27</v>
          </cell>
          <cell r="F2450">
            <v>0</v>
          </cell>
          <cell r="G2450">
            <v>0</v>
          </cell>
          <cell r="AA2450">
            <v>27</v>
          </cell>
          <cell r="AB2450">
            <v>0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L2450">
            <v>1370790</v>
          </cell>
        </row>
        <row r="2451"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  <cell r="AL2451">
            <v>0</v>
          </cell>
        </row>
        <row r="2452"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L2452">
            <v>0</v>
          </cell>
        </row>
        <row r="2453"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L2453">
            <v>0</v>
          </cell>
        </row>
        <row r="2454">
          <cell r="C2454">
            <v>1</v>
          </cell>
          <cell r="D2454">
            <v>1</v>
          </cell>
          <cell r="E2454">
            <v>1</v>
          </cell>
          <cell r="F2454">
            <v>0</v>
          </cell>
          <cell r="G2454">
            <v>0</v>
          </cell>
          <cell r="AA2454">
            <v>1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L2454">
            <v>448090</v>
          </cell>
        </row>
        <row r="2455"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L2455">
            <v>0</v>
          </cell>
        </row>
        <row r="2456"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L2456">
            <v>0</v>
          </cell>
        </row>
        <row r="2457"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L2457">
            <v>0</v>
          </cell>
        </row>
        <row r="2458"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</row>
        <row r="2459"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</row>
        <row r="2460"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</row>
        <row r="2541">
          <cell r="C2541">
            <v>90</v>
          </cell>
          <cell r="H2541">
            <v>77</v>
          </cell>
          <cell r="I2541">
            <v>50</v>
          </cell>
          <cell r="J2541">
            <v>27</v>
          </cell>
          <cell r="K2541">
            <v>4</v>
          </cell>
          <cell r="L2541">
            <v>7</v>
          </cell>
          <cell r="M2541">
            <v>2</v>
          </cell>
          <cell r="N2541">
            <v>0</v>
          </cell>
          <cell r="P2541">
            <v>3</v>
          </cell>
          <cell r="Q2541">
            <v>45</v>
          </cell>
          <cell r="S2541">
            <v>32</v>
          </cell>
          <cell r="T2541">
            <v>6</v>
          </cell>
          <cell r="V2541">
            <v>0</v>
          </cell>
          <cell r="W2541">
            <v>0</v>
          </cell>
          <cell r="Y2541">
            <v>0</v>
          </cell>
          <cell r="Z2541">
            <v>3</v>
          </cell>
          <cell r="AD2541">
            <v>0</v>
          </cell>
          <cell r="AE2541">
            <v>0</v>
          </cell>
          <cell r="AF2541">
            <v>0</v>
          </cell>
          <cell r="AG2541">
            <v>0</v>
          </cell>
          <cell r="AH2541">
            <v>0</v>
          </cell>
          <cell r="AI2541">
            <v>0</v>
          </cell>
          <cell r="AJ2541">
            <v>31</v>
          </cell>
          <cell r="AL2541">
            <v>13566420</v>
          </cell>
        </row>
        <row r="2561">
          <cell r="C2561">
            <v>1023</v>
          </cell>
          <cell r="D2561">
            <v>927</v>
          </cell>
          <cell r="E2561">
            <v>926</v>
          </cell>
          <cell r="F2561">
            <v>1</v>
          </cell>
          <cell r="G2561">
            <v>96</v>
          </cell>
          <cell r="AA2561">
            <v>954</v>
          </cell>
          <cell r="AB2561">
            <v>6</v>
          </cell>
          <cell r="AC2561">
            <v>63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1</v>
          </cell>
        </row>
        <row r="2567">
          <cell r="C2567">
            <v>22</v>
          </cell>
          <cell r="D2567">
            <v>22</v>
          </cell>
          <cell r="E2567">
            <v>22</v>
          </cell>
          <cell r="F2567">
            <v>0</v>
          </cell>
          <cell r="G2567">
            <v>0</v>
          </cell>
          <cell r="AA2567">
            <v>0</v>
          </cell>
          <cell r="AB2567">
            <v>22</v>
          </cell>
          <cell r="AC2567">
            <v>0</v>
          </cell>
          <cell r="AD2567">
            <v>0</v>
          </cell>
          <cell r="AE2567">
            <v>0</v>
          </cell>
          <cell r="AF2567">
            <v>0</v>
          </cell>
          <cell r="AG2567">
            <v>0</v>
          </cell>
          <cell r="AH2567">
            <v>0</v>
          </cell>
          <cell r="AI2567">
            <v>0</v>
          </cell>
          <cell r="AJ2567">
            <v>0</v>
          </cell>
        </row>
        <row r="2575">
          <cell r="C2575">
            <v>7</v>
          </cell>
          <cell r="H2575">
            <v>5</v>
          </cell>
          <cell r="I2575">
            <v>5</v>
          </cell>
          <cell r="J2575">
            <v>0</v>
          </cell>
          <cell r="K2575">
            <v>1</v>
          </cell>
          <cell r="L2575">
            <v>1</v>
          </cell>
          <cell r="M2575">
            <v>0</v>
          </cell>
          <cell r="N2575">
            <v>0</v>
          </cell>
          <cell r="P2575">
            <v>0</v>
          </cell>
          <cell r="Q2575">
            <v>6</v>
          </cell>
          <cell r="S2575">
            <v>0</v>
          </cell>
          <cell r="T2575">
            <v>1</v>
          </cell>
          <cell r="V2575">
            <v>0</v>
          </cell>
          <cell r="W2575">
            <v>0</v>
          </cell>
          <cell r="Y2575">
            <v>0</v>
          </cell>
          <cell r="Z2575">
            <v>0</v>
          </cell>
          <cell r="AD2575">
            <v>0</v>
          </cell>
          <cell r="AE2575">
            <v>0</v>
          </cell>
          <cell r="AF2575">
            <v>0</v>
          </cell>
          <cell r="AG2575">
            <v>0</v>
          </cell>
          <cell r="AH2575">
            <v>0</v>
          </cell>
          <cell r="AI2575">
            <v>0</v>
          </cell>
          <cell r="AJ2575">
            <v>1</v>
          </cell>
          <cell r="AL2575">
            <v>1395190</v>
          </cell>
        </row>
        <row r="2615">
          <cell r="C2615">
            <v>67</v>
          </cell>
          <cell r="H2615">
            <v>63</v>
          </cell>
          <cell r="I2615">
            <v>39</v>
          </cell>
          <cell r="J2615">
            <v>24</v>
          </cell>
          <cell r="K2615">
            <v>0</v>
          </cell>
          <cell r="L2615">
            <v>3</v>
          </cell>
          <cell r="M2615">
            <v>1</v>
          </cell>
          <cell r="N2615">
            <v>0</v>
          </cell>
          <cell r="P2615">
            <v>0</v>
          </cell>
          <cell r="Q2615">
            <v>60</v>
          </cell>
          <cell r="S2615">
            <v>0</v>
          </cell>
          <cell r="T2615">
            <v>0</v>
          </cell>
          <cell r="V2615">
            <v>0</v>
          </cell>
          <cell r="W2615">
            <v>0</v>
          </cell>
          <cell r="Y2615">
            <v>0</v>
          </cell>
          <cell r="Z2615">
            <v>6</v>
          </cell>
          <cell r="AD2615">
            <v>0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I2615">
            <v>0</v>
          </cell>
          <cell r="AJ2615">
            <v>24</v>
          </cell>
          <cell r="AL2615">
            <v>7263305</v>
          </cell>
        </row>
        <row r="2617">
          <cell r="C2617">
            <v>27</v>
          </cell>
          <cell r="D2617">
            <v>27</v>
          </cell>
          <cell r="E2617">
            <v>27</v>
          </cell>
          <cell r="F2617">
            <v>0</v>
          </cell>
          <cell r="G2617">
            <v>0</v>
          </cell>
          <cell r="AA2617">
            <v>27</v>
          </cell>
          <cell r="AB2617">
            <v>0</v>
          </cell>
          <cell r="AC2617">
            <v>0</v>
          </cell>
          <cell r="AD2617">
            <v>0</v>
          </cell>
          <cell r="AE2617">
            <v>0</v>
          </cell>
          <cell r="AF2617">
            <v>0</v>
          </cell>
          <cell r="AG2617">
            <v>0</v>
          </cell>
          <cell r="AH2617">
            <v>0</v>
          </cell>
          <cell r="AI2617">
            <v>0</v>
          </cell>
          <cell r="AJ2617">
            <v>0</v>
          </cell>
        </row>
        <row r="2618">
          <cell r="C2618">
            <v>9</v>
          </cell>
          <cell r="D2618">
            <v>9</v>
          </cell>
          <cell r="E2618">
            <v>7</v>
          </cell>
          <cell r="F2618">
            <v>2</v>
          </cell>
          <cell r="G2618">
            <v>0</v>
          </cell>
          <cell r="AA2618">
            <v>9</v>
          </cell>
          <cell r="AB2618">
            <v>0</v>
          </cell>
          <cell r="AC2618">
            <v>0</v>
          </cell>
          <cell r="AD2618">
            <v>0</v>
          </cell>
          <cell r="AE2618">
            <v>0</v>
          </cell>
          <cell r="AF2618">
            <v>0</v>
          </cell>
          <cell r="AG2618">
            <v>0</v>
          </cell>
          <cell r="AH2618">
            <v>0</v>
          </cell>
          <cell r="AI2618">
            <v>0</v>
          </cell>
          <cell r="AJ2618">
            <v>2</v>
          </cell>
        </row>
        <row r="2619"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  <cell r="AE2619">
            <v>0</v>
          </cell>
          <cell r="AF2619">
            <v>0</v>
          </cell>
          <cell r="AG2619">
            <v>0</v>
          </cell>
          <cell r="AH2619">
            <v>0</v>
          </cell>
          <cell r="AI2619">
            <v>0</v>
          </cell>
          <cell r="AJ2619">
            <v>0</v>
          </cell>
        </row>
        <row r="2621">
          <cell r="C2621">
            <v>87</v>
          </cell>
          <cell r="H2621">
            <v>84</v>
          </cell>
          <cell r="I2621">
            <v>30</v>
          </cell>
          <cell r="J2621">
            <v>54</v>
          </cell>
          <cell r="K2621">
            <v>3</v>
          </cell>
          <cell r="L2621">
            <v>0</v>
          </cell>
          <cell r="M2621">
            <v>0</v>
          </cell>
          <cell r="N2621">
            <v>0</v>
          </cell>
          <cell r="AD2621">
            <v>0</v>
          </cell>
          <cell r="AE2621">
            <v>0</v>
          </cell>
          <cell r="AF2621">
            <v>0</v>
          </cell>
          <cell r="AG2621">
            <v>0</v>
          </cell>
          <cell r="AH2621">
            <v>0</v>
          </cell>
          <cell r="AI2621">
            <v>0</v>
          </cell>
          <cell r="AJ2621">
            <v>53</v>
          </cell>
          <cell r="AL2621">
            <v>4722900</v>
          </cell>
        </row>
        <row r="2622">
          <cell r="C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AD2622">
            <v>0</v>
          </cell>
          <cell r="AE2622">
            <v>0</v>
          </cell>
          <cell r="AF2622">
            <v>0</v>
          </cell>
          <cell r="AG2622">
            <v>0</v>
          </cell>
          <cell r="AH2622">
            <v>0</v>
          </cell>
          <cell r="AI2622">
            <v>0</v>
          </cell>
          <cell r="AJ2622">
            <v>0</v>
          </cell>
          <cell r="AL2622">
            <v>0</v>
          </cell>
        </row>
        <row r="2623">
          <cell r="C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AD2623">
            <v>0</v>
          </cell>
          <cell r="AE2623">
            <v>0</v>
          </cell>
          <cell r="AF2623">
            <v>0</v>
          </cell>
          <cell r="AG2623">
            <v>0</v>
          </cell>
          <cell r="AH2623">
            <v>0</v>
          </cell>
          <cell r="AI2623">
            <v>0</v>
          </cell>
          <cell r="AJ2623">
            <v>0</v>
          </cell>
          <cell r="AL2623">
            <v>0</v>
          </cell>
        </row>
        <row r="2624">
          <cell r="C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AD2624">
            <v>0</v>
          </cell>
          <cell r="AE2624">
            <v>0</v>
          </cell>
          <cell r="AF2624">
            <v>0</v>
          </cell>
          <cell r="AG2624">
            <v>0</v>
          </cell>
          <cell r="AH2624">
            <v>0</v>
          </cell>
          <cell r="AI2624">
            <v>0</v>
          </cell>
          <cell r="AJ2624">
            <v>0</v>
          </cell>
          <cell r="AL2624">
            <v>0</v>
          </cell>
        </row>
        <row r="2625">
          <cell r="C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AD2625">
            <v>0</v>
          </cell>
          <cell r="AE2625">
            <v>0</v>
          </cell>
          <cell r="AF2625">
            <v>0</v>
          </cell>
          <cell r="AG2625">
            <v>0</v>
          </cell>
          <cell r="AH2625">
            <v>0</v>
          </cell>
          <cell r="AI2625">
            <v>0</v>
          </cell>
          <cell r="AJ2625">
            <v>0</v>
          </cell>
          <cell r="AL2625">
            <v>0</v>
          </cell>
        </row>
        <row r="2626">
          <cell r="C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L2626">
            <v>0</v>
          </cell>
        </row>
        <row r="2627">
          <cell r="C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AD2627">
            <v>0</v>
          </cell>
          <cell r="AE2627">
            <v>0</v>
          </cell>
          <cell r="AF2627">
            <v>0</v>
          </cell>
          <cell r="AG2627">
            <v>0</v>
          </cell>
          <cell r="AH2627">
            <v>0</v>
          </cell>
          <cell r="AI2627">
            <v>0</v>
          </cell>
          <cell r="AJ2627">
            <v>0</v>
          </cell>
          <cell r="AL2627">
            <v>0</v>
          </cell>
        </row>
        <row r="2628">
          <cell r="C2628">
            <v>59</v>
          </cell>
          <cell r="E2628">
            <v>51</v>
          </cell>
          <cell r="AL2628">
            <v>8028420</v>
          </cell>
        </row>
        <row r="2629">
          <cell r="C2629">
            <v>2</v>
          </cell>
          <cell r="E2629">
            <v>1</v>
          </cell>
          <cell r="AL2629">
            <v>165620</v>
          </cell>
        </row>
        <row r="2630">
          <cell r="C2630">
            <v>0</v>
          </cell>
          <cell r="E2630">
            <v>0</v>
          </cell>
          <cell r="AL2630">
            <v>0</v>
          </cell>
        </row>
        <row r="2631">
          <cell r="P2631">
            <v>0</v>
          </cell>
          <cell r="Q2631">
            <v>54</v>
          </cell>
          <cell r="S2631">
            <v>0</v>
          </cell>
          <cell r="T2631">
            <v>0</v>
          </cell>
          <cell r="V2631">
            <v>0</v>
          </cell>
          <cell r="W2631">
            <v>0</v>
          </cell>
          <cell r="Y2631">
            <v>0</v>
          </cell>
          <cell r="Z2631">
            <v>33</v>
          </cell>
        </row>
        <row r="2633">
          <cell r="C2633">
            <v>24</v>
          </cell>
          <cell r="D2633">
            <v>24</v>
          </cell>
          <cell r="E2633">
            <v>24</v>
          </cell>
          <cell r="F2633">
            <v>0</v>
          </cell>
          <cell r="G2633">
            <v>0</v>
          </cell>
          <cell r="AA2633">
            <v>0</v>
          </cell>
          <cell r="AB2633">
            <v>24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</row>
        <row r="2634"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AA2634">
            <v>0</v>
          </cell>
          <cell r="AB2634">
            <v>0</v>
          </cell>
          <cell r="AC2634">
            <v>0</v>
          </cell>
          <cell r="AD2634">
            <v>0</v>
          </cell>
          <cell r="AE2634">
            <v>0</v>
          </cell>
          <cell r="AF2634">
            <v>0</v>
          </cell>
          <cell r="AG2634">
            <v>0</v>
          </cell>
          <cell r="AH2634">
            <v>0</v>
          </cell>
          <cell r="AI2634">
            <v>0</v>
          </cell>
          <cell r="AJ2634">
            <v>0</v>
          </cell>
        </row>
        <row r="2635"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</row>
        <row r="2636">
          <cell r="C2636">
            <v>1</v>
          </cell>
          <cell r="D2636">
            <v>1</v>
          </cell>
          <cell r="E2636">
            <v>1</v>
          </cell>
          <cell r="F2636">
            <v>0</v>
          </cell>
          <cell r="G2636">
            <v>0</v>
          </cell>
          <cell r="AA2636">
            <v>0</v>
          </cell>
          <cell r="AB2636">
            <v>0</v>
          </cell>
          <cell r="AC2636">
            <v>1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H2636">
            <v>0</v>
          </cell>
          <cell r="AI2636">
            <v>0</v>
          </cell>
          <cell r="AJ2636">
            <v>0</v>
          </cell>
        </row>
        <row r="2637"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H2637">
            <v>0</v>
          </cell>
          <cell r="AI2637">
            <v>0</v>
          </cell>
          <cell r="AJ2637">
            <v>0</v>
          </cell>
        </row>
        <row r="2638"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AA2638">
            <v>0</v>
          </cell>
          <cell r="AB2638">
            <v>0</v>
          </cell>
          <cell r="AC2638">
            <v>0</v>
          </cell>
          <cell r="AD2638">
            <v>0</v>
          </cell>
          <cell r="AE2638">
            <v>0</v>
          </cell>
          <cell r="AF2638">
            <v>0</v>
          </cell>
          <cell r="AG2638">
            <v>0</v>
          </cell>
          <cell r="AH2638">
            <v>0</v>
          </cell>
          <cell r="AI2638">
            <v>0</v>
          </cell>
          <cell r="AJ2638">
            <v>0</v>
          </cell>
        </row>
        <row r="2639">
          <cell r="C2639">
            <v>40</v>
          </cell>
          <cell r="D2639">
            <v>40</v>
          </cell>
          <cell r="E2639">
            <v>40</v>
          </cell>
          <cell r="F2639">
            <v>0</v>
          </cell>
          <cell r="G2639">
            <v>0</v>
          </cell>
          <cell r="AA2639">
            <v>0</v>
          </cell>
          <cell r="AB2639">
            <v>33</v>
          </cell>
          <cell r="AC2639">
            <v>7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</row>
        <row r="2640"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AA2640">
            <v>0</v>
          </cell>
          <cell r="AB2640">
            <v>0</v>
          </cell>
          <cell r="AC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</row>
        <row r="2641">
          <cell r="C2641">
            <v>47</v>
          </cell>
          <cell r="D2641">
            <v>47</v>
          </cell>
          <cell r="E2641">
            <v>47</v>
          </cell>
          <cell r="F2641">
            <v>0</v>
          </cell>
          <cell r="G2641">
            <v>0</v>
          </cell>
          <cell r="AA2641">
            <v>0</v>
          </cell>
          <cell r="AB2641">
            <v>35</v>
          </cell>
          <cell r="AC2641">
            <v>12</v>
          </cell>
          <cell r="AD2641">
            <v>0</v>
          </cell>
          <cell r="AE2641">
            <v>0</v>
          </cell>
          <cell r="AF2641">
            <v>0</v>
          </cell>
          <cell r="AG2641">
            <v>0</v>
          </cell>
          <cell r="AH2641">
            <v>0</v>
          </cell>
          <cell r="AI2641">
            <v>0</v>
          </cell>
          <cell r="AJ2641">
            <v>0</v>
          </cell>
        </row>
        <row r="2642">
          <cell r="C2642">
            <v>45</v>
          </cell>
          <cell r="D2642">
            <v>45</v>
          </cell>
          <cell r="E2642">
            <v>45</v>
          </cell>
          <cell r="F2642">
            <v>0</v>
          </cell>
          <cell r="G2642">
            <v>0</v>
          </cell>
          <cell r="AA2642">
            <v>0</v>
          </cell>
          <cell r="AB2642">
            <v>39</v>
          </cell>
          <cell r="AC2642">
            <v>6</v>
          </cell>
          <cell r="AD2642">
            <v>0</v>
          </cell>
          <cell r="AE2642">
            <v>0</v>
          </cell>
          <cell r="AF2642">
            <v>0</v>
          </cell>
          <cell r="AG2642">
            <v>0</v>
          </cell>
          <cell r="AH2642">
            <v>0</v>
          </cell>
          <cell r="AI2642">
            <v>0</v>
          </cell>
          <cell r="AJ2642">
            <v>0</v>
          </cell>
        </row>
        <row r="2643">
          <cell r="C2643">
            <v>1</v>
          </cell>
          <cell r="D2643">
            <v>1</v>
          </cell>
          <cell r="E2643">
            <v>1</v>
          </cell>
          <cell r="F2643">
            <v>0</v>
          </cell>
          <cell r="G2643">
            <v>0</v>
          </cell>
          <cell r="AA2643">
            <v>1</v>
          </cell>
          <cell r="AB2643">
            <v>0</v>
          </cell>
          <cell r="AC2643">
            <v>0</v>
          </cell>
          <cell r="AD2643">
            <v>0</v>
          </cell>
          <cell r="AE2643">
            <v>0</v>
          </cell>
          <cell r="AF2643">
            <v>0</v>
          </cell>
          <cell r="AG2643">
            <v>0</v>
          </cell>
          <cell r="AH2643">
            <v>0</v>
          </cell>
          <cell r="AI2643">
            <v>0</v>
          </cell>
          <cell r="AJ2643">
            <v>0</v>
          </cell>
        </row>
        <row r="2644"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  <cell r="AE2644">
            <v>0</v>
          </cell>
          <cell r="AF2644">
            <v>0</v>
          </cell>
          <cell r="AG2644">
            <v>0</v>
          </cell>
          <cell r="AH2644">
            <v>0</v>
          </cell>
          <cell r="AI2644">
            <v>0</v>
          </cell>
          <cell r="AJ2644">
            <v>0</v>
          </cell>
        </row>
        <row r="2645"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  <cell r="AE2645">
            <v>0</v>
          </cell>
          <cell r="AF2645">
            <v>0</v>
          </cell>
          <cell r="AG2645">
            <v>0</v>
          </cell>
          <cell r="AH2645">
            <v>0</v>
          </cell>
          <cell r="AI2645">
            <v>0</v>
          </cell>
          <cell r="AJ2645">
            <v>0</v>
          </cell>
        </row>
        <row r="2646"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</row>
        <row r="2647"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</row>
        <row r="2648">
          <cell r="C2648">
            <v>1</v>
          </cell>
          <cell r="D2648">
            <v>1</v>
          </cell>
          <cell r="E2648">
            <v>1</v>
          </cell>
          <cell r="F2648">
            <v>0</v>
          </cell>
          <cell r="G2648">
            <v>0</v>
          </cell>
          <cell r="AA2648">
            <v>0</v>
          </cell>
          <cell r="AB2648">
            <v>1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</row>
        <row r="2649">
          <cell r="C2649">
            <v>81</v>
          </cell>
          <cell r="D2649">
            <v>81</v>
          </cell>
          <cell r="E2649">
            <v>81</v>
          </cell>
          <cell r="F2649">
            <v>0</v>
          </cell>
          <cell r="G2649">
            <v>0</v>
          </cell>
          <cell r="AA2649">
            <v>0</v>
          </cell>
          <cell r="AB2649">
            <v>81</v>
          </cell>
          <cell r="AC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</row>
        <row r="2858">
          <cell r="C2858">
            <v>79</v>
          </cell>
          <cell r="H2858">
            <v>66</v>
          </cell>
          <cell r="I2858">
            <v>58</v>
          </cell>
          <cell r="J2858">
            <v>8</v>
          </cell>
          <cell r="K2858">
            <v>2</v>
          </cell>
          <cell r="L2858">
            <v>10</v>
          </cell>
          <cell r="M2858">
            <v>0</v>
          </cell>
          <cell r="N2858">
            <v>1</v>
          </cell>
          <cell r="P2858">
            <v>9</v>
          </cell>
          <cell r="Q2858">
            <v>42</v>
          </cell>
          <cell r="S2858">
            <v>0</v>
          </cell>
          <cell r="T2858">
            <v>15</v>
          </cell>
          <cell r="V2858">
            <v>0</v>
          </cell>
          <cell r="W2858">
            <v>0</v>
          </cell>
          <cell r="Y2858">
            <v>0</v>
          </cell>
          <cell r="Z2858">
            <v>7</v>
          </cell>
          <cell r="AD2858">
            <v>0</v>
          </cell>
          <cell r="AE2858">
            <v>0</v>
          </cell>
          <cell r="AF2858">
            <v>0</v>
          </cell>
          <cell r="AG2858">
            <v>0</v>
          </cell>
          <cell r="AH2858">
            <v>0</v>
          </cell>
          <cell r="AI2858">
            <v>0</v>
          </cell>
          <cell r="AJ2858">
            <v>8</v>
          </cell>
          <cell r="AL2858">
            <v>18398300</v>
          </cell>
        </row>
        <row r="2861">
          <cell r="C2861">
            <v>2</v>
          </cell>
          <cell r="I2861">
            <v>2</v>
          </cell>
        </row>
        <row r="2862">
          <cell r="C2862">
            <v>3</v>
          </cell>
          <cell r="I2862">
            <v>3</v>
          </cell>
        </row>
        <row r="2863">
          <cell r="C2863">
            <v>2</v>
          </cell>
          <cell r="I2863">
            <v>2</v>
          </cell>
        </row>
        <row r="2870">
          <cell r="C2870">
            <v>13</v>
          </cell>
          <cell r="H2870">
            <v>10</v>
          </cell>
          <cell r="I2870">
            <v>9</v>
          </cell>
          <cell r="J2870">
            <v>1</v>
          </cell>
          <cell r="K2870">
            <v>0</v>
          </cell>
          <cell r="L2870">
            <v>3</v>
          </cell>
          <cell r="M2870">
            <v>0</v>
          </cell>
          <cell r="N2870">
            <v>0</v>
          </cell>
          <cell r="P2870">
            <v>1</v>
          </cell>
          <cell r="Q2870">
            <v>5</v>
          </cell>
          <cell r="S2870">
            <v>3</v>
          </cell>
          <cell r="T2870">
            <v>3</v>
          </cell>
          <cell r="V2870">
            <v>0</v>
          </cell>
          <cell r="W2870">
            <v>0</v>
          </cell>
          <cell r="Y2870">
            <v>0</v>
          </cell>
          <cell r="Z2870">
            <v>1</v>
          </cell>
          <cell r="AD2870">
            <v>0</v>
          </cell>
          <cell r="AE2870">
            <v>0</v>
          </cell>
          <cell r="AF2870">
            <v>0</v>
          </cell>
          <cell r="AG2870">
            <v>0</v>
          </cell>
          <cell r="AH2870">
            <v>0</v>
          </cell>
          <cell r="AI2870">
            <v>0</v>
          </cell>
          <cell r="AJ2870">
            <v>1</v>
          </cell>
          <cell r="AL2870">
            <v>592560</v>
          </cell>
        </row>
        <row r="2882">
          <cell r="C2882">
            <v>11</v>
          </cell>
          <cell r="D2882">
            <v>11</v>
          </cell>
          <cell r="E2882">
            <v>11</v>
          </cell>
          <cell r="F2882">
            <v>0</v>
          </cell>
          <cell r="G2882">
            <v>0</v>
          </cell>
          <cell r="AA2882">
            <v>1</v>
          </cell>
          <cell r="AB2882">
            <v>10</v>
          </cell>
          <cell r="AC2882">
            <v>0</v>
          </cell>
          <cell r="AD2882">
            <v>0</v>
          </cell>
          <cell r="AE2882">
            <v>0</v>
          </cell>
          <cell r="AF2882">
            <v>0</v>
          </cell>
          <cell r="AG2882">
            <v>0</v>
          </cell>
          <cell r="AH2882">
            <v>0</v>
          </cell>
          <cell r="AI2882">
            <v>0</v>
          </cell>
          <cell r="AJ2882">
            <v>0</v>
          </cell>
        </row>
        <row r="2937">
          <cell r="C2937">
            <v>24</v>
          </cell>
          <cell r="E2937">
            <v>24</v>
          </cell>
        </row>
        <row r="2939">
          <cell r="C2939">
            <v>35</v>
          </cell>
          <cell r="E2939">
            <v>27</v>
          </cell>
          <cell r="AL2939">
            <v>922050</v>
          </cell>
        </row>
        <row r="2949">
          <cell r="C2949">
            <v>87</v>
          </cell>
          <cell r="E2949">
            <v>29</v>
          </cell>
        </row>
        <row r="2951">
          <cell r="C2951">
            <v>158</v>
          </cell>
          <cell r="E2951">
            <v>158</v>
          </cell>
          <cell r="AL2951">
            <v>3555000</v>
          </cell>
        </row>
        <row r="2952">
          <cell r="C2952">
            <v>176</v>
          </cell>
          <cell r="E2952">
            <v>176</v>
          </cell>
          <cell r="AL2952">
            <v>12457280</v>
          </cell>
        </row>
        <row r="2953">
          <cell r="C2953">
            <v>0</v>
          </cell>
          <cell r="E2953">
            <v>0</v>
          </cell>
          <cell r="AL2953">
            <v>0</v>
          </cell>
        </row>
        <row r="2954">
          <cell r="C2954">
            <v>334</v>
          </cell>
          <cell r="E2954">
            <v>329</v>
          </cell>
          <cell r="AL2954">
            <v>1016610</v>
          </cell>
        </row>
        <row r="2955">
          <cell r="C2955">
            <v>0</v>
          </cell>
          <cell r="E2955">
            <v>0</v>
          </cell>
          <cell r="AL2955">
            <v>0</v>
          </cell>
        </row>
        <row r="2956">
          <cell r="C2956">
            <v>0</v>
          </cell>
          <cell r="E2956">
            <v>0</v>
          </cell>
          <cell r="AL2956">
            <v>0</v>
          </cell>
        </row>
        <row r="2957">
          <cell r="C2957">
            <v>0</v>
          </cell>
          <cell r="E2957">
            <v>0</v>
          </cell>
          <cell r="AL2957">
            <v>0</v>
          </cell>
        </row>
        <row r="2976">
          <cell r="C2976">
            <v>595</v>
          </cell>
          <cell r="E2976">
            <v>595</v>
          </cell>
          <cell r="AL2976">
            <v>2437150</v>
          </cell>
        </row>
        <row r="2995">
          <cell r="C2995">
            <v>595</v>
          </cell>
          <cell r="E2995">
            <v>595</v>
          </cell>
          <cell r="AL2995">
            <v>2614150</v>
          </cell>
        </row>
        <row r="3013">
          <cell r="C3013">
            <v>121</v>
          </cell>
          <cell r="E3013">
            <v>121</v>
          </cell>
          <cell r="AL3013">
            <v>999200</v>
          </cell>
        </row>
        <row r="3045">
          <cell r="C3045">
            <v>49</v>
          </cell>
          <cell r="E3045">
            <v>49</v>
          </cell>
          <cell r="AL3045">
            <v>3257060</v>
          </cell>
        </row>
        <row r="3073">
          <cell r="C3073">
            <v>82</v>
          </cell>
          <cell r="I3073">
            <v>37</v>
          </cell>
          <cell r="P3073">
            <v>0</v>
          </cell>
          <cell r="Q3073">
            <v>0</v>
          </cell>
          <cell r="S3073">
            <v>0</v>
          </cell>
          <cell r="T3073">
            <v>1</v>
          </cell>
          <cell r="V3073">
            <v>0</v>
          </cell>
          <cell r="W3073">
            <v>0</v>
          </cell>
          <cell r="Y3073">
            <v>0</v>
          </cell>
          <cell r="Z3073">
            <v>0</v>
          </cell>
          <cell r="AL3073">
            <v>1294940</v>
          </cell>
        </row>
        <row r="3084">
          <cell r="C3084">
            <v>83</v>
          </cell>
          <cell r="H3084">
            <v>41</v>
          </cell>
          <cell r="I3084">
            <v>38</v>
          </cell>
          <cell r="J3084">
            <v>3</v>
          </cell>
          <cell r="K3084">
            <v>1</v>
          </cell>
          <cell r="L3084">
            <v>39</v>
          </cell>
          <cell r="M3084">
            <v>1</v>
          </cell>
          <cell r="N3084">
            <v>1</v>
          </cell>
          <cell r="AD3084">
            <v>0</v>
          </cell>
          <cell r="AE3084">
            <v>0</v>
          </cell>
          <cell r="AF3084">
            <v>0</v>
          </cell>
          <cell r="AG3084">
            <v>0</v>
          </cell>
          <cell r="AH3084">
            <v>0</v>
          </cell>
          <cell r="AI3084">
            <v>0</v>
          </cell>
          <cell r="AJ3084">
            <v>4</v>
          </cell>
          <cell r="AL3084">
            <v>1294940</v>
          </cell>
        </row>
        <row r="3134">
          <cell r="C3134">
            <v>0</v>
          </cell>
        </row>
        <row r="3137">
          <cell r="C3137">
            <v>631</v>
          </cell>
          <cell r="E3137">
            <v>631</v>
          </cell>
          <cell r="AL3137">
            <v>14872670</v>
          </cell>
        </row>
        <row r="3138">
          <cell r="C3138">
            <v>0</v>
          </cell>
          <cell r="E3138">
            <v>0</v>
          </cell>
          <cell r="AL3138">
            <v>0</v>
          </cell>
        </row>
        <row r="3150">
          <cell r="C3150">
            <v>3</v>
          </cell>
          <cell r="E3150">
            <v>3</v>
          </cell>
          <cell r="AL3150">
            <v>25260</v>
          </cell>
        </row>
        <row r="3151">
          <cell r="C3151">
            <v>0</v>
          </cell>
          <cell r="E3151">
            <v>0</v>
          </cell>
          <cell r="AL3151">
            <v>0</v>
          </cell>
        </row>
        <row r="3152">
          <cell r="C3152">
            <v>0</v>
          </cell>
          <cell r="E3152">
            <v>0</v>
          </cell>
          <cell r="AL3152">
            <v>0</v>
          </cell>
        </row>
        <row r="3153">
          <cell r="C3153">
            <v>0</v>
          </cell>
          <cell r="E3153">
            <v>0</v>
          </cell>
          <cell r="AL3153">
            <v>0</v>
          </cell>
        </row>
        <row r="3154">
          <cell r="C3154">
            <v>1</v>
          </cell>
          <cell r="E3154">
            <v>1</v>
          </cell>
          <cell r="AL3154">
            <v>950770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2022</v>
          </cell>
        </row>
      </sheetData>
      <sheetData sheetId="1">
        <row r="52">
          <cell r="C52">
            <v>8107</v>
          </cell>
          <cell r="E52">
            <v>8024</v>
          </cell>
          <cell r="AL52">
            <v>69568080</v>
          </cell>
        </row>
        <row r="54">
          <cell r="C54">
            <v>0</v>
          </cell>
          <cell r="E54">
            <v>0</v>
          </cell>
          <cell r="AL54">
            <v>0</v>
          </cell>
        </row>
        <row r="55">
          <cell r="C55">
            <v>171</v>
          </cell>
          <cell r="E55">
            <v>111</v>
          </cell>
          <cell r="AL55">
            <v>1784880</v>
          </cell>
        </row>
        <row r="56">
          <cell r="C56">
            <v>4441</v>
          </cell>
          <cell r="E56">
            <v>4245</v>
          </cell>
          <cell r="AL56">
            <v>36804150</v>
          </cell>
        </row>
        <row r="60">
          <cell r="C60">
            <v>936</v>
          </cell>
          <cell r="E60">
            <v>936</v>
          </cell>
          <cell r="AL60">
            <v>2162160</v>
          </cell>
        </row>
        <row r="61">
          <cell r="C61">
            <v>0</v>
          </cell>
          <cell r="E61">
            <v>0</v>
          </cell>
          <cell r="AL61">
            <v>0</v>
          </cell>
        </row>
        <row r="62">
          <cell r="C62">
            <v>0</v>
          </cell>
          <cell r="E62">
            <v>0</v>
          </cell>
          <cell r="AL62">
            <v>0</v>
          </cell>
        </row>
        <row r="63">
          <cell r="C63">
            <v>231</v>
          </cell>
          <cell r="E63">
            <v>231</v>
          </cell>
          <cell r="AL63">
            <v>311850</v>
          </cell>
        </row>
        <row r="64">
          <cell r="C64">
            <v>956</v>
          </cell>
          <cell r="E64">
            <v>952</v>
          </cell>
          <cell r="AL64">
            <v>1285200</v>
          </cell>
        </row>
        <row r="65">
          <cell r="C65">
            <v>593</v>
          </cell>
          <cell r="E65">
            <v>593</v>
          </cell>
          <cell r="AL65">
            <v>800550</v>
          </cell>
        </row>
        <row r="67">
          <cell r="C67">
            <v>382</v>
          </cell>
        </row>
        <row r="68">
          <cell r="C68">
            <v>395</v>
          </cell>
        </row>
        <row r="119">
          <cell r="C119">
            <v>115</v>
          </cell>
          <cell r="E119">
            <v>115</v>
          </cell>
          <cell r="AL119">
            <v>829150</v>
          </cell>
        </row>
        <row r="122">
          <cell r="C122">
            <v>0</v>
          </cell>
          <cell r="E122">
            <v>0</v>
          </cell>
          <cell r="AL122">
            <v>0</v>
          </cell>
        </row>
        <row r="126">
          <cell r="C126">
            <v>0</v>
          </cell>
          <cell r="E126">
            <v>0</v>
          </cell>
          <cell r="AL126">
            <v>0</v>
          </cell>
        </row>
        <row r="128">
          <cell r="C128">
            <v>41</v>
          </cell>
          <cell r="E128">
            <v>41</v>
          </cell>
          <cell r="AL128">
            <v>182040</v>
          </cell>
        </row>
        <row r="129">
          <cell r="C129">
            <v>67</v>
          </cell>
          <cell r="E129">
            <v>67</v>
          </cell>
          <cell r="AL129">
            <v>163480</v>
          </cell>
        </row>
        <row r="130">
          <cell r="C130">
            <v>0</v>
          </cell>
          <cell r="E130">
            <v>0</v>
          </cell>
          <cell r="AL130">
            <v>0</v>
          </cell>
        </row>
        <row r="131">
          <cell r="C131">
            <v>265</v>
          </cell>
          <cell r="E131">
            <v>265</v>
          </cell>
          <cell r="AL131">
            <v>646600</v>
          </cell>
        </row>
        <row r="132">
          <cell r="C132">
            <v>72</v>
          </cell>
          <cell r="E132">
            <v>72</v>
          </cell>
          <cell r="AL132">
            <v>175680</v>
          </cell>
        </row>
        <row r="133">
          <cell r="C133">
            <v>95</v>
          </cell>
          <cell r="E133">
            <v>95</v>
          </cell>
          <cell r="AL133">
            <v>231800</v>
          </cell>
        </row>
        <row r="135">
          <cell r="C135">
            <v>513</v>
          </cell>
        </row>
        <row r="139">
          <cell r="C139">
            <v>35</v>
          </cell>
          <cell r="E139">
            <v>35</v>
          </cell>
          <cell r="AL139">
            <v>74200</v>
          </cell>
        </row>
        <row r="140">
          <cell r="C140">
            <v>346</v>
          </cell>
          <cell r="E140">
            <v>346</v>
          </cell>
          <cell r="AL140">
            <v>422120</v>
          </cell>
        </row>
        <row r="141">
          <cell r="C141">
            <v>36</v>
          </cell>
          <cell r="E141">
            <v>36</v>
          </cell>
          <cell r="AL141">
            <v>76320</v>
          </cell>
        </row>
        <row r="142">
          <cell r="C142">
            <v>0</v>
          </cell>
          <cell r="E142">
            <v>0</v>
          </cell>
          <cell r="AL142">
            <v>0</v>
          </cell>
        </row>
        <row r="143">
          <cell r="C143">
            <v>5</v>
          </cell>
          <cell r="E143">
            <v>5</v>
          </cell>
          <cell r="AL143">
            <v>10600</v>
          </cell>
        </row>
        <row r="145">
          <cell r="C145">
            <v>759</v>
          </cell>
        </row>
        <row r="146">
          <cell r="C146">
            <v>0</v>
          </cell>
        </row>
        <row r="150">
          <cell r="C150">
            <v>1923</v>
          </cell>
          <cell r="E150">
            <v>1911</v>
          </cell>
          <cell r="AL150">
            <v>1547910</v>
          </cell>
        </row>
        <row r="153">
          <cell r="C153">
            <v>0</v>
          </cell>
          <cell r="E153">
            <v>0</v>
          </cell>
        </row>
        <row r="196">
          <cell r="C196">
            <v>1297</v>
          </cell>
          <cell r="E196">
            <v>1043</v>
          </cell>
          <cell r="AL196">
            <v>40332810</v>
          </cell>
        </row>
        <row r="197">
          <cell r="C197">
            <v>2105</v>
          </cell>
          <cell r="E197">
            <v>2101</v>
          </cell>
          <cell r="AL197">
            <v>91456530</v>
          </cell>
        </row>
        <row r="198">
          <cell r="C198">
            <v>342</v>
          </cell>
          <cell r="E198">
            <v>342</v>
          </cell>
          <cell r="AL198">
            <v>27688320</v>
          </cell>
        </row>
        <row r="199">
          <cell r="C199">
            <v>163</v>
          </cell>
          <cell r="E199">
            <v>163</v>
          </cell>
          <cell r="AL199">
            <v>13196480</v>
          </cell>
        </row>
        <row r="200">
          <cell r="C200">
            <v>0</v>
          </cell>
          <cell r="E200">
            <v>0</v>
          </cell>
          <cell r="AL200">
            <v>0</v>
          </cell>
        </row>
        <row r="201">
          <cell r="C201">
            <v>764</v>
          </cell>
          <cell r="E201">
            <v>762</v>
          </cell>
          <cell r="AL201">
            <v>127711200</v>
          </cell>
        </row>
        <row r="202">
          <cell r="C202">
            <v>0</v>
          </cell>
          <cell r="E202">
            <v>0</v>
          </cell>
          <cell r="AL202">
            <v>0</v>
          </cell>
        </row>
        <row r="203">
          <cell r="C203">
            <v>0</v>
          </cell>
          <cell r="E203">
            <v>0</v>
          </cell>
          <cell r="AL203">
            <v>0</v>
          </cell>
        </row>
        <row r="204">
          <cell r="C204">
            <v>443</v>
          </cell>
          <cell r="E204">
            <v>440</v>
          </cell>
          <cell r="AL204">
            <v>17036800</v>
          </cell>
        </row>
        <row r="205">
          <cell r="C205">
            <v>161</v>
          </cell>
          <cell r="E205">
            <v>161</v>
          </cell>
          <cell r="AL205">
            <v>1259020</v>
          </cell>
        </row>
        <row r="206">
          <cell r="C206">
            <v>83</v>
          </cell>
          <cell r="E206">
            <v>83</v>
          </cell>
          <cell r="AL206">
            <v>6028290</v>
          </cell>
        </row>
        <row r="208">
          <cell r="C208">
            <v>0</v>
          </cell>
          <cell r="E208">
            <v>0</v>
          </cell>
          <cell r="AL208">
            <v>0</v>
          </cell>
        </row>
        <row r="209">
          <cell r="C209">
            <v>0</v>
          </cell>
          <cell r="E209">
            <v>0</v>
          </cell>
          <cell r="AL209">
            <v>0</v>
          </cell>
        </row>
        <row r="210">
          <cell r="C210">
            <v>0</v>
          </cell>
          <cell r="E210">
            <v>0</v>
          </cell>
          <cell r="AL210">
            <v>0</v>
          </cell>
        </row>
        <row r="211">
          <cell r="C211">
            <v>161</v>
          </cell>
          <cell r="E211">
            <v>161</v>
          </cell>
          <cell r="AL211">
            <v>9297750</v>
          </cell>
        </row>
        <row r="212">
          <cell r="C212">
            <v>532</v>
          </cell>
          <cell r="E212">
            <v>532</v>
          </cell>
          <cell r="AL212">
            <v>51173080</v>
          </cell>
        </row>
        <row r="297">
          <cell r="C297">
            <v>47607</v>
          </cell>
          <cell r="D297">
            <v>46896</v>
          </cell>
          <cell r="E297">
            <v>46896</v>
          </cell>
          <cell r="F297">
            <v>0</v>
          </cell>
          <cell r="G297">
            <v>711</v>
          </cell>
          <cell r="AA297">
            <v>18334</v>
          </cell>
          <cell r="AB297">
            <v>13812</v>
          </cell>
          <cell r="AC297">
            <v>15461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6</v>
          </cell>
          <cell r="AJ297">
            <v>0</v>
          </cell>
          <cell r="AL297">
            <v>81249100</v>
          </cell>
        </row>
        <row r="375">
          <cell r="C375">
            <v>58836</v>
          </cell>
          <cell r="D375">
            <v>58489</v>
          </cell>
          <cell r="E375">
            <v>58489</v>
          </cell>
          <cell r="F375">
            <v>0</v>
          </cell>
          <cell r="G375">
            <v>347</v>
          </cell>
          <cell r="AA375">
            <v>15935</v>
          </cell>
          <cell r="AB375">
            <v>26171</v>
          </cell>
          <cell r="AC375">
            <v>16730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104</v>
          </cell>
          <cell r="AJ375">
            <v>0</v>
          </cell>
          <cell r="AL375">
            <v>94594570</v>
          </cell>
        </row>
        <row r="421">
          <cell r="C421">
            <v>4062</v>
          </cell>
          <cell r="D421">
            <v>4051</v>
          </cell>
          <cell r="E421">
            <v>4051</v>
          </cell>
          <cell r="F421">
            <v>0</v>
          </cell>
          <cell r="G421">
            <v>11</v>
          </cell>
          <cell r="AA421">
            <v>225</v>
          </cell>
          <cell r="AB421">
            <v>3792</v>
          </cell>
          <cell r="AC421">
            <v>45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26</v>
          </cell>
          <cell r="AJ421">
            <v>0</v>
          </cell>
          <cell r="AL421">
            <v>18347480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L435">
            <v>0</v>
          </cell>
        </row>
        <row r="514">
          <cell r="C514">
            <v>3703</v>
          </cell>
          <cell r="D514">
            <v>3680</v>
          </cell>
          <cell r="E514">
            <v>3680</v>
          </cell>
          <cell r="F514">
            <v>0</v>
          </cell>
          <cell r="G514">
            <v>23</v>
          </cell>
          <cell r="AA514">
            <v>1249</v>
          </cell>
          <cell r="AB514">
            <v>1148</v>
          </cell>
          <cell r="AC514">
            <v>1306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241</v>
          </cell>
          <cell r="AJ514">
            <v>0</v>
          </cell>
          <cell r="AL514">
            <v>21893690</v>
          </cell>
        </row>
        <row r="573">
          <cell r="C573">
            <v>4550</v>
          </cell>
          <cell r="D573">
            <v>4542</v>
          </cell>
          <cell r="E573">
            <v>4542</v>
          </cell>
          <cell r="F573">
            <v>0</v>
          </cell>
          <cell r="G573">
            <v>8</v>
          </cell>
          <cell r="AA573">
            <v>816</v>
          </cell>
          <cell r="AB573">
            <v>3367</v>
          </cell>
          <cell r="AC573">
            <v>367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14</v>
          </cell>
          <cell r="AJ573">
            <v>0</v>
          </cell>
          <cell r="AL573">
            <v>16712940</v>
          </cell>
        </row>
        <row r="593">
          <cell r="C593">
            <v>35</v>
          </cell>
          <cell r="D593">
            <v>35</v>
          </cell>
          <cell r="E593">
            <v>35</v>
          </cell>
          <cell r="F593">
            <v>0</v>
          </cell>
          <cell r="G593">
            <v>0</v>
          </cell>
          <cell r="AA593">
            <v>2</v>
          </cell>
          <cell r="AB593">
            <v>33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L593">
            <v>113480</v>
          </cell>
        </row>
        <row r="634">
          <cell r="C634">
            <v>41825</v>
          </cell>
          <cell r="D634">
            <v>41711</v>
          </cell>
          <cell r="E634">
            <v>41711</v>
          </cell>
          <cell r="F634">
            <v>0</v>
          </cell>
          <cell r="G634">
            <v>114</v>
          </cell>
          <cell r="AA634">
            <v>590</v>
          </cell>
          <cell r="AB634">
            <v>39076</v>
          </cell>
          <cell r="AC634">
            <v>2159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58</v>
          </cell>
          <cell r="AJ634">
            <v>0</v>
          </cell>
          <cell r="AL634">
            <v>909492340</v>
          </cell>
        </row>
        <row r="644">
          <cell r="C644">
            <v>655</v>
          </cell>
          <cell r="D644">
            <v>640</v>
          </cell>
          <cell r="E644">
            <v>640</v>
          </cell>
          <cell r="F644">
            <v>0</v>
          </cell>
          <cell r="G644">
            <v>15</v>
          </cell>
          <cell r="AA644">
            <v>26</v>
          </cell>
          <cell r="AB644">
            <v>11</v>
          </cell>
          <cell r="AC644">
            <v>618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1462760</v>
          </cell>
        </row>
        <row r="655">
          <cell r="C655">
            <v>5805</v>
          </cell>
          <cell r="D655">
            <v>5614</v>
          </cell>
          <cell r="E655">
            <v>5614</v>
          </cell>
          <cell r="F655">
            <v>0</v>
          </cell>
          <cell r="G655">
            <v>191</v>
          </cell>
          <cell r="AA655">
            <v>2753</v>
          </cell>
          <cell r="AB655">
            <v>1855</v>
          </cell>
          <cell r="AC655">
            <v>1197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705">
          <cell r="C705">
            <v>106</v>
          </cell>
          <cell r="D705">
            <v>103</v>
          </cell>
          <cell r="E705">
            <v>103</v>
          </cell>
          <cell r="F705">
            <v>0</v>
          </cell>
          <cell r="G705">
            <v>3</v>
          </cell>
          <cell r="AA705">
            <v>44</v>
          </cell>
          <cell r="AB705">
            <v>52</v>
          </cell>
          <cell r="AC705">
            <v>10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10</v>
          </cell>
          <cell r="AJ705">
            <v>0</v>
          </cell>
          <cell r="AL705">
            <v>167590</v>
          </cell>
        </row>
        <row r="747">
          <cell r="C747">
            <v>4142</v>
          </cell>
          <cell r="D747">
            <v>4135</v>
          </cell>
          <cell r="E747">
            <v>4135</v>
          </cell>
          <cell r="F747">
            <v>0</v>
          </cell>
          <cell r="G747">
            <v>7</v>
          </cell>
          <cell r="AA747">
            <v>314</v>
          </cell>
          <cell r="AB747">
            <v>3074</v>
          </cell>
          <cell r="AC747">
            <v>754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7384090</v>
          </cell>
        </row>
        <row r="807">
          <cell r="C807">
            <v>3299</v>
          </cell>
          <cell r="D807">
            <v>3268</v>
          </cell>
          <cell r="E807">
            <v>3266</v>
          </cell>
          <cell r="F807">
            <v>2</v>
          </cell>
          <cell r="G807">
            <v>31</v>
          </cell>
          <cell r="AA807">
            <v>452</v>
          </cell>
          <cell r="AB807">
            <v>974</v>
          </cell>
          <cell r="AC807">
            <v>1873</v>
          </cell>
          <cell r="AD807">
            <v>9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L807">
            <v>33295980</v>
          </cell>
        </row>
        <row r="830"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60">
          <cell r="C860">
            <v>1900</v>
          </cell>
          <cell r="D860">
            <v>1885</v>
          </cell>
          <cell r="E860">
            <v>1885</v>
          </cell>
          <cell r="F860">
            <v>0</v>
          </cell>
          <cell r="G860">
            <v>15</v>
          </cell>
          <cell r="AA860">
            <v>234</v>
          </cell>
          <cell r="AB860">
            <v>398</v>
          </cell>
          <cell r="AC860">
            <v>1268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L860">
            <v>111264050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L862">
            <v>0</v>
          </cell>
        </row>
        <row r="863">
          <cell r="C863">
            <v>95</v>
          </cell>
          <cell r="D863">
            <v>81</v>
          </cell>
          <cell r="E863">
            <v>81</v>
          </cell>
          <cell r="F863">
            <v>0</v>
          </cell>
          <cell r="G863">
            <v>14</v>
          </cell>
          <cell r="AA863">
            <v>26</v>
          </cell>
          <cell r="AB863">
            <v>38</v>
          </cell>
          <cell r="AC863">
            <v>31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L863">
            <v>1841940</v>
          </cell>
        </row>
        <row r="885">
          <cell r="C885">
            <v>1450</v>
          </cell>
          <cell r="D885">
            <v>1411</v>
          </cell>
          <cell r="E885">
            <v>1411</v>
          </cell>
          <cell r="F885">
            <v>0</v>
          </cell>
          <cell r="G885">
            <v>39</v>
          </cell>
          <cell r="AA885">
            <v>517</v>
          </cell>
          <cell r="AB885">
            <v>725</v>
          </cell>
          <cell r="AC885">
            <v>208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L885">
            <v>26430440</v>
          </cell>
        </row>
        <row r="926"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4</v>
          </cell>
          <cell r="AJ926">
            <v>0</v>
          </cell>
          <cell r="AL926">
            <v>0</v>
          </cell>
        </row>
        <row r="970">
          <cell r="C970">
            <v>9</v>
          </cell>
          <cell r="D970">
            <v>9</v>
          </cell>
          <cell r="E970">
            <v>9</v>
          </cell>
          <cell r="F970">
            <v>0</v>
          </cell>
          <cell r="G970">
            <v>0</v>
          </cell>
          <cell r="AA970">
            <v>7</v>
          </cell>
          <cell r="AB970">
            <v>2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</row>
        <row r="1048"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35</v>
          </cell>
          <cell r="AJ1048">
            <v>0</v>
          </cell>
          <cell r="AL1048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86">
          <cell r="AL1086">
            <v>0</v>
          </cell>
        </row>
        <row r="1087"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101">
          <cell r="C1101">
            <v>6793</v>
          </cell>
          <cell r="D1101">
            <v>6793</v>
          </cell>
          <cell r="E1101">
            <v>6793</v>
          </cell>
          <cell r="F1101">
            <v>0</v>
          </cell>
          <cell r="G1101">
            <v>0</v>
          </cell>
          <cell r="AA1101">
            <v>5517</v>
          </cell>
          <cell r="AB1101">
            <v>1276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61">
          <cell r="C1161">
            <v>8851</v>
          </cell>
          <cell r="D1161">
            <v>8851</v>
          </cell>
          <cell r="E1161">
            <v>8851</v>
          </cell>
          <cell r="F1161">
            <v>0</v>
          </cell>
          <cell r="G1161">
            <v>0</v>
          </cell>
          <cell r="AA1161">
            <v>6632</v>
          </cell>
          <cell r="AB1161">
            <v>2219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</row>
        <row r="1192">
          <cell r="C1192">
            <v>2147</v>
          </cell>
          <cell r="E1192">
            <v>2069</v>
          </cell>
          <cell r="AL1192">
            <v>70205250</v>
          </cell>
        </row>
        <row r="1206"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598</v>
          </cell>
          <cell r="AJ1206">
            <v>0</v>
          </cell>
          <cell r="AL1206">
            <v>0</v>
          </cell>
        </row>
        <row r="1210">
          <cell r="C1210">
            <v>0</v>
          </cell>
        </row>
        <row r="1227">
          <cell r="C1227">
            <v>121</v>
          </cell>
          <cell r="E1227">
            <v>121</v>
          </cell>
        </row>
        <row r="1230">
          <cell r="C1230">
            <v>413</v>
          </cell>
          <cell r="E1230">
            <v>413</v>
          </cell>
          <cell r="AL1230">
            <v>1362900</v>
          </cell>
        </row>
        <row r="1231">
          <cell r="C1231">
            <v>407</v>
          </cell>
          <cell r="E1231">
            <v>407</v>
          </cell>
          <cell r="AL1231">
            <v>1343100</v>
          </cell>
        </row>
        <row r="1232">
          <cell r="C1232">
            <v>0</v>
          </cell>
          <cell r="E1232">
            <v>0</v>
          </cell>
          <cell r="AL1232">
            <v>0</v>
          </cell>
        </row>
        <row r="1233">
          <cell r="C1233">
            <v>0</v>
          </cell>
          <cell r="E1233">
            <v>0</v>
          </cell>
          <cell r="AL1233">
            <v>0</v>
          </cell>
        </row>
        <row r="1234">
          <cell r="C1234">
            <v>3</v>
          </cell>
          <cell r="E1234">
            <v>3</v>
          </cell>
          <cell r="AL1234">
            <v>104730</v>
          </cell>
        </row>
        <row r="1235">
          <cell r="C1235">
            <v>0</v>
          </cell>
          <cell r="E1235">
            <v>0</v>
          </cell>
          <cell r="AL1235">
            <v>0</v>
          </cell>
        </row>
        <row r="1236">
          <cell r="C1236">
            <v>0</v>
          </cell>
          <cell r="E1236">
            <v>0</v>
          </cell>
          <cell r="AL1236">
            <v>0</v>
          </cell>
        </row>
        <row r="1242">
          <cell r="C1242">
            <v>12</v>
          </cell>
          <cell r="D1242">
            <v>12</v>
          </cell>
          <cell r="E1242">
            <v>12</v>
          </cell>
          <cell r="F1242">
            <v>0</v>
          </cell>
          <cell r="G1242">
            <v>0</v>
          </cell>
          <cell r="AA1242">
            <v>3</v>
          </cell>
          <cell r="AB1242">
            <v>9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</row>
        <row r="1243"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1</v>
          </cell>
          <cell r="AJ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</row>
        <row r="1245"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</row>
        <row r="1246">
          <cell r="C1246">
            <v>4</v>
          </cell>
          <cell r="D1246">
            <v>4</v>
          </cell>
          <cell r="E1246">
            <v>4</v>
          </cell>
          <cell r="F1246">
            <v>0</v>
          </cell>
          <cell r="G1246">
            <v>0</v>
          </cell>
          <cell r="AA1246">
            <v>4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</row>
        <row r="1247"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</row>
        <row r="1248"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</row>
        <row r="1250">
          <cell r="C1250">
            <v>8</v>
          </cell>
          <cell r="D1250">
            <v>8</v>
          </cell>
          <cell r="E1250">
            <v>8</v>
          </cell>
          <cell r="F1250">
            <v>0</v>
          </cell>
          <cell r="G1250">
            <v>0</v>
          </cell>
          <cell r="AA1250">
            <v>8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</row>
        <row r="1271"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</row>
        <row r="1277"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</row>
        <row r="1278"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</row>
        <row r="1279"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</row>
        <row r="1282"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C1286">
            <v>11</v>
          </cell>
          <cell r="D1286">
            <v>11</v>
          </cell>
          <cell r="E1286">
            <v>11</v>
          </cell>
          <cell r="F1286">
            <v>0</v>
          </cell>
          <cell r="G1286">
            <v>0</v>
          </cell>
          <cell r="AA1286">
            <v>0</v>
          </cell>
          <cell r="AB1286">
            <v>11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</row>
        <row r="1289"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</row>
        <row r="1294">
          <cell r="C1294">
            <v>2</v>
          </cell>
          <cell r="D1294">
            <v>2</v>
          </cell>
          <cell r="E1294">
            <v>2</v>
          </cell>
          <cell r="F1294">
            <v>0</v>
          </cell>
          <cell r="G1294">
            <v>0</v>
          </cell>
          <cell r="AA1294">
            <v>0</v>
          </cell>
          <cell r="AB1294">
            <v>0</v>
          </cell>
          <cell r="AC1294">
            <v>2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</row>
        <row r="1295"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</row>
        <row r="1297"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</row>
        <row r="1380">
          <cell r="C1380">
            <v>1</v>
          </cell>
          <cell r="H1380">
            <v>1</v>
          </cell>
          <cell r="I1380">
            <v>0</v>
          </cell>
          <cell r="J1380">
            <v>1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P1380">
            <v>0</v>
          </cell>
          <cell r="Q1380">
            <v>0</v>
          </cell>
          <cell r="S1380">
            <v>0</v>
          </cell>
          <cell r="T1380">
            <v>1</v>
          </cell>
          <cell r="V1380">
            <v>0</v>
          </cell>
          <cell r="W1380">
            <v>0</v>
          </cell>
          <cell r="Y1380">
            <v>0</v>
          </cell>
          <cell r="Z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1</v>
          </cell>
          <cell r="AL1380">
            <v>0</v>
          </cell>
        </row>
        <row r="1382">
          <cell r="C1382">
            <v>1</v>
          </cell>
          <cell r="D1382">
            <v>1</v>
          </cell>
          <cell r="E1382">
            <v>1</v>
          </cell>
          <cell r="F1382">
            <v>0</v>
          </cell>
          <cell r="G1382">
            <v>0</v>
          </cell>
          <cell r="AA1382">
            <v>0</v>
          </cell>
          <cell r="AB1382">
            <v>1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</row>
        <row r="1383"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</row>
        <row r="1384">
          <cell r="C1384">
            <v>6</v>
          </cell>
          <cell r="D1384">
            <v>6</v>
          </cell>
          <cell r="E1384">
            <v>6</v>
          </cell>
          <cell r="F1384">
            <v>0</v>
          </cell>
          <cell r="G1384">
            <v>0</v>
          </cell>
          <cell r="AA1384">
            <v>0</v>
          </cell>
          <cell r="AB1384">
            <v>6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</row>
        <row r="1386"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</row>
        <row r="1387"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</row>
        <row r="1390"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C1392">
            <v>23</v>
          </cell>
          <cell r="D1392">
            <v>23</v>
          </cell>
          <cell r="E1392">
            <v>23</v>
          </cell>
          <cell r="F1392">
            <v>0</v>
          </cell>
          <cell r="G1392">
            <v>0</v>
          </cell>
          <cell r="AA1392">
            <v>0</v>
          </cell>
          <cell r="AB1392">
            <v>23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</row>
        <row r="1395"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C1396">
            <v>201</v>
          </cell>
          <cell r="D1396">
            <v>201</v>
          </cell>
          <cell r="E1396">
            <v>201</v>
          </cell>
          <cell r="F1396">
            <v>0</v>
          </cell>
          <cell r="G1396">
            <v>0</v>
          </cell>
          <cell r="AA1396">
            <v>0</v>
          </cell>
          <cell r="AB1396">
            <v>201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C1397">
            <v>29</v>
          </cell>
          <cell r="D1397">
            <v>29</v>
          </cell>
          <cell r="E1397">
            <v>29</v>
          </cell>
          <cell r="F1397">
            <v>0</v>
          </cell>
          <cell r="G1397">
            <v>0</v>
          </cell>
          <cell r="AA1397">
            <v>0</v>
          </cell>
          <cell r="AB1397">
            <v>29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</row>
        <row r="1398">
          <cell r="C1398">
            <v>14</v>
          </cell>
          <cell r="D1398">
            <v>14</v>
          </cell>
          <cell r="E1398">
            <v>14</v>
          </cell>
          <cell r="F1398">
            <v>0</v>
          </cell>
          <cell r="G1398">
            <v>0</v>
          </cell>
          <cell r="AA1398">
            <v>0</v>
          </cell>
          <cell r="AB1398">
            <v>14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</row>
        <row r="1399"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</row>
        <row r="1400"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</row>
        <row r="1401"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</row>
        <row r="1402"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</row>
        <row r="1403">
          <cell r="C1403">
            <v>35</v>
          </cell>
          <cell r="D1403">
            <v>35</v>
          </cell>
          <cell r="E1403">
            <v>35</v>
          </cell>
          <cell r="F1403">
            <v>0</v>
          </cell>
          <cell r="G1403">
            <v>0</v>
          </cell>
          <cell r="AA1403">
            <v>0</v>
          </cell>
          <cell r="AB1403">
            <v>35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</row>
        <row r="1410"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</row>
        <row r="1411"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</row>
        <row r="1412"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</row>
        <row r="1413"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</row>
        <row r="1414"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</row>
        <row r="1415"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</row>
        <row r="1416">
          <cell r="C1416">
            <v>16</v>
          </cell>
          <cell r="D1416">
            <v>15</v>
          </cell>
          <cell r="E1416">
            <v>13</v>
          </cell>
          <cell r="F1416">
            <v>2</v>
          </cell>
          <cell r="G1416">
            <v>1</v>
          </cell>
          <cell r="AA1416">
            <v>16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3</v>
          </cell>
        </row>
        <row r="1417"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</row>
        <row r="1418"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</row>
        <row r="1419"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20"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</row>
        <row r="1421"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</row>
        <row r="1422">
          <cell r="C1422">
            <v>71</v>
          </cell>
          <cell r="D1422">
            <v>71</v>
          </cell>
          <cell r="E1422">
            <v>71</v>
          </cell>
          <cell r="F1422">
            <v>0</v>
          </cell>
          <cell r="G1422">
            <v>0</v>
          </cell>
          <cell r="AA1422">
            <v>0</v>
          </cell>
          <cell r="AB1422">
            <v>71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</row>
        <row r="1423">
          <cell r="C1423">
            <v>14</v>
          </cell>
          <cell r="D1423">
            <v>14</v>
          </cell>
          <cell r="E1423">
            <v>14</v>
          </cell>
          <cell r="F1423">
            <v>0</v>
          </cell>
          <cell r="G1423">
            <v>0</v>
          </cell>
          <cell r="AA1423">
            <v>0</v>
          </cell>
          <cell r="AB1423">
            <v>14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C1424">
            <v>8</v>
          </cell>
          <cell r="D1424">
            <v>8</v>
          </cell>
          <cell r="E1424">
            <v>8</v>
          </cell>
          <cell r="F1424">
            <v>0</v>
          </cell>
          <cell r="G1424">
            <v>0</v>
          </cell>
          <cell r="AA1424">
            <v>0</v>
          </cell>
          <cell r="AB1424">
            <v>8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</row>
        <row r="1425"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</row>
        <row r="1426"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</row>
        <row r="1427"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</row>
        <row r="1428"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</row>
        <row r="1514">
          <cell r="C1514">
            <v>127</v>
          </cell>
          <cell r="H1514">
            <v>109</v>
          </cell>
          <cell r="I1514">
            <v>91</v>
          </cell>
          <cell r="J1514">
            <v>18</v>
          </cell>
          <cell r="K1514">
            <v>1</v>
          </cell>
          <cell r="L1514">
            <v>9</v>
          </cell>
          <cell r="M1514">
            <v>8</v>
          </cell>
          <cell r="N1514">
            <v>0</v>
          </cell>
          <cell r="P1514">
            <v>0</v>
          </cell>
          <cell r="Q1514">
            <v>3</v>
          </cell>
          <cell r="S1514">
            <v>0</v>
          </cell>
          <cell r="T1514">
            <v>74</v>
          </cell>
          <cell r="V1514">
            <v>0</v>
          </cell>
          <cell r="W1514">
            <v>0</v>
          </cell>
          <cell r="Y1514">
            <v>0</v>
          </cell>
          <cell r="Z1514">
            <v>0</v>
          </cell>
          <cell r="AD1514">
            <v>0</v>
          </cell>
          <cell r="AE1514">
            <v>3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19</v>
          </cell>
          <cell r="AL1514">
            <v>40973230</v>
          </cell>
        </row>
        <row r="1516"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C1518">
            <v>1</v>
          </cell>
          <cell r="D1518">
            <v>0</v>
          </cell>
          <cell r="E1518">
            <v>0</v>
          </cell>
          <cell r="F1518">
            <v>0</v>
          </cell>
          <cell r="G1518">
            <v>1</v>
          </cell>
          <cell r="AA1518">
            <v>1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</row>
        <row r="1519"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</row>
        <row r="1521"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</row>
        <row r="1522">
          <cell r="C1522">
            <v>31</v>
          </cell>
          <cell r="D1522">
            <v>31</v>
          </cell>
          <cell r="E1522">
            <v>31</v>
          </cell>
          <cell r="F1522">
            <v>0</v>
          </cell>
          <cell r="G1522">
            <v>0</v>
          </cell>
          <cell r="AA1522">
            <v>0</v>
          </cell>
          <cell r="AB1522">
            <v>31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</row>
        <row r="1523">
          <cell r="C1523">
            <v>7</v>
          </cell>
          <cell r="D1523">
            <v>7</v>
          </cell>
          <cell r="E1523">
            <v>7</v>
          </cell>
          <cell r="F1523">
            <v>0</v>
          </cell>
          <cell r="G1523">
            <v>0</v>
          </cell>
          <cell r="AA1523">
            <v>0</v>
          </cell>
          <cell r="AB1523">
            <v>7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0</v>
          </cell>
        </row>
        <row r="1524">
          <cell r="C1524">
            <v>20</v>
          </cell>
          <cell r="D1524">
            <v>20</v>
          </cell>
          <cell r="E1524">
            <v>20</v>
          </cell>
          <cell r="F1524">
            <v>0</v>
          </cell>
          <cell r="G1524">
            <v>0</v>
          </cell>
          <cell r="AA1524">
            <v>0</v>
          </cell>
          <cell r="AB1524">
            <v>20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</row>
        <row r="1525">
          <cell r="C1525">
            <v>6</v>
          </cell>
          <cell r="D1525">
            <v>6</v>
          </cell>
          <cell r="E1525">
            <v>6</v>
          </cell>
          <cell r="F1525">
            <v>0</v>
          </cell>
          <cell r="G1525">
            <v>0</v>
          </cell>
          <cell r="AA1525">
            <v>0</v>
          </cell>
          <cell r="AB1525">
            <v>6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</row>
        <row r="1526">
          <cell r="C1526">
            <v>10</v>
          </cell>
          <cell r="D1526">
            <v>10</v>
          </cell>
          <cell r="E1526">
            <v>10</v>
          </cell>
          <cell r="F1526">
            <v>0</v>
          </cell>
          <cell r="G1526">
            <v>0</v>
          </cell>
          <cell r="AA1526">
            <v>0</v>
          </cell>
          <cell r="AB1526">
            <v>10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</row>
        <row r="1527"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</row>
        <row r="1528"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</row>
        <row r="1529"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</row>
        <row r="1530"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</row>
        <row r="1531"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</row>
        <row r="1532">
          <cell r="C1532">
            <v>1</v>
          </cell>
          <cell r="D1532">
            <v>1</v>
          </cell>
          <cell r="E1532">
            <v>1</v>
          </cell>
          <cell r="F1532">
            <v>0</v>
          </cell>
          <cell r="G1532">
            <v>0</v>
          </cell>
          <cell r="AA1532">
            <v>0</v>
          </cell>
          <cell r="AB1532">
            <v>1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</row>
        <row r="1533"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0</v>
          </cell>
          <cell r="AJ1533">
            <v>0</v>
          </cell>
        </row>
        <row r="1534">
          <cell r="C1534">
            <v>2</v>
          </cell>
          <cell r="D1534">
            <v>2</v>
          </cell>
          <cell r="E1534">
            <v>2</v>
          </cell>
          <cell r="F1534">
            <v>0</v>
          </cell>
          <cell r="G1534">
            <v>0</v>
          </cell>
          <cell r="AA1534">
            <v>0</v>
          </cell>
          <cell r="AB1534">
            <v>0</v>
          </cell>
          <cell r="AC1534">
            <v>2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</row>
        <row r="1535"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</row>
        <row r="1536"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</row>
        <row r="1537"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</row>
        <row r="1538"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</row>
        <row r="1539"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</row>
        <row r="1540"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</row>
        <row r="1541"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</row>
        <row r="1542"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</row>
        <row r="1543"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</row>
        <row r="1544"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</row>
        <row r="1545"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</row>
        <row r="1546"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</row>
        <row r="1547"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</row>
        <row r="1548"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</row>
        <row r="1549"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</row>
        <row r="1550">
          <cell r="C1550">
            <v>177</v>
          </cell>
          <cell r="D1550">
            <v>176</v>
          </cell>
          <cell r="E1550">
            <v>176</v>
          </cell>
          <cell r="F1550">
            <v>0</v>
          </cell>
          <cell r="G1550">
            <v>1</v>
          </cell>
          <cell r="AA1550">
            <v>0</v>
          </cell>
          <cell r="AB1550">
            <v>177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</row>
        <row r="1551"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</row>
        <row r="1552"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</row>
        <row r="1553"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</row>
        <row r="1554"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</row>
        <row r="1555"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</row>
        <row r="1556"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</row>
        <row r="1557"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</row>
        <row r="1558">
          <cell r="C1558">
            <v>15</v>
          </cell>
          <cell r="D1558">
            <v>15</v>
          </cell>
          <cell r="E1558">
            <v>15</v>
          </cell>
          <cell r="F1558">
            <v>0</v>
          </cell>
          <cell r="G1558">
            <v>0</v>
          </cell>
          <cell r="AA1558">
            <v>1</v>
          </cell>
          <cell r="AB1558">
            <v>14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</row>
        <row r="1559">
          <cell r="C1559">
            <v>121</v>
          </cell>
          <cell r="D1559">
            <v>121</v>
          </cell>
          <cell r="E1559">
            <v>121</v>
          </cell>
          <cell r="F1559">
            <v>0</v>
          </cell>
          <cell r="G1559">
            <v>0</v>
          </cell>
          <cell r="AA1559">
            <v>64</v>
          </cell>
          <cell r="AB1559">
            <v>57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</row>
        <row r="1560">
          <cell r="C1560">
            <v>98</v>
          </cell>
          <cell r="D1560">
            <v>98</v>
          </cell>
          <cell r="E1560">
            <v>98</v>
          </cell>
          <cell r="F1560">
            <v>0</v>
          </cell>
          <cell r="G1560">
            <v>0</v>
          </cell>
          <cell r="AA1560">
            <v>65</v>
          </cell>
          <cell r="AB1560">
            <v>33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</row>
        <row r="1561">
          <cell r="C1561">
            <v>21</v>
          </cell>
          <cell r="D1561">
            <v>21</v>
          </cell>
          <cell r="E1561">
            <v>21</v>
          </cell>
          <cell r="F1561">
            <v>0</v>
          </cell>
          <cell r="G1561">
            <v>0</v>
          </cell>
          <cell r="AA1561">
            <v>16</v>
          </cell>
          <cell r="AB1561">
            <v>5</v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</row>
        <row r="1562">
          <cell r="C1562">
            <v>98</v>
          </cell>
          <cell r="D1562">
            <v>98</v>
          </cell>
          <cell r="E1562">
            <v>98</v>
          </cell>
          <cell r="F1562">
            <v>0</v>
          </cell>
          <cell r="G1562">
            <v>0</v>
          </cell>
          <cell r="AA1562">
            <v>51</v>
          </cell>
          <cell r="AB1562">
            <v>47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</row>
        <row r="1563">
          <cell r="C1563">
            <v>105</v>
          </cell>
          <cell r="D1563">
            <v>105</v>
          </cell>
          <cell r="E1563">
            <v>105</v>
          </cell>
          <cell r="F1563">
            <v>0</v>
          </cell>
          <cell r="G1563">
            <v>0</v>
          </cell>
          <cell r="AA1563">
            <v>105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</row>
        <row r="1564">
          <cell r="C1564">
            <v>105</v>
          </cell>
          <cell r="D1564">
            <v>105</v>
          </cell>
          <cell r="E1564">
            <v>105</v>
          </cell>
          <cell r="F1564">
            <v>0</v>
          </cell>
          <cell r="G1564">
            <v>0</v>
          </cell>
          <cell r="AA1564">
            <v>105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</row>
        <row r="1565">
          <cell r="C1565">
            <v>0</v>
          </cell>
          <cell r="D1565">
            <v>0</v>
          </cell>
          <cell r="E1565">
            <v>0</v>
          </cell>
        </row>
        <row r="1566">
          <cell r="C1566">
            <v>0</v>
          </cell>
          <cell r="D1566">
            <v>0</v>
          </cell>
          <cell r="E1566">
            <v>0</v>
          </cell>
        </row>
        <row r="1567">
          <cell r="C1567">
            <v>0</v>
          </cell>
          <cell r="D1567">
            <v>0</v>
          </cell>
          <cell r="E1567">
            <v>0</v>
          </cell>
        </row>
        <row r="1568">
          <cell r="C1568">
            <v>0</v>
          </cell>
          <cell r="D1568">
            <v>0</v>
          </cell>
          <cell r="E1568">
            <v>0</v>
          </cell>
        </row>
        <row r="1569">
          <cell r="C1569">
            <v>0</v>
          </cell>
          <cell r="D1569">
            <v>0</v>
          </cell>
          <cell r="E1569">
            <v>0</v>
          </cell>
        </row>
        <row r="1570"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</row>
        <row r="1571"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</row>
        <row r="1572"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</row>
        <row r="1573"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</row>
        <row r="1574"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</row>
        <row r="1575"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</row>
        <row r="1576"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</row>
        <row r="1577"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</row>
        <row r="1578"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</row>
        <row r="1579"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</row>
        <row r="1580">
          <cell r="C1580">
            <v>1</v>
          </cell>
          <cell r="D1580">
            <v>0</v>
          </cell>
          <cell r="E1580">
            <v>0</v>
          </cell>
          <cell r="F1580">
            <v>0</v>
          </cell>
          <cell r="G1580">
            <v>1</v>
          </cell>
          <cell r="AA1580">
            <v>0</v>
          </cell>
          <cell r="AB1580">
            <v>1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</row>
        <row r="1581"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</row>
        <row r="1582"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</row>
        <row r="1583"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</row>
        <row r="1584"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</row>
        <row r="1585"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</row>
        <row r="1696">
          <cell r="C1696">
            <v>47</v>
          </cell>
          <cell r="H1696">
            <v>37</v>
          </cell>
          <cell r="I1696">
            <v>28</v>
          </cell>
          <cell r="J1696">
            <v>9</v>
          </cell>
          <cell r="K1696">
            <v>2</v>
          </cell>
          <cell r="L1696">
            <v>5</v>
          </cell>
          <cell r="M1696">
            <v>1</v>
          </cell>
          <cell r="N1696">
            <v>2</v>
          </cell>
          <cell r="P1696">
            <v>11</v>
          </cell>
          <cell r="Q1696">
            <v>13</v>
          </cell>
          <cell r="S1696">
            <v>0</v>
          </cell>
          <cell r="T1696">
            <v>1</v>
          </cell>
          <cell r="V1696">
            <v>0</v>
          </cell>
          <cell r="W1696">
            <v>0</v>
          </cell>
          <cell r="Y1696">
            <v>0</v>
          </cell>
          <cell r="Z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11</v>
          </cell>
          <cell r="AL1696">
            <v>3045330</v>
          </cell>
        </row>
        <row r="1698">
          <cell r="C1698">
            <v>4</v>
          </cell>
          <cell r="D1698">
            <v>4</v>
          </cell>
          <cell r="E1698">
            <v>4</v>
          </cell>
          <cell r="F1698">
            <v>0</v>
          </cell>
          <cell r="G1698">
            <v>0</v>
          </cell>
          <cell r="AA1698">
            <v>0</v>
          </cell>
          <cell r="AB1698">
            <v>4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</row>
        <row r="1760">
          <cell r="C1760">
            <v>13</v>
          </cell>
          <cell r="H1760">
            <v>12</v>
          </cell>
          <cell r="I1760">
            <v>12</v>
          </cell>
          <cell r="J1760">
            <v>0</v>
          </cell>
          <cell r="K1760">
            <v>0</v>
          </cell>
          <cell r="L1760">
            <v>1</v>
          </cell>
          <cell r="M1760">
            <v>0</v>
          </cell>
          <cell r="N1760">
            <v>0</v>
          </cell>
          <cell r="P1760">
            <v>0</v>
          </cell>
          <cell r="Q1760">
            <v>7</v>
          </cell>
          <cell r="S1760">
            <v>1</v>
          </cell>
          <cell r="T1760">
            <v>2</v>
          </cell>
          <cell r="V1760">
            <v>0</v>
          </cell>
          <cell r="W1760">
            <v>0</v>
          </cell>
          <cell r="Y1760">
            <v>0</v>
          </cell>
          <cell r="Z1760">
            <v>0</v>
          </cell>
          <cell r="AD1760">
            <v>4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L1760">
            <v>2316690</v>
          </cell>
        </row>
        <row r="1834">
          <cell r="C1834">
            <v>32</v>
          </cell>
          <cell r="H1834">
            <v>24</v>
          </cell>
          <cell r="I1834">
            <v>24</v>
          </cell>
          <cell r="J1834">
            <v>0</v>
          </cell>
          <cell r="K1834">
            <v>0</v>
          </cell>
          <cell r="L1834">
            <v>8</v>
          </cell>
          <cell r="M1834">
            <v>0</v>
          </cell>
          <cell r="N1834">
            <v>0</v>
          </cell>
          <cell r="P1834">
            <v>0</v>
          </cell>
          <cell r="Q1834">
            <v>1</v>
          </cell>
          <cell r="S1834">
            <v>0</v>
          </cell>
          <cell r="T1834">
            <v>0</v>
          </cell>
          <cell r="V1834">
            <v>0</v>
          </cell>
          <cell r="W1834">
            <v>0</v>
          </cell>
          <cell r="Y1834">
            <v>0</v>
          </cell>
          <cell r="Z1834">
            <v>13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I1834">
            <v>0</v>
          </cell>
          <cell r="AJ1834">
            <v>0</v>
          </cell>
          <cell r="AL1834">
            <v>2537750</v>
          </cell>
        </row>
        <row r="1851">
          <cell r="C1851">
            <v>8</v>
          </cell>
          <cell r="D1851">
            <v>8</v>
          </cell>
          <cell r="E1851">
            <v>8</v>
          </cell>
          <cell r="F1851">
            <v>0</v>
          </cell>
          <cell r="G1851">
            <v>0</v>
          </cell>
          <cell r="AA1851">
            <v>0</v>
          </cell>
          <cell r="AB1851">
            <v>8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</row>
        <row r="1877">
          <cell r="C1877">
            <v>59</v>
          </cell>
          <cell r="H1877">
            <v>53</v>
          </cell>
          <cell r="I1877">
            <v>53</v>
          </cell>
          <cell r="J1877">
            <v>0</v>
          </cell>
          <cell r="K1877">
            <v>0</v>
          </cell>
          <cell r="L1877">
            <v>5</v>
          </cell>
          <cell r="M1877">
            <v>1</v>
          </cell>
          <cell r="N1877">
            <v>0</v>
          </cell>
          <cell r="P1877">
            <v>0</v>
          </cell>
          <cell r="Q1877">
            <v>0</v>
          </cell>
          <cell r="S1877">
            <v>0</v>
          </cell>
          <cell r="T1877">
            <v>0</v>
          </cell>
          <cell r="V1877">
            <v>0</v>
          </cell>
          <cell r="W1877">
            <v>0</v>
          </cell>
          <cell r="Y1877">
            <v>0</v>
          </cell>
          <cell r="Z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L1877">
            <v>3321345</v>
          </cell>
        </row>
        <row r="1879"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</row>
        <row r="1880">
          <cell r="C1880">
            <v>6</v>
          </cell>
          <cell r="D1880">
            <v>6</v>
          </cell>
          <cell r="E1880">
            <v>6</v>
          </cell>
          <cell r="F1880">
            <v>0</v>
          </cell>
          <cell r="G1880">
            <v>0</v>
          </cell>
          <cell r="AA1880">
            <v>3</v>
          </cell>
          <cell r="AB1880">
            <v>3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</row>
        <row r="1881">
          <cell r="C1881">
            <v>3778</v>
          </cell>
          <cell r="D1881">
            <v>3778</v>
          </cell>
          <cell r="E1881">
            <v>3778</v>
          </cell>
          <cell r="F1881">
            <v>0</v>
          </cell>
          <cell r="G1881">
            <v>0</v>
          </cell>
          <cell r="AA1881">
            <v>3778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</row>
        <row r="1882"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</row>
        <row r="1883">
          <cell r="C1883">
            <v>3</v>
          </cell>
          <cell r="D1883">
            <v>3</v>
          </cell>
          <cell r="E1883">
            <v>3</v>
          </cell>
          <cell r="F1883">
            <v>0</v>
          </cell>
          <cell r="G1883">
            <v>0</v>
          </cell>
          <cell r="AA1883">
            <v>3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</row>
        <row r="1884"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</row>
        <row r="1885"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</row>
        <row r="1886"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</row>
        <row r="1887"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</row>
        <row r="1888"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</row>
        <row r="1889"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</row>
        <row r="1890"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</row>
        <row r="1891"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0</v>
          </cell>
          <cell r="AJ1891">
            <v>0</v>
          </cell>
        </row>
        <row r="1892"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</row>
        <row r="1893"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</row>
        <row r="1894">
          <cell r="C1894">
            <v>6</v>
          </cell>
          <cell r="D1894">
            <v>6</v>
          </cell>
          <cell r="E1894">
            <v>6</v>
          </cell>
          <cell r="F1894">
            <v>0</v>
          </cell>
          <cell r="G1894">
            <v>0</v>
          </cell>
          <cell r="AA1894">
            <v>6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</row>
        <row r="1898"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I1898">
            <v>0</v>
          </cell>
          <cell r="AJ1898">
            <v>0</v>
          </cell>
        </row>
        <row r="1899"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</row>
        <row r="1900"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</row>
        <row r="1901"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</row>
        <row r="1902"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</row>
        <row r="1903"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</row>
        <row r="1904"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</row>
        <row r="1905"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0</v>
          </cell>
          <cell r="AJ1905">
            <v>0</v>
          </cell>
        </row>
        <row r="1906"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I1906">
            <v>0</v>
          </cell>
          <cell r="AJ1906">
            <v>0</v>
          </cell>
        </row>
        <row r="1907"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</row>
        <row r="1908"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</row>
        <row r="1909">
          <cell r="C1909">
            <v>22</v>
          </cell>
          <cell r="D1909">
            <v>22</v>
          </cell>
          <cell r="E1909">
            <v>22</v>
          </cell>
          <cell r="F1909">
            <v>0</v>
          </cell>
          <cell r="G1909">
            <v>0</v>
          </cell>
          <cell r="AA1909">
            <v>0</v>
          </cell>
          <cell r="AB1909">
            <v>22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</row>
        <row r="1910"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</row>
        <row r="1911"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>
            <v>0</v>
          </cell>
          <cell r="AI1911">
            <v>0</v>
          </cell>
          <cell r="AJ1911">
            <v>0</v>
          </cell>
        </row>
        <row r="1912"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</row>
        <row r="1913"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</row>
        <row r="1914"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</row>
        <row r="1915"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</row>
        <row r="1916"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</row>
        <row r="1917"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</row>
        <row r="1918"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</row>
        <row r="1919"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</row>
        <row r="1920"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</row>
        <row r="1921"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</row>
        <row r="1922"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</row>
        <row r="1923"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</row>
        <row r="1924"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</row>
        <row r="1925"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</row>
        <row r="1926"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</row>
        <row r="1927"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</row>
        <row r="1928"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</row>
        <row r="1929"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</row>
        <row r="1930"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</row>
        <row r="1931"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</row>
        <row r="1932">
          <cell r="C1932">
            <v>187</v>
          </cell>
          <cell r="D1932">
            <v>187</v>
          </cell>
          <cell r="E1932">
            <v>187</v>
          </cell>
          <cell r="F1932">
            <v>0</v>
          </cell>
          <cell r="G1932">
            <v>0</v>
          </cell>
          <cell r="AA1932">
            <v>187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</row>
        <row r="1933">
          <cell r="C1933">
            <v>201</v>
          </cell>
          <cell r="D1933">
            <v>201</v>
          </cell>
          <cell r="E1933">
            <v>201</v>
          </cell>
          <cell r="F1933">
            <v>0</v>
          </cell>
          <cell r="G1933">
            <v>0</v>
          </cell>
          <cell r="AA1933">
            <v>201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</row>
        <row r="1934">
          <cell r="C1934">
            <v>14988</v>
          </cell>
          <cell r="D1934">
            <v>13891</v>
          </cell>
          <cell r="E1934">
            <v>13891</v>
          </cell>
          <cell r="F1934">
            <v>0</v>
          </cell>
          <cell r="G1934">
            <v>1097</v>
          </cell>
          <cell r="AA1934">
            <v>14124</v>
          </cell>
          <cell r="AB1934">
            <v>0</v>
          </cell>
          <cell r="AC1934">
            <v>864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</row>
        <row r="1935">
          <cell r="C1935">
            <v>5611</v>
          </cell>
          <cell r="D1935">
            <v>5611</v>
          </cell>
          <cell r="E1935">
            <v>5611</v>
          </cell>
          <cell r="F1935">
            <v>0</v>
          </cell>
          <cell r="G1935">
            <v>0</v>
          </cell>
          <cell r="AA1935">
            <v>5611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</row>
        <row r="1936"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</row>
        <row r="1937">
          <cell r="C1937">
            <v>20</v>
          </cell>
          <cell r="D1937">
            <v>20</v>
          </cell>
          <cell r="E1937">
            <v>20</v>
          </cell>
          <cell r="F1937">
            <v>0</v>
          </cell>
          <cell r="G1937">
            <v>0</v>
          </cell>
          <cell r="AA1937">
            <v>20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</row>
        <row r="1938">
          <cell r="C1938">
            <v>2</v>
          </cell>
          <cell r="D1938">
            <v>2</v>
          </cell>
          <cell r="E1938">
            <v>2</v>
          </cell>
          <cell r="F1938">
            <v>0</v>
          </cell>
          <cell r="G1938">
            <v>0</v>
          </cell>
          <cell r="AA1938">
            <v>2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</row>
        <row r="1939">
          <cell r="C1939">
            <v>1965</v>
          </cell>
          <cell r="D1939">
            <v>1965</v>
          </cell>
          <cell r="E1939">
            <v>1965</v>
          </cell>
          <cell r="F1939">
            <v>0</v>
          </cell>
          <cell r="G1939">
            <v>0</v>
          </cell>
          <cell r="AA1939">
            <v>1167</v>
          </cell>
          <cell r="AB1939">
            <v>0</v>
          </cell>
          <cell r="AC1939">
            <v>798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</row>
        <row r="1940"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</row>
        <row r="1941"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</row>
        <row r="1942"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</row>
        <row r="1943"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</row>
        <row r="1944"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</row>
        <row r="1945">
          <cell r="C1945">
            <v>2</v>
          </cell>
          <cell r="D1945">
            <v>2</v>
          </cell>
          <cell r="E1945">
            <v>2</v>
          </cell>
          <cell r="F1945">
            <v>0</v>
          </cell>
          <cell r="G1945">
            <v>0</v>
          </cell>
          <cell r="AA1945">
            <v>2</v>
          </cell>
          <cell r="AB1945">
            <v>0</v>
          </cell>
          <cell r="AC1945">
            <v>0</v>
          </cell>
          <cell r="AD1945">
            <v>0</v>
          </cell>
          <cell r="AE1945">
            <v>0</v>
          </cell>
          <cell r="AF1945">
            <v>0</v>
          </cell>
          <cell r="AG1945">
            <v>0</v>
          </cell>
          <cell r="AH1945">
            <v>0</v>
          </cell>
          <cell r="AI1945">
            <v>0</v>
          </cell>
          <cell r="AJ1945">
            <v>0</v>
          </cell>
        </row>
        <row r="1946">
          <cell r="C1946">
            <v>4</v>
          </cell>
          <cell r="D1946">
            <v>4</v>
          </cell>
          <cell r="E1946">
            <v>4</v>
          </cell>
          <cell r="F1946">
            <v>0</v>
          </cell>
          <cell r="G1946">
            <v>0</v>
          </cell>
          <cell r="AA1946">
            <v>4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</row>
        <row r="1947">
          <cell r="C1947">
            <v>316</v>
          </cell>
          <cell r="D1947">
            <v>316</v>
          </cell>
          <cell r="E1947">
            <v>316</v>
          </cell>
          <cell r="F1947">
            <v>0</v>
          </cell>
          <cell r="G1947">
            <v>0</v>
          </cell>
          <cell r="AA1947">
            <v>316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</row>
        <row r="1948"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</row>
        <row r="1949"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</row>
        <row r="1950"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</row>
        <row r="1951"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</row>
        <row r="1952"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</row>
        <row r="1953"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</row>
        <row r="1954"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</row>
        <row r="1955">
          <cell r="C1955">
            <v>0</v>
          </cell>
          <cell r="D1955">
            <v>0</v>
          </cell>
          <cell r="E1955">
            <v>0</v>
          </cell>
        </row>
        <row r="1956"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  <cell r="AE1956">
            <v>0</v>
          </cell>
          <cell r="AF1956">
            <v>0</v>
          </cell>
          <cell r="AG1956">
            <v>0</v>
          </cell>
          <cell r="AH1956">
            <v>0</v>
          </cell>
          <cell r="AI1956">
            <v>0</v>
          </cell>
          <cell r="AJ1956">
            <v>0</v>
          </cell>
        </row>
        <row r="1957"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</row>
        <row r="1958"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I1958">
            <v>0</v>
          </cell>
          <cell r="AJ1958">
            <v>0</v>
          </cell>
        </row>
        <row r="1959"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</row>
        <row r="1960"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</row>
        <row r="1961"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H1961">
            <v>0</v>
          </cell>
          <cell r="AI1961">
            <v>0</v>
          </cell>
          <cell r="AJ1961">
            <v>0</v>
          </cell>
        </row>
        <row r="1962"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</row>
        <row r="1963"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</row>
        <row r="1964"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</row>
        <row r="1965"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</row>
        <row r="1966"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</row>
        <row r="1967"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</row>
        <row r="1968"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</row>
        <row r="1969"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</row>
        <row r="1970"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</row>
        <row r="1971"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</row>
        <row r="1972"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</row>
        <row r="1999">
          <cell r="C1999">
            <v>1142</v>
          </cell>
          <cell r="D1999">
            <v>970</v>
          </cell>
          <cell r="E1999">
            <v>970</v>
          </cell>
          <cell r="F1999">
            <v>0</v>
          </cell>
          <cell r="G1999">
            <v>172</v>
          </cell>
          <cell r="AA1999">
            <v>269</v>
          </cell>
          <cell r="AB1999">
            <v>613</v>
          </cell>
          <cell r="AC1999">
            <v>260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</row>
        <row r="2002"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</row>
        <row r="2093">
          <cell r="P2093">
            <v>0</v>
          </cell>
          <cell r="Q2093">
            <v>19</v>
          </cell>
          <cell r="S2093">
            <v>0</v>
          </cell>
          <cell r="T2093">
            <v>5</v>
          </cell>
          <cell r="V2093">
            <v>0</v>
          </cell>
          <cell r="W2093">
            <v>0</v>
          </cell>
          <cell r="Y2093">
            <v>0</v>
          </cell>
          <cell r="Z2093">
            <v>2</v>
          </cell>
        </row>
        <row r="2103">
          <cell r="P2103">
            <v>0</v>
          </cell>
          <cell r="Q2103">
            <v>0</v>
          </cell>
          <cell r="S2103">
            <v>0</v>
          </cell>
          <cell r="T2103">
            <v>0</v>
          </cell>
          <cell r="V2103">
            <v>0</v>
          </cell>
          <cell r="W2103">
            <v>0</v>
          </cell>
          <cell r="Y2103">
            <v>0</v>
          </cell>
          <cell r="Z2103">
            <v>0</v>
          </cell>
        </row>
        <row r="2104">
          <cell r="C2104">
            <v>26</v>
          </cell>
          <cell r="H2104">
            <v>21</v>
          </cell>
          <cell r="I2104">
            <v>18</v>
          </cell>
          <cell r="J2104">
            <v>3</v>
          </cell>
          <cell r="K2104">
            <v>2</v>
          </cell>
          <cell r="L2104">
            <v>0</v>
          </cell>
          <cell r="M2104">
            <v>2</v>
          </cell>
          <cell r="N2104">
            <v>1</v>
          </cell>
          <cell r="AD2104">
            <v>4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4</v>
          </cell>
          <cell r="AL2104">
            <v>28356500</v>
          </cell>
        </row>
        <row r="2190">
          <cell r="C2190">
            <v>11</v>
          </cell>
          <cell r="H2190">
            <v>5</v>
          </cell>
          <cell r="I2190">
            <v>5</v>
          </cell>
          <cell r="J2190">
            <v>0</v>
          </cell>
          <cell r="K2190">
            <v>2</v>
          </cell>
          <cell r="L2190">
            <v>2</v>
          </cell>
          <cell r="M2190">
            <v>0</v>
          </cell>
          <cell r="N2190">
            <v>2</v>
          </cell>
          <cell r="P2190">
            <v>0</v>
          </cell>
          <cell r="Q2190">
            <v>7</v>
          </cell>
          <cell r="S2190">
            <v>0</v>
          </cell>
          <cell r="T2190">
            <v>0</v>
          </cell>
          <cell r="V2190">
            <v>0</v>
          </cell>
          <cell r="W2190">
            <v>0</v>
          </cell>
          <cell r="Y2190">
            <v>0</v>
          </cell>
          <cell r="Z2190">
            <v>3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L2190">
            <v>1921665</v>
          </cell>
        </row>
        <row r="2192">
          <cell r="C2192">
            <v>34</v>
          </cell>
          <cell r="D2192">
            <v>33</v>
          </cell>
          <cell r="E2192">
            <v>33</v>
          </cell>
          <cell r="F2192">
            <v>0</v>
          </cell>
          <cell r="G2192">
            <v>1</v>
          </cell>
          <cell r="AA2192">
            <v>2</v>
          </cell>
          <cell r="AB2192">
            <v>32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0</v>
          </cell>
          <cell r="AJ2192">
            <v>0</v>
          </cell>
        </row>
        <row r="2193"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</row>
        <row r="2194">
          <cell r="C2194">
            <v>18</v>
          </cell>
          <cell r="D2194">
            <v>18</v>
          </cell>
          <cell r="E2194">
            <v>18</v>
          </cell>
          <cell r="F2194">
            <v>0</v>
          </cell>
          <cell r="G2194">
            <v>0</v>
          </cell>
          <cell r="AA2194">
            <v>0</v>
          </cell>
          <cell r="AB2194">
            <v>18</v>
          </cell>
          <cell r="AC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</row>
        <row r="2195"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</row>
        <row r="2196"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>
            <v>0</v>
          </cell>
          <cell r="AI2196">
            <v>0</v>
          </cell>
          <cell r="AJ2196">
            <v>0</v>
          </cell>
        </row>
        <row r="2197"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I2197">
            <v>0</v>
          </cell>
          <cell r="AJ2197">
            <v>0</v>
          </cell>
        </row>
        <row r="2198"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H2198">
            <v>0</v>
          </cell>
          <cell r="AI2198">
            <v>0</v>
          </cell>
          <cell r="AJ2198">
            <v>0</v>
          </cell>
        </row>
        <row r="2199"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H2199">
            <v>0</v>
          </cell>
          <cell r="AI2199">
            <v>0</v>
          </cell>
          <cell r="AJ2199">
            <v>0</v>
          </cell>
        </row>
        <row r="2200"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</row>
        <row r="2201"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0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</row>
        <row r="2202">
          <cell r="C2202">
            <v>43</v>
          </cell>
          <cell r="D2202">
            <v>43</v>
          </cell>
          <cell r="E2202">
            <v>43</v>
          </cell>
          <cell r="F2202">
            <v>0</v>
          </cell>
          <cell r="G2202">
            <v>0</v>
          </cell>
          <cell r="AA2202">
            <v>4</v>
          </cell>
          <cell r="AB2202">
            <v>39</v>
          </cell>
          <cell r="AC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</row>
        <row r="2203"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  <cell r="AE2203">
            <v>0</v>
          </cell>
          <cell r="AF2203">
            <v>0</v>
          </cell>
          <cell r="AG2203">
            <v>0</v>
          </cell>
          <cell r="AH2203">
            <v>0</v>
          </cell>
          <cell r="AI2203">
            <v>0</v>
          </cell>
          <cell r="AJ2203">
            <v>0</v>
          </cell>
        </row>
        <row r="2204"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</row>
        <row r="2205"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H2205">
            <v>0</v>
          </cell>
          <cell r="AI2205">
            <v>0</v>
          </cell>
          <cell r="AJ2205">
            <v>0</v>
          </cell>
        </row>
        <row r="2206"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</row>
        <row r="2207"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</row>
        <row r="2208"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H2208">
            <v>0</v>
          </cell>
          <cell r="AI2208">
            <v>0</v>
          </cell>
          <cell r="AJ2208">
            <v>0</v>
          </cell>
        </row>
        <row r="2209">
          <cell r="C2209">
            <v>126</v>
          </cell>
          <cell r="D2209">
            <v>120</v>
          </cell>
          <cell r="E2209">
            <v>120</v>
          </cell>
          <cell r="F2209">
            <v>0</v>
          </cell>
          <cell r="G2209">
            <v>6</v>
          </cell>
          <cell r="AA2209">
            <v>126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</row>
        <row r="2210"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H2210">
            <v>0</v>
          </cell>
          <cell r="AI2210">
            <v>0</v>
          </cell>
          <cell r="AJ2210">
            <v>0</v>
          </cell>
        </row>
        <row r="2211"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</row>
        <row r="2212"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</row>
        <row r="2213"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</row>
        <row r="2214"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</row>
        <row r="2215"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</row>
        <row r="2216"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</row>
        <row r="2217">
          <cell r="C2217">
            <v>5</v>
          </cell>
          <cell r="D2217">
            <v>5</v>
          </cell>
          <cell r="E2217">
            <v>5</v>
          </cell>
          <cell r="F2217">
            <v>0</v>
          </cell>
          <cell r="G2217">
            <v>0</v>
          </cell>
          <cell r="AA2217">
            <v>2</v>
          </cell>
          <cell r="AB2217">
            <v>3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</row>
        <row r="2218"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</row>
        <row r="2219"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</row>
        <row r="2220"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</row>
        <row r="2221"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</row>
        <row r="2222"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7</v>
          </cell>
          <cell r="D2223">
            <v>7</v>
          </cell>
          <cell r="E2223">
            <v>7</v>
          </cell>
          <cell r="F2223">
            <v>0</v>
          </cell>
          <cell r="G2223">
            <v>0</v>
          </cell>
          <cell r="AA2223">
            <v>7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</row>
        <row r="2224"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</row>
        <row r="2225"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</row>
        <row r="2226"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0</v>
          </cell>
          <cell r="AJ2226">
            <v>0</v>
          </cell>
        </row>
        <row r="2227"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</row>
        <row r="2228"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I2228">
            <v>0</v>
          </cell>
          <cell r="AJ2228">
            <v>0</v>
          </cell>
        </row>
        <row r="2229"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</row>
        <row r="2230"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</row>
        <row r="2231"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</row>
        <row r="2232"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</row>
        <row r="2233"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</row>
        <row r="2234"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</row>
        <row r="2235"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</row>
        <row r="2236"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</row>
        <row r="2237"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</row>
        <row r="2238"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</row>
        <row r="2239"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</row>
        <row r="2240"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</row>
        <row r="2241"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</row>
        <row r="2242"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</row>
        <row r="2243"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</row>
        <row r="2244"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</row>
        <row r="2245"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</row>
        <row r="2246"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</row>
        <row r="2247"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</row>
        <row r="2248">
          <cell r="C2248">
            <v>18</v>
          </cell>
          <cell r="D2248">
            <v>18</v>
          </cell>
          <cell r="E2248">
            <v>18</v>
          </cell>
          <cell r="F2248">
            <v>0</v>
          </cell>
          <cell r="G2248">
            <v>0</v>
          </cell>
          <cell r="AA2248">
            <v>0</v>
          </cell>
          <cell r="AB2248">
            <v>0</v>
          </cell>
          <cell r="AC2248">
            <v>18</v>
          </cell>
          <cell r="AD2248">
            <v>0</v>
          </cell>
          <cell r="AE2248">
            <v>0</v>
          </cell>
          <cell r="AF2248">
            <v>0</v>
          </cell>
          <cell r="AG2248">
            <v>0</v>
          </cell>
          <cell r="AH2248">
            <v>0</v>
          </cell>
          <cell r="AI2248">
            <v>0</v>
          </cell>
          <cell r="AJ2248">
            <v>0</v>
          </cell>
        </row>
        <row r="2249"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</row>
        <row r="2250"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</row>
        <row r="2251"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</row>
        <row r="2252"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</row>
        <row r="2253"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</row>
        <row r="2254"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</row>
        <row r="2255"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</row>
        <row r="2256"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</row>
        <row r="2257"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</row>
        <row r="2260">
          <cell r="C2260">
            <v>50</v>
          </cell>
          <cell r="D2260">
            <v>49</v>
          </cell>
          <cell r="E2260">
            <v>49</v>
          </cell>
          <cell r="F2260">
            <v>0</v>
          </cell>
          <cell r="G2260">
            <v>1</v>
          </cell>
          <cell r="AA2260">
            <v>8</v>
          </cell>
          <cell r="AB2260">
            <v>42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</row>
        <row r="2261"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</row>
        <row r="2262">
          <cell r="C2262">
            <v>33</v>
          </cell>
          <cell r="D2262">
            <v>33</v>
          </cell>
          <cell r="E2262">
            <v>33</v>
          </cell>
          <cell r="F2262">
            <v>0</v>
          </cell>
          <cell r="G2262">
            <v>0</v>
          </cell>
          <cell r="AA2262">
            <v>1</v>
          </cell>
          <cell r="AB2262">
            <v>32</v>
          </cell>
          <cell r="AC2262">
            <v>0</v>
          </cell>
          <cell r="AD2262">
            <v>0</v>
          </cell>
          <cell r="AE2262">
            <v>0</v>
          </cell>
          <cell r="AF2262">
            <v>0</v>
          </cell>
          <cell r="AG2262">
            <v>0</v>
          </cell>
          <cell r="AH2262">
            <v>0</v>
          </cell>
          <cell r="AI2262">
            <v>0</v>
          </cell>
          <cell r="AJ2262">
            <v>0</v>
          </cell>
        </row>
        <row r="2379">
          <cell r="C2379">
            <v>270</v>
          </cell>
          <cell r="H2379">
            <v>222</v>
          </cell>
          <cell r="I2379">
            <v>188</v>
          </cell>
          <cell r="J2379">
            <v>34</v>
          </cell>
          <cell r="K2379">
            <v>8</v>
          </cell>
          <cell r="L2379">
            <v>35</v>
          </cell>
          <cell r="M2379">
            <v>5</v>
          </cell>
          <cell r="N2379">
            <v>0</v>
          </cell>
          <cell r="P2379">
            <v>1</v>
          </cell>
          <cell r="Q2379">
            <v>71</v>
          </cell>
          <cell r="S2379">
            <v>7</v>
          </cell>
          <cell r="T2379">
            <v>70</v>
          </cell>
          <cell r="V2379">
            <v>0</v>
          </cell>
          <cell r="W2379">
            <v>0</v>
          </cell>
          <cell r="Y2379">
            <v>6</v>
          </cell>
          <cell r="Z2379">
            <v>115</v>
          </cell>
          <cell r="AD2379">
            <v>31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38</v>
          </cell>
          <cell r="AL2379">
            <v>65528060</v>
          </cell>
        </row>
        <row r="2419">
          <cell r="C2419">
            <v>40</v>
          </cell>
          <cell r="H2419">
            <v>35</v>
          </cell>
          <cell r="I2419">
            <v>25</v>
          </cell>
          <cell r="J2419">
            <v>10</v>
          </cell>
          <cell r="K2419">
            <v>0</v>
          </cell>
          <cell r="L2419">
            <v>5</v>
          </cell>
          <cell r="M2419">
            <v>0</v>
          </cell>
          <cell r="N2419">
            <v>0</v>
          </cell>
          <cell r="P2419">
            <v>1</v>
          </cell>
          <cell r="Q2419">
            <v>9</v>
          </cell>
          <cell r="S2419">
            <v>0</v>
          </cell>
          <cell r="T2419">
            <v>29</v>
          </cell>
          <cell r="V2419">
            <v>0</v>
          </cell>
          <cell r="W2419">
            <v>0</v>
          </cell>
          <cell r="Y2419">
            <v>0</v>
          </cell>
          <cell r="Z2419">
            <v>1</v>
          </cell>
          <cell r="AD2419">
            <v>18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I2419">
            <v>0</v>
          </cell>
          <cell r="AJ2419">
            <v>10</v>
          </cell>
          <cell r="AL2419">
            <v>4934905</v>
          </cell>
        </row>
        <row r="2421"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</row>
        <row r="2422">
          <cell r="C2422">
            <v>3</v>
          </cell>
          <cell r="D2422">
            <v>3</v>
          </cell>
          <cell r="E2422">
            <v>3</v>
          </cell>
          <cell r="F2422">
            <v>0</v>
          </cell>
          <cell r="G2422">
            <v>0</v>
          </cell>
          <cell r="AA2422">
            <v>3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</row>
        <row r="2423">
          <cell r="C2423">
            <v>11</v>
          </cell>
          <cell r="D2423">
            <v>11</v>
          </cell>
          <cell r="E2423">
            <v>11</v>
          </cell>
          <cell r="F2423">
            <v>0</v>
          </cell>
          <cell r="G2423">
            <v>0</v>
          </cell>
          <cell r="AA2423">
            <v>0</v>
          </cell>
          <cell r="AB2423">
            <v>11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</row>
        <row r="2424"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</row>
        <row r="2425">
          <cell r="C2425">
            <v>11</v>
          </cell>
          <cell r="D2425">
            <v>11</v>
          </cell>
          <cell r="E2425">
            <v>11</v>
          </cell>
          <cell r="F2425">
            <v>0</v>
          </cell>
          <cell r="G2425">
            <v>0</v>
          </cell>
          <cell r="AA2425">
            <v>4</v>
          </cell>
          <cell r="AB2425">
            <v>7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</row>
        <row r="2426"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</row>
        <row r="2427"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</row>
        <row r="2428"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</row>
        <row r="2429"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0</v>
          </cell>
          <cell r="AJ2429">
            <v>0</v>
          </cell>
        </row>
        <row r="2430"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H2430">
            <v>0</v>
          </cell>
          <cell r="AI2430">
            <v>0</v>
          </cell>
          <cell r="AJ2430">
            <v>0</v>
          </cell>
        </row>
        <row r="2431"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0</v>
          </cell>
          <cell r="AJ2431">
            <v>0</v>
          </cell>
        </row>
        <row r="2432"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</row>
        <row r="2433"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</row>
        <row r="2434"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</row>
        <row r="2435"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0</v>
          </cell>
          <cell r="AJ2435">
            <v>0</v>
          </cell>
        </row>
        <row r="2436"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</row>
        <row r="2437">
          <cell r="C2437">
            <v>96</v>
          </cell>
          <cell r="D2437">
            <v>96</v>
          </cell>
          <cell r="E2437">
            <v>96</v>
          </cell>
          <cell r="F2437">
            <v>0</v>
          </cell>
          <cell r="G2437">
            <v>0</v>
          </cell>
          <cell r="AA2437">
            <v>78</v>
          </cell>
          <cell r="AB2437">
            <v>18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</row>
        <row r="2438"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</row>
        <row r="2439">
          <cell r="C2439">
            <v>1</v>
          </cell>
          <cell r="D2439">
            <v>1</v>
          </cell>
          <cell r="E2439">
            <v>1</v>
          </cell>
          <cell r="F2439">
            <v>0</v>
          </cell>
          <cell r="G2439">
            <v>0</v>
          </cell>
          <cell r="AA2439">
            <v>0</v>
          </cell>
          <cell r="AB2439">
            <v>0</v>
          </cell>
          <cell r="AC2439">
            <v>1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</row>
        <row r="2440">
          <cell r="C2440">
            <v>106</v>
          </cell>
          <cell r="D2440">
            <v>106</v>
          </cell>
          <cell r="E2440">
            <v>106</v>
          </cell>
          <cell r="F2440">
            <v>0</v>
          </cell>
          <cell r="G2440">
            <v>0</v>
          </cell>
          <cell r="AA2440">
            <v>27</v>
          </cell>
          <cell r="AB2440">
            <v>0</v>
          </cell>
          <cell r="AC2440">
            <v>79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</row>
        <row r="2441"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</row>
        <row r="2442"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</row>
        <row r="2443"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</row>
        <row r="2444">
          <cell r="C2444">
            <v>188</v>
          </cell>
          <cell r="D2444">
            <v>124</v>
          </cell>
          <cell r="E2444">
            <v>124</v>
          </cell>
          <cell r="F2444">
            <v>0</v>
          </cell>
          <cell r="G2444">
            <v>64</v>
          </cell>
          <cell r="AA2444">
            <v>109</v>
          </cell>
          <cell r="AB2444">
            <v>0</v>
          </cell>
          <cell r="AC2444">
            <v>79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</row>
        <row r="2445"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</row>
        <row r="2446"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</row>
        <row r="2450">
          <cell r="C2450">
            <v>14</v>
          </cell>
          <cell r="D2450">
            <v>14</v>
          </cell>
          <cell r="E2450">
            <v>14</v>
          </cell>
          <cell r="F2450">
            <v>0</v>
          </cell>
          <cell r="G2450">
            <v>0</v>
          </cell>
          <cell r="AA2450">
            <v>14</v>
          </cell>
          <cell r="AB2450">
            <v>0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L2450">
            <v>710780</v>
          </cell>
        </row>
        <row r="2451"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  <cell r="AL2451">
            <v>0</v>
          </cell>
        </row>
        <row r="2452"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L2452">
            <v>0</v>
          </cell>
        </row>
        <row r="2453"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L2453">
            <v>0</v>
          </cell>
        </row>
        <row r="2454"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L2454">
            <v>0</v>
          </cell>
        </row>
        <row r="2455"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L2455">
            <v>0</v>
          </cell>
        </row>
        <row r="2456"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L2456">
            <v>0</v>
          </cell>
        </row>
        <row r="2457"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L2457">
            <v>0</v>
          </cell>
        </row>
        <row r="2458"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</row>
        <row r="2459">
          <cell r="C2459">
            <v>1</v>
          </cell>
          <cell r="D2459">
            <v>1</v>
          </cell>
          <cell r="E2459">
            <v>1</v>
          </cell>
          <cell r="F2459">
            <v>0</v>
          </cell>
          <cell r="G2459">
            <v>0</v>
          </cell>
          <cell r="AA2459">
            <v>1</v>
          </cell>
          <cell r="AB2459">
            <v>0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</row>
        <row r="2460"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</row>
        <row r="2541">
          <cell r="C2541">
            <v>85</v>
          </cell>
          <cell r="H2541">
            <v>73</v>
          </cell>
          <cell r="I2541">
            <v>46</v>
          </cell>
          <cell r="J2541">
            <v>27</v>
          </cell>
          <cell r="K2541">
            <v>1</v>
          </cell>
          <cell r="L2541">
            <v>7</v>
          </cell>
          <cell r="M2541">
            <v>4</v>
          </cell>
          <cell r="N2541">
            <v>0</v>
          </cell>
          <cell r="P2541">
            <v>6</v>
          </cell>
          <cell r="Q2541">
            <v>37</v>
          </cell>
          <cell r="S2541">
            <v>33</v>
          </cell>
          <cell r="T2541">
            <v>8</v>
          </cell>
          <cell r="V2541">
            <v>0</v>
          </cell>
          <cell r="W2541">
            <v>0</v>
          </cell>
          <cell r="Y2541">
            <v>0</v>
          </cell>
          <cell r="Z2541">
            <v>1</v>
          </cell>
          <cell r="AD2541">
            <v>0</v>
          </cell>
          <cell r="AE2541">
            <v>0</v>
          </cell>
          <cell r="AF2541">
            <v>0</v>
          </cell>
          <cell r="AG2541">
            <v>0</v>
          </cell>
          <cell r="AH2541">
            <v>0</v>
          </cell>
          <cell r="AI2541">
            <v>0</v>
          </cell>
          <cell r="AJ2541">
            <v>28</v>
          </cell>
          <cell r="AL2541">
            <v>11845855</v>
          </cell>
        </row>
        <row r="2561">
          <cell r="C2561">
            <v>822</v>
          </cell>
          <cell r="D2561">
            <v>732</v>
          </cell>
          <cell r="E2561">
            <v>732</v>
          </cell>
          <cell r="F2561">
            <v>0</v>
          </cell>
          <cell r="G2561">
            <v>90</v>
          </cell>
          <cell r="AA2561">
            <v>745</v>
          </cell>
          <cell r="AB2561">
            <v>4</v>
          </cell>
          <cell r="AC2561">
            <v>73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</row>
        <row r="2567">
          <cell r="C2567">
            <v>13</v>
          </cell>
          <cell r="D2567">
            <v>13</v>
          </cell>
          <cell r="E2567">
            <v>13</v>
          </cell>
          <cell r="F2567">
            <v>0</v>
          </cell>
          <cell r="G2567">
            <v>0</v>
          </cell>
          <cell r="AA2567">
            <v>0</v>
          </cell>
          <cell r="AB2567">
            <v>13</v>
          </cell>
          <cell r="AC2567">
            <v>0</v>
          </cell>
          <cell r="AD2567">
            <v>0</v>
          </cell>
          <cell r="AE2567">
            <v>0</v>
          </cell>
          <cell r="AF2567">
            <v>0</v>
          </cell>
          <cell r="AG2567">
            <v>0</v>
          </cell>
          <cell r="AH2567">
            <v>0</v>
          </cell>
          <cell r="AI2567">
            <v>0</v>
          </cell>
          <cell r="AJ2567">
            <v>0</v>
          </cell>
        </row>
        <row r="2575">
          <cell r="C2575">
            <v>16</v>
          </cell>
          <cell r="H2575">
            <v>16</v>
          </cell>
          <cell r="I2575">
            <v>16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P2575">
            <v>0</v>
          </cell>
          <cell r="Q2575">
            <v>12</v>
          </cell>
          <cell r="S2575">
            <v>0</v>
          </cell>
          <cell r="T2575">
            <v>4</v>
          </cell>
          <cell r="V2575">
            <v>0</v>
          </cell>
          <cell r="W2575">
            <v>0</v>
          </cell>
          <cell r="Y2575">
            <v>0</v>
          </cell>
          <cell r="Z2575">
            <v>0</v>
          </cell>
          <cell r="AD2575">
            <v>0</v>
          </cell>
          <cell r="AE2575">
            <v>0</v>
          </cell>
          <cell r="AF2575">
            <v>0</v>
          </cell>
          <cell r="AG2575">
            <v>0</v>
          </cell>
          <cell r="AH2575">
            <v>0</v>
          </cell>
          <cell r="AI2575">
            <v>0</v>
          </cell>
          <cell r="AJ2575">
            <v>0</v>
          </cell>
          <cell r="AL2575">
            <v>3618100</v>
          </cell>
        </row>
        <row r="2615">
          <cell r="C2615">
            <v>83</v>
          </cell>
          <cell r="H2615">
            <v>75</v>
          </cell>
          <cell r="I2615">
            <v>43</v>
          </cell>
          <cell r="J2615">
            <v>32</v>
          </cell>
          <cell r="K2615">
            <v>0</v>
          </cell>
          <cell r="L2615">
            <v>5</v>
          </cell>
          <cell r="M2615">
            <v>3</v>
          </cell>
          <cell r="N2615">
            <v>0</v>
          </cell>
          <cell r="P2615">
            <v>0</v>
          </cell>
          <cell r="Q2615">
            <v>57</v>
          </cell>
          <cell r="S2615">
            <v>0</v>
          </cell>
          <cell r="T2615">
            <v>21</v>
          </cell>
          <cell r="V2615">
            <v>0</v>
          </cell>
          <cell r="W2615">
            <v>0</v>
          </cell>
          <cell r="Y2615">
            <v>0</v>
          </cell>
          <cell r="Z2615">
            <v>3</v>
          </cell>
          <cell r="AD2615">
            <v>0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I2615">
            <v>0</v>
          </cell>
          <cell r="AJ2615">
            <v>32</v>
          </cell>
          <cell r="AL2615">
            <v>8469955</v>
          </cell>
        </row>
        <row r="2617">
          <cell r="C2617">
            <v>23</v>
          </cell>
          <cell r="D2617">
            <v>23</v>
          </cell>
          <cell r="E2617">
            <v>22</v>
          </cell>
          <cell r="F2617">
            <v>1</v>
          </cell>
          <cell r="G2617">
            <v>0</v>
          </cell>
          <cell r="AA2617">
            <v>23</v>
          </cell>
          <cell r="AB2617">
            <v>0</v>
          </cell>
          <cell r="AC2617">
            <v>0</v>
          </cell>
          <cell r="AD2617">
            <v>0</v>
          </cell>
          <cell r="AE2617">
            <v>0</v>
          </cell>
          <cell r="AF2617">
            <v>0</v>
          </cell>
          <cell r="AG2617">
            <v>0</v>
          </cell>
          <cell r="AH2617">
            <v>0</v>
          </cell>
          <cell r="AI2617">
            <v>0</v>
          </cell>
          <cell r="AJ2617">
            <v>0</v>
          </cell>
        </row>
        <row r="2618">
          <cell r="C2618">
            <v>9</v>
          </cell>
          <cell r="D2618">
            <v>9</v>
          </cell>
          <cell r="E2618">
            <v>8</v>
          </cell>
          <cell r="F2618">
            <v>1</v>
          </cell>
          <cell r="G2618">
            <v>0</v>
          </cell>
          <cell r="AA2618">
            <v>9</v>
          </cell>
          <cell r="AB2618">
            <v>0</v>
          </cell>
          <cell r="AC2618">
            <v>0</v>
          </cell>
          <cell r="AD2618">
            <v>0</v>
          </cell>
          <cell r="AE2618">
            <v>0</v>
          </cell>
          <cell r="AF2618">
            <v>0</v>
          </cell>
          <cell r="AG2618">
            <v>0</v>
          </cell>
          <cell r="AH2618">
            <v>0</v>
          </cell>
          <cell r="AI2618">
            <v>0</v>
          </cell>
          <cell r="AJ2618">
            <v>1</v>
          </cell>
        </row>
        <row r="2619"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  <cell r="AE2619">
            <v>0</v>
          </cell>
          <cell r="AF2619">
            <v>0</v>
          </cell>
          <cell r="AG2619">
            <v>0</v>
          </cell>
          <cell r="AH2619">
            <v>0</v>
          </cell>
          <cell r="AI2619">
            <v>0</v>
          </cell>
          <cell r="AJ2619">
            <v>0</v>
          </cell>
        </row>
        <row r="2621">
          <cell r="C2621">
            <v>79</v>
          </cell>
          <cell r="H2621">
            <v>79</v>
          </cell>
          <cell r="I2621">
            <v>24</v>
          </cell>
          <cell r="J2621">
            <v>55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AD2621">
            <v>0</v>
          </cell>
          <cell r="AE2621">
            <v>0</v>
          </cell>
          <cell r="AF2621">
            <v>0</v>
          </cell>
          <cell r="AG2621">
            <v>0</v>
          </cell>
          <cell r="AH2621">
            <v>0</v>
          </cell>
          <cell r="AI2621">
            <v>0</v>
          </cell>
          <cell r="AJ2621">
            <v>52</v>
          </cell>
          <cell r="AL2621">
            <v>3778320</v>
          </cell>
        </row>
        <row r="2622">
          <cell r="C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AD2622">
            <v>0</v>
          </cell>
          <cell r="AE2622">
            <v>0</v>
          </cell>
          <cell r="AF2622">
            <v>0</v>
          </cell>
          <cell r="AG2622">
            <v>0</v>
          </cell>
          <cell r="AH2622">
            <v>0</v>
          </cell>
          <cell r="AI2622">
            <v>0</v>
          </cell>
          <cell r="AJ2622">
            <v>0</v>
          </cell>
          <cell r="AL2622">
            <v>0</v>
          </cell>
        </row>
        <row r="2623">
          <cell r="C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AD2623">
            <v>0</v>
          </cell>
          <cell r="AE2623">
            <v>0</v>
          </cell>
          <cell r="AF2623">
            <v>0</v>
          </cell>
          <cell r="AG2623">
            <v>0</v>
          </cell>
          <cell r="AH2623">
            <v>0</v>
          </cell>
          <cell r="AI2623">
            <v>0</v>
          </cell>
          <cell r="AJ2623">
            <v>0</v>
          </cell>
          <cell r="AL2623">
            <v>0</v>
          </cell>
        </row>
        <row r="2624">
          <cell r="C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AD2624">
            <v>0</v>
          </cell>
          <cell r="AE2624">
            <v>0</v>
          </cell>
          <cell r="AF2624">
            <v>0</v>
          </cell>
          <cell r="AG2624">
            <v>0</v>
          </cell>
          <cell r="AH2624">
            <v>0</v>
          </cell>
          <cell r="AI2624">
            <v>0</v>
          </cell>
          <cell r="AJ2624">
            <v>0</v>
          </cell>
          <cell r="AL2624">
            <v>0</v>
          </cell>
        </row>
        <row r="2625">
          <cell r="C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AD2625">
            <v>0</v>
          </cell>
          <cell r="AE2625">
            <v>0</v>
          </cell>
          <cell r="AF2625">
            <v>0</v>
          </cell>
          <cell r="AG2625">
            <v>0</v>
          </cell>
          <cell r="AH2625">
            <v>0</v>
          </cell>
          <cell r="AI2625">
            <v>0</v>
          </cell>
          <cell r="AJ2625">
            <v>0</v>
          </cell>
          <cell r="AL2625">
            <v>0</v>
          </cell>
        </row>
        <row r="2626">
          <cell r="C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L2626">
            <v>0</v>
          </cell>
        </row>
        <row r="2627">
          <cell r="C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AD2627">
            <v>0</v>
          </cell>
          <cell r="AE2627">
            <v>0</v>
          </cell>
          <cell r="AF2627">
            <v>0</v>
          </cell>
          <cell r="AG2627">
            <v>0</v>
          </cell>
          <cell r="AH2627">
            <v>0</v>
          </cell>
          <cell r="AI2627">
            <v>0</v>
          </cell>
          <cell r="AJ2627">
            <v>0</v>
          </cell>
          <cell r="AL2627">
            <v>0</v>
          </cell>
        </row>
        <row r="2628">
          <cell r="C2628">
            <v>53</v>
          </cell>
          <cell r="E2628">
            <v>48</v>
          </cell>
          <cell r="AL2628">
            <v>7556160</v>
          </cell>
        </row>
        <row r="2629">
          <cell r="C2629">
            <v>2</v>
          </cell>
          <cell r="E2629">
            <v>2</v>
          </cell>
          <cell r="AL2629">
            <v>331240</v>
          </cell>
        </row>
        <row r="2630">
          <cell r="C2630">
            <v>0</v>
          </cell>
          <cell r="E2630">
            <v>0</v>
          </cell>
          <cell r="AL2630">
            <v>0</v>
          </cell>
        </row>
        <row r="2631">
          <cell r="P2631">
            <v>0</v>
          </cell>
          <cell r="Q2631">
            <v>50</v>
          </cell>
          <cell r="S2631">
            <v>0</v>
          </cell>
          <cell r="T2631">
            <v>0</v>
          </cell>
          <cell r="V2631">
            <v>0</v>
          </cell>
          <cell r="W2631">
            <v>0</v>
          </cell>
          <cell r="Y2631">
            <v>0</v>
          </cell>
          <cell r="Z2631">
            <v>29</v>
          </cell>
        </row>
        <row r="2633">
          <cell r="C2633">
            <v>48</v>
          </cell>
          <cell r="D2633">
            <v>48</v>
          </cell>
          <cell r="E2633">
            <v>48</v>
          </cell>
          <cell r="F2633">
            <v>0</v>
          </cell>
          <cell r="G2633">
            <v>0</v>
          </cell>
          <cell r="AA2633">
            <v>0</v>
          </cell>
          <cell r="AB2633">
            <v>48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</row>
        <row r="2634"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AA2634">
            <v>0</v>
          </cell>
          <cell r="AB2634">
            <v>0</v>
          </cell>
          <cell r="AC2634">
            <v>0</v>
          </cell>
          <cell r="AD2634">
            <v>0</v>
          </cell>
          <cell r="AE2634">
            <v>0</v>
          </cell>
          <cell r="AF2634">
            <v>0</v>
          </cell>
          <cell r="AG2634">
            <v>0</v>
          </cell>
          <cell r="AH2634">
            <v>0</v>
          </cell>
          <cell r="AI2634">
            <v>0</v>
          </cell>
          <cell r="AJ2634">
            <v>0</v>
          </cell>
        </row>
        <row r="2635"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</row>
        <row r="2636"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AA2636">
            <v>0</v>
          </cell>
          <cell r="AB2636">
            <v>0</v>
          </cell>
          <cell r="AC2636">
            <v>0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H2636">
            <v>0</v>
          </cell>
          <cell r="AI2636">
            <v>0</v>
          </cell>
          <cell r="AJ2636">
            <v>0</v>
          </cell>
        </row>
        <row r="2637"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H2637">
            <v>0</v>
          </cell>
          <cell r="AI2637">
            <v>0</v>
          </cell>
          <cell r="AJ2637">
            <v>0</v>
          </cell>
        </row>
        <row r="2638">
          <cell r="C2638">
            <v>2</v>
          </cell>
          <cell r="D2638">
            <v>2</v>
          </cell>
          <cell r="E2638">
            <v>2</v>
          </cell>
          <cell r="F2638">
            <v>0</v>
          </cell>
          <cell r="G2638">
            <v>0</v>
          </cell>
          <cell r="AA2638">
            <v>0</v>
          </cell>
          <cell r="AB2638">
            <v>2</v>
          </cell>
          <cell r="AC2638">
            <v>0</v>
          </cell>
          <cell r="AD2638">
            <v>0</v>
          </cell>
          <cell r="AE2638">
            <v>0</v>
          </cell>
          <cell r="AF2638">
            <v>0</v>
          </cell>
          <cell r="AG2638">
            <v>0</v>
          </cell>
          <cell r="AH2638">
            <v>0</v>
          </cell>
          <cell r="AI2638">
            <v>0</v>
          </cell>
          <cell r="AJ2638">
            <v>0</v>
          </cell>
        </row>
        <row r="2639">
          <cell r="C2639">
            <v>36</v>
          </cell>
          <cell r="D2639">
            <v>36</v>
          </cell>
          <cell r="E2639">
            <v>36</v>
          </cell>
          <cell r="F2639">
            <v>0</v>
          </cell>
          <cell r="G2639">
            <v>0</v>
          </cell>
          <cell r="AA2639">
            <v>0</v>
          </cell>
          <cell r="AB2639">
            <v>30</v>
          </cell>
          <cell r="AC2639">
            <v>6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</row>
        <row r="2640"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AA2640">
            <v>0</v>
          </cell>
          <cell r="AB2640">
            <v>0</v>
          </cell>
          <cell r="AC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</row>
        <row r="2641">
          <cell r="C2641">
            <v>78</v>
          </cell>
          <cell r="D2641">
            <v>78</v>
          </cell>
          <cell r="E2641">
            <v>78</v>
          </cell>
          <cell r="F2641">
            <v>0</v>
          </cell>
          <cell r="G2641">
            <v>0</v>
          </cell>
          <cell r="AA2641">
            <v>0</v>
          </cell>
          <cell r="AB2641">
            <v>51</v>
          </cell>
          <cell r="AC2641">
            <v>27</v>
          </cell>
          <cell r="AD2641">
            <v>0</v>
          </cell>
          <cell r="AE2641">
            <v>0</v>
          </cell>
          <cell r="AF2641">
            <v>0</v>
          </cell>
          <cell r="AG2641">
            <v>0</v>
          </cell>
          <cell r="AH2641">
            <v>0</v>
          </cell>
          <cell r="AI2641">
            <v>0</v>
          </cell>
          <cell r="AJ2641">
            <v>0</v>
          </cell>
        </row>
        <row r="2642">
          <cell r="C2642">
            <v>42</v>
          </cell>
          <cell r="D2642">
            <v>42</v>
          </cell>
          <cell r="E2642">
            <v>42</v>
          </cell>
          <cell r="F2642">
            <v>0</v>
          </cell>
          <cell r="G2642">
            <v>0</v>
          </cell>
          <cell r="AA2642">
            <v>0</v>
          </cell>
          <cell r="AB2642">
            <v>41</v>
          </cell>
          <cell r="AC2642">
            <v>1</v>
          </cell>
          <cell r="AD2642">
            <v>0</v>
          </cell>
          <cell r="AE2642">
            <v>0</v>
          </cell>
          <cell r="AF2642">
            <v>0</v>
          </cell>
          <cell r="AG2642">
            <v>0</v>
          </cell>
          <cell r="AH2642">
            <v>0</v>
          </cell>
          <cell r="AI2642">
            <v>0</v>
          </cell>
          <cell r="AJ2642">
            <v>0</v>
          </cell>
        </row>
        <row r="2643">
          <cell r="C2643">
            <v>1</v>
          </cell>
          <cell r="D2643">
            <v>1</v>
          </cell>
          <cell r="E2643">
            <v>1</v>
          </cell>
          <cell r="F2643">
            <v>0</v>
          </cell>
          <cell r="G2643">
            <v>0</v>
          </cell>
          <cell r="AA2643">
            <v>0</v>
          </cell>
          <cell r="AB2643">
            <v>1</v>
          </cell>
          <cell r="AC2643">
            <v>0</v>
          </cell>
          <cell r="AD2643">
            <v>0</v>
          </cell>
          <cell r="AE2643">
            <v>0</v>
          </cell>
          <cell r="AF2643">
            <v>0</v>
          </cell>
          <cell r="AG2643">
            <v>0</v>
          </cell>
          <cell r="AH2643">
            <v>0</v>
          </cell>
          <cell r="AI2643">
            <v>0</v>
          </cell>
          <cell r="AJ2643">
            <v>0</v>
          </cell>
        </row>
        <row r="2644"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  <cell r="AE2644">
            <v>0</v>
          </cell>
          <cell r="AF2644">
            <v>0</v>
          </cell>
          <cell r="AG2644">
            <v>0</v>
          </cell>
          <cell r="AH2644">
            <v>0</v>
          </cell>
          <cell r="AI2644">
            <v>0</v>
          </cell>
          <cell r="AJ2644">
            <v>0</v>
          </cell>
        </row>
        <row r="2645"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  <cell r="AE2645">
            <v>0</v>
          </cell>
          <cell r="AF2645">
            <v>0</v>
          </cell>
          <cell r="AG2645">
            <v>0</v>
          </cell>
          <cell r="AH2645">
            <v>0</v>
          </cell>
          <cell r="AI2645">
            <v>0</v>
          </cell>
          <cell r="AJ2645">
            <v>0</v>
          </cell>
        </row>
        <row r="2646"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</row>
        <row r="2647"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</row>
        <row r="2648">
          <cell r="C2648">
            <v>1</v>
          </cell>
          <cell r="D2648">
            <v>1</v>
          </cell>
          <cell r="E2648">
            <v>1</v>
          </cell>
          <cell r="F2648">
            <v>0</v>
          </cell>
          <cell r="G2648">
            <v>0</v>
          </cell>
          <cell r="AA2648">
            <v>0</v>
          </cell>
          <cell r="AB2648">
            <v>1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</row>
        <row r="2649">
          <cell r="C2649">
            <v>105</v>
          </cell>
          <cell r="D2649">
            <v>105</v>
          </cell>
          <cell r="E2649">
            <v>105</v>
          </cell>
          <cell r="F2649">
            <v>0</v>
          </cell>
          <cell r="G2649">
            <v>0</v>
          </cell>
          <cell r="AA2649">
            <v>0</v>
          </cell>
          <cell r="AB2649">
            <v>105</v>
          </cell>
          <cell r="AC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</row>
        <row r="2858">
          <cell r="C2858">
            <v>129</v>
          </cell>
          <cell r="H2858">
            <v>116</v>
          </cell>
          <cell r="I2858">
            <v>107</v>
          </cell>
          <cell r="J2858">
            <v>9</v>
          </cell>
          <cell r="K2858">
            <v>2</v>
          </cell>
          <cell r="L2858">
            <v>11</v>
          </cell>
          <cell r="M2858">
            <v>0</v>
          </cell>
          <cell r="N2858">
            <v>0</v>
          </cell>
          <cell r="P2858">
            <v>10</v>
          </cell>
          <cell r="Q2858">
            <v>69</v>
          </cell>
          <cell r="S2858">
            <v>0</v>
          </cell>
          <cell r="T2858">
            <v>28</v>
          </cell>
          <cell r="V2858">
            <v>0</v>
          </cell>
          <cell r="W2858">
            <v>1</v>
          </cell>
          <cell r="Y2858">
            <v>0</v>
          </cell>
          <cell r="Z2858">
            <v>9</v>
          </cell>
          <cell r="AD2858">
            <v>20</v>
          </cell>
          <cell r="AE2858">
            <v>0</v>
          </cell>
          <cell r="AF2858">
            <v>0</v>
          </cell>
          <cell r="AG2858">
            <v>0</v>
          </cell>
          <cell r="AH2858">
            <v>0</v>
          </cell>
          <cell r="AI2858">
            <v>0</v>
          </cell>
          <cell r="AJ2858">
            <v>11</v>
          </cell>
          <cell r="AL2858">
            <v>52726520</v>
          </cell>
        </row>
        <row r="2861">
          <cell r="C2861">
            <v>0</v>
          </cell>
          <cell r="I2861">
            <v>0</v>
          </cell>
        </row>
        <row r="2862">
          <cell r="C2862">
            <v>7</v>
          </cell>
          <cell r="I2862">
            <v>7</v>
          </cell>
        </row>
        <row r="2863">
          <cell r="C2863">
            <v>3</v>
          </cell>
          <cell r="I2863">
            <v>3</v>
          </cell>
        </row>
        <row r="2870">
          <cell r="C2870">
            <v>13</v>
          </cell>
          <cell r="H2870">
            <v>10</v>
          </cell>
          <cell r="I2870">
            <v>10</v>
          </cell>
          <cell r="J2870">
            <v>0</v>
          </cell>
          <cell r="K2870">
            <v>0</v>
          </cell>
          <cell r="L2870">
            <v>3</v>
          </cell>
          <cell r="M2870">
            <v>0</v>
          </cell>
          <cell r="N2870">
            <v>0</v>
          </cell>
          <cell r="P2870">
            <v>1</v>
          </cell>
          <cell r="Q2870">
            <v>4</v>
          </cell>
          <cell r="S2870">
            <v>4</v>
          </cell>
          <cell r="T2870">
            <v>4</v>
          </cell>
          <cell r="V2870">
            <v>0</v>
          </cell>
          <cell r="W2870">
            <v>0</v>
          </cell>
          <cell r="Y2870">
            <v>0</v>
          </cell>
          <cell r="Z2870">
            <v>0</v>
          </cell>
          <cell r="AD2870">
            <v>0</v>
          </cell>
          <cell r="AE2870">
            <v>0</v>
          </cell>
          <cell r="AF2870">
            <v>0</v>
          </cell>
          <cell r="AG2870">
            <v>0</v>
          </cell>
          <cell r="AH2870">
            <v>0</v>
          </cell>
          <cell r="AI2870">
            <v>0</v>
          </cell>
          <cell r="AJ2870">
            <v>0</v>
          </cell>
          <cell r="AL2870">
            <v>789620</v>
          </cell>
        </row>
        <row r="2882">
          <cell r="C2882">
            <v>8</v>
          </cell>
          <cell r="D2882">
            <v>7</v>
          </cell>
          <cell r="E2882">
            <v>7</v>
          </cell>
          <cell r="F2882">
            <v>0</v>
          </cell>
          <cell r="G2882">
            <v>1</v>
          </cell>
          <cell r="AA2882">
            <v>2</v>
          </cell>
          <cell r="AB2882">
            <v>6</v>
          </cell>
          <cell r="AC2882">
            <v>0</v>
          </cell>
          <cell r="AD2882">
            <v>0</v>
          </cell>
          <cell r="AE2882">
            <v>0</v>
          </cell>
          <cell r="AF2882">
            <v>0</v>
          </cell>
          <cell r="AG2882">
            <v>0</v>
          </cell>
          <cell r="AH2882">
            <v>0</v>
          </cell>
          <cell r="AI2882">
            <v>0</v>
          </cell>
          <cell r="AJ2882">
            <v>0</v>
          </cell>
        </row>
        <row r="2937">
          <cell r="C2937">
            <v>33</v>
          </cell>
          <cell r="E2937">
            <v>33</v>
          </cell>
        </row>
        <row r="2939">
          <cell r="C2939">
            <v>35</v>
          </cell>
          <cell r="E2939">
            <v>31</v>
          </cell>
          <cell r="AL2939">
            <v>1058650</v>
          </cell>
        </row>
        <row r="2949">
          <cell r="C2949">
            <v>79</v>
          </cell>
          <cell r="E2949">
            <v>24</v>
          </cell>
        </row>
        <row r="2951">
          <cell r="C2951">
            <v>167</v>
          </cell>
          <cell r="E2951">
            <v>167</v>
          </cell>
          <cell r="AL2951">
            <v>3757500</v>
          </cell>
        </row>
        <row r="2952">
          <cell r="C2952">
            <v>271</v>
          </cell>
          <cell r="E2952">
            <v>271</v>
          </cell>
          <cell r="AL2952">
            <v>19181380</v>
          </cell>
        </row>
        <row r="2953">
          <cell r="C2953">
            <v>0</v>
          </cell>
          <cell r="E2953">
            <v>0</v>
          </cell>
          <cell r="AL2953">
            <v>0</v>
          </cell>
        </row>
        <row r="2954">
          <cell r="C2954">
            <v>283</v>
          </cell>
          <cell r="E2954">
            <v>274</v>
          </cell>
          <cell r="AL2954">
            <v>846660</v>
          </cell>
        </row>
        <row r="2955">
          <cell r="C2955">
            <v>0</v>
          </cell>
          <cell r="E2955">
            <v>0</v>
          </cell>
          <cell r="AL2955">
            <v>0</v>
          </cell>
        </row>
        <row r="2956">
          <cell r="C2956">
            <v>0</v>
          </cell>
          <cell r="E2956">
            <v>0</v>
          </cell>
          <cell r="AL2956">
            <v>0</v>
          </cell>
        </row>
        <row r="2957">
          <cell r="C2957">
            <v>0</v>
          </cell>
          <cell r="E2957">
            <v>0</v>
          </cell>
          <cell r="AL2957">
            <v>0</v>
          </cell>
        </row>
        <row r="2976">
          <cell r="C2976">
            <v>928</v>
          </cell>
          <cell r="E2976">
            <v>928</v>
          </cell>
          <cell r="AL2976">
            <v>3807250</v>
          </cell>
        </row>
        <row r="2995">
          <cell r="C2995">
            <v>678</v>
          </cell>
          <cell r="E2995">
            <v>678</v>
          </cell>
          <cell r="AL2995">
            <v>2284860</v>
          </cell>
        </row>
        <row r="3013">
          <cell r="C3013">
            <v>216</v>
          </cell>
          <cell r="E3013">
            <v>216</v>
          </cell>
          <cell r="AL3013">
            <v>1758620</v>
          </cell>
        </row>
        <row r="3045">
          <cell r="C3045">
            <v>88</v>
          </cell>
          <cell r="E3045">
            <v>88</v>
          </cell>
          <cell r="AL3045">
            <v>7726420</v>
          </cell>
        </row>
        <row r="3073">
          <cell r="C3073">
            <v>103</v>
          </cell>
          <cell r="I3073">
            <v>54</v>
          </cell>
          <cell r="P3073">
            <v>0</v>
          </cell>
          <cell r="Q3073">
            <v>0</v>
          </cell>
          <cell r="S3073">
            <v>0</v>
          </cell>
          <cell r="T3073">
            <v>0</v>
          </cell>
          <cell r="V3073">
            <v>0</v>
          </cell>
          <cell r="W3073">
            <v>0</v>
          </cell>
          <cell r="Y3073">
            <v>0</v>
          </cell>
          <cell r="Z3073">
            <v>0</v>
          </cell>
          <cell r="AL3073">
            <v>1527380</v>
          </cell>
        </row>
        <row r="3084">
          <cell r="C3084">
            <v>103</v>
          </cell>
          <cell r="H3084">
            <v>55</v>
          </cell>
          <cell r="I3084">
            <v>54</v>
          </cell>
          <cell r="J3084">
            <v>1</v>
          </cell>
          <cell r="K3084">
            <v>0</v>
          </cell>
          <cell r="L3084">
            <v>47</v>
          </cell>
          <cell r="M3084">
            <v>1</v>
          </cell>
          <cell r="N3084">
            <v>0</v>
          </cell>
          <cell r="AD3084">
            <v>0</v>
          </cell>
          <cell r="AE3084">
            <v>0</v>
          </cell>
          <cell r="AF3084">
            <v>0</v>
          </cell>
          <cell r="AG3084">
            <v>0</v>
          </cell>
          <cell r="AH3084">
            <v>0</v>
          </cell>
          <cell r="AI3084">
            <v>0</v>
          </cell>
          <cell r="AJ3084">
            <v>1</v>
          </cell>
          <cell r="AL3084">
            <v>1527380</v>
          </cell>
        </row>
        <row r="3134">
          <cell r="C3134">
            <v>0</v>
          </cell>
        </row>
        <row r="3137">
          <cell r="C3137">
            <v>537</v>
          </cell>
          <cell r="E3137">
            <v>537</v>
          </cell>
          <cell r="AL3137">
            <v>12657090</v>
          </cell>
        </row>
        <row r="3138">
          <cell r="C3138">
            <v>0</v>
          </cell>
          <cell r="E3138">
            <v>0</v>
          </cell>
          <cell r="AL3138">
            <v>0</v>
          </cell>
        </row>
        <row r="3150">
          <cell r="C3150">
            <v>5</v>
          </cell>
          <cell r="E3150">
            <v>5</v>
          </cell>
          <cell r="AL3150">
            <v>42100</v>
          </cell>
        </row>
        <row r="3151">
          <cell r="C3151">
            <v>0</v>
          </cell>
          <cell r="E3151">
            <v>0</v>
          </cell>
          <cell r="AL3151">
            <v>0</v>
          </cell>
        </row>
        <row r="3152">
          <cell r="C3152">
            <v>1</v>
          </cell>
          <cell r="E3152">
            <v>1</v>
          </cell>
          <cell r="AL3152">
            <v>16880</v>
          </cell>
        </row>
        <row r="3153">
          <cell r="C3153">
            <v>0</v>
          </cell>
          <cell r="E3153">
            <v>0</v>
          </cell>
          <cell r="AL3153">
            <v>0</v>
          </cell>
        </row>
        <row r="3154">
          <cell r="C3154">
            <v>0</v>
          </cell>
          <cell r="E3154">
            <v>0</v>
          </cell>
          <cell r="AL3154">
            <v>0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2022</v>
          </cell>
        </row>
      </sheetData>
      <sheetData sheetId="1">
        <row r="52">
          <cell r="C52">
            <v>6760</v>
          </cell>
          <cell r="E52">
            <v>6752</v>
          </cell>
          <cell r="AL52">
            <v>58539840</v>
          </cell>
        </row>
        <row r="54">
          <cell r="C54">
            <v>0</v>
          </cell>
          <cell r="AL54">
            <v>0</v>
          </cell>
        </row>
        <row r="55">
          <cell r="C55">
            <v>190</v>
          </cell>
          <cell r="E55">
            <v>119</v>
          </cell>
          <cell r="AL55">
            <v>1913520</v>
          </cell>
        </row>
        <row r="56">
          <cell r="C56">
            <v>4335</v>
          </cell>
          <cell r="E56">
            <v>4146</v>
          </cell>
          <cell r="AL56">
            <v>35945820</v>
          </cell>
        </row>
        <row r="60">
          <cell r="C60">
            <v>799</v>
          </cell>
          <cell r="E60">
            <v>799</v>
          </cell>
          <cell r="AL60">
            <v>1845690</v>
          </cell>
        </row>
        <row r="61">
          <cell r="C61">
            <v>0</v>
          </cell>
          <cell r="AL61">
            <v>0</v>
          </cell>
        </row>
        <row r="62">
          <cell r="C62">
            <v>0</v>
          </cell>
          <cell r="AL62">
            <v>0</v>
          </cell>
        </row>
        <row r="63">
          <cell r="C63">
            <v>230</v>
          </cell>
          <cell r="E63">
            <v>230</v>
          </cell>
          <cell r="AL63">
            <v>310500</v>
          </cell>
        </row>
        <row r="64">
          <cell r="C64">
            <v>808</v>
          </cell>
          <cell r="E64">
            <v>800</v>
          </cell>
          <cell r="AL64">
            <v>1080000</v>
          </cell>
        </row>
        <row r="65">
          <cell r="C65">
            <v>527</v>
          </cell>
          <cell r="E65">
            <v>527</v>
          </cell>
          <cell r="AL65">
            <v>711450</v>
          </cell>
        </row>
        <row r="67">
          <cell r="C67">
            <v>220</v>
          </cell>
        </row>
        <row r="68">
          <cell r="C68">
            <v>336</v>
          </cell>
        </row>
        <row r="119">
          <cell r="C119">
            <v>52</v>
          </cell>
          <cell r="E119">
            <v>52</v>
          </cell>
          <cell r="AL119">
            <v>374920</v>
          </cell>
        </row>
        <row r="122">
          <cell r="C122">
            <v>0</v>
          </cell>
          <cell r="E122">
            <v>0</v>
          </cell>
          <cell r="AL122">
            <v>0</v>
          </cell>
        </row>
        <row r="126">
          <cell r="C126">
            <v>0</v>
          </cell>
          <cell r="E126">
            <v>0</v>
          </cell>
          <cell r="AL126">
            <v>0</v>
          </cell>
        </row>
        <row r="128">
          <cell r="C128">
            <v>53</v>
          </cell>
          <cell r="E128">
            <v>53</v>
          </cell>
          <cell r="AL128">
            <v>235320</v>
          </cell>
        </row>
        <row r="129">
          <cell r="C129">
            <v>27</v>
          </cell>
          <cell r="E129">
            <v>27</v>
          </cell>
          <cell r="AL129">
            <v>65880</v>
          </cell>
        </row>
        <row r="130">
          <cell r="C130">
            <v>0</v>
          </cell>
          <cell r="AL130">
            <v>0</v>
          </cell>
        </row>
        <row r="131">
          <cell r="C131">
            <v>261</v>
          </cell>
          <cell r="E131">
            <v>261</v>
          </cell>
          <cell r="AL131">
            <v>636840</v>
          </cell>
        </row>
        <row r="132">
          <cell r="C132">
            <v>44</v>
          </cell>
          <cell r="E132">
            <v>44</v>
          </cell>
          <cell r="AL132">
            <v>107360</v>
          </cell>
        </row>
        <row r="133">
          <cell r="C133">
            <v>71</v>
          </cell>
          <cell r="E133">
            <v>71</v>
          </cell>
          <cell r="AL133">
            <v>173240</v>
          </cell>
        </row>
        <row r="135">
          <cell r="C135">
            <v>469</v>
          </cell>
        </row>
        <row r="139">
          <cell r="C139">
            <v>23</v>
          </cell>
          <cell r="E139">
            <v>23</v>
          </cell>
          <cell r="AL139">
            <v>48760</v>
          </cell>
        </row>
        <row r="140">
          <cell r="C140">
            <v>278</v>
          </cell>
          <cell r="E140">
            <v>278</v>
          </cell>
          <cell r="AL140">
            <v>339160</v>
          </cell>
        </row>
        <row r="141">
          <cell r="C141">
            <v>42</v>
          </cell>
          <cell r="E141">
            <v>42</v>
          </cell>
          <cell r="AL141">
            <v>89040</v>
          </cell>
        </row>
        <row r="142">
          <cell r="C142">
            <v>0</v>
          </cell>
          <cell r="AL142">
            <v>0</v>
          </cell>
        </row>
        <row r="143">
          <cell r="C143">
            <v>2</v>
          </cell>
          <cell r="E143">
            <v>2</v>
          </cell>
          <cell r="AL143">
            <v>4240</v>
          </cell>
        </row>
        <row r="145">
          <cell r="C145">
            <v>583</v>
          </cell>
        </row>
        <row r="146">
          <cell r="C146">
            <v>0</v>
          </cell>
        </row>
        <row r="150">
          <cell r="C150">
            <v>3210</v>
          </cell>
          <cell r="E150">
            <v>3201</v>
          </cell>
          <cell r="AL150">
            <v>2592810</v>
          </cell>
        </row>
        <row r="153">
          <cell r="C153">
            <v>0</v>
          </cell>
        </row>
        <row r="196">
          <cell r="C196">
            <v>1204</v>
          </cell>
          <cell r="E196">
            <v>941</v>
          </cell>
          <cell r="AL196">
            <v>36388470</v>
          </cell>
        </row>
        <row r="197">
          <cell r="C197">
            <v>2019</v>
          </cell>
          <cell r="E197">
            <v>2011</v>
          </cell>
          <cell r="AL197">
            <v>87538830</v>
          </cell>
        </row>
        <row r="198">
          <cell r="C198">
            <v>321</v>
          </cell>
          <cell r="E198">
            <v>319</v>
          </cell>
          <cell r="AL198">
            <v>25826240</v>
          </cell>
        </row>
        <row r="199">
          <cell r="C199">
            <v>181</v>
          </cell>
          <cell r="E199">
            <v>180</v>
          </cell>
          <cell r="AL199">
            <v>14572800</v>
          </cell>
        </row>
        <row r="200">
          <cell r="C200">
            <v>0</v>
          </cell>
          <cell r="AL200">
            <v>0</v>
          </cell>
        </row>
        <row r="201">
          <cell r="C201">
            <v>752</v>
          </cell>
          <cell r="E201">
            <v>750</v>
          </cell>
          <cell r="AL201">
            <v>125700000</v>
          </cell>
        </row>
        <row r="202">
          <cell r="C202">
            <v>0</v>
          </cell>
          <cell r="AL202">
            <v>0</v>
          </cell>
        </row>
        <row r="203">
          <cell r="C203">
            <v>0</v>
          </cell>
          <cell r="AL203">
            <v>0</v>
          </cell>
        </row>
        <row r="204">
          <cell r="C204">
            <v>445</v>
          </cell>
          <cell r="E204">
            <v>440</v>
          </cell>
          <cell r="AL204">
            <v>17036800</v>
          </cell>
        </row>
        <row r="205">
          <cell r="C205">
            <v>125</v>
          </cell>
          <cell r="E205">
            <v>125</v>
          </cell>
          <cell r="AL205">
            <v>977500</v>
          </cell>
        </row>
        <row r="206">
          <cell r="C206">
            <v>128</v>
          </cell>
          <cell r="E206">
            <v>127</v>
          </cell>
          <cell r="AL206">
            <v>9224010</v>
          </cell>
        </row>
        <row r="208">
          <cell r="C208">
            <v>0</v>
          </cell>
          <cell r="AL208">
            <v>0</v>
          </cell>
        </row>
        <row r="209">
          <cell r="C209">
            <v>0</v>
          </cell>
          <cell r="AL209">
            <v>0</v>
          </cell>
        </row>
        <row r="210">
          <cell r="C210">
            <v>0</v>
          </cell>
          <cell r="AL210">
            <v>0</v>
          </cell>
        </row>
        <row r="211">
          <cell r="C211">
            <v>125</v>
          </cell>
          <cell r="E211">
            <v>125</v>
          </cell>
          <cell r="AL211">
            <v>7218750</v>
          </cell>
        </row>
        <row r="212">
          <cell r="C212">
            <v>478</v>
          </cell>
          <cell r="E212">
            <v>478</v>
          </cell>
          <cell r="AL212">
            <v>45978820</v>
          </cell>
        </row>
        <row r="297">
          <cell r="C297">
            <v>46637</v>
          </cell>
          <cell r="D297">
            <v>45886</v>
          </cell>
          <cell r="E297">
            <v>45886</v>
          </cell>
          <cell r="F297">
            <v>0</v>
          </cell>
          <cell r="G297">
            <v>751</v>
          </cell>
          <cell r="AA297">
            <v>18121</v>
          </cell>
          <cell r="AB297">
            <v>12762</v>
          </cell>
          <cell r="AC297">
            <v>15754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1</v>
          </cell>
          <cell r="AJ297">
            <v>0</v>
          </cell>
          <cell r="AL297">
            <v>78769370</v>
          </cell>
        </row>
        <row r="375">
          <cell r="C375">
            <v>54311</v>
          </cell>
          <cell r="D375">
            <v>53825</v>
          </cell>
          <cell r="E375">
            <v>53825</v>
          </cell>
          <cell r="F375">
            <v>0</v>
          </cell>
          <cell r="G375">
            <v>486</v>
          </cell>
          <cell r="AA375">
            <v>15772</v>
          </cell>
          <cell r="AB375">
            <v>22187</v>
          </cell>
          <cell r="AC375">
            <v>16352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77</v>
          </cell>
          <cell r="AJ375">
            <v>0</v>
          </cell>
          <cell r="AL375">
            <v>86267130</v>
          </cell>
        </row>
        <row r="421">
          <cell r="C421">
            <v>3649</v>
          </cell>
          <cell r="D421">
            <v>3636</v>
          </cell>
          <cell r="E421">
            <v>3636</v>
          </cell>
          <cell r="F421">
            <v>0</v>
          </cell>
          <cell r="G421">
            <v>13</v>
          </cell>
          <cell r="AA421">
            <v>225</v>
          </cell>
          <cell r="AB421">
            <v>3363</v>
          </cell>
          <cell r="AC421">
            <v>61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55</v>
          </cell>
          <cell r="AJ421">
            <v>0</v>
          </cell>
          <cell r="AL421">
            <v>17318220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3</v>
          </cell>
          <cell r="AJ435">
            <v>0</v>
          </cell>
          <cell r="AL435">
            <v>0</v>
          </cell>
        </row>
        <row r="514">
          <cell r="C514">
            <v>3466</v>
          </cell>
          <cell r="D514">
            <v>3438</v>
          </cell>
          <cell r="E514">
            <v>3438</v>
          </cell>
          <cell r="F514">
            <v>0</v>
          </cell>
          <cell r="G514">
            <v>28</v>
          </cell>
          <cell r="AA514">
            <v>1198</v>
          </cell>
          <cell r="AB514">
            <v>983</v>
          </cell>
          <cell r="AC514">
            <v>1285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207</v>
          </cell>
          <cell r="AJ514">
            <v>0</v>
          </cell>
          <cell r="AL514">
            <v>20189330</v>
          </cell>
        </row>
        <row r="573">
          <cell r="C573">
            <v>3999</v>
          </cell>
          <cell r="D573">
            <v>3983</v>
          </cell>
          <cell r="E573">
            <v>3983</v>
          </cell>
          <cell r="F573">
            <v>0</v>
          </cell>
          <cell r="G573">
            <v>16</v>
          </cell>
          <cell r="AA573">
            <v>896</v>
          </cell>
          <cell r="AB573">
            <v>2757</v>
          </cell>
          <cell r="AC573">
            <v>346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10</v>
          </cell>
          <cell r="AJ573">
            <v>0</v>
          </cell>
          <cell r="AL573">
            <v>15245120</v>
          </cell>
        </row>
        <row r="593">
          <cell r="C593">
            <v>23</v>
          </cell>
          <cell r="D593">
            <v>23</v>
          </cell>
          <cell r="E593">
            <v>23</v>
          </cell>
          <cell r="F593">
            <v>0</v>
          </cell>
          <cell r="G593">
            <v>0</v>
          </cell>
          <cell r="AA593">
            <v>2</v>
          </cell>
          <cell r="AB593">
            <v>21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2</v>
          </cell>
          <cell r="AJ593">
            <v>0</v>
          </cell>
          <cell r="AL593">
            <v>81980</v>
          </cell>
        </row>
        <row r="634">
          <cell r="C634">
            <v>30123</v>
          </cell>
          <cell r="D634">
            <v>30034</v>
          </cell>
          <cell r="E634">
            <v>30034</v>
          </cell>
          <cell r="F634">
            <v>0</v>
          </cell>
          <cell r="G634">
            <v>89</v>
          </cell>
          <cell r="AA634">
            <v>471</v>
          </cell>
          <cell r="AB634">
            <v>27505</v>
          </cell>
          <cell r="AC634">
            <v>2147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53</v>
          </cell>
          <cell r="AJ634">
            <v>0</v>
          </cell>
          <cell r="AL634">
            <v>641577630</v>
          </cell>
        </row>
        <row r="644">
          <cell r="C644">
            <v>597</v>
          </cell>
          <cell r="D644">
            <v>597</v>
          </cell>
          <cell r="E644">
            <v>597</v>
          </cell>
          <cell r="F644">
            <v>0</v>
          </cell>
          <cell r="G644">
            <v>0</v>
          </cell>
          <cell r="AA644">
            <v>0</v>
          </cell>
          <cell r="AB644">
            <v>7</v>
          </cell>
          <cell r="AC644">
            <v>590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1320740</v>
          </cell>
        </row>
        <row r="655">
          <cell r="C655">
            <v>5310</v>
          </cell>
          <cell r="D655">
            <v>5127</v>
          </cell>
          <cell r="E655">
            <v>5127</v>
          </cell>
          <cell r="F655">
            <v>0</v>
          </cell>
          <cell r="G655">
            <v>183</v>
          </cell>
          <cell r="AA655">
            <v>2972</v>
          </cell>
          <cell r="AB655">
            <v>1158</v>
          </cell>
          <cell r="AC655">
            <v>1180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705">
          <cell r="C705">
            <v>73</v>
          </cell>
          <cell r="D705">
            <v>72</v>
          </cell>
          <cell r="E705">
            <v>72</v>
          </cell>
          <cell r="F705">
            <v>0</v>
          </cell>
          <cell r="G705">
            <v>1</v>
          </cell>
          <cell r="AA705">
            <v>24</v>
          </cell>
          <cell r="AB705">
            <v>33</v>
          </cell>
          <cell r="AC705">
            <v>16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8</v>
          </cell>
          <cell r="AJ705">
            <v>0</v>
          </cell>
          <cell r="AL705">
            <v>121480</v>
          </cell>
        </row>
        <row r="747">
          <cell r="C747">
            <v>3758</v>
          </cell>
          <cell r="D747">
            <v>3749</v>
          </cell>
          <cell r="E747">
            <v>3749</v>
          </cell>
          <cell r="F747">
            <v>0</v>
          </cell>
          <cell r="G747">
            <v>9</v>
          </cell>
          <cell r="AA747">
            <v>282</v>
          </cell>
          <cell r="AB747">
            <v>2779</v>
          </cell>
          <cell r="AC747">
            <v>697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1</v>
          </cell>
          <cell r="AJ747">
            <v>0</v>
          </cell>
          <cell r="AL747">
            <v>6657950</v>
          </cell>
        </row>
        <row r="807">
          <cell r="C807">
            <v>2934</v>
          </cell>
          <cell r="D807">
            <v>2897</v>
          </cell>
          <cell r="E807">
            <v>2891</v>
          </cell>
          <cell r="F807">
            <v>6</v>
          </cell>
          <cell r="G807">
            <v>37</v>
          </cell>
          <cell r="AA807">
            <v>376</v>
          </cell>
          <cell r="AB807">
            <v>816</v>
          </cell>
          <cell r="AC807">
            <v>1742</v>
          </cell>
          <cell r="AD807">
            <v>2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L807">
            <v>30902240</v>
          </cell>
        </row>
        <row r="830">
          <cell r="C830">
            <v>3</v>
          </cell>
          <cell r="D830">
            <v>3</v>
          </cell>
          <cell r="E830">
            <v>3</v>
          </cell>
          <cell r="F830">
            <v>0</v>
          </cell>
          <cell r="G830">
            <v>0</v>
          </cell>
          <cell r="AA830">
            <v>0</v>
          </cell>
          <cell r="AB830">
            <v>3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85320</v>
          </cell>
        </row>
        <row r="860">
          <cell r="C860">
            <v>1675</v>
          </cell>
          <cell r="D860">
            <v>1656</v>
          </cell>
          <cell r="E860">
            <v>1656</v>
          </cell>
          <cell r="F860">
            <v>0</v>
          </cell>
          <cell r="G860">
            <v>19</v>
          </cell>
          <cell r="AA860">
            <v>237</v>
          </cell>
          <cell r="AB860">
            <v>237</v>
          </cell>
          <cell r="AC860">
            <v>1201</v>
          </cell>
          <cell r="AD860">
            <v>1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1</v>
          </cell>
          <cell r="AJ860">
            <v>0</v>
          </cell>
          <cell r="AL860">
            <v>98752000</v>
          </cell>
        </row>
        <row r="862">
          <cell r="C862">
            <v>0</v>
          </cell>
          <cell r="D862">
            <v>0</v>
          </cell>
          <cell r="AL862">
            <v>0</v>
          </cell>
        </row>
        <row r="863">
          <cell r="C863">
            <v>66</v>
          </cell>
          <cell r="D863">
            <v>64</v>
          </cell>
          <cell r="E863">
            <v>64</v>
          </cell>
          <cell r="G863">
            <v>2</v>
          </cell>
          <cell r="AA863">
            <v>18</v>
          </cell>
          <cell r="AB863">
            <v>34</v>
          </cell>
          <cell r="AC863">
            <v>14</v>
          </cell>
          <cell r="AL863">
            <v>1455360</v>
          </cell>
        </row>
        <row r="885">
          <cell r="C885">
            <v>570</v>
          </cell>
          <cell r="D885">
            <v>535</v>
          </cell>
          <cell r="E885">
            <v>535</v>
          </cell>
          <cell r="F885">
            <v>0</v>
          </cell>
          <cell r="G885">
            <v>35</v>
          </cell>
          <cell r="AA885">
            <v>44</v>
          </cell>
          <cell r="AB885">
            <v>356</v>
          </cell>
          <cell r="AC885">
            <v>170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2</v>
          </cell>
          <cell r="AJ885">
            <v>0</v>
          </cell>
          <cell r="AL885">
            <v>10818560</v>
          </cell>
        </row>
        <row r="926"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46</v>
          </cell>
          <cell r="AJ926">
            <v>0</v>
          </cell>
          <cell r="AL926">
            <v>0</v>
          </cell>
        </row>
        <row r="970">
          <cell r="C970">
            <v>4</v>
          </cell>
          <cell r="D970">
            <v>4</v>
          </cell>
          <cell r="E970">
            <v>4</v>
          </cell>
          <cell r="F970">
            <v>0</v>
          </cell>
          <cell r="G970">
            <v>0</v>
          </cell>
          <cell r="AA970">
            <v>2</v>
          </cell>
          <cell r="AB970">
            <v>2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</row>
        <row r="1048"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8</v>
          </cell>
          <cell r="AJ1048">
            <v>0</v>
          </cell>
          <cell r="AL1048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86">
          <cell r="AL1086">
            <v>0</v>
          </cell>
        </row>
        <row r="1087"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101">
          <cell r="C1101">
            <v>6771</v>
          </cell>
          <cell r="D1101">
            <v>6771</v>
          </cell>
          <cell r="E1101">
            <v>6771</v>
          </cell>
          <cell r="F1101">
            <v>0</v>
          </cell>
          <cell r="G1101">
            <v>0</v>
          </cell>
          <cell r="AA1101">
            <v>5586</v>
          </cell>
          <cell r="AB1101">
            <v>1185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61">
          <cell r="C1161">
            <v>6566</v>
          </cell>
          <cell r="D1161">
            <v>6566</v>
          </cell>
          <cell r="E1161">
            <v>6566</v>
          </cell>
          <cell r="F1161">
            <v>0</v>
          </cell>
          <cell r="G1161">
            <v>0</v>
          </cell>
          <cell r="AA1161">
            <v>5767</v>
          </cell>
          <cell r="AB1161">
            <v>799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</row>
        <row r="1192">
          <cell r="C1192">
            <v>2604</v>
          </cell>
          <cell r="E1192">
            <v>2520</v>
          </cell>
          <cell r="AL1192">
            <v>85201940</v>
          </cell>
        </row>
        <row r="1206"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L1206">
            <v>0</v>
          </cell>
        </row>
        <row r="1210">
          <cell r="C1210">
            <v>0</v>
          </cell>
        </row>
        <row r="1227">
          <cell r="C1227">
            <v>104</v>
          </cell>
          <cell r="E1227">
            <v>104</v>
          </cell>
        </row>
        <row r="1230">
          <cell r="C1230">
            <v>354</v>
          </cell>
          <cell r="E1230">
            <v>354</v>
          </cell>
          <cell r="AL1230">
            <v>1168200</v>
          </cell>
        </row>
        <row r="1231">
          <cell r="C1231">
            <v>427</v>
          </cell>
          <cell r="E1231">
            <v>427</v>
          </cell>
          <cell r="AL1231">
            <v>1409100</v>
          </cell>
        </row>
        <row r="1232">
          <cell r="C1232">
            <v>6</v>
          </cell>
          <cell r="E1232">
            <v>6</v>
          </cell>
          <cell r="AL1232">
            <v>78840</v>
          </cell>
        </row>
        <row r="1233">
          <cell r="C1233">
            <v>0</v>
          </cell>
          <cell r="AL1233">
            <v>0</v>
          </cell>
        </row>
        <row r="1234">
          <cell r="C1234">
            <v>5</v>
          </cell>
          <cell r="E1234">
            <v>5</v>
          </cell>
          <cell r="AL1234">
            <v>174550</v>
          </cell>
        </row>
        <row r="1235">
          <cell r="C1235">
            <v>0</v>
          </cell>
          <cell r="AL1235">
            <v>0</v>
          </cell>
        </row>
        <row r="1236">
          <cell r="C1236">
            <v>0</v>
          </cell>
          <cell r="AL1236">
            <v>0</v>
          </cell>
        </row>
        <row r="1242">
          <cell r="C1242">
            <v>19</v>
          </cell>
          <cell r="D1242">
            <v>19</v>
          </cell>
          <cell r="E1242">
            <v>19</v>
          </cell>
          <cell r="G1242">
            <v>0</v>
          </cell>
          <cell r="AA1242">
            <v>1</v>
          </cell>
          <cell r="AB1242">
            <v>18</v>
          </cell>
          <cell r="AC1242">
            <v>0</v>
          </cell>
        </row>
        <row r="1243">
          <cell r="C1243">
            <v>0</v>
          </cell>
          <cell r="D1243">
            <v>0</v>
          </cell>
        </row>
        <row r="1244">
          <cell r="C1244">
            <v>0</v>
          </cell>
          <cell r="D1244">
            <v>0</v>
          </cell>
        </row>
        <row r="1245">
          <cell r="C1245">
            <v>0</v>
          </cell>
          <cell r="D1245">
            <v>0</v>
          </cell>
        </row>
        <row r="1246">
          <cell r="C1246">
            <v>4</v>
          </cell>
          <cell r="D1246">
            <v>4</v>
          </cell>
          <cell r="E1246">
            <v>4</v>
          </cell>
          <cell r="G1246">
            <v>0</v>
          </cell>
          <cell r="AA1246">
            <v>4</v>
          </cell>
          <cell r="AB1246">
            <v>0</v>
          </cell>
          <cell r="AC1246">
            <v>0</v>
          </cell>
        </row>
        <row r="1247">
          <cell r="C1247">
            <v>0</v>
          </cell>
          <cell r="D1247">
            <v>0</v>
          </cell>
          <cell r="E1247">
            <v>0</v>
          </cell>
          <cell r="G1247">
            <v>0</v>
          </cell>
          <cell r="AA1247">
            <v>0</v>
          </cell>
          <cell r="AB1247">
            <v>0</v>
          </cell>
          <cell r="AC1247">
            <v>0</v>
          </cell>
        </row>
        <row r="1248">
          <cell r="C1248">
            <v>0</v>
          </cell>
          <cell r="D1248">
            <v>0</v>
          </cell>
          <cell r="E1248">
            <v>0</v>
          </cell>
          <cell r="G1248">
            <v>0</v>
          </cell>
          <cell r="AA1248">
            <v>0</v>
          </cell>
          <cell r="AB1248">
            <v>0</v>
          </cell>
          <cell r="AC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  <cell r="G1249">
            <v>0</v>
          </cell>
          <cell r="AA1249">
            <v>0</v>
          </cell>
          <cell r="AB1249">
            <v>0</v>
          </cell>
          <cell r="AC1249">
            <v>0</v>
          </cell>
        </row>
        <row r="1250">
          <cell r="C1250">
            <v>3</v>
          </cell>
          <cell r="D1250">
            <v>3</v>
          </cell>
          <cell r="E1250">
            <v>3</v>
          </cell>
          <cell r="G1250">
            <v>0</v>
          </cell>
          <cell r="AA1250">
            <v>3</v>
          </cell>
          <cell r="AB1250">
            <v>0</v>
          </cell>
          <cell r="AC1250">
            <v>0</v>
          </cell>
        </row>
        <row r="1251">
          <cell r="C1251">
            <v>0</v>
          </cell>
          <cell r="D1251">
            <v>0</v>
          </cell>
        </row>
        <row r="1252">
          <cell r="C1252">
            <v>0</v>
          </cell>
          <cell r="D1252">
            <v>0</v>
          </cell>
        </row>
        <row r="1253">
          <cell r="C1253">
            <v>0</v>
          </cell>
          <cell r="D1253">
            <v>0</v>
          </cell>
        </row>
        <row r="1254">
          <cell r="C1254">
            <v>0</v>
          </cell>
          <cell r="D1254">
            <v>0</v>
          </cell>
        </row>
        <row r="1255">
          <cell r="C1255">
            <v>0</v>
          </cell>
          <cell r="D1255">
            <v>0</v>
          </cell>
        </row>
        <row r="1256">
          <cell r="C1256">
            <v>0</v>
          </cell>
          <cell r="D1256">
            <v>0</v>
          </cell>
        </row>
        <row r="1257">
          <cell r="C1257">
            <v>0</v>
          </cell>
          <cell r="D1257">
            <v>0</v>
          </cell>
        </row>
        <row r="1258">
          <cell r="C1258">
            <v>0</v>
          </cell>
          <cell r="D1258">
            <v>0</v>
          </cell>
        </row>
        <row r="1259">
          <cell r="C1259">
            <v>0</v>
          </cell>
          <cell r="D1259">
            <v>0</v>
          </cell>
        </row>
        <row r="1260">
          <cell r="C1260">
            <v>0</v>
          </cell>
          <cell r="D1260">
            <v>0</v>
          </cell>
        </row>
        <row r="1261">
          <cell r="C1261">
            <v>0</v>
          </cell>
          <cell r="D1261">
            <v>0</v>
          </cell>
        </row>
        <row r="1262">
          <cell r="C1262">
            <v>0</v>
          </cell>
          <cell r="D1262">
            <v>0</v>
          </cell>
        </row>
        <row r="1263">
          <cell r="C1263">
            <v>0</v>
          </cell>
          <cell r="D1263">
            <v>0</v>
          </cell>
        </row>
        <row r="1264">
          <cell r="C1264">
            <v>0</v>
          </cell>
          <cell r="D1264">
            <v>0</v>
          </cell>
        </row>
        <row r="1265">
          <cell r="C1265">
            <v>0</v>
          </cell>
          <cell r="D1265">
            <v>0</v>
          </cell>
        </row>
        <row r="1266">
          <cell r="C1266">
            <v>0</v>
          </cell>
          <cell r="D1266">
            <v>0</v>
          </cell>
        </row>
        <row r="1267">
          <cell r="C1267">
            <v>0</v>
          </cell>
          <cell r="D1267">
            <v>0</v>
          </cell>
        </row>
        <row r="1268">
          <cell r="C1268">
            <v>0</v>
          </cell>
          <cell r="D1268">
            <v>0</v>
          </cell>
        </row>
        <row r="1269">
          <cell r="C1269">
            <v>0</v>
          </cell>
          <cell r="D1269">
            <v>0</v>
          </cell>
        </row>
        <row r="1270">
          <cell r="C1270">
            <v>0</v>
          </cell>
          <cell r="D1270">
            <v>0</v>
          </cell>
        </row>
        <row r="1271">
          <cell r="C1271">
            <v>0</v>
          </cell>
          <cell r="D1271">
            <v>0</v>
          </cell>
        </row>
        <row r="1272">
          <cell r="C1272">
            <v>0</v>
          </cell>
          <cell r="D1272">
            <v>0</v>
          </cell>
        </row>
        <row r="1273">
          <cell r="C1273">
            <v>0</v>
          </cell>
          <cell r="D1273">
            <v>0</v>
          </cell>
        </row>
        <row r="1274">
          <cell r="C1274">
            <v>0</v>
          </cell>
          <cell r="D1274">
            <v>0</v>
          </cell>
        </row>
        <row r="1275">
          <cell r="C1275">
            <v>0</v>
          </cell>
          <cell r="D1275">
            <v>0</v>
          </cell>
        </row>
        <row r="1276">
          <cell r="C1276">
            <v>0</v>
          </cell>
          <cell r="D1276">
            <v>0</v>
          </cell>
        </row>
        <row r="1277">
          <cell r="C1277">
            <v>0</v>
          </cell>
          <cell r="D1277">
            <v>0</v>
          </cell>
        </row>
        <row r="1278">
          <cell r="C1278">
            <v>0</v>
          </cell>
          <cell r="D1278">
            <v>0</v>
          </cell>
        </row>
        <row r="1279">
          <cell r="C1279">
            <v>0</v>
          </cell>
          <cell r="D1279">
            <v>0</v>
          </cell>
        </row>
        <row r="1280">
          <cell r="C1280">
            <v>0</v>
          </cell>
          <cell r="D1280">
            <v>0</v>
          </cell>
        </row>
        <row r="1281">
          <cell r="C1281">
            <v>0</v>
          </cell>
          <cell r="D1281">
            <v>0</v>
          </cell>
        </row>
        <row r="1282">
          <cell r="C1282">
            <v>0</v>
          </cell>
          <cell r="D1282">
            <v>0</v>
          </cell>
        </row>
        <row r="1283">
          <cell r="C1283">
            <v>0</v>
          </cell>
          <cell r="D1283">
            <v>0</v>
          </cell>
        </row>
        <row r="1284">
          <cell r="C1284">
            <v>0</v>
          </cell>
          <cell r="D1284">
            <v>0</v>
          </cell>
        </row>
        <row r="1285">
          <cell r="C1285">
            <v>0</v>
          </cell>
          <cell r="D1285">
            <v>0</v>
          </cell>
        </row>
        <row r="1286">
          <cell r="C1286">
            <v>12</v>
          </cell>
          <cell r="D1286">
            <v>12</v>
          </cell>
          <cell r="E1286">
            <v>12</v>
          </cell>
          <cell r="G1286">
            <v>0</v>
          </cell>
          <cell r="AA1286">
            <v>0</v>
          </cell>
          <cell r="AB1286">
            <v>12</v>
          </cell>
          <cell r="AC1286">
            <v>0</v>
          </cell>
        </row>
        <row r="1287">
          <cell r="C1287">
            <v>0</v>
          </cell>
          <cell r="D1287">
            <v>0</v>
          </cell>
        </row>
        <row r="1288">
          <cell r="C1288">
            <v>0</v>
          </cell>
          <cell r="D1288">
            <v>0</v>
          </cell>
        </row>
        <row r="1289">
          <cell r="C1289">
            <v>0</v>
          </cell>
          <cell r="D1289">
            <v>0</v>
          </cell>
        </row>
        <row r="1290">
          <cell r="C1290">
            <v>0</v>
          </cell>
          <cell r="D1290">
            <v>0</v>
          </cell>
        </row>
        <row r="1291">
          <cell r="C1291">
            <v>0</v>
          </cell>
          <cell r="D1291">
            <v>0</v>
          </cell>
        </row>
        <row r="1292">
          <cell r="C1292">
            <v>0</v>
          </cell>
          <cell r="D1292">
            <v>0</v>
          </cell>
        </row>
        <row r="1293">
          <cell r="C1293">
            <v>0</v>
          </cell>
          <cell r="D1293">
            <v>0</v>
          </cell>
        </row>
        <row r="1294">
          <cell r="C1294">
            <v>4</v>
          </cell>
          <cell r="D1294">
            <v>4</v>
          </cell>
          <cell r="E1294">
            <v>4</v>
          </cell>
          <cell r="AC1294">
            <v>4</v>
          </cell>
        </row>
        <row r="1295">
          <cell r="C1295">
            <v>0</v>
          </cell>
          <cell r="D1295">
            <v>0</v>
          </cell>
        </row>
        <row r="1296">
          <cell r="C1296">
            <v>0</v>
          </cell>
          <cell r="D1296">
            <v>0</v>
          </cell>
        </row>
        <row r="1297">
          <cell r="C1297">
            <v>0</v>
          </cell>
          <cell r="D1297">
            <v>0</v>
          </cell>
        </row>
        <row r="1380">
          <cell r="C1380">
            <v>4</v>
          </cell>
          <cell r="H1380">
            <v>4</v>
          </cell>
          <cell r="I1380">
            <v>0</v>
          </cell>
          <cell r="J1380">
            <v>4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P1380">
            <v>0</v>
          </cell>
          <cell r="Q1380">
            <v>0</v>
          </cell>
          <cell r="S1380">
            <v>0</v>
          </cell>
          <cell r="T1380">
            <v>4</v>
          </cell>
          <cell r="V1380">
            <v>0</v>
          </cell>
          <cell r="W1380">
            <v>0</v>
          </cell>
          <cell r="Y1380">
            <v>0</v>
          </cell>
          <cell r="Z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4</v>
          </cell>
          <cell r="AL1380">
            <v>0</v>
          </cell>
        </row>
        <row r="1382">
          <cell r="C1382">
            <v>4</v>
          </cell>
          <cell r="D1382">
            <v>4</v>
          </cell>
          <cell r="E1382">
            <v>4</v>
          </cell>
          <cell r="G1382">
            <v>0</v>
          </cell>
          <cell r="AA1382">
            <v>0</v>
          </cell>
          <cell r="AB1382">
            <v>4</v>
          </cell>
          <cell r="AC1382">
            <v>0</v>
          </cell>
          <cell r="AI1382">
            <v>61</v>
          </cell>
        </row>
        <row r="1383">
          <cell r="C1383">
            <v>0</v>
          </cell>
          <cell r="D1383">
            <v>0</v>
          </cell>
          <cell r="E1383">
            <v>0</v>
          </cell>
          <cell r="G1383">
            <v>0</v>
          </cell>
          <cell r="AA1383">
            <v>0</v>
          </cell>
          <cell r="AB1383">
            <v>0</v>
          </cell>
          <cell r="AC1383">
            <v>0</v>
          </cell>
        </row>
        <row r="1384">
          <cell r="C1384">
            <v>108</v>
          </cell>
          <cell r="D1384">
            <v>108</v>
          </cell>
          <cell r="E1384">
            <v>108</v>
          </cell>
          <cell r="G1384">
            <v>0</v>
          </cell>
          <cell r="AA1384">
            <v>0</v>
          </cell>
          <cell r="AB1384">
            <v>108</v>
          </cell>
          <cell r="AC1384">
            <v>0</v>
          </cell>
        </row>
        <row r="1385">
          <cell r="C1385">
            <v>0</v>
          </cell>
          <cell r="D1385">
            <v>0</v>
          </cell>
          <cell r="E1385">
            <v>0</v>
          </cell>
          <cell r="G1385">
            <v>0</v>
          </cell>
          <cell r="AA1385">
            <v>0</v>
          </cell>
          <cell r="AB1385">
            <v>0</v>
          </cell>
          <cell r="AC1385">
            <v>0</v>
          </cell>
        </row>
        <row r="1386">
          <cell r="C1386">
            <v>0</v>
          </cell>
          <cell r="D1386">
            <v>0</v>
          </cell>
          <cell r="E1386">
            <v>0</v>
          </cell>
          <cell r="G1386">
            <v>0</v>
          </cell>
          <cell r="AA1386">
            <v>0</v>
          </cell>
          <cell r="AB1386">
            <v>0</v>
          </cell>
          <cell r="AC1386">
            <v>0</v>
          </cell>
        </row>
        <row r="1387">
          <cell r="C1387">
            <v>0</v>
          </cell>
          <cell r="D1387">
            <v>0</v>
          </cell>
          <cell r="E1387">
            <v>0</v>
          </cell>
          <cell r="G1387">
            <v>0</v>
          </cell>
          <cell r="AA1387">
            <v>0</v>
          </cell>
          <cell r="AB1387">
            <v>0</v>
          </cell>
          <cell r="AC1387">
            <v>0</v>
          </cell>
        </row>
        <row r="1388">
          <cell r="C1388">
            <v>1</v>
          </cell>
          <cell r="D1388">
            <v>1</v>
          </cell>
          <cell r="E1388">
            <v>1</v>
          </cell>
          <cell r="G1388">
            <v>0</v>
          </cell>
          <cell r="AA1388">
            <v>0</v>
          </cell>
          <cell r="AB1388">
            <v>1</v>
          </cell>
          <cell r="AC1388">
            <v>0</v>
          </cell>
        </row>
        <row r="1389">
          <cell r="C1389">
            <v>0</v>
          </cell>
          <cell r="D1389">
            <v>0</v>
          </cell>
          <cell r="E1389">
            <v>0</v>
          </cell>
          <cell r="G1389">
            <v>0</v>
          </cell>
          <cell r="AA1389">
            <v>0</v>
          </cell>
          <cell r="AB1389">
            <v>0</v>
          </cell>
          <cell r="AC1389">
            <v>0</v>
          </cell>
        </row>
        <row r="1390">
          <cell r="C1390">
            <v>0</v>
          </cell>
          <cell r="D1390">
            <v>0</v>
          </cell>
          <cell r="E1390">
            <v>0</v>
          </cell>
          <cell r="G1390">
            <v>0</v>
          </cell>
          <cell r="AA1390">
            <v>0</v>
          </cell>
          <cell r="AB1390">
            <v>0</v>
          </cell>
          <cell r="AC1390">
            <v>0</v>
          </cell>
        </row>
        <row r="1391">
          <cell r="C1391">
            <v>0</v>
          </cell>
          <cell r="D1391">
            <v>0</v>
          </cell>
          <cell r="E1391">
            <v>0</v>
          </cell>
          <cell r="G1391">
            <v>0</v>
          </cell>
          <cell r="AA1391">
            <v>0</v>
          </cell>
          <cell r="AB1391">
            <v>0</v>
          </cell>
          <cell r="AC1391">
            <v>0</v>
          </cell>
        </row>
        <row r="1392">
          <cell r="C1392">
            <v>30</v>
          </cell>
          <cell r="D1392">
            <v>30</v>
          </cell>
          <cell r="E1392">
            <v>30</v>
          </cell>
          <cell r="G1392">
            <v>0</v>
          </cell>
          <cell r="AA1392">
            <v>0</v>
          </cell>
          <cell r="AB1392">
            <v>30</v>
          </cell>
          <cell r="AC1392">
            <v>0</v>
          </cell>
        </row>
        <row r="1393">
          <cell r="C1393">
            <v>0</v>
          </cell>
          <cell r="D1393">
            <v>0</v>
          </cell>
          <cell r="E1393">
            <v>0</v>
          </cell>
          <cell r="G1393">
            <v>0</v>
          </cell>
          <cell r="AA1393">
            <v>0</v>
          </cell>
          <cell r="AB1393">
            <v>0</v>
          </cell>
          <cell r="AC1393">
            <v>0</v>
          </cell>
        </row>
        <row r="1394">
          <cell r="C1394">
            <v>0</v>
          </cell>
          <cell r="D1394">
            <v>0</v>
          </cell>
          <cell r="E1394">
            <v>0</v>
          </cell>
          <cell r="G1394">
            <v>0</v>
          </cell>
          <cell r="AA1394">
            <v>0</v>
          </cell>
          <cell r="AB1394">
            <v>0</v>
          </cell>
          <cell r="AC1394">
            <v>0</v>
          </cell>
        </row>
        <row r="1395">
          <cell r="C1395">
            <v>0</v>
          </cell>
          <cell r="D1395">
            <v>0</v>
          </cell>
          <cell r="E1395">
            <v>0</v>
          </cell>
          <cell r="G1395">
            <v>0</v>
          </cell>
          <cell r="AA1395">
            <v>0</v>
          </cell>
          <cell r="AB1395">
            <v>0</v>
          </cell>
          <cell r="AC1395">
            <v>0</v>
          </cell>
        </row>
        <row r="1396">
          <cell r="C1396">
            <v>338</v>
          </cell>
          <cell r="D1396">
            <v>338</v>
          </cell>
          <cell r="E1396">
            <v>338</v>
          </cell>
          <cell r="G1396">
            <v>0</v>
          </cell>
          <cell r="AA1396">
            <v>0</v>
          </cell>
          <cell r="AB1396">
            <v>338</v>
          </cell>
          <cell r="AC1396">
            <v>0</v>
          </cell>
        </row>
        <row r="1397">
          <cell r="C1397">
            <v>9</v>
          </cell>
          <cell r="D1397">
            <v>9</v>
          </cell>
          <cell r="E1397">
            <v>9</v>
          </cell>
          <cell r="G1397">
            <v>0</v>
          </cell>
          <cell r="AA1397">
            <v>0</v>
          </cell>
          <cell r="AB1397">
            <v>9</v>
          </cell>
          <cell r="AC1397">
            <v>0</v>
          </cell>
        </row>
        <row r="1398">
          <cell r="C1398">
            <v>21</v>
          </cell>
          <cell r="D1398">
            <v>21</v>
          </cell>
          <cell r="E1398">
            <v>21</v>
          </cell>
          <cell r="G1398">
            <v>0</v>
          </cell>
          <cell r="AA1398">
            <v>0</v>
          </cell>
          <cell r="AB1398">
            <v>21</v>
          </cell>
          <cell r="AC1398">
            <v>0</v>
          </cell>
        </row>
        <row r="1399">
          <cell r="C1399">
            <v>0</v>
          </cell>
          <cell r="D1399">
            <v>0</v>
          </cell>
          <cell r="AI1399">
            <v>40</v>
          </cell>
        </row>
        <row r="1400">
          <cell r="C1400">
            <v>0</v>
          </cell>
          <cell r="D1400">
            <v>0</v>
          </cell>
        </row>
        <row r="1401">
          <cell r="C1401">
            <v>0</v>
          </cell>
          <cell r="D1401">
            <v>0</v>
          </cell>
        </row>
        <row r="1402">
          <cell r="C1402">
            <v>0</v>
          </cell>
          <cell r="D1402">
            <v>0</v>
          </cell>
        </row>
        <row r="1403">
          <cell r="C1403">
            <v>29</v>
          </cell>
          <cell r="D1403">
            <v>29</v>
          </cell>
          <cell r="E1403">
            <v>29</v>
          </cell>
          <cell r="G1403">
            <v>0</v>
          </cell>
          <cell r="AA1403">
            <v>0</v>
          </cell>
          <cell r="AB1403">
            <v>29</v>
          </cell>
          <cell r="AC1403">
            <v>0</v>
          </cell>
        </row>
        <row r="1404">
          <cell r="C1404">
            <v>0</v>
          </cell>
          <cell r="D1404">
            <v>0</v>
          </cell>
        </row>
        <row r="1405">
          <cell r="C1405">
            <v>0</v>
          </cell>
          <cell r="D1405">
            <v>0</v>
          </cell>
        </row>
        <row r="1406">
          <cell r="C1406">
            <v>0</v>
          </cell>
          <cell r="D1406">
            <v>0</v>
          </cell>
          <cell r="AI1406">
            <v>1</v>
          </cell>
        </row>
        <row r="1407">
          <cell r="C1407">
            <v>0</v>
          </cell>
          <cell r="D1407">
            <v>0</v>
          </cell>
        </row>
        <row r="1408">
          <cell r="C1408">
            <v>0</v>
          </cell>
          <cell r="D1408">
            <v>0</v>
          </cell>
        </row>
        <row r="1409">
          <cell r="C1409">
            <v>0</v>
          </cell>
          <cell r="D1409">
            <v>0</v>
          </cell>
        </row>
        <row r="1410">
          <cell r="C1410">
            <v>0</v>
          </cell>
          <cell r="D1410">
            <v>0</v>
          </cell>
        </row>
        <row r="1411">
          <cell r="C1411">
            <v>0</v>
          </cell>
          <cell r="D1411">
            <v>0</v>
          </cell>
        </row>
        <row r="1412">
          <cell r="C1412">
            <v>0</v>
          </cell>
          <cell r="D1412">
            <v>0</v>
          </cell>
        </row>
        <row r="1413">
          <cell r="C1413">
            <v>0</v>
          </cell>
          <cell r="D1413">
            <v>0</v>
          </cell>
        </row>
        <row r="1414">
          <cell r="C1414">
            <v>0</v>
          </cell>
          <cell r="D1414">
            <v>0</v>
          </cell>
        </row>
        <row r="1415">
          <cell r="C1415">
            <v>0</v>
          </cell>
          <cell r="D1415">
            <v>0</v>
          </cell>
        </row>
        <row r="1416">
          <cell r="C1416">
            <v>14</v>
          </cell>
          <cell r="D1416">
            <v>12</v>
          </cell>
          <cell r="E1416">
            <v>8</v>
          </cell>
          <cell r="F1416">
            <v>4</v>
          </cell>
          <cell r="G1416">
            <v>2</v>
          </cell>
          <cell r="AA1416">
            <v>14</v>
          </cell>
          <cell r="AJ1416">
            <v>3</v>
          </cell>
        </row>
        <row r="1417">
          <cell r="C1417">
            <v>0</v>
          </cell>
          <cell r="D1417">
            <v>0</v>
          </cell>
        </row>
        <row r="1418">
          <cell r="C1418">
            <v>0</v>
          </cell>
          <cell r="D1418">
            <v>0</v>
          </cell>
        </row>
        <row r="1419">
          <cell r="C1419">
            <v>0</v>
          </cell>
          <cell r="D1419">
            <v>0</v>
          </cell>
        </row>
        <row r="1420">
          <cell r="C1420">
            <v>0</v>
          </cell>
          <cell r="D1420">
            <v>0</v>
          </cell>
        </row>
        <row r="1421">
          <cell r="C1421">
            <v>0</v>
          </cell>
          <cell r="D1421">
            <v>0</v>
          </cell>
        </row>
        <row r="1422">
          <cell r="C1422">
            <v>72</v>
          </cell>
          <cell r="D1422">
            <v>72</v>
          </cell>
          <cell r="E1422">
            <v>72</v>
          </cell>
          <cell r="G1422">
            <v>0</v>
          </cell>
          <cell r="AA1422">
            <v>0</v>
          </cell>
          <cell r="AB1422">
            <v>72</v>
          </cell>
          <cell r="AC1422">
            <v>0</v>
          </cell>
        </row>
        <row r="1423">
          <cell r="C1423">
            <v>24</v>
          </cell>
          <cell r="D1423">
            <v>24</v>
          </cell>
          <cell r="E1423">
            <v>24</v>
          </cell>
          <cell r="G1423">
            <v>0</v>
          </cell>
          <cell r="AA1423">
            <v>0</v>
          </cell>
          <cell r="AB1423">
            <v>24</v>
          </cell>
          <cell r="AC1423">
            <v>0</v>
          </cell>
        </row>
        <row r="1424">
          <cell r="C1424">
            <v>8</v>
          </cell>
          <cell r="D1424">
            <v>8</v>
          </cell>
          <cell r="E1424">
            <v>8</v>
          </cell>
          <cell r="G1424">
            <v>0</v>
          </cell>
          <cell r="AA1424">
            <v>0</v>
          </cell>
          <cell r="AB1424">
            <v>8</v>
          </cell>
          <cell r="AC1424">
            <v>0</v>
          </cell>
        </row>
        <row r="1425">
          <cell r="C1425">
            <v>0</v>
          </cell>
          <cell r="D1425">
            <v>0</v>
          </cell>
        </row>
        <row r="1426">
          <cell r="C1426">
            <v>0</v>
          </cell>
          <cell r="D1426">
            <v>0</v>
          </cell>
        </row>
        <row r="1427">
          <cell r="C1427">
            <v>0</v>
          </cell>
          <cell r="D1427">
            <v>0</v>
          </cell>
        </row>
        <row r="1428">
          <cell r="C1428">
            <v>0</v>
          </cell>
          <cell r="D1428">
            <v>0</v>
          </cell>
        </row>
        <row r="1514">
          <cell r="C1514">
            <v>173</v>
          </cell>
          <cell r="H1514">
            <v>164</v>
          </cell>
          <cell r="I1514">
            <v>128</v>
          </cell>
          <cell r="J1514">
            <v>36</v>
          </cell>
          <cell r="K1514">
            <v>6</v>
          </cell>
          <cell r="L1514">
            <v>1</v>
          </cell>
          <cell r="M1514">
            <v>2</v>
          </cell>
          <cell r="N1514">
            <v>0</v>
          </cell>
          <cell r="P1514">
            <v>0</v>
          </cell>
          <cell r="Q1514">
            <v>6</v>
          </cell>
          <cell r="S1514">
            <v>0</v>
          </cell>
          <cell r="T1514">
            <v>103</v>
          </cell>
          <cell r="V1514">
            <v>0</v>
          </cell>
          <cell r="W1514">
            <v>0</v>
          </cell>
          <cell r="Y1514">
            <v>0</v>
          </cell>
          <cell r="Z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30</v>
          </cell>
          <cell r="AL1514">
            <v>46906205</v>
          </cell>
        </row>
        <row r="1516">
          <cell r="C1516">
            <v>0</v>
          </cell>
          <cell r="D1516">
            <v>0</v>
          </cell>
        </row>
        <row r="1517">
          <cell r="C1517">
            <v>0</v>
          </cell>
          <cell r="D1517">
            <v>0</v>
          </cell>
        </row>
        <row r="1518">
          <cell r="C1518">
            <v>0</v>
          </cell>
          <cell r="D1518">
            <v>0</v>
          </cell>
        </row>
        <row r="1519">
          <cell r="C1519">
            <v>0</v>
          </cell>
          <cell r="D1519">
            <v>0</v>
          </cell>
        </row>
        <row r="1520">
          <cell r="C1520">
            <v>0</v>
          </cell>
          <cell r="D1520">
            <v>0</v>
          </cell>
        </row>
        <row r="1521">
          <cell r="C1521">
            <v>0</v>
          </cell>
          <cell r="D1521">
            <v>0</v>
          </cell>
        </row>
        <row r="1522">
          <cell r="C1522">
            <v>29</v>
          </cell>
          <cell r="D1522">
            <v>29</v>
          </cell>
          <cell r="E1522">
            <v>29</v>
          </cell>
          <cell r="G1522">
            <v>0</v>
          </cell>
          <cell r="AA1522">
            <v>0</v>
          </cell>
          <cell r="AB1522">
            <v>29</v>
          </cell>
          <cell r="AC1522">
            <v>0</v>
          </cell>
        </row>
        <row r="1523">
          <cell r="C1523">
            <v>2</v>
          </cell>
          <cell r="D1523">
            <v>2</v>
          </cell>
          <cell r="E1523">
            <v>2</v>
          </cell>
          <cell r="G1523">
            <v>0</v>
          </cell>
          <cell r="AA1523">
            <v>0</v>
          </cell>
          <cell r="AB1523">
            <v>2</v>
          </cell>
          <cell r="AC1523">
            <v>0</v>
          </cell>
        </row>
        <row r="1524">
          <cell r="C1524">
            <v>5</v>
          </cell>
          <cell r="D1524">
            <v>5</v>
          </cell>
          <cell r="E1524">
            <v>5</v>
          </cell>
          <cell r="G1524">
            <v>0</v>
          </cell>
          <cell r="AA1524">
            <v>0</v>
          </cell>
          <cell r="AB1524">
            <v>5</v>
          </cell>
          <cell r="AC1524">
            <v>0</v>
          </cell>
        </row>
        <row r="1525">
          <cell r="C1525">
            <v>0</v>
          </cell>
          <cell r="D1525">
            <v>0</v>
          </cell>
          <cell r="E1525">
            <v>0</v>
          </cell>
          <cell r="G1525">
            <v>0</v>
          </cell>
          <cell r="AA1525">
            <v>0</v>
          </cell>
          <cell r="AB1525">
            <v>0</v>
          </cell>
          <cell r="AC1525">
            <v>0</v>
          </cell>
        </row>
        <row r="1526">
          <cell r="C1526">
            <v>0</v>
          </cell>
          <cell r="D1526">
            <v>0</v>
          </cell>
          <cell r="E1526">
            <v>0</v>
          </cell>
          <cell r="G1526">
            <v>0</v>
          </cell>
          <cell r="AA1526">
            <v>0</v>
          </cell>
          <cell r="AB1526">
            <v>0</v>
          </cell>
          <cell r="AC1526">
            <v>0</v>
          </cell>
        </row>
        <row r="1527">
          <cell r="C1527">
            <v>0</v>
          </cell>
          <cell r="D1527">
            <v>0</v>
          </cell>
          <cell r="E1527">
            <v>0</v>
          </cell>
          <cell r="G1527">
            <v>0</v>
          </cell>
          <cell r="AA1527">
            <v>0</v>
          </cell>
          <cell r="AB1527">
            <v>0</v>
          </cell>
          <cell r="AC1527">
            <v>0</v>
          </cell>
        </row>
        <row r="1528">
          <cell r="C1528">
            <v>0</v>
          </cell>
          <cell r="D1528">
            <v>0</v>
          </cell>
          <cell r="E1528">
            <v>0</v>
          </cell>
          <cell r="G1528">
            <v>0</v>
          </cell>
          <cell r="AA1528">
            <v>0</v>
          </cell>
          <cell r="AB1528">
            <v>0</v>
          </cell>
          <cell r="AC1528">
            <v>0</v>
          </cell>
        </row>
        <row r="1529">
          <cell r="C1529">
            <v>0</v>
          </cell>
          <cell r="D1529">
            <v>0</v>
          </cell>
          <cell r="E1529">
            <v>0</v>
          </cell>
          <cell r="G1529">
            <v>0</v>
          </cell>
          <cell r="AA1529">
            <v>0</v>
          </cell>
          <cell r="AB1529">
            <v>0</v>
          </cell>
          <cell r="AC1529">
            <v>0</v>
          </cell>
        </row>
        <row r="1530">
          <cell r="C1530">
            <v>0</v>
          </cell>
          <cell r="D1530">
            <v>0</v>
          </cell>
          <cell r="E1530">
            <v>0</v>
          </cell>
          <cell r="G1530">
            <v>0</v>
          </cell>
          <cell r="AA1530">
            <v>0</v>
          </cell>
          <cell r="AB1530">
            <v>0</v>
          </cell>
          <cell r="AC1530">
            <v>0</v>
          </cell>
        </row>
        <row r="1531">
          <cell r="C1531">
            <v>0</v>
          </cell>
          <cell r="D1531">
            <v>0</v>
          </cell>
          <cell r="E1531">
            <v>0</v>
          </cell>
          <cell r="G1531">
            <v>0</v>
          </cell>
          <cell r="AA1531">
            <v>0</v>
          </cell>
          <cell r="AB1531">
            <v>0</v>
          </cell>
          <cell r="AC1531">
            <v>0</v>
          </cell>
        </row>
        <row r="1532">
          <cell r="C1532">
            <v>1</v>
          </cell>
          <cell r="D1532">
            <v>1</v>
          </cell>
          <cell r="E1532">
            <v>1</v>
          </cell>
          <cell r="G1532">
            <v>0</v>
          </cell>
          <cell r="AA1532">
            <v>0</v>
          </cell>
          <cell r="AB1532">
            <v>1</v>
          </cell>
          <cell r="AC1532">
            <v>0</v>
          </cell>
        </row>
        <row r="1533">
          <cell r="C1533">
            <v>0</v>
          </cell>
          <cell r="D1533">
            <v>0</v>
          </cell>
          <cell r="E1533">
            <v>0</v>
          </cell>
          <cell r="G1533">
            <v>0</v>
          </cell>
          <cell r="AA1533">
            <v>0</v>
          </cell>
          <cell r="AB1533">
            <v>0</v>
          </cell>
          <cell r="AC1533">
            <v>0</v>
          </cell>
        </row>
        <row r="1534">
          <cell r="C1534">
            <v>1</v>
          </cell>
          <cell r="D1534">
            <v>1</v>
          </cell>
          <cell r="E1534">
            <v>1</v>
          </cell>
          <cell r="G1534">
            <v>0</v>
          </cell>
          <cell r="AA1534">
            <v>0</v>
          </cell>
          <cell r="AB1534">
            <v>0</v>
          </cell>
          <cell r="AC1534">
            <v>1</v>
          </cell>
        </row>
        <row r="1535">
          <cell r="C1535">
            <v>0</v>
          </cell>
          <cell r="D1535">
            <v>0</v>
          </cell>
        </row>
        <row r="1536">
          <cell r="C1536">
            <v>0</v>
          </cell>
          <cell r="D1536">
            <v>0</v>
          </cell>
        </row>
        <row r="1537">
          <cell r="C1537">
            <v>0</v>
          </cell>
          <cell r="D1537">
            <v>0</v>
          </cell>
        </row>
        <row r="1538">
          <cell r="C1538">
            <v>0</v>
          </cell>
          <cell r="D1538">
            <v>0</v>
          </cell>
        </row>
        <row r="1539">
          <cell r="C1539">
            <v>1</v>
          </cell>
          <cell r="D1539">
            <v>1</v>
          </cell>
          <cell r="E1539">
            <v>1</v>
          </cell>
          <cell r="AA1539">
            <v>1</v>
          </cell>
        </row>
        <row r="1540">
          <cell r="C1540">
            <v>0</v>
          </cell>
          <cell r="D1540">
            <v>0</v>
          </cell>
        </row>
        <row r="1541">
          <cell r="C1541">
            <v>0</v>
          </cell>
          <cell r="D1541">
            <v>0</v>
          </cell>
        </row>
        <row r="1542">
          <cell r="C1542">
            <v>0</v>
          </cell>
          <cell r="D1542">
            <v>0</v>
          </cell>
        </row>
        <row r="1543">
          <cell r="C1543">
            <v>0</v>
          </cell>
          <cell r="D1543">
            <v>0</v>
          </cell>
        </row>
        <row r="1544">
          <cell r="C1544">
            <v>0</v>
          </cell>
          <cell r="D1544">
            <v>0</v>
          </cell>
        </row>
        <row r="1545">
          <cell r="C1545">
            <v>0</v>
          </cell>
          <cell r="D1545">
            <v>0</v>
          </cell>
        </row>
        <row r="1546">
          <cell r="C1546">
            <v>0</v>
          </cell>
          <cell r="D1546">
            <v>0</v>
          </cell>
        </row>
        <row r="1547">
          <cell r="C1547">
            <v>1</v>
          </cell>
          <cell r="D1547">
            <v>1</v>
          </cell>
          <cell r="E1547">
            <v>1</v>
          </cell>
          <cell r="G1547">
            <v>0</v>
          </cell>
          <cell r="AA1547">
            <v>0</v>
          </cell>
          <cell r="AB1547">
            <v>0</v>
          </cell>
          <cell r="AC1547">
            <v>1</v>
          </cell>
        </row>
        <row r="1548">
          <cell r="C1548">
            <v>0</v>
          </cell>
          <cell r="D1548">
            <v>0</v>
          </cell>
          <cell r="E1548">
            <v>0</v>
          </cell>
          <cell r="G1548">
            <v>0</v>
          </cell>
          <cell r="AA1548">
            <v>0</v>
          </cell>
          <cell r="AB1548">
            <v>0</v>
          </cell>
          <cell r="AC1548">
            <v>0</v>
          </cell>
        </row>
        <row r="1549">
          <cell r="C1549">
            <v>0</v>
          </cell>
          <cell r="D1549">
            <v>0</v>
          </cell>
          <cell r="E1549">
            <v>0</v>
          </cell>
          <cell r="G1549">
            <v>0</v>
          </cell>
          <cell r="AA1549">
            <v>0</v>
          </cell>
          <cell r="AB1549">
            <v>0</v>
          </cell>
          <cell r="AC1549">
            <v>0</v>
          </cell>
        </row>
        <row r="1550">
          <cell r="C1550">
            <v>175</v>
          </cell>
          <cell r="D1550">
            <v>165</v>
          </cell>
          <cell r="E1550">
            <v>165</v>
          </cell>
          <cell r="G1550">
            <v>10</v>
          </cell>
          <cell r="AA1550">
            <v>0</v>
          </cell>
          <cell r="AB1550">
            <v>175</v>
          </cell>
          <cell r="AC1550">
            <v>0</v>
          </cell>
        </row>
        <row r="1551">
          <cell r="C1551">
            <v>3</v>
          </cell>
          <cell r="D1551">
            <v>3</v>
          </cell>
          <cell r="E1551">
            <v>3</v>
          </cell>
          <cell r="G1551">
            <v>0</v>
          </cell>
          <cell r="AA1551">
            <v>0</v>
          </cell>
          <cell r="AB1551">
            <v>3</v>
          </cell>
          <cell r="AC1551">
            <v>0</v>
          </cell>
        </row>
        <row r="1552">
          <cell r="C1552">
            <v>0</v>
          </cell>
          <cell r="D1552">
            <v>0</v>
          </cell>
        </row>
        <row r="1553">
          <cell r="C1553">
            <v>0</v>
          </cell>
          <cell r="D1553">
            <v>0</v>
          </cell>
        </row>
        <row r="1554">
          <cell r="C1554">
            <v>0</v>
          </cell>
          <cell r="D1554">
            <v>0</v>
          </cell>
        </row>
        <row r="1555">
          <cell r="C1555">
            <v>0</v>
          </cell>
          <cell r="D1555">
            <v>0</v>
          </cell>
        </row>
        <row r="1556">
          <cell r="C1556">
            <v>0</v>
          </cell>
          <cell r="D1556">
            <v>0</v>
          </cell>
        </row>
        <row r="1557">
          <cell r="C1557">
            <v>0</v>
          </cell>
          <cell r="D1557">
            <v>0</v>
          </cell>
        </row>
        <row r="1558">
          <cell r="C1558">
            <v>63</v>
          </cell>
          <cell r="D1558">
            <v>63</v>
          </cell>
          <cell r="E1558">
            <v>63</v>
          </cell>
          <cell r="AA1558">
            <v>54</v>
          </cell>
          <cell r="AB1558">
            <v>9</v>
          </cell>
        </row>
        <row r="1559">
          <cell r="C1559">
            <v>100</v>
          </cell>
          <cell r="D1559">
            <v>96</v>
          </cell>
          <cell r="E1559">
            <v>96</v>
          </cell>
          <cell r="G1559">
            <v>4</v>
          </cell>
          <cell r="AA1559">
            <v>54</v>
          </cell>
          <cell r="AB1559">
            <v>46</v>
          </cell>
          <cell r="AC1559">
            <v>0</v>
          </cell>
        </row>
        <row r="1560">
          <cell r="C1560">
            <v>37</v>
          </cell>
          <cell r="D1560">
            <v>32</v>
          </cell>
          <cell r="E1560">
            <v>32</v>
          </cell>
          <cell r="G1560">
            <v>5</v>
          </cell>
          <cell r="AA1560">
            <v>0</v>
          </cell>
          <cell r="AB1560">
            <v>37</v>
          </cell>
          <cell r="AC1560">
            <v>0</v>
          </cell>
        </row>
        <row r="1561">
          <cell r="C1561">
            <v>12</v>
          </cell>
          <cell r="D1561">
            <v>9</v>
          </cell>
          <cell r="E1561">
            <v>9</v>
          </cell>
          <cell r="G1561">
            <v>3</v>
          </cell>
          <cell r="AA1561">
            <v>8</v>
          </cell>
          <cell r="AB1561">
            <v>4</v>
          </cell>
          <cell r="AC1561">
            <v>0</v>
          </cell>
        </row>
        <row r="1562">
          <cell r="C1562">
            <v>87</v>
          </cell>
          <cell r="D1562">
            <v>81</v>
          </cell>
          <cell r="E1562">
            <v>81</v>
          </cell>
          <cell r="G1562">
            <v>6</v>
          </cell>
          <cell r="AA1562">
            <v>29</v>
          </cell>
          <cell r="AB1562">
            <v>58</v>
          </cell>
          <cell r="AC1562">
            <v>0</v>
          </cell>
        </row>
        <row r="1563">
          <cell r="C1563">
            <v>266</v>
          </cell>
          <cell r="D1563">
            <v>266</v>
          </cell>
          <cell r="E1563">
            <v>266</v>
          </cell>
          <cell r="AA1563">
            <v>266</v>
          </cell>
        </row>
        <row r="1564">
          <cell r="C1564">
            <v>182</v>
          </cell>
          <cell r="D1564">
            <v>182</v>
          </cell>
          <cell r="E1564">
            <v>182</v>
          </cell>
          <cell r="AA1564">
            <v>182</v>
          </cell>
        </row>
        <row r="1565">
          <cell r="C1565">
            <v>0</v>
          </cell>
          <cell r="D1565">
            <v>0</v>
          </cell>
        </row>
        <row r="1566">
          <cell r="C1566">
            <v>0</v>
          </cell>
          <cell r="D1566">
            <v>0</v>
          </cell>
        </row>
        <row r="1567">
          <cell r="C1567">
            <v>0</v>
          </cell>
          <cell r="D1567">
            <v>0</v>
          </cell>
        </row>
        <row r="1568">
          <cell r="C1568">
            <v>0</v>
          </cell>
          <cell r="D1568">
            <v>0</v>
          </cell>
        </row>
        <row r="1569">
          <cell r="C1569">
            <v>0</v>
          </cell>
          <cell r="D1569">
            <v>0</v>
          </cell>
        </row>
        <row r="1570">
          <cell r="C1570">
            <v>0</v>
          </cell>
          <cell r="D1570">
            <v>0</v>
          </cell>
        </row>
        <row r="1571">
          <cell r="C1571">
            <v>0</v>
          </cell>
          <cell r="D1571">
            <v>0</v>
          </cell>
        </row>
        <row r="1572">
          <cell r="C1572">
            <v>0</v>
          </cell>
          <cell r="D1572">
            <v>0</v>
          </cell>
        </row>
        <row r="1573">
          <cell r="C1573">
            <v>0</v>
          </cell>
          <cell r="D1573">
            <v>0</v>
          </cell>
        </row>
        <row r="1574">
          <cell r="C1574">
            <v>0</v>
          </cell>
          <cell r="D1574">
            <v>0</v>
          </cell>
        </row>
        <row r="1575">
          <cell r="C1575">
            <v>0</v>
          </cell>
          <cell r="D1575">
            <v>0</v>
          </cell>
        </row>
        <row r="1576">
          <cell r="C1576">
            <v>0</v>
          </cell>
          <cell r="D1576">
            <v>0</v>
          </cell>
        </row>
        <row r="1577">
          <cell r="C1577">
            <v>0</v>
          </cell>
          <cell r="D1577">
            <v>0</v>
          </cell>
        </row>
        <row r="1578">
          <cell r="C1578">
            <v>0</v>
          </cell>
          <cell r="D1578">
            <v>0</v>
          </cell>
        </row>
        <row r="1579">
          <cell r="C1579">
            <v>0</v>
          </cell>
          <cell r="D1579">
            <v>0</v>
          </cell>
        </row>
        <row r="1580">
          <cell r="C1580">
            <v>2</v>
          </cell>
          <cell r="D1580">
            <v>2</v>
          </cell>
          <cell r="E1580">
            <v>2</v>
          </cell>
          <cell r="G1580">
            <v>0</v>
          </cell>
          <cell r="AA1580">
            <v>0</v>
          </cell>
          <cell r="AB1580">
            <v>2</v>
          </cell>
          <cell r="AC1580">
            <v>0</v>
          </cell>
        </row>
        <row r="1581">
          <cell r="C1581">
            <v>0</v>
          </cell>
          <cell r="D1581">
            <v>0</v>
          </cell>
        </row>
        <row r="1582">
          <cell r="C1582">
            <v>0</v>
          </cell>
          <cell r="D1582">
            <v>0</v>
          </cell>
        </row>
        <row r="1583">
          <cell r="C1583">
            <v>0</v>
          </cell>
          <cell r="D1583">
            <v>0</v>
          </cell>
        </row>
        <row r="1584">
          <cell r="C1584">
            <v>0</v>
          </cell>
          <cell r="D1584">
            <v>0</v>
          </cell>
        </row>
        <row r="1585">
          <cell r="C1585">
            <v>0</v>
          </cell>
          <cell r="D1585">
            <v>0</v>
          </cell>
        </row>
        <row r="1696">
          <cell r="C1696">
            <v>61</v>
          </cell>
          <cell r="H1696">
            <v>57</v>
          </cell>
          <cell r="I1696">
            <v>45</v>
          </cell>
          <cell r="J1696">
            <v>12</v>
          </cell>
          <cell r="K1696">
            <v>0</v>
          </cell>
          <cell r="L1696">
            <v>4</v>
          </cell>
          <cell r="M1696">
            <v>0</v>
          </cell>
          <cell r="N1696">
            <v>0</v>
          </cell>
          <cell r="P1696">
            <v>21</v>
          </cell>
          <cell r="Q1696">
            <v>14</v>
          </cell>
          <cell r="S1696">
            <v>0</v>
          </cell>
          <cell r="T1696">
            <v>0</v>
          </cell>
          <cell r="V1696">
            <v>0</v>
          </cell>
          <cell r="W1696">
            <v>0</v>
          </cell>
          <cell r="Y1696">
            <v>1</v>
          </cell>
          <cell r="Z1696">
            <v>1</v>
          </cell>
          <cell r="AD1696">
            <v>7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12</v>
          </cell>
          <cell r="AL1696">
            <v>5586905</v>
          </cell>
        </row>
        <row r="1698">
          <cell r="C1698">
            <v>10</v>
          </cell>
          <cell r="D1698">
            <v>10</v>
          </cell>
          <cell r="E1698">
            <v>10</v>
          </cell>
          <cell r="G1698">
            <v>0</v>
          </cell>
          <cell r="AA1698">
            <v>0</v>
          </cell>
          <cell r="AB1698">
            <v>10</v>
          </cell>
          <cell r="AC1698">
            <v>0</v>
          </cell>
        </row>
        <row r="1760">
          <cell r="C1760">
            <v>10</v>
          </cell>
          <cell r="H1760">
            <v>9</v>
          </cell>
          <cell r="I1760">
            <v>9</v>
          </cell>
          <cell r="J1760">
            <v>0</v>
          </cell>
          <cell r="K1760">
            <v>0</v>
          </cell>
          <cell r="L1760">
            <v>1</v>
          </cell>
          <cell r="M1760">
            <v>0</v>
          </cell>
          <cell r="N1760">
            <v>0</v>
          </cell>
          <cell r="P1760">
            <v>0</v>
          </cell>
          <cell r="Q1760">
            <v>2</v>
          </cell>
          <cell r="S1760">
            <v>4</v>
          </cell>
          <cell r="T1760">
            <v>4</v>
          </cell>
          <cell r="V1760">
            <v>0</v>
          </cell>
          <cell r="W1760">
            <v>0</v>
          </cell>
          <cell r="Y1760">
            <v>0</v>
          </cell>
          <cell r="Z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L1760">
            <v>1687255</v>
          </cell>
        </row>
        <row r="1834">
          <cell r="C1834">
            <v>29</v>
          </cell>
          <cell r="H1834">
            <v>25</v>
          </cell>
          <cell r="I1834">
            <v>23</v>
          </cell>
          <cell r="J1834">
            <v>2</v>
          </cell>
          <cell r="K1834">
            <v>0</v>
          </cell>
          <cell r="L1834">
            <v>4</v>
          </cell>
          <cell r="M1834">
            <v>0</v>
          </cell>
          <cell r="N1834">
            <v>0</v>
          </cell>
          <cell r="P1834">
            <v>1</v>
          </cell>
          <cell r="Q1834">
            <v>3</v>
          </cell>
          <cell r="S1834">
            <v>1</v>
          </cell>
          <cell r="T1834">
            <v>0</v>
          </cell>
          <cell r="V1834">
            <v>0</v>
          </cell>
          <cell r="W1834">
            <v>3</v>
          </cell>
          <cell r="Y1834">
            <v>0</v>
          </cell>
          <cell r="Z1834">
            <v>10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I1834">
            <v>0</v>
          </cell>
          <cell r="AJ1834">
            <v>1</v>
          </cell>
          <cell r="AL1834">
            <v>2412555</v>
          </cell>
        </row>
        <row r="1851">
          <cell r="C1851">
            <v>6</v>
          </cell>
          <cell r="D1851">
            <v>6</v>
          </cell>
          <cell r="E1851">
            <v>6</v>
          </cell>
          <cell r="F1851">
            <v>0</v>
          </cell>
          <cell r="G1851">
            <v>0</v>
          </cell>
          <cell r="AA1851">
            <v>0</v>
          </cell>
          <cell r="AB1851">
            <v>6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</row>
        <row r="1877">
          <cell r="C1877">
            <v>45</v>
          </cell>
          <cell r="H1877">
            <v>45</v>
          </cell>
          <cell r="I1877">
            <v>43</v>
          </cell>
          <cell r="J1877">
            <v>2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P1877">
            <v>0</v>
          </cell>
          <cell r="Q1877">
            <v>0</v>
          </cell>
          <cell r="S1877">
            <v>0</v>
          </cell>
          <cell r="T1877">
            <v>0</v>
          </cell>
          <cell r="V1877">
            <v>0</v>
          </cell>
          <cell r="W1877">
            <v>0</v>
          </cell>
          <cell r="Y1877">
            <v>0</v>
          </cell>
          <cell r="Z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1</v>
          </cell>
          <cell r="AL1877">
            <v>2667690</v>
          </cell>
        </row>
        <row r="1879">
          <cell r="C1879">
            <v>0</v>
          </cell>
          <cell r="D1879">
            <v>0</v>
          </cell>
        </row>
        <row r="1880">
          <cell r="C1880">
            <v>2</v>
          </cell>
          <cell r="D1880">
            <v>2</v>
          </cell>
          <cell r="E1880">
            <v>2</v>
          </cell>
          <cell r="G1880">
            <v>0</v>
          </cell>
          <cell r="AA1880">
            <v>0</v>
          </cell>
          <cell r="AB1880">
            <v>2</v>
          </cell>
          <cell r="AC1880">
            <v>0</v>
          </cell>
        </row>
        <row r="1881">
          <cell r="C1881">
            <v>5939</v>
          </cell>
          <cell r="D1881">
            <v>5939</v>
          </cell>
          <cell r="E1881">
            <v>5939</v>
          </cell>
          <cell r="G1881">
            <v>0</v>
          </cell>
          <cell r="AA1881">
            <v>5939</v>
          </cell>
          <cell r="AB1881">
            <v>0</v>
          </cell>
          <cell r="AC1881">
            <v>0</v>
          </cell>
        </row>
        <row r="1882">
          <cell r="C1882">
            <v>1</v>
          </cell>
          <cell r="D1882">
            <v>1</v>
          </cell>
          <cell r="E1882">
            <v>1</v>
          </cell>
          <cell r="G1882">
            <v>0</v>
          </cell>
          <cell r="AA1882">
            <v>1</v>
          </cell>
          <cell r="AB1882">
            <v>0</v>
          </cell>
          <cell r="AC1882">
            <v>0</v>
          </cell>
        </row>
        <row r="1883">
          <cell r="C1883">
            <v>2</v>
          </cell>
          <cell r="D1883">
            <v>2</v>
          </cell>
          <cell r="E1883">
            <v>2</v>
          </cell>
          <cell r="G1883">
            <v>0</v>
          </cell>
          <cell r="AA1883">
            <v>2</v>
          </cell>
          <cell r="AB1883">
            <v>0</v>
          </cell>
          <cell r="AC1883">
            <v>0</v>
          </cell>
        </row>
        <row r="1884">
          <cell r="C1884">
            <v>0</v>
          </cell>
          <cell r="D1884">
            <v>0</v>
          </cell>
        </row>
        <row r="1885">
          <cell r="C1885">
            <v>0</v>
          </cell>
          <cell r="D1885">
            <v>0</v>
          </cell>
        </row>
        <row r="1886">
          <cell r="C1886">
            <v>0</v>
          </cell>
          <cell r="D1886">
            <v>0</v>
          </cell>
        </row>
        <row r="1887">
          <cell r="C1887">
            <v>0</v>
          </cell>
          <cell r="D1887">
            <v>0</v>
          </cell>
        </row>
        <row r="1888">
          <cell r="C1888">
            <v>0</v>
          </cell>
          <cell r="D1888">
            <v>0</v>
          </cell>
        </row>
        <row r="1889">
          <cell r="C1889">
            <v>0</v>
          </cell>
          <cell r="D1889">
            <v>0</v>
          </cell>
        </row>
        <row r="1890">
          <cell r="C1890">
            <v>0</v>
          </cell>
          <cell r="D1890">
            <v>0</v>
          </cell>
        </row>
        <row r="1891">
          <cell r="C1891">
            <v>0</v>
          </cell>
          <cell r="D1891">
            <v>0</v>
          </cell>
        </row>
        <row r="1892">
          <cell r="C1892">
            <v>0</v>
          </cell>
          <cell r="D1892">
            <v>0</v>
          </cell>
        </row>
        <row r="1893">
          <cell r="C1893">
            <v>0</v>
          </cell>
          <cell r="D1893">
            <v>0</v>
          </cell>
        </row>
        <row r="1894">
          <cell r="C1894">
            <v>5</v>
          </cell>
          <cell r="D1894">
            <v>5</v>
          </cell>
          <cell r="E1894">
            <v>5</v>
          </cell>
          <cell r="G1894">
            <v>0</v>
          </cell>
          <cell r="AA1894">
            <v>5</v>
          </cell>
          <cell r="AB1894">
            <v>0</v>
          </cell>
          <cell r="AC1894">
            <v>0</v>
          </cell>
        </row>
        <row r="1898">
          <cell r="C1898">
            <v>0</v>
          </cell>
          <cell r="D1898">
            <v>0</v>
          </cell>
        </row>
        <row r="1899">
          <cell r="C1899">
            <v>0</v>
          </cell>
          <cell r="D1899">
            <v>0</v>
          </cell>
        </row>
        <row r="1900">
          <cell r="C1900">
            <v>0</v>
          </cell>
          <cell r="D1900">
            <v>0</v>
          </cell>
        </row>
        <row r="1901">
          <cell r="C1901">
            <v>0</v>
          </cell>
          <cell r="D1901">
            <v>0</v>
          </cell>
        </row>
        <row r="1902">
          <cell r="C1902">
            <v>0</v>
          </cell>
          <cell r="D1902">
            <v>0</v>
          </cell>
        </row>
        <row r="1903">
          <cell r="C1903">
            <v>0</v>
          </cell>
          <cell r="D1903">
            <v>0</v>
          </cell>
        </row>
        <row r="1904">
          <cell r="C1904">
            <v>0</v>
          </cell>
          <cell r="D1904">
            <v>0</v>
          </cell>
        </row>
        <row r="1905">
          <cell r="C1905">
            <v>0</v>
          </cell>
          <cell r="D1905">
            <v>0</v>
          </cell>
        </row>
        <row r="1906">
          <cell r="C1906">
            <v>0</v>
          </cell>
          <cell r="D1906">
            <v>0</v>
          </cell>
        </row>
        <row r="1907">
          <cell r="C1907">
            <v>0</v>
          </cell>
          <cell r="D1907">
            <v>0</v>
          </cell>
        </row>
        <row r="1908">
          <cell r="C1908">
            <v>0</v>
          </cell>
          <cell r="D1908">
            <v>0</v>
          </cell>
        </row>
        <row r="1909">
          <cell r="C1909">
            <v>19</v>
          </cell>
          <cell r="D1909">
            <v>19</v>
          </cell>
          <cell r="E1909">
            <v>19</v>
          </cell>
          <cell r="G1909">
            <v>0</v>
          </cell>
          <cell r="AA1909">
            <v>0</v>
          </cell>
          <cell r="AB1909">
            <v>19</v>
          </cell>
          <cell r="AC1909">
            <v>0</v>
          </cell>
          <cell r="AI1909">
            <v>1</v>
          </cell>
        </row>
        <row r="1910">
          <cell r="C1910">
            <v>0</v>
          </cell>
          <cell r="D1910">
            <v>0</v>
          </cell>
        </row>
        <row r="1911">
          <cell r="C1911">
            <v>0</v>
          </cell>
          <cell r="D1911">
            <v>0</v>
          </cell>
        </row>
        <row r="1912">
          <cell r="C1912">
            <v>0</v>
          </cell>
          <cell r="D1912">
            <v>0</v>
          </cell>
        </row>
        <row r="1913">
          <cell r="C1913">
            <v>0</v>
          </cell>
          <cell r="D1913">
            <v>0</v>
          </cell>
        </row>
        <row r="1914">
          <cell r="C1914">
            <v>0</v>
          </cell>
          <cell r="D1914">
            <v>0</v>
          </cell>
        </row>
        <row r="1915">
          <cell r="C1915">
            <v>0</v>
          </cell>
          <cell r="D1915">
            <v>0</v>
          </cell>
        </row>
        <row r="1916">
          <cell r="C1916">
            <v>0</v>
          </cell>
          <cell r="D1916">
            <v>0</v>
          </cell>
          <cell r="AI1916">
            <v>1</v>
          </cell>
        </row>
        <row r="1917">
          <cell r="C1917">
            <v>0</v>
          </cell>
          <cell r="D1917">
            <v>0</v>
          </cell>
        </row>
        <row r="1918">
          <cell r="C1918">
            <v>0</v>
          </cell>
          <cell r="D1918">
            <v>0</v>
          </cell>
        </row>
        <row r="1919">
          <cell r="C1919">
            <v>0</v>
          </cell>
          <cell r="D1919">
            <v>0</v>
          </cell>
        </row>
        <row r="1920">
          <cell r="C1920">
            <v>0</v>
          </cell>
          <cell r="D1920">
            <v>0</v>
          </cell>
        </row>
        <row r="1921">
          <cell r="C1921">
            <v>0</v>
          </cell>
          <cell r="D1921">
            <v>0</v>
          </cell>
        </row>
        <row r="1922">
          <cell r="C1922">
            <v>0</v>
          </cell>
          <cell r="D1922">
            <v>0</v>
          </cell>
        </row>
        <row r="1923">
          <cell r="C1923">
            <v>0</v>
          </cell>
          <cell r="D1923">
            <v>0</v>
          </cell>
        </row>
        <row r="1924">
          <cell r="C1924">
            <v>0</v>
          </cell>
          <cell r="D1924">
            <v>0</v>
          </cell>
        </row>
        <row r="1925">
          <cell r="C1925">
            <v>0</v>
          </cell>
          <cell r="D1925">
            <v>0</v>
          </cell>
        </row>
        <row r="1926">
          <cell r="C1926">
            <v>0</v>
          </cell>
          <cell r="D1926">
            <v>0</v>
          </cell>
        </row>
        <row r="1927">
          <cell r="C1927">
            <v>0</v>
          </cell>
          <cell r="D1927">
            <v>0</v>
          </cell>
        </row>
        <row r="1928">
          <cell r="C1928">
            <v>0</v>
          </cell>
          <cell r="D1928">
            <v>0</v>
          </cell>
        </row>
        <row r="1929">
          <cell r="C1929">
            <v>0</v>
          </cell>
          <cell r="D1929">
            <v>0</v>
          </cell>
        </row>
        <row r="1930">
          <cell r="C1930">
            <v>0</v>
          </cell>
          <cell r="D1930">
            <v>0</v>
          </cell>
        </row>
        <row r="1931">
          <cell r="C1931">
            <v>0</v>
          </cell>
          <cell r="D1931">
            <v>0</v>
          </cell>
        </row>
        <row r="1932">
          <cell r="C1932">
            <v>184</v>
          </cell>
          <cell r="D1932">
            <v>184</v>
          </cell>
          <cell r="E1932">
            <v>184</v>
          </cell>
          <cell r="G1932">
            <v>0</v>
          </cell>
          <cell r="AA1932">
            <v>184</v>
          </cell>
          <cell r="AB1932">
            <v>0</v>
          </cell>
          <cell r="AC1932">
            <v>0</v>
          </cell>
        </row>
        <row r="1933">
          <cell r="C1933">
            <v>289</v>
          </cell>
          <cell r="D1933">
            <v>289</v>
          </cell>
          <cell r="E1933">
            <v>289</v>
          </cell>
          <cell r="G1933">
            <v>0</v>
          </cell>
          <cell r="AA1933">
            <v>289</v>
          </cell>
          <cell r="AB1933">
            <v>0</v>
          </cell>
          <cell r="AC1933">
            <v>0</v>
          </cell>
        </row>
        <row r="1934">
          <cell r="C1934">
            <v>21024</v>
          </cell>
          <cell r="D1934">
            <v>20695</v>
          </cell>
          <cell r="E1934">
            <v>20695</v>
          </cell>
          <cell r="G1934">
            <v>329</v>
          </cell>
          <cell r="AA1934">
            <v>20202</v>
          </cell>
          <cell r="AB1934">
            <v>0</v>
          </cell>
          <cell r="AC1934">
            <v>822</v>
          </cell>
        </row>
        <row r="1935">
          <cell r="C1935">
            <v>5863</v>
          </cell>
          <cell r="D1935">
            <v>5863</v>
          </cell>
          <cell r="E1935">
            <v>5863</v>
          </cell>
          <cell r="G1935">
            <v>0</v>
          </cell>
          <cell r="AA1935">
            <v>5863</v>
          </cell>
          <cell r="AB1935">
            <v>0</v>
          </cell>
          <cell r="AC1935">
            <v>0</v>
          </cell>
        </row>
        <row r="1936">
          <cell r="C1936">
            <v>0</v>
          </cell>
          <cell r="D1936">
            <v>0</v>
          </cell>
          <cell r="E1936">
            <v>0</v>
          </cell>
          <cell r="G1936">
            <v>0</v>
          </cell>
          <cell r="AA1936">
            <v>0</v>
          </cell>
          <cell r="AB1936">
            <v>0</v>
          </cell>
          <cell r="AC1936">
            <v>0</v>
          </cell>
        </row>
        <row r="1937">
          <cell r="C1937">
            <v>27</v>
          </cell>
          <cell r="D1937">
            <v>27</v>
          </cell>
          <cell r="E1937">
            <v>27</v>
          </cell>
          <cell r="G1937">
            <v>0</v>
          </cell>
          <cell r="AA1937">
            <v>27</v>
          </cell>
          <cell r="AB1937">
            <v>0</v>
          </cell>
          <cell r="AC1937">
            <v>0</v>
          </cell>
        </row>
        <row r="1938">
          <cell r="C1938">
            <v>0</v>
          </cell>
          <cell r="D1938">
            <v>0</v>
          </cell>
          <cell r="E1938">
            <v>0</v>
          </cell>
          <cell r="G1938">
            <v>0</v>
          </cell>
          <cell r="AA1938">
            <v>0</v>
          </cell>
          <cell r="AB1938">
            <v>0</v>
          </cell>
          <cell r="AC1938">
            <v>0</v>
          </cell>
        </row>
        <row r="1939">
          <cell r="C1939">
            <v>2646</v>
          </cell>
          <cell r="D1939">
            <v>2646</v>
          </cell>
          <cell r="E1939">
            <v>2646</v>
          </cell>
          <cell r="G1939">
            <v>0</v>
          </cell>
          <cell r="AA1939">
            <v>1898</v>
          </cell>
          <cell r="AB1939">
            <v>0</v>
          </cell>
          <cell r="AC1939">
            <v>748</v>
          </cell>
        </row>
        <row r="1940">
          <cell r="C1940">
            <v>0</v>
          </cell>
          <cell r="D1940">
            <v>0</v>
          </cell>
          <cell r="E1940">
            <v>0</v>
          </cell>
          <cell r="G1940">
            <v>0</v>
          </cell>
          <cell r="AA1940">
            <v>0</v>
          </cell>
          <cell r="AB1940">
            <v>0</v>
          </cell>
          <cell r="AC1940">
            <v>0</v>
          </cell>
        </row>
        <row r="1941">
          <cell r="C1941">
            <v>0</v>
          </cell>
          <cell r="D1941">
            <v>0</v>
          </cell>
          <cell r="E1941">
            <v>0</v>
          </cell>
          <cell r="G1941">
            <v>0</v>
          </cell>
          <cell r="AA1941">
            <v>0</v>
          </cell>
          <cell r="AB1941">
            <v>0</v>
          </cell>
          <cell r="AC1941">
            <v>0</v>
          </cell>
        </row>
        <row r="1942">
          <cell r="C1942">
            <v>0</v>
          </cell>
          <cell r="D1942">
            <v>0</v>
          </cell>
          <cell r="E1942">
            <v>0</v>
          </cell>
          <cell r="G1942">
            <v>0</v>
          </cell>
          <cell r="AA1942">
            <v>0</v>
          </cell>
          <cell r="AB1942">
            <v>0</v>
          </cell>
          <cell r="AC1942">
            <v>0</v>
          </cell>
        </row>
        <row r="1943">
          <cell r="C1943">
            <v>0</v>
          </cell>
          <cell r="D1943">
            <v>0</v>
          </cell>
          <cell r="E1943">
            <v>0</v>
          </cell>
          <cell r="G1943">
            <v>0</v>
          </cell>
          <cell r="AA1943">
            <v>0</v>
          </cell>
          <cell r="AB1943">
            <v>0</v>
          </cell>
          <cell r="AC1943">
            <v>0</v>
          </cell>
        </row>
        <row r="1944">
          <cell r="C1944">
            <v>0</v>
          </cell>
          <cell r="D1944">
            <v>0</v>
          </cell>
          <cell r="E1944">
            <v>0</v>
          </cell>
          <cell r="G1944">
            <v>0</v>
          </cell>
          <cell r="AA1944">
            <v>0</v>
          </cell>
          <cell r="AB1944">
            <v>0</v>
          </cell>
          <cell r="AC1944">
            <v>0</v>
          </cell>
        </row>
        <row r="1945">
          <cell r="C1945">
            <v>28</v>
          </cell>
          <cell r="D1945">
            <v>28</v>
          </cell>
          <cell r="E1945">
            <v>28</v>
          </cell>
          <cell r="G1945">
            <v>0</v>
          </cell>
          <cell r="AA1945">
            <v>28</v>
          </cell>
          <cell r="AB1945">
            <v>0</v>
          </cell>
          <cell r="AC1945">
            <v>0</v>
          </cell>
        </row>
        <row r="1946">
          <cell r="C1946">
            <v>5</v>
          </cell>
          <cell r="D1946">
            <v>5</v>
          </cell>
          <cell r="E1946">
            <v>5</v>
          </cell>
          <cell r="G1946">
            <v>0</v>
          </cell>
          <cell r="AA1946">
            <v>5</v>
          </cell>
          <cell r="AB1946">
            <v>0</v>
          </cell>
          <cell r="AC1946">
            <v>0</v>
          </cell>
        </row>
        <row r="1947">
          <cell r="C1947">
            <v>535</v>
          </cell>
          <cell r="D1947">
            <v>535</v>
          </cell>
          <cell r="E1947">
            <v>535</v>
          </cell>
          <cell r="G1947">
            <v>0</v>
          </cell>
          <cell r="AA1947">
            <v>535</v>
          </cell>
          <cell r="AB1947">
            <v>0</v>
          </cell>
          <cell r="AC1947">
            <v>0</v>
          </cell>
        </row>
        <row r="1948">
          <cell r="C1948">
            <v>2</v>
          </cell>
          <cell r="D1948">
            <v>2</v>
          </cell>
          <cell r="E1948">
            <v>2</v>
          </cell>
          <cell r="G1948">
            <v>0</v>
          </cell>
          <cell r="AA1948">
            <v>2</v>
          </cell>
          <cell r="AB1948">
            <v>0</v>
          </cell>
          <cell r="AC1948">
            <v>0</v>
          </cell>
        </row>
        <row r="1949">
          <cell r="C1949">
            <v>0</v>
          </cell>
          <cell r="D1949">
            <v>0</v>
          </cell>
          <cell r="E1949">
            <v>0</v>
          </cell>
          <cell r="G1949">
            <v>0</v>
          </cell>
          <cell r="AA1949">
            <v>0</v>
          </cell>
          <cell r="AB1949">
            <v>0</v>
          </cell>
          <cell r="AC1949">
            <v>0</v>
          </cell>
        </row>
        <row r="1950">
          <cell r="C1950">
            <v>0</v>
          </cell>
          <cell r="D1950">
            <v>0</v>
          </cell>
          <cell r="E1950">
            <v>0</v>
          </cell>
          <cell r="G1950">
            <v>0</v>
          </cell>
          <cell r="AA1950">
            <v>0</v>
          </cell>
          <cell r="AB1950">
            <v>0</v>
          </cell>
          <cell r="AC1950">
            <v>0</v>
          </cell>
        </row>
        <row r="1951">
          <cell r="C1951">
            <v>0</v>
          </cell>
          <cell r="D1951">
            <v>0</v>
          </cell>
          <cell r="E1951">
            <v>0</v>
          </cell>
          <cell r="G1951">
            <v>0</v>
          </cell>
          <cell r="AA1951">
            <v>0</v>
          </cell>
          <cell r="AB1951">
            <v>0</v>
          </cell>
          <cell r="AC1951">
            <v>0</v>
          </cell>
        </row>
        <row r="1952">
          <cell r="C1952">
            <v>0</v>
          </cell>
          <cell r="D1952">
            <v>0</v>
          </cell>
          <cell r="E1952">
            <v>0</v>
          </cell>
          <cell r="G1952">
            <v>0</v>
          </cell>
          <cell r="AA1952">
            <v>0</v>
          </cell>
          <cell r="AB1952">
            <v>0</v>
          </cell>
          <cell r="AC1952">
            <v>0</v>
          </cell>
        </row>
        <row r="1953">
          <cell r="C1953">
            <v>3</v>
          </cell>
          <cell r="D1953">
            <v>3</v>
          </cell>
          <cell r="E1953">
            <v>3</v>
          </cell>
          <cell r="G1953">
            <v>0</v>
          </cell>
          <cell r="AA1953">
            <v>3</v>
          </cell>
          <cell r="AB1953">
            <v>0</v>
          </cell>
          <cell r="AC1953">
            <v>0</v>
          </cell>
        </row>
        <row r="1954">
          <cell r="C1954">
            <v>0</v>
          </cell>
          <cell r="D1954">
            <v>0</v>
          </cell>
        </row>
        <row r="1955">
          <cell r="C1955">
            <v>0</v>
          </cell>
          <cell r="D1955">
            <v>0</v>
          </cell>
        </row>
        <row r="1956">
          <cell r="C1956">
            <v>0</v>
          </cell>
          <cell r="D1956">
            <v>0</v>
          </cell>
        </row>
        <row r="1957">
          <cell r="C1957">
            <v>0</v>
          </cell>
          <cell r="D1957">
            <v>0</v>
          </cell>
        </row>
        <row r="1958">
          <cell r="C1958">
            <v>0</v>
          </cell>
          <cell r="D1958">
            <v>0</v>
          </cell>
        </row>
        <row r="1959">
          <cell r="C1959">
            <v>0</v>
          </cell>
          <cell r="D1959">
            <v>0</v>
          </cell>
        </row>
        <row r="1960">
          <cell r="C1960">
            <v>0</v>
          </cell>
          <cell r="D1960">
            <v>0</v>
          </cell>
        </row>
        <row r="1961">
          <cell r="C1961">
            <v>0</v>
          </cell>
          <cell r="D1961">
            <v>0</v>
          </cell>
        </row>
        <row r="1962">
          <cell r="C1962">
            <v>0</v>
          </cell>
          <cell r="D1962">
            <v>0</v>
          </cell>
        </row>
        <row r="1963">
          <cell r="C1963">
            <v>0</v>
          </cell>
          <cell r="D1963">
            <v>0</v>
          </cell>
        </row>
        <row r="1964">
          <cell r="C1964">
            <v>0</v>
          </cell>
          <cell r="D1964">
            <v>0</v>
          </cell>
        </row>
        <row r="1965">
          <cell r="C1965">
            <v>0</v>
          </cell>
          <cell r="D1965">
            <v>0</v>
          </cell>
        </row>
        <row r="1966">
          <cell r="C1966">
            <v>0</v>
          </cell>
          <cell r="D1966">
            <v>0</v>
          </cell>
        </row>
        <row r="1967">
          <cell r="C1967">
            <v>0</v>
          </cell>
          <cell r="D1967">
            <v>0</v>
          </cell>
        </row>
        <row r="1968">
          <cell r="C1968">
            <v>0</v>
          </cell>
          <cell r="D1968">
            <v>0</v>
          </cell>
        </row>
        <row r="1969">
          <cell r="C1969">
            <v>0</v>
          </cell>
          <cell r="D1969">
            <v>0</v>
          </cell>
        </row>
        <row r="1970">
          <cell r="C1970">
            <v>0</v>
          </cell>
          <cell r="D1970">
            <v>0</v>
          </cell>
        </row>
        <row r="1971">
          <cell r="C1971">
            <v>0</v>
          </cell>
          <cell r="D1971">
            <v>0</v>
          </cell>
        </row>
        <row r="1972">
          <cell r="C1972">
            <v>0</v>
          </cell>
          <cell r="D1972">
            <v>0</v>
          </cell>
        </row>
        <row r="1999">
          <cell r="C1999">
            <v>1001</v>
          </cell>
          <cell r="D1999">
            <v>993</v>
          </cell>
          <cell r="E1999">
            <v>993</v>
          </cell>
          <cell r="F1999">
            <v>0</v>
          </cell>
          <cell r="G1999">
            <v>8</v>
          </cell>
          <cell r="AA1999">
            <v>252</v>
          </cell>
          <cell r="AB1999">
            <v>531</v>
          </cell>
          <cell r="AC1999">
            <v>218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</row>
        <row r="2002"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</row>
        <row r="2093">
          <cell r="P2093">
            <v>0</v>
          </cell>
          <cell r="Q2093">
            <v>11</v>
          </cell>
          <cell r="S2093">
            <v>0</v>
          </cell>
          <cell r="T2093">
            <v>1</v>
          </cell>
          <cell r="V2093">
            <v>0</v>
          </cell>
          <cell r="W2093">
            <v>0</v>
          </cell>
          <cell r="Y2093">
            <v>0</v>
          </cell>
          <cell r="Z2093">
            <v>1</v>
          </cell>
        </row>
        <row r="2103">
          <cell r="P2103">
            <v>0</v>
          </cell>
          <cell r="Q2103">
            <v>0</v>
          </cell>
          <cell r="S2103">
            <v>0</v>
          </cell>
          <cell r="T2103">
            <v>0</v>
          </cell>
          <cell r="V2103">
            <v>0</v>
          </cell>
          <cell r="W2103">
            <v>0</v>
          </cell>
          <cell r="Y2103">
            <v>0</v>
          </cell>
          <cell r="Z2103">
            <v>0</v>
          </cell>
        </row>
        <row r="2104">
          <cell r="C2104">
            <v>13</v>
          </cell>
          <cell r="H2104">
            <v>13</v>
          </cell>
          <cell r="I2104">
            <v>9</v>
          </cell>
          <cell r="J2104">
            <v>4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3</v>
          </cell>
          <cell r="AL2104">
            <v>17342230</v>
          </cell>
        </row>
        <row r="2190">
          <cell r="C2190">
            <v>7</v>
          </cell>
          <cell r="H2190">
            <v>5</v>
          </cell>
          <cell r="I2190">
            <v>5</v>
          </cell>
          <cell r="J2190">
            <v>0</v>
          </cell>
          <cell r="K2190">
            <v>0</v>
          </cell>
          <cell r="L2190">
            <v>2</v>
          </cell>
          <cell r="M2190">
            <v>0</v>
          </cell>
          <cell r="N2190">
            <v>0</v>
          </cell>
          <cell r="P2190">
            <v>0</v>
          </cell>
          <cell r="Q2190">
            <v>2</v>
          </cell>
          <cell r="S2190">
            <v>0</v>
          </cell>
          <cell r="T2190">
            <v>0</v>
          </cell>
          <cell r="V2190">
            <v>0</v>
          </cell>
          <cell r="W2190">
            <v>0</v>
          </cell>
          <cell r="Y2190">
            <v>0</v>
          </cell>
          <cell r="Z2190">
            <v>3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L2190">
            <v>1224540</v>
          </cell>
        </row>
        <row r="2192">
          <cell r="C2192">
            <v>0</v>
          </cell>
          <cell r="D2192">
            <v>0</v>
          </cell>
        </row>
        <row r="2193">
          <cell r="C2193">
            <v>0</v>
          </cell>
          <cell r="D2193">
            <v>0</v>
          </cell>
        </row>
        <row r="2194">
          <cell r="C2194">
            <v>7</v>
          </cell>
          <cell r="D2194">
            <v>7</v>
          </cell>
          <cell r="E2194">
            <v>7</v>
          </cell>
          <cell r="G2194">
            <v>0</v>
          </cell>
          <cell r="AB2194">
            <v>7</v>
          </cell>
        </row>
        <row r="2195">
          <cell r="C2195">
            <v>0</v>
          </cell>
          <cell r="D2195">
            <v>0</v>
          </cell>
          <cell r="E2195">
            <v>0</v>
          </cell>
          <cell r="G2195">
            <v>0</v>
          </cell>
        </row>
        <row r="2196">
          <cell r="C2196">
            <v>0</v>
          </cell>
          <cell r="D2196">
            <v>0</v>
          </cell>
          <cell r="E2196">
            <v>0</v>
          </cell>
          <cell r="G2196">
            <v>0</v>
          </cell>
        </row>
        <row r="2197">
          <cell r="C2197">
            <v>0</v>
          </cell>
          <cell r="D2197">
            <v>0</v>
          </cell>
          <cell r="E2197">
            <v>0</v>
          </cell>
          <cell r="G2197">
            <v>0</v>
          </cell>
        </row>
        <row r="2198">
          <cell r="C2198">
            <v>0</v>
          </cell>
          <cell r="D2198">
            <v>0</v>
          </cell>
          <cell r="E2198">
            <v>0</v>
          </cell>
          <cell r="G2198">
            <v>0</v>
          </cell>
        </row>
        <row r="2199">
          <cell r="C2199">
            <v>0</v>
          </cell>
          <cell r="D2199">
            <v>0</v>
          </cell>
          <cell r="E2199">
            <v>0</v>
          </cell>
          <cell r="G2199">
            <v>0</v>
          </cell>
        </row>
        <row r="2200">
          <cell r="C2200">
            <v>0</v>
          </cell>
          <cell r="D2200">
            <v>0</v>
          </cell>
          <cell r="E2200">
            <v>0</v>
          </cell>
          <cell r="G2200">
            <v>0</v>
          </cell>
        </row>
        <row r="2201">
          <cell r="C2201">
            <v>0</v>
          </cell>
          <cell r="D2201">
            <v>0</v>
          </cell>
          <cell r="E2201">
            <v>0</v>
          </cell>
          <cell r="G2201">
            <v>0</v>
          </cell>
        </row>
        <row r="2202">
          <cell r="C2202">
            <v>23</v>
          </cell>
          <cell r="D2202">
            <v>23</v>
          </cell>
          <cell r="E2202">
            <v>23</v>
          </cell>
          <cell r="G2202">
            <v>0</v>
          </cell>
          <cell r="AB2202">
            <v>23</v>
          </cell>
        </row>
        <row r="2203">
          <cell r="C2203">
            <v>0</v>
          </cell>
          <cell r="D2203">
            <v>0</v>
          </cell>
          <cell r="E2203">
            <v>0</v>
          </cell>
          <cell r="G2203">
            <v>0</v>
          </cell>
        </row>
        <row r="2204">
          <cell r="C2204">
            <v>0</v>
          </cell>
          <cell r="D2204">
            <v>0</v>
          </cell>
          <cell r="E2204">
            <v>0</v>
          </cell>
          <cell r="G2204">
            <v>0</v>
          </cell>
        </row>
        <row r="2205">
          <cell r="C2205">
            <v>0</v>
          </cell>
          <cell r="D2205">
            <v>0</v>
          </cell>
          <cell r="E2205">
            <v>0</v>
          </cell>
          <cell r="G2205">
            <v>0</v>
          </cell>
        </row>
        <row r="2206">
          <cell r="C2206">
            <v>0</v>
          </cell>
          <cell r="D2206">
            <v>0</v>
          </cell>
          <cell r="E2206">
            <v>0</v>
          </cell>
          <cell r="G2206">
            <v>0</v>
          </cell>
        </row>
        <row r="2207">
          <cell r="C2207">
            <v>0</v>
          </cell>
          <cell r="D2207">
            <v>0</v>
          </cell>
          <cell r="E2207">
            <v>0</v>
          </cell>
          <cell r="G2207">
            <v>0</v>
          </cell>
        </row>
        <row r="2208">
          <cell r="C2208">
            <v>0</v>
          </cell>
          <cell r="D2208">
            <v>0</v>
          </cell>
          <cell r="E2208">
            <v>0</v>
          </cell>
          <cell r="G2208">
            <v>0</v>
          </cell>
        </row>
        <row r="2209">
          <cell r="C2209">
            <v>178</v>
          </cell>
          <cell r="D2209">
            <v>178</v>
          </cell>
          <cell r="E2209">
            <v>178</v>
          </cell>
          <cell r="G2209">
            <v>0</v>
          </cell>
          <cell r="AA2209">
            <v>177</v>
          </cell>
          <cell r="AC2209">
            <v>1</v>
          </cell>
        </row>
        <row r="2210">
          <cell r="C2210">
            <v>0</v>
          </cell>
          <cell r="D2210">
            <v>0</v>
          </cell>
        </row>
        <row r="2211">
          <cell r="C2211">
            <v>0</v>
          </cell>
          <cell r="D2211">
            <v>0</v>
          </cell>
        </row>
        <row r="2212">
          <cell r="C2212">
            <v>0</v>
          </cell>
          <cell r="D2212">
            <v>0</v>
          </cell>
        </row>
        <row r="2213">
          <cell r="C2213">
            <v>0</v>
          </cell>
          <cell r="D2213">
            <v>0</v>
          </cell>
        </row>
        <row r="2214">
          <cell r="C2214">
            <v>0</v>
          </cell>
          <cell r="D2214">
            <v>0</v>
          </cell>
        </row>
        <row r="2215">
          <cell r="C2215">
            <v>0</v>
          </cell>
          <cell r="D2215">
            <v>0</v>
          </cell>
        </row>
        <row r="2216">
          <cell r="C2216">
            <v>0</v>
          </cell>
          <cell r="D2216">
            <v>0</v>
          </cell>
        </row>
        <row r="2217">
          <cell r="C2217">
            <v>2</v>
          </cell>
          <cell r="D2217">
            <v>2</v>
          </cell>
          <cell r="E2217">
            <v>2</v>
          </cell>
          <cell r="AB2217">
            <v>2</v>
          </cell>
        </row>
        <row r="2218">
          <cell r="C2218">
            <v>0</v>
          </cell>
          <cell r="D2218">
            <v>0</v>
          </cell>
        </row>
        <row r="2219">
          <cell r="C2219">
            <v>0</v>
          </cell>
          <cell r="D2219">
            <v>0</v>
          </cell>
        </row>
        <row r="2220">
          <cell r="C2220">
            <v>0</v>
          </cell>
          <cell r="D2220">
            <v>0</v>
          </cell>
        </row>
        <row r="2221">
          <cell r="C2221">
            <v>0</v>
          </cell>
          <cell r="D2221">
            <v>0</v>
          </cell>
        </row>
        <row r="2222">
          <cell r="C2222">
            <v>0</v>
          </cell>
          <cell r="D2222">
            <v>0</v>
          </cell>
        </row>
        <row r="2223">
          <cell r="C2223">
            <v>6</v>
          </cell>
          <cell r="D2223">
            <v>6</v>
          </cell>
          <cell r="E2223">
            <v>6</v>
          </cell>
          <cell r="AA2223">
            <v>6</v>
          </cell>
        </row>
        <row r="2224">
          <cell r="C2224">
            <v>0</v>
          </cell>
          <cell r="D2224">
            <v>0</v>
          </cell>
        </row>
        <row r="2225">
          <cell r="C2225">
            <v>0</v>
          </cell>
          <cell r="D2225">
            <v>0</v>
          </cell>
        </row>
        <row r="2226">
          <cell r="C2226">
            <v>3</v>
          </cell>
          <cell r="D2226">
            <v>3</v>
          </cell>
          <cell r="E2226">
            <v>3</v>
          </cell>
          <cell r="G2226">
            <v>0</v>
          </cell>
          <cell r="AA2226">
            <v>2</v>
          </cell>
          <cell r="AB2226">
            <v>0</v>
          </cell>
          <cell r="AC2226">
            <v>1</v>
          </cell>
        </row>
        <row r="2227">
          <cell r="C2227">
            <v>0</v>
          </cell>
          <cell r="D2227">
            <v>0</v>
          </cell>
        </row>
        <row r="2228">
          <cell r="C2228">
            <v>0</v>
          </cell>
          <cell r="D2228">
            <v>0</v>
          </cell>
        </row>
        <row r="2229">
          <cell r="C2229">
            <v>0</v>
          </cell>
          <cell r="D2229">
            <v>0</v>
          </cell>
        </row>
        <row r="2230">
          <cell r="C2230">
            <v>0</v>
          </cell>
          <cell r="D2230">
            <v>0</v>
          </cell>
        </row>
        <row r="2231">
          <cell r="C2231">
            <v>0</v>
          </cell>
          <cell r="D2231">
            <v>0</v>
          </cell>
        </row>
        <row r="2232">
          <cell r="C2232">
            <v>0</v>
          </cell>
          <cell r="D2232">
            <v>0</v>
          </cell>
        </row>
        <row r="2233">
          <cell r="C2233">
            <v>0</v>
          </cell>
          <cell r="D2233">
            <v>0</v>
          </cell>
        </row>
        <row r="2234">
          <cell r="C2234">
            <v>0</v>
          </cell>
          <cell r="D2234">
            <v>0</v>
          </cell>
        </row>
        <row r="2235">
          <cell r="C2235">
            <v>0</v>
          </cell>
          <cell r="D2235">
            <v>0</v>
          </cell>
        </row>
        <row r="2236">
          <cell r="C2236">
            <v>0</v>
          </cell>
          <cell r="D2236">
            <v>0</v>
          </cell>
        </row>
        <row r="2237">
          <cell r="C2237">
            <v>0</v>
          </cell>
          <cell r="D2237">
            <v>0</v>
          </cell>
        </row>
        <row r="2238">
          <cell r="C2238">
            <v>0</v>
          </cell>
          <cell r="D2238">
            <v>0</v>
          </cell>
        </row>
        <row r="2239">
          <cell r="C2239">
            <v>0</v>
          </cell>
          <cell r="D2239">
            <v>0</v>
          </cell>
        </row>
        <row r="2240">
          <cell r="C2240">
            <v>0</v>
          </cell>
          <cell r="D2240">
            <v>0</v>
          </cell>
        </row>
        <row r="2241">
          <cell r="C2241">
            <v>0</v>
          </cell>
          <cell r="D2241">
            <v>0</v>
          </cell>
        </row>
        <row r="2242">
          <cell r="C2242">
            <v>0</v>
          </cell>
          <cell r="D2242">
            <v>0</v>
          </cell>
        </row>
        <row r="2243">
          <cell r="C2243">
            <v>0</v>
          </cell>
          <cell r="D2243">
            <v>0</v>
          </cell>
        </row>
        <row r="2244">
          <cell r="C2244">
            <v>0</v>
          </cell>
          <cell r="D2244">
            <v>0</v>
          </cell>
        </row>
        <row r="2245">
          <cell r="C2245">
            <v>0</v>
          </cell>
          <cell r="D2245">
            <v>0</v>
          </cell>
        </row>
        <row r="2246">
          <cell r="C2246">
            <v>0</v>
          </cell>
          <cell r="D2246">
            <v>0</v>
          </cell>
        </row>
        <row r="2247">
          <cell r="C2247">
            <v>0</v>
          </cell>
          <cell r="D2247">
            <v>0</v>
          </cell>
        </row>
        <row r="2248">
          <cell r="C2248">
            <v>41</v>
          </cell>
          <cell r="D2248">
            <v>41</v>
          </cell>
          <cell r="E2248">
            <v>41</v>
          </cell>
          <cell r="G2248">
            <v>0</v>
          </cell>
          <cell r="AA2248">
            <v>0</v>
          </cell>
          <cell r="AB2248">
            <v>13</v>
          </cell>
          <cell r="AC2248">
            <v>28</v>
          </cell>
        </row>
        <row r="2249">
          <cell r="C2249">
            <v>0</v>
          </cell>
          <cell r="D2249">
            <v>0</v>
          </cell>
        </row>
        <row r="2250">
          <cell r="C2250">
            <v>0</v>
          </cell>
          <cell r="D2250">
            <v>0</v>
          </cell>
        </row>
        <row r="2251">
          <cell r="C2251">
            <v>0</v>
          </cell>
          <cell r="D2251">
            <v>0</v>
          </cell>
        </row>
        <row r="2252">
          <cell r="C2252">
            <v>0</v>
          </cell>
          <cell r="D2252">
            <v>0</v>
          </cell>
        </row>
        <row r="2253">
          <cell r="C2253">
            <v>0</v>
          </cell>
          <cell r="D2253">
            <v>0</v>
          </cell>
        </row>
        <row r="2254">
          <cell r="C2254">
            <v>0</v>
          </cell>
          <cell r="D2254">
            <v>0</v>
          </cell>
        </row>
        <row r="2255">
          <cell r="C2255">
            <v>0</v>
          </cell>
          <cell r="D2255">
            <v>0</v>
          </cell>
        </row>
        <row r="2256">
          <cell r="C2256">
            <v>0</v>
          </cell>
          <cell r="D2256">
            <v>0</v>
          </cell>
        </row>
        <row r="2257">
          <cell r="C2257">
            <v>0</v>
          </cell>
          <cell r="D2257">
            <v>0</v>
          </cell>
        </row>
        <row r="2260">
          <cell r="C2260">
            <v>29</v>
          </cell>
          <cell r="D2260">
            <v>29</v>
          </cell>
          <cell r="E2260">
            <v>29</v>
          </cell>
          <cell r="G2260">
            <v>0</v>
          </cell>
          <cell r="AA2260">
            <v>6</v>
          </cell>
          <cell r="AB2260">
            <v>23</v>
          </cell>
          <cell r="AC2260">
            <v>0</v>
          </cell>
        </row>
        <row r="2261">
          <cell r="C2261">
            <v>0</v>
          </cell>
          <cell r="D2261">
            <v>0</v>
          </cell>
          <cell r="E2261">
            <v>0</v>
          </cell>
          <cell r="G2261">
            <v>0</v>
          </cell>
          <cell r="AA2261">
            <v>0</v>
          </cell>
          <cell r="AB2261">
            <v>0</v>
          </cell>
          <cell r="AC2261">
            <v>0</v>
          </cell>
        </row>
        <row r="2262">
          <cell r="C2262">
            <v>23</v>
          </cell>
          <cell r="D2262">
            <v>23</v>
          </cell>
          <cell r="E2262">
            <v>23</v>
          </cell>
          <cell r="G2262">
            <v>0</v>
          </cell>
          <cell r="AA2262">
            <v>0</v>
          </cell>
          <cell r="AB2262">
            <v>23</v>
          </cell>
          <cell r="AC2262">
            <v>0</v>
          </cell>
        </row>
        <row r="2379">
          <cell r="C2379">
            <v>191</v>
          </cell>
          <cell r="H2379">
            <v>164</v>
          </cell>
          <cell r="I2379">
            <v>121</v>
          </cell>
          <cell r="J2379">
            <v>43</v>
          </cell>
          <cell r="K2379">
            <v>7</v>
          </cell>
          <cell r="L2379">
            <v>15</v>
          </cell>
          <cell r="M2379">
            <v>4</v>
          </cell>
          <cell r="N2379">
            <v>1</v>
          </cell>
          <cell r="P2379">
            <v>2</v>
          </cell>
          <cell r="Q2379">
            <v>69</v>
          </cell>
          <cell r="S2379">
            <v>1</v>
          </cell>
          <cell r="T2379">
            <v>32</v>
          </cell>
          <cell r="V2379">
            <v>0</v>
          </cell>
          <cell r="W2379">
            <v>0</v>
          </cell>
          <cell r="Y2379">
            <v>7</v>
          </cell>
          <cell r="Z2379">
            <v>80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44</v>
          </cell>
          <cell r="AL2379">
            <v>38756940</v>
          </cell>
        </row>
        <row r="2419">
          <cell r="C2419">
            <v>18</v>
          </cell>
          <cell r="H2419">
            <v>16</v>
          </cell>
          <cell r="I2419">
            <v>4</v>
          </cell>
          <cell r="J2419">
            <v>12</v>
          </cell>
          <cell r="K2419">
            <v>1</v>
          </cell>
          <cell r="L2419">
            <v>1</v>
          </cell>
          <cell r="M2419">
            <v>0</v>
          </cell>
          <cell r="N2419">
            <v>0</v>
          </cell>
          <cell r="P2419">
            <v>0</v>
          </cell>
          <cell r="Q2419">
            <v>5</v>
          </cell>
          <cell r="S2419">
            <v>0</v>
          </cell>
          <cell r="T2419">
            <v>12</v>
          </cell>
          <cell r="V2419">
            <v>0</v>
          </cell>
          <cell r="W2419">
            <v>0</v>
          </cell>
          <cell r="Y2419">
            <v>0</v>
          </cell>
          <cell r="Z2419">
            <v>0</v>
          </cell>
          <cell r="AD2419">
            <v>0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I2419">
            <v>0</v>
          </cell>
          <cell r="AJ2419">
            <v>13</v>
          </cell>
          <cell r="AL2419">
            <v>717565</v>
          </cell>
        </row>
        <row r="2421">
          <cell r="C2421">
            <v>0</v>
          </cell>
          <cell r="D2421">
            <v>0</v>
          </cell>
        </row>
        <row r="2422">
          <cell r="C2422">
            <v>5</v>
          </cell>
          <cell r="D2422">
            <v>5</v>
          </cell>
          <cell r="E2422">
            <v>5</v>
          </cell>
          <cell r="AA2422">
            <v>5</v>
          </cell>
        </row>
        <row r="2423">
          <cell r="C2423">
            <v>8</v>
          </cell>
          <cell r="D2423">
            <v>8</v>
          </cell>
          <cell r="E2423">
            <v>8</v>
          </cell>
          <cell r="G2423">
            <v>0</v>
          </cell>
          <cell r="AA2423">
            <v>0</v>
          </cell>
          <cell r="AB2423">
            <v>8</v>
          </cell>
          <cell r="AC2423">
            <v>0</v>
          </cell>
        </row>
        <row r="2424">
          <cell r="C2424">
            <v>0</v>
          </cell>
          <cell r="D2424">
            <v>0</v>
          </cell>
          <cell r="E2424">
            <v>0</v>
          </cell>
          <cell r="G2424">
            <v>0</v>
          </cell>
          <cell r="AA2424">
            <v>0</v>
          </cell>
          <cell r="AB2424">
            <v>0</v>
          </cell>
          <cell r="AC2424">
            <v>0</v>
          </cell>
        </row>
        <row r="2425">
          <cell r="C2425">
            <v>12</v>
          </cell>
          <cell r="D2425">
            <v>12</v>
          </cell>
          <cell r="E2425">
            <v>12</v>
          </cell>
          <cell r="G2425">
            <v>0</v>
          </cell>
          <cell r="AA2425">
            <v>6</v>
          </cell>
          <cell r="AB2425">
            <v>6</v>
          </cell>
          <cell r="AC2425">
            <v>0</v>
          </cell>
        </row>
        <row r="2426">
          <cell r="C2426">
            <v>0</v>
          </cell>
          <cell r="D2426">
            <v>0</v>
          </cell>
        </row>
        <row r="2427">
          <cell r="C2427">
            <v>0</v>
          </cell>
          <cell r="D2427">
            <v>0</v>
          </cell>
        </row>
        <row r="2428">
          <cell r="C2428">
            <v>0</v>
          </cell>
          <cell r="D2428">
            <v>0</v>
          </cell>
        </row>
        <row r="2429">
          <cell r="C2429">
            <v>0</v>
          </cell>
          <cell r="D2429">
            <v>0</v>
          </cell>
        </row>
        <row r="2430">
          <cell r="C2430">
            <v>0</v>
          </cell>
          <cell r="D2430">
            <v>0</v>
          </cell>
        </row>
        <row r="2431">
          <cell r="C2431">
            <v>0</v>
          </cell>
          <cell r="D2431">
            <v>0</v>
          </cell>
        </row>
        <row r="2432">
          <cell r="C2432">
            <v>0</v>
          </cell>
          <cell r="D2432">
            <v>0</v>
          </cell>
        </row>
        <row r="2433">
          <cell r="C2433">
            <v>0</v>
          </cell>
          <cell r="D2433">
            <v>0</v>
          </cell>
        </row>
        <row r="2434">
          <cell r="C2434">
            <v>0</v>
          </cell>
          <cell r="D2434">
            <v>0</v>
          </cell>
        </row>
        <row r="2435">
          <cell r="C2435">
            <v>0</v>
          </cell>
          <cell r="D2435">
            <v>0</v>
          </cell>
        </row>
        <row r="2436">
          <cell r="C2436">
            <v>0</v>
          </cell>
          <cell r="D2436">
            <v>0</v>
          </cell>
        </row>
        <row r="2437">
          <cell r="C2437">
            <v>67</v>
          </cell>
          <cell r="D2437">
            <v>67</v>
          </cell>
          <cell r="E2437">
            <v>67</v>
          </cell>
          <cell r="G2437">
            <v>0</v>
          </cell>
          <cell r="AA2437">
            <v>58</v>
          </cell>
          <cell r="AB2437">
            <v>9</v>
          </cell>
          <cell r="AC2437">
            <v>0</v>
          </cell>
        </row>
        <row r="2438">
          <cell r="C2438">
            <v>0</v>
          </cell>
          <cell r="D2438">
            <v>0</v>
          </cell>
          <cell r="E2438">
            <v>0</v>
          </cell>
          <cell r="G2438">
            <v>0</v>
          </cell>
          <cell r="AA2438">
            <v>0</v>
          </cell>
          <cell r="AB2438">
            <v>0</v>
          </cell>
          <cell r="AC2438">
            <v>0</v>
          </cell>
        </row>
        <row r="2439">
          <cell r="C2439">
            <v>0</v>
          </cell>
          <cell r="D2439">
            <v>0</v>
          </cell>
          <cell r="E2439">
            <v>0</v>
          </cell>
          <cell r="G2439">
            <v>0</v>
          </cell>
          <cell r="AA2439">
            <v>0</v>
          </cell>
          <cell r="AB2439">
            <v>0</v>
          </cell>
          <cell r="AC2439">
            <v>0</v>
          </cell>
        </row>
        <row r="2440">
          <cell r="C2440">
            <v>190</v>
          </cell>
          <cell r="D2440">
            <v>190</v>
          </cell>
          <cell r="E2440">
            <v>190</v>
          </cell>
          <cell r="G2440">
            <v>0</v>
          </cell>
          <cell r="AA2440">
            <v>142</v>
          </cell>
          <cell r="AB2440">
            <v>0</v>
          </cell>
          <cell r="AC2440">
            <v>48</v>
          </cell>
        </row>
        <row r="2441">
          <cell r="C2441">
            <v>0</v>
          </cell>
          <cell r="D2441">
            <v>0</v>
          </cell>
          <cell r="E2441">
            <v>0</v>
          </cell>
          <cell r="G2441">
            <v>0</v>
          </cell>
          <cell r="AA2441">
            <v>0</v>
          </cell>
          <cell r="AB2441">
            <v>0</v>
          </cell>
          <cell r="AC2441">
            <v>0</v>
          </cell>
        </row>
        <row r="2442">
          <cell r="C2442">
            <v>0</v>
          </cell>
          <cell r="D2442">
            <v>0</v>
          </cell>
          <cell r="E2442">
            <v>0</v>
          </cell>
          <cell r="G2442">
            <v>0</v>
          </cell>
          <cell r="AA2442">
            <v>0</v>
          </cell>
          <cell r="AB2442">
            <v>0</v>
          </cell>
          <cell r="AC2442">
            <v>0</v>
          </cell>
        </row>
        <row r="2443">
          <cell r="C2443">
            <v>0</v>
          </cell>
          <cell r="D2443">
            <v>0</v>
          </cell>
          <cell r="E2443">
            <v>0</v>
          </cell>
          <cell r="G2443">
            <v>0</v>
          </cell>
          <cell r="AA2443">
            <v>0</v>
          </cell>
          <cell r="AB2443">
            <v>0</v>
          </cell>
          <cell r="AC2443">
            <v>0</v>
          </cell>
        </row>
        <row r="2444">
          <cell r="C2444">
            <v>204</v>
          </cell>
          <cell r="D2444">
            <v>132</v>
          </cell>
          <cell r="E2444">
            <v>132</v>
          </cell>
          <cell r="G2444">
            <v>72</v>
          </cell>
          <cell r="AA2444">
            <v>118</v>
          </cell>
          <cell r="AB2444">
            <v>0</v>
          </cell>
          <cell r="AC2444">
            <v>86</v>
          </cell>
        </row>
        <row r="2445">
          <cell r="C2445">
            <v>0</v>
          </cell>
          <cell r="D2445">
            <v>0</v>
          </cell>
        </row>
        <row r="2446">
          <cell r="C2446">
            <v>0</v>
          </cell>
          <cell r="D2446">
            <v>0</v>
          </cell>
        </row>
        <row r="2450">
          <cell r="C2450">
            <v>23</v>
          </cell>
          <cell r="D2450">
            <v>23</v>
          </cell>
          <cell r="E2450">
            <v>23</v>
          </cell>
          <cell r="G2450">
            <v>0</v>
          </cell>
          <cell r="AA2450">
            <v>23</v>
          </cell>
          <cell r="AB2450">
            <v>0</v>
          </cell>
          <cell r="AC2450">
            <v>0</v>
          </cell>
          <cell r="AL2450">
            <v>1167710</v>
          </cell>
        </row>
        <row r="2451">
          <cell r="C2451">
            <v>0</v>
          </cell>
          <cell r="D2451">
            <v>0</v>
          </cell>
          <cell r="AL2451">
            <v>0</v>
          </cell>
        </row>
        <row r="2452">
          <cell r="C2452">
            <v>0</v>
          </cell>
          <cell r="D2452">
            <v>0</v>
          </cell>
          <cell r="AL2452">
            <v>0</v>
          </cell>
        </row>
        <row r="2453">
          <cell r="C2453">
            <v>0</v>
          </cell>
          <cell r="D2453">
            <v>0</v>
          </cell>
          <cell r="AL2453">
            <v>0</v>
          </cell>
        </row>
        <row r="2454">
          <cell r="C2454">
            <v>0</v>
          </cell>
          <cell r="D2454">
            <v>0</v>
          </cell>
          <cell r="AL2454">
            <v>0</v>
          </cell>
        </row>
        <row r="2455">
          <cell r="C2455">
            <v>0</v>
          </cell>
          <cell r="D2455">
            <v>0</v>
          </cell>
          <cell r="AL2455">
            <v>0</v>
          </cell>
        </row>
        <row r="2456">
          <cell r="C2456">
            <v>0</v>
          </cell>
          <cell r="D2456">
            <v>0</v>
          </cell>
          <cell r="AL2456">
            <v>0</v>
          </cell>
        </row>
        <row r="2457">
          <cell r="C2457">
            <v>0</v>
          </cell>
          <cell r="D2457">
            <v>0</v>
          </cell>
          <cell r="AL2457">
            <v>0</v>
          </cell>
        </row>
        <row r="2458">
          <cell r="C2458">
            <v>0</v>
          </cell>
          <cell r="D2458">
            <v>0</v>
          </cell>
        </row>
        <row r="2459">
          <cell r="C2459">
            <v>0</v>
          </cell>
          <cell r="D2459">
            <v>0</v>
          </cell>
        </row>
        <row r="2460">
          <cell r="C2460">
            <v>0</v>
          </cell>
          <cell r="D2460">
            <v>0</v>
          </cell>
        </row>
        <row r="2541">
          <cell r="C2541">
            <v>92</v>
          </cell>
          <cell r="H2541">
            <v>78</v>
          </cell>
          <cell r="I2541">
            <v>52</v>
          </cell>
          <cell r="J2541">
            <v>26</v>
          </cell>
          <cell r="K2541">
            <v>0</v>
          </cell>
          <cell r="L2541">
            <v>11</v>
          </cell>
          <cell r="M2541">
            <v>3</v>
          </cell>
          <cell r="N2541">
            <v>0</v>
          </cell>
          <cell r="P2541">
            <v>5</v>
          </cell>
          <cell r="Q2541">
            <v>38</v>
          </cell>
          <cell r="S2541">
            <v>42</v>
          </cell>
          <cell r="T2541">
            <v>6</v>
          </cell>
          <cell r="V2541">
            <v>0</v>
          </cell>
          <cell r="W2541">
            <v>0</v>
          </cell>
          <cell r="Y2541">
            <v>0</v>
          </cell>
          <cell r="Z2541">
            <v>1</v>
          </cell>
          <cell r="AD2541">
            <v>0</v>
          </cell>
          <cell r="AE2541">
            <v>0</v>
          </cell>
          <cell r="AF2541">
            <v>0</v>
          </cell>
          <cell r="AG2541">
            <v>0</v>
          </cell>
          <cell r="AH2541">
            <v>0</v>
          </cell>
          <cell r="AI2541">
            <v>0</v>
          </cell>
          <cell r="AJ2541">
            <v>26</v>
          </cell>
          <cell r="AL2541">
            <v>12749435</v>
          </cell>
        </row>
        <row r="2561">
          <cell r="C2561">
            <v>1131</v>
          </cell>
          <cell r="D2561">
            <v>1012</v>
          </cell>
          <cell r="E2561">
            <v>1012</v>
          </cell>
          <cell r="F2561">
            <v>0</v>
          </cell>
          <cell r="G2561">
            <v>119</v>
          </cell>
          <cell r="AA2561">
            <v>1043</v>
          </cell>
          <cell r="AB2561">
            <v>9</v>
          </cell>
          <cell r="AC2561">
            <v>79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</row>
        <row r="2567">
          <cell r="C2567">
            <v>16</v>
          </cell>
          <cell r="D2567">
            <v>16</v>
          </cell>
          <cell r="E2567">
            <v>16</v>
          </cell>
          <cell r="F2567">
            <v>0</v>
          </cell>
          <cell r="G2567">
            <v>0</v>
          </cell>
          <cell r="AA2567">
            <v>1</v>
          </cell>
          <cell r="AB2567">
            <v>15</v>
          </cell>
          <cell r="AC2567">
            <v>0</v>
          </cell>
          <cell r="AD2567">
            <v>0</v>
          </cell>
          <cell r="AE2567">
            <v>0</v>
          </cell>
          <cell r="AF2567">
            <v>0</v>
          </cell>
          <cell r="AG2567">
            <v>0</v>
          </cell>
          <cell r="AH2567">
            <v>0</v>
          </cell>
          <cell r="AI2567">
            <v>0</v>
          </cell>
          <cell r="AJ2567">
            <v>0</v>
          </cell>
        </row>
        <row r="2575">
          <cell r="C2575">
            <v>21</v>
          </cell>
          <cell r="H2575">
            <v>20</v>
          </cell>
          <cell r="I2575">
            <v>19</v>
          </cell>
          <cell r="J2575">
            <v>1</v>
          </cell>
          <cell r="K2575">
            <v>0</v>
          </cell>
          <cell r="L2575">
            <v>1</v>
          </cell>
          <cell r="M2575">
            <v>0</v>
          </cell>
          <cell r="N2575">
            <v>0</v>
          </cell>
          <cell r="P2575">
            <v>0</v>
          </cell>
          <cell r="Q2575">
            <v>10</v>
          </cell>
          <cell r="S2575">
            <v>0</v>
          </cell>
          <cell r="T2575">
            <v>9</v>
          </cell>
          <cell r="V2575">
            <v>0</v>
          </cell>
          <cell r="W2575">
            <v>0</v>
          </cell>
          <cell r="Y2575">
            <v>0</v>
          </cell>
          <cell r="Z2575">
            <v>0</v>
          </cell>
          <cell r="AD2575">
            <v>0</v>
          </cell>
          <cell r="AE2575">
            <v>0</v>
          </cell>
          <cell r="AF2575">
            <v>0</v>
          </cell>
          <cell r="AG2575">
            <v>0</v>
          </cell>
          <cell r="AH2575">
            <v>0</v>
          </cell>
          <cell r="AI2575">
            <v>0</v>
          </cell>
          <cell r="AJ2575">
            <v>1</v>
          </cell>
          <cell r="AL2575">
            <v>3551125</v>
          </cell>
        </row>
        <row r="2615">
          <cell r="C2615">
            <v>55</v>
          </cell>
          <cell r="H2615">
            <v>48</v>
          </cell>
          <cell r="I2615">
            <v>32</v>
          </cell>
          <cell r="J2615">
            <v>16</v>
          </cell>
          <cell r="K2615">
            <v>0</v>
          </cell>
          <cell r="L2615">
            <v>1</v>
          </cell>
          <cell r="M2615">
            <v>6</v>
          </cell>
          <cell r="N2615">
            <v>0</v>
          </cell>
          <cell r="P2615">
            <v>0</v>
          </cell>
          <cell r="Q2615">
            <v>35</v>
          </cell>
          <cell r="S2615">
            <v>0</v>
          </cell>
          <cell r="T2615">
            <v>15</v>
          </cell>
          <cell r="V2615">
            <v>0</v>
          </cell>
          <cell r="W2615">
            <v>0</v>
          </cell>
          <cell r="Y2615">
            <v>0</v>
          </cell>
          <cell r="Z2615">
            <v>4</v>
          </cell>
          <cell r="AD2615">
            <v>0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I2615">
            <v>0</v>
          </cell>
          <cell r="AJ2615">
            <v>16</v>
          </cell>
          <cell r="AL2615">
            <v>6307095</v>
          </cell>
        </row>
        <row r="2617">
          <cell r="C2617">
            <v>16</v>
          </cell>
          <cell r="D2617">
            <v>16</v>
          </cell>
          <cell r="E2617">
            <v>16</v>
          </cell>
          <cell r="AA2617">
            <v>16</v>
          </cell>
        </row>
        <row r="2618">
          <cell r="C2618">
            <v>14</v>
          </cell>
          <cell r="D2618">
            <v>14</v>
          </cell>
          <cell r="E2618">
            <v>12</v>
          </cell>
          <cell r="F2618">
            <v>2</v>
          </cell>
          <cell r="AA2618">
            <v>14</v>
          </cell>
          <cell r="AJ2618">
            <v>4</v>
          </cell>
        </row>
        <row r="2619">
          <cell r="C2619">
            <v>0</v>
          </cell>
          <cell r="D2619">
            <v>0</v>
          </cell>
        </row>
        <row r="2621">
          <cell r="C2621">
            <v>97</v>
          </cell>
          <cell r="H2621">
            <v>96</v>
          </cell>
          <cell r="I2621">
            <v>29</v>
          </cell>
          <cell r="J2621">
            <v>67</v>
          </cell>
          <cell r="K2621">
            <v>1</v>
          </cell>
          <cell r="AJ2621">
            <v>64</v>
          </cell>
          <cell r="AL2621">
            <v>4565470</v>
          </cell>
        </row>
        <row r="2622">
          <cell r="C2622">
            <v>0</v>
          </cell>
          <cell r="H2622">
            <v>0</v>
          </cell>
          <cell r="AL2622">
            <v>0</v>
          </cell>
        </row>
        <row r="2623">
          <cell r="C2623">
            <v>0</v>
          </cell>
          <cell r="H2623">
            <v>0</v>
          </cell>
          <cell r="AL2623">
            <v>0</v>
          </cell>
        </row>
        <row r="2624">
          <cell r="C2624">
            <v>0</v>
          </cell>
          <cell r="H2624">
            <v>0</v>
          </cell>
          <cell r="AL2624">
            <v>0</v>
          </cell>
        </row>
        <row r="2625">
          <cell r="C2625">
            <v>0</v>
          </cell>
          <cell r="H2625">
            <v>0</v>
          </cell>
          <cell r="AL2625">
            <v>0</v>
          </cell>
        </row>
        <row r="2626">
          <cell r="C2626">
            <v>0</v>
          </cell>
          <cell r="H2626">
            <v>0</v>
          </cell>
          <cell r="AL2626">
            <v>0</v>
          </cell>
        </row>
        <row r="2627">
          <cell r="C2627">
            <v>0</v>
          </cell>
          <cell r="H2627">
            <v>0</v>
          </cell>
          <cell r="AL2627">
            <v>0</v>
          </cell>
        </row>
        <row r="2628">
          <cell r="C2628">
            <v>65</v>
          </cell>
          <cell r="E2628">
            <v>60</v>
          </cell>
          <cell r="AL2628">
            <v>9445200</v>
          </cell>
        </row>
        <row r="2629">
          <cell r="C2629">
            <v>1</v>
          </cell>
          <cell r="E2629">
            <v>1</v>
          </cell>
          <cell r="AL2629">
            <v>165620</v>
          </cell>
        </row>
        <row r="2630">
          <cell r="C2630">
            <v>0</v>
          </cell>
          <cell r="AL2630">
            <v>0</v>
          </cell>
        </row>
        <row r="2631">
          <cell r="P2631">
            <v>0</v>
          </cell>
          <cell r="Q2631">
            <v>68</v>
          </cell>
          <cell r="S2631">
            <v>0</v>
          </cell>
          <cell r="T2631">
            <v>0</v>
          </cell>
          <cell r="V2631">
            <v>0</v>
          </cell>
          <cell r="W2631">
            <v>0</v>
          </cell>
          <cell r="Y2631">
            <v>0</v>
          </cell>
          <cell r="Z2631">
            <v>29</v>
          </cell>
        </row>
        <row r="2633">
          <cell r="C2633">
            <v>34</v>
          </cell>
          <cell r="D2633">
            <v>34</v>
          </cell>
          <cell r="E2633">
            <v>34</v>
          </cell>
          <cell r="G2633">
            <v>0</v>
          </cell>
          <cell r="AA2633">
            <v>0</v>
          </cell>
          <cell r="AB2633">
            <v>34</v>
          </cell>
          <cell r="AC2633">
            <v>0</v>
          </cell>
        </row>
        <row r="2634">
          <cell r="C2634">
            <v>0</v>
          </cell>
          <cell r="D2634">
            <v>0</v>
          </cell>
        </row>
        <row r="2635">
          <cell r="C2635">
            <v>0</v>
          </cell>
          <cell r="D2635">
            <v>0</v>
          </cell>
        </row>
        <row r="2636">
          <cell r="C2636">
            <v>0</v>
          </cell>
          <cell r="D2636">
            <v>0</v>
          </cell>
        </row>
        <row r="2637">
          <cell r="C2637">
            <v>0</v>
          </cell>
          <cell r="D2637">
            <v>0</v>
          </cell>
        </row>
        <row r="2638">
          <cell r="C2638">
            <v>1</v>
          </cell>
          <cell r="D2638">
            <v>1</v>
          </cell>
          <cell r="E2638">
            <v>1</v>
          </cell>
          <cell r="G2638">
            <v>0</v>
          </cell>
          <cell r="AA2638">
            <v>0</v>
          </cell>
          <cell r="AB2638">
            <v>1</v>
          </cell>
          <cell r="AC2638">
            <v>0</v>
          </cell>
        </row>
        <row r="2639">
          <cell r="C2639">
            <v>49</v>
          </cell>
          <cell r="D2639">
            <v>49</v>
          </cell>
          <cell r="E2639">
            <v>49</v>
          </cell>
          <cell r="G2639">
            <v>0</v>
          </cell>
          <cell r="AA2639">
            <v>0</v>
          </cell>
          <cell r="AB2639">
            <v>39</v>
          </cell>
          <cell r="AC2639">
            <v>10</v>
          </cell>
        </row>
        <row r="2640">
          <cell r="C2640">
            <v>0</v>
          </cell>
          <cell r="D2640">
            <v>0</v>
          </cell>
          <cell r="E2640">
            <v>0</v>
          </cell>
          <cell r="G2640">
            <v>0</v>
          </cell>
          <cell r="AA2640">
            <v>0</v>
          </cell>
          <cell r="AB2640">
            <v>0</v>
          </cell>
          <cell r="AC2640">
            <v>0</v>
          </cell>
        </row>
        <row r="2641">
          <cell r="C2641">
            <v>47</v>
          </cell>
          <cell r="D2641">
            <v>47</v>
          </cell>
          <cell r="E2641">
            <v>47</v>
          </cell>
          <cell r="G2641">
            <v>0</v>
          </cell>
          <cell r="AA2641">
            <v>0</v>
          </cell>
          <cell r="AB2641">
            <v>36</v>
          </cell>
          <cell r="AC2641">
            <v>11</v>
          </cell>
        </row>
        <row r="2642">
          <cell r="C2642">
            <v>53</v>
          </cell>
          <cell r="D2642">
            <v>53</v>
          </cell>
          <cell r="E2642">
            <v>53</v>
          </cell>
          <cell r="G2642">
            <v>0</v>
          </cell>
          <cell r="AA2642">
            <v>0</v>
          </cell>
          <cell r="AB2642">
            <v>47</v>
          </cell>
          <cell r="AC2642">
            <v>6</v>
          </cell>
        </row>
        <row r="2643">
          <cell r="C2643">
            <v>0</v>
          </cell>
          <cell r="D2643">
            <v>0</v>
          </cell>
        </row>
        <row r="2644">
          <cell r="C2644">
            <v>0</v>
          </cell>
          <cell r="D2644">
            <v>0</v>
          </cell>
        </row>
        <row r="2645">
          <cell r="C2645">
            <v>0</v>
          </cell>
          <cell r="D2645">
            <v>0</v>
          </cell>
        </row>
        <row r="2646">
          <cell r="C2646">
            <v>0</v>
          </cell>
          <cell r="D2646">
            <v>0</v>
          </cell>
        </row>
        <row r="2647">
          <cell r="C2647">
            <v>0</v>
          </cell>
          <cell r="D2647">
            <v>0</v>
          </cell>
        </row>
        <row r="2648">
          <cell r="C2648">
            <v>0</v>
          </cell>
          <cell r="D2648">
            <v>0</v>
          </cell>
        </row>
        <row r="2649">
          <cell r="C2649">
            <v>95</v>
          </cell>
          <cell r="D2649">
            <v>95</v>
          </cell>
          <cell r="E2649">
            <v>95</v>
          </cell>
          <cell r="G2649">
            <v>0</v>
          </cell>
          <cell r="AA2649">
            <v>0</v>
          </cell>
          <cell r="AB2649">
            <v>95</v>
          </cell>
          <cell r="AC2649">
            <v>0</v>
          </cell>
        </row>
        <row r="2858">
          <cell r="C2858">
            <v>123</v>
          </cell>
          <cell r="H2858">
            <v>118</v>
          </cell>
          <cell r="I2858">
            <v>104</v>
          </cell>
          <cell r="J2858">
            <v>14</v>
          </cell>
          <cell r="K2858">
            <v>1</v>
          </cell>
          <cell r="L2858">
            <v>4</v>
          </cell>
          <cell r="M2858">
            <v>0</v>
          </cell>
          <cell r="N2858">
            <v>0</v>
          </cell>
          <cell r="P2858">
            <v>9</v>
          </cell>
          <cell r="Q2858">
            <v>73</v>
          </cell>
          <cell r="S2858">
            <v>1</v>
          </cell>
          <cell r="T2858">
            <v>27</v>
          </cell>
          <cell r="V2858">
            <v>0</v>
          </cell>
          <cell r="W2858">
            <v>0</v>
          </cell>
          <cell r="Y2858">
            <v>1</v>
          </cell>
          <cell r="Z2858">
            <v>8</v>
          </cell>
          <cell r="AD2858">
            <v>26</v>
          </cell>
          <cell r="AE2858">
            <v>0</v>
          </cell>
          <cell r="AF2858">
            <v>0</v>
          </cell>
          <cell r="AG2858">
            <v>0</v>
          </cell>
          <cell r="AH2858">
            <v>0</v>
          </cell>
          <cell r="AI2858">
            <v>0</v>
          </cell>
          <cell r="AJ2858">
            <v>13</v>
          </cell>
          <cell r="AL2858">
            <v>49430650</v>
          </cell>
        </row>
        <row r="2861">
          <cell r="C2861">
            <v>0</v>
          </cell>
        </row>
        <row r="2862">
          <cell r="C2862">
            <v>4</v>
          </cell>
          <cell r="I2862">
            <v>4</v>
          </cell>
        </row>
        <row r="2863">
          <cell r="C2863">
            <v>2</v>
          </cell>
          <cell r="I2863">
            <v>1</v>
          </cell>
        </row>
        <row r="2870">
          <cell r="C2870">
            <v>9</v>
          </cell>
          <cell r="H2870">
            <v>8</v>
          </cell>
          <cell r="I2870">
            <v>8</v>
          </cell>
          <cell r="J2870">
            <v>0</v>
          </cell>
          <cell r="K2870">
            <v>0</v>
          </cell>
          <cell r="L2870">
            <v>1</v>
          </cell>
          <cell r="M2870">
            <v>0</v>
          </cell>
          <cell r="N2870">
            <v>0</v>
          </cell>
          <cell r="P2870">
            <v>0</v>
          </cell>
          <cell r="Q2870">
            <v>1</v>
          </cell>
          <cell r="S2870">
            <v>4</v>
          </cell>
          <cell r="T2870">
            <v>4</v>
          </cell>
          <cell r="V2870">
            <v>0</v>
          </cell>
          <cell r="W2870">
            <v>0</v>
          </cell>
          <cell r="Y2870">
            <v>0</v>
          </cell>
          <cell r="Z2870">
            <v>0</v>
          </cell>
          <cell r="AD2870">
            <v>0</v>
          </cell>
          <cell r="AE2870">
            <v>0</v>
          </cell>
          <cell r="AF2870">
            <v>0</v>
          </cell>
          <cell r="AG2870">
            <v>0</v>
          </cell>
          <cell r="AH2870">
            <v>0</v>
          </cell>
          <cell r="AI2870">
            <v>0</v>
          </cell>
          <cell r="AJ2870">
            <v>0</v>
          </cell>
          <cell r="AL2870">
            <v>526720</v>
          </cell>
        </row>
        <row r="2882">
          <cell r="C2882">
            <v>23</v>
          </cell>
          <cell r="D2882">
            <v>23</v>
          </cell>
          <cell r="E2882">
            <v>23</v>
          </cell>
          <cell r="F2882">
            <v>0</v>
          </cell>
          <cell r="G2882">
            <v>0</v>
          </cell>
          <cell r="AA2882">
            <v>2</v>
          </cell>
          <cell r="AB2882">
            <v>19</v>
          </cell>
          <cell r="AC2882">
            <v>2</v>
          </cell>
          <cell r="AD2882">
            <v>0</v>
          </cell>
          <cell r="AE2882">
            <v>0</v>
          </cell>
          <cell r="AF2882">
            <v>0</v>
          </cell>
          <cell r="AG2882">
            <v>0</v>
          </cell>
          <cell r="AH2882">
            <v>0</v>
          </cell>
          <cell r="AI2882">
            <v>0</v>
          </cell>
          <cell r="AJ2882">
            <v>0</v>
          </cell>
        </row>
        <row r="2937">
          <cell r="C2937">
            <v>16</v>
          </cell>
          <cell r="E2937">
            <v>16</v>
          </cell>
        </row>
        <row r="2939">
          <cell r="C2939">
            <v>31</v>
          </cell>
          <cell r="E2939">
            <v>26</v>
          </cell>
          <cell r="AL2939">
            <v>887900</v>
          </cell>
        </row>
        <row r="2949">
          <cell r="C2949">
            <v>98</v>
          </cell>
          <cell r="E2949">
            <v>69</v>
          </cell>
        </row>
        <row r="2951">
          <cell r="C2951">
            <v>131</v>
          </cell>
          <cell r="E2951">
            <v>131</v>
          </cell>
          <cell r="AL2951">
            <v>2947500</v>
          </cell>
        </row>
        <row r="2952">
          <cell r="C2952">
            <v>210</v>
          </cell>
          <cell r="E2952">
            <v>210</v>
          </cell>
          <cell r="AL2952">
            <v>14863800</v>
          </cell>
        </row>
        <row r="2953">
          <cell r="C2953">
            <v>0</v>
          </cell>
          <cell r="AL2953">
            <v>0</v>
          </cell>
        </row>
        <row r="2954">
          <cell r="C2954">
            <v>291</v>
          </cell>
          <cell r="E2954">
            <v>279</v>
          </cell>
          <cell r="AL2954">
            <v>862110</v>
          </cell>
        </row>
        <row r="2955">
          <cell r="C2955">
            <v>0</v>
          </cell>
          <cell r="AL2955">
            <v>0</v>
          </cell>
        </row>
        <row r="2956">
          <cell r="C2956">
            <v>0</v>
          </cell>
          <cell r="AL2956">
            <v>0</v>
          </cell>
        </row>
        <row r="2957">
          <cell r="C2957">
            <v>0</v>
          </cell>
          <cell r="AL2957">
            <v>0</v>
          </cell>
        </row>
        <row r="2976">
          <cell r="C2976">
            <v>733</v>
          </cell>
          <cell r="E2976">
            <v>733</v>
          </cell>
          <cell r="AL2976">
            <v>3005660</v>
          </cell>
        </row>
        <row r="2995">
          <cell r="C2995">
            <v>594</v>
          </cell>
          <cell r="E2995">
            <v>594</v>
          </cell>
          <cell r="AL2995">
            <v>2001780</v>
          </cell>
        </row>
        <row r="3013">
          <cell r="C3013">
            <v>258</v>
          </cell>
          <cell r="E3013">
            <v>258</v>
          </cell>
          <cell r="AL3013">
            <v>2093730</v>
          </cell>
        </row>
        <row r="3045">
          <cell r="C3045">
            <v>66</v>
          </cell>
          <cell r="E3045">
            <v>66</v>
          </cell>
          <cell r="AL3045">
            <v>7125910</v>
          </cell>
        </row>
        <row r="3073">
          <cell r="C3073">
            <v>74</v>
          </cell>
          <cell r="I3073">
            <v>74</v>
          </cell>
          <cell r="P3073">
            <v>0</v>
          </cell>
          <cell r="Q3073">
            <v>1</v>
          </cell>
          <cell r="S3073">
            <v>0</v>
          </cell>
          <cell r="T3073">
            <v>0</v>
          </cell>
          <cell r="V3073">
            <v>0</v>
          </cell>
          <cell r="W3073">
            <v>0</v>
          </cell>
          <cell r="Y3073">
            <v>0</v>
          </cell>
          <cell r="Z3073">
            <v>0</v>
          </cell>
          <cell r="AL3073">
            <v>2862610</v>
          </cell>
        </row>
        <row r="3084">
          <cell r="C3084">
            <v>82</v>
          </cell>
          <cell r="H3084">
            <v>82</v>
          </cell>
          <cell r="I3084">
            <v>82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AD3084">
            <v>0</v>
          </cell>
          <cell r="AE3084">
            <v>0</v>
          </cell>
          <cell r="AF3084">
            <v>0</v>
          </cell>
          <cell r="AG3084">
            <v>0</v>
          </cell>
          <cell r="AH3084">
            <v>0</v>
          </cell>
          <cell r="AI3084">
            <v>0</v>
          </cell>
          <cell r="AJ3084">
            <v>0</v>
          </cell>
          <cell r="AL3084">
            <v>2862610</v>
          </cell>
        </row>
        <row r="3134">
          <cell r="C3134">
            <v>0</v>
          </cell>
        </row>
        <row r="3137">
          <cell r="C3137">
            <v>332</v>
          </cell>
          <cell r="E3137">
            <v>332</v>
          </cell>
          <cell r="AL3137">
            <v>7825240</v>
          </cell>
        </row>
        <row r="3138">
          <cell r="C3138">
            <v>0</v>
          </cell>
          <cell r="AL3138">
            <v>0</v>
          </cell>
        </row>
        <row r="3150">
          <cell r="C3150">
            <v>6</v>
          </cell>
          <cell r="E3150">
            <v>6</v>
          </cell>
          <cell r="AL3150">
            <v>50520</v>
          </cell>
        </row>
        <row r="3151">
          <cell r="C3151">
            <v>0</v>
          </cell>
          <cell r="AL3151">
            <v>0</v>
          </cell>
        </row>
        <row r="3152">
          <cell r="C3152">
            <v>0</v>
          </cell>
          <cell r="AL3152">
            <v>0</v>
          </cell>
        </row>
        <row r="3153">
          <cell r="C3153">
            <v>0</v>
          </cell>
          <cell r="AL3153">
            <v>0</v>
          </cell>
        </row>
        <row r="3154">
          <cell r="C3154">
            <v>0</v>
          </cell>
          <cell r="AL3154">
            <v>0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2022</v>
          </cell>
        </row>
      </sheetData>
      <sheetData sheetId="1">
        <row r="52">
          <cell r="C52">
            <v>6706</v>
          </cell>
          <cell r="E52">
            <v>6686</v>
          </cell>
          <cell r="AL52">
            <v>57967620</v>
          </cell>
        </row>
        <row r="54">
          <cell r="C54">
            <v>0</v>
          </cell>
          <cell r="E54">
            <v>0</v>
          </cell>
          <cell r="AL54">
            <v>0</v>
          </cell>
        </row>
        <row r="55">
          <cell r="C55">
            <v>186</v>
          </cell>
          <cell r="E55">
            <v>115</v>
          </cell>
          <cell r="AL55">
            <v>1849200</v>
          </cell>
        </row>
        <row r="56">
          <cell r="C56">
            <v>4971</v>
          </cell>
          <cell r="E56">
            <v>4771</v>
          </cell>
          <cell r="AL56">
            <v>41364570</v>
          </cell>
        </row>
        <row r="60">
          <cell r="C60">
            <v>873</v>
          </cell>
          <cell r="E60">
            <v>873</v>
          </cell>
          <cell r="AL60">
            <v>2016630</v>
          </cell>
        </row>
        <row r="61">
          <cell r="C61">
            <v>0</v>
          </cell>
          <cell r="E61">
            <v>0</v>
          </cell>
          <cell r="AL61">
            <v>0</v>
          </cell>
        </row>
        <row r="62">
          <cell r="C62">
            <v>0</v>
          </cell>
          <cell r="E62">
            <v>0</v>
          </cell>
          <cell r="AL62">
            <v>0</v>
          </cell>
        </row>
        <row r="63">
          <cell r="C63">
            <v>202</v>
          </cell>
          <cell r="E63">
            <v>202</v>
          </cell>
          <cell r="AL63">
            <v>272700</v>
          </cell>
        </row>
        <row r="64">
          <cell r="C64">
            <v>791</v>
          </cell>
          <cell r="E64">
            <v>784</v>
          </cell>
          <cell r="AL64">
            <v>1058400</v>
          </cell>
        </row>
        <row r="65">
          <cell r="C65">
            <v>533</v>
          </cell>
          <cell r="E65">
            <v>533</v>
          </cell>
          <cell r="AL65">
            <v>719550</v>
          </cell>
        </row>
        <row r="67">
          <cell r="C67">
            <v>223</v>
          </cell>
        </row>
        <row r="68">
          <cell r="C68">
            <v>206</v>
          </cell>
        </row>
        <row r="119">
          <cell r="C119">
            <v>73</v>
          </cell>
          <cell r="E119">
            <v>73</v>
          </cell>
          <cell r="AL119">
            <v>526330</v>
          </cell>
        </row>
        <row r="122">
          <cell r="C122">
            <v>0</v>
          </cell>
          <cell r="E122">
            <v>0</v>
          </cell>
          <cell r="AL122">
            <v>0</v>
          </cell>
        </row>
        <row r="126">
          <cell r="C126">
            <v>0</v>
          </cell>
          <cell r="E126">
            <v>0</v>
          </cell>
          <cell r="AL126">
            <v>0</v>
          </cell>
        </row>
        <row r="128">
          <cell r="C128">
            <v>52</v>
          </cell>
          <cell r="E128">
            <v>52</v>
          </cell>
          <cell r="AL128">
            <v>230880</v>
          </cell>
        </row>
        <row r="129">
          <cell r="C129">
            <v>354</v>
          </cell>
          <cell r="E129">
            <v>354</v>
          </cell>
          <cell r="AL129">
            <v>863760</v>
          </cell>
        </row>
        <row r="130">
          <cell r="C130">
            <v>0</v>
          </cell>
          <cell r="E130">
            <v>0</v>
          </cell>
          <cell r="AL130">
            <v>0</v>
          </cell>
        </row>
        <row r="131">
          <cell r="C131">
            <v>257</v>
          </cell>
          <cell r="E131">
            <v>257</v>
          </cell>
          <cell r="AL131">
            <v>627080</v>
          </cell>
        </row>
        <row r="132">
          <cell r="C132">
            <v>48</v>
          </cell>
          <cell r="E132">
            <v>48</v>
          </cell>
          <cell r="AL132">
            <v>117120</v>
          </cell>
        </row>
        <row r="133">
          <cell r="C133">
            <v>87</v>
          </cell>
          <cell r="E133">
            <v>87</v>
          </cell>
          <cell r="AL133">
            <v>212280</v>
          </cell>
        </row>
        <row r="135">
          <cell r="C135">
            <v>461</v>
          </cell>
        </row>
        <row r="139">
          <cell r="C139">
            <v>19</v>
          </cell>
          <cell r="E139">
            <v>19</v>
          </cell>
          <cell r="AL139">
            <v>40280</v>
          </cell>
        </row>
        <row r="140">
          <cell r="C140">
            <v>412</v>
          </cell>
          <cell r="E140">
            <v>412</v>
          </cell>
          <cell r="AL140">
            <v>502640</v>
          </cell>
        </row>
        <row r="141">
          <cell r="C141">
            <v>23</v>
          </cell>
          <cell r="E141">
            <v>23</v>
          </cell>
          <cell r="AL141">
            <v>48760</v>
          </cell>
        </row>
        <row r="142">
          <cell r="C142">
            <v>0</v>
          </cell>
          <cell r="E142">
            <v>0</v>
          </cell>
          <cell r="AL142">
            <v>0</v>
          </cell>
        </row>
        <row r="143">
          <cell r="C143">
            <v>18</v>
          </cell>
          <cell r="E143">
            <v>18</v>
          </cell>
          <cell r="AL143">
            <v>38160</v>
          </cell>
        </row>
        <row r="145">
          <cell r="C145">
            <v>787</v>
          </cell>
        </row>
        <row r="146">
          <cell r="C146">
            <v>0</v>
          </cell>
        </row>
        <row r="150">
          <cell r="C150">
            <v>1659</v>
          </cell>
          <cell r="E150">
            <v>1645</v>
          </cell>
          <cell r="AL150">
            <v>1332450</v>
          </cell>
        </row>
        <row r="153">
          <cell r="C153">
            <v>0</v>
          </cell>
          <cell r="E153">
            <v>0</v>
          </cell>
        </row>
        <row r="196">
          <cell r="C196">
            <v>1252</v>
          </cell>
          <cell r="E196">
            <v>978</v>
          </cell>
          <cell r="AL196">
            <v>37819260</v>
          </cell>
        </row>
        <row r="197">
          <cell r="C197">
            <v>1951</v>
          </cell>
          <cell r="E197">
            <v>1948</v>
          </cell>
          <cell r="AL197">
            <v>84796440</v>
          </cell>
        </row>
        <row r="198">
          <cell r="C198">
            <v>298</v>
          </cell>
          <cell r="E198">
            <v>298</v>
          </cell>
          <cell r="AL198">
            <v>24126080</v>
          </cell>
        </row>
        <row r="199">
          <cell r="C199">
            <v>173</v>
          </cell>
          <cell r="E199">
            <v>171</v>
          </cell>
          <cell r="AL199">
            <v>13844160</v>
          </cell>
        </row>
        <row r="200">
          <cell r="C200">
            <v>0</v>
          </cell>
          <cell r="E200">
            <v>0</v>
          </cell>
          <cell r="AL200">
            <v>0</v>
          </cell>
        </row>
        <row r="201">
          <cell r="C201">
            <v>599</v>
          </cell>
          <cell r="E201">
            <v>599</v>
          </cell>
          <cell r="AL201">
            <v>100392400</v>
          </cell>
        </row>
        <row r="202">
          <cell r="C202">
            <v>0</v>
          </cell>
          <cell r="E202">
            <v>0</v>
          </cell>
          <cell r="AL202">
            <v>0</v>
          </cell>
        </row>
        <row r="203">
          <cell r="C203">
            <v>0</v>
          </cell>
          <cell r="E203">
            <v>0</v>
          </cell>
          <cell r="AL203">
            <v>0</v>
          </cell>
        </row>
        <row r="204">
          <cell r="C204">
            <v>544</v>
          </cell>
          <cell r="E204">
            <v>543</v>
          </cell>
          <cell r="AL204">
            <v>21024960</v>
          </cell>
        </row>
        <row r="205">
          <cell r="C205">
            <v>180</v>
          </cell>
          <cell r="E205">
            <v>180</v>
          </cell>
          <cell r="AL205">
            <v>1407600</v>
          </cell>
        </row>
        <row r="206">
          <cell r="C206">
            <v>55</v>
          </cell>
          <cell r="E206">
            <v>55</v>
          </cell>
          <cell r="AL206">
            <v>3994650</v>
          </cell>
        </row>
        <row r="208">
          <cell r="C208">
            <v>0</v>
          </cell>
          <cell r="E208">
            <v>0</v>
          </cell>
          <cell r="AL208">
            <v>0</v>
          </cell>
        </row>
        <row r="209">
          <cell r="C209">
            <v>0</v>
          </cell>
          <cell r="E209">
            <v>0</v>
          </cell>
          <cell r="AL209">
            <v>0</v>
          </cell>
        </row>
        <row r="210">
          <cell r="C210">
            <v>0</v>
          </cell>
          <cell r="E210">
            <v>0</v>
          </cell>
          <cell r="AL210">
            <v>0</v>
          </cell>
        </row>
        <row r="211">
          <cell r="C211">
            <v>206</v>
          </cell>
          <cell r="E211">
            <v>206</v>
          </cell>
          <cell r="AL211">
            <v>11896500</v>
          </cell>
        </row>
        <row r="212">
          <cell r="C212">
            <v>536</v>
          </cell>
          <cell r="E212">
            <v>536</v>
          </cell>
          <cell r="AL212">
            <v>51557840</v>
          </cell>
        </row>
        <row r="297">
          <cell r="C297">
            <v>46383</v>
          </cell>
          <cell r="D297">
            <v>45975</v>
          </cell>
          <cell r="E297">
            <v>45975</v>
          </cell>
          <cell r="F297">
            <v>0</v>
          </cell>
          <cell r="G297">
            <v>408</v>
          </cell>
          <cell r="AA297">
            <v>16219</v>
          </cell>
          <cell r="AB297">
            <v>13154</v>
          </cell>
          <cell r="AC297">
            <v>17010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34</v>
          </cell>
          <cell r="AJ297">
            <v>0</v>
          </cell>
          <cell r="AL297">
            <v>79466360</v>
          </cell>
        </row>
        <row r="375">
          <cell r="C375">
            <v>56595</v>
          </cell>
          <cell r="D375">
            <v>56399</v>
          </cell>
          <cell r="E375">
            <v>56399</v>
          </cell>
          <cell r="F375">
            <v>0</v>
          </cell>
          <cell r="G375">
            <v>196</v>
          </cell>
          <cell r="AA375">
            <v>14245</v>
          </cell>
          <cell r="AB375">
            <v>24839</v>
          </cell>
          <cell r="AC375">
            <v>17511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3</v>
          </cell>
          <cell r="AI375">
            <v>69</v>
          </cell>
          <cell r="AJ375">
            <v>0</v>
          </cell>
          <cell r="AL375">
            <v>92243550</v>
          </cell>
        </row>
        <row r="421">
          <cell r="C421">
            <v>3855</v>
          </cell>
          <cell r="D421">
            <v>3847</v>
          </cell>
          <cell r="E421">
            <v>3847</v>
          </cell>
          <cell r="F421">
            <v>0</v>
          </cell>
          <cell r="G421">
            <v>8</v>
          </cell>
          <cell r="AA421">
            <v>213</v>
          </cell>
          <cell r="AB421">
            <v>3581</v>
          </cell>
          <cell r="AC421">
            <v>61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48</v>
          </cell>
          <cell r="AJ421">
            <v>0</v>
          </cell>
          <cell r="AL421">
            <v>18138800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L435">
            <v>0</v>
          </cell>
        </row>
        <row r="514">
          <cell r="C514">
            <v>3596</v>
          </cell>
          <cell r="D514">
            <v>3585</v>
          </cell>
          <cell r="E514">
            <v>3585</v>
          </cell>
          <cell r="F514">
            <v>0</v>
          </cell>
          <cell r="G514">
            <v>11</v>
          </cell>
          <cell r="AA514">
            <v>1133</v>
          </cell>
          <cell r="AB514">
            <v>1025</v>
          </cell>
          <cell r="AC514">
            <v>1438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185</v>
          </cell>
          <cell r="AJ514">
            <v>0</v>
          </cell>
          <cell r="AL514">
            <v>21083570</v>
          </cell>
        </row>
        <row r="573">
          <cell r="C573">
            <v>4103</v>
          </cell>
          <cell r="D573">
            <v>4078</v>
          </cell>
          <cell r="E573">
            <v>4078</v>
          </cell>
          <cell r="F573">
            <v>0</v>
          </cell>
          <cell r="G573">
            <v>25</v>
          </cell>
          <cell r="AA573">
            <v>855</v>
          </cell>
          <cell r="AB573">
            <v>2755</v>
          </cell>
          <cell r="AC573">
            <v>493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9</v>
          </cell>
          <cell r="AJ573">
            <v>0</v>
          </cell>
          <cell r="AL573">
            <v>15198620</v>
          </cell>
        </row>
        <row r="593">
          <cell r="C593">
            <v>36</v>
          </cell>
          <cell r="D593">
            <v>36</v>
          </cell>
          <cell r="E593">
            <v>36</v>
          </cell>
          <cell r="F593">
            <v>0</v>
          </cell>
          <cell r="G593">
            <v>0</v>
          </cell>
          <cell r="AA593">
            <v>0</v>
          </cell>
          <cell r="AB593">
            <v>36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L593">
            <v>115380</v>
          </cell>
        </row>
        <row r="634">
          <cell r="C634">
            <v>26557</v>
          </cell>
          <cell r="D634">
            <v>26407</v>
          </cell>
          <cell r="E634">
            <v>26407</v>
          </cell>
          <cell r="F634">
            <v>0</v>
          </cell>
          <cell r="G634">
            <v>150</v>
          </cell>
          <cell r="AA634">
            <v>535</v>
          </cell>
          <cell r="AB634">
            <v>23310</v>
          </cell>
          <cell r="AC634">
            <v>2712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43</v>
          </cell>
          <cell r="AJ634">
            <v>0</v>
          </cell>
          <cell r="AL634">
            <v>530709370</v>
          </cell>
        </row>
        <row r="644">
          <cell r="C644">
            <v>733</v>
          </cell>
          <cell r="D644">
            <v>724</v>
          </cell>
          <cell r="E644">
            <v>724</v>
          </cell>
          <cell r="F644">
            <v>0</v>
          </cell>
          <cell r="G644">
            <v>9</v>
          </cell>
          <cell r="AA644">
            <v>14</v>
          </cell>
          <cell r="AB644">
            <v>1</v>
          </cell>
          <cell r="AC644">
            <v>718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1534020</v>
          </cell>
        </row>
        <row r="655">
          <cell r="C655">
            <v>5063</v>
          </cell>
          <cell r="D655">
            <v>4835</v>
          </cell>
          <cell r="E655">
            <v>4835</v>
          </cell>
          <cell r="F655">
            <v>0</v>
          </cell>
          <cell r="G655">
            <v>228</v>
          </cell>
          <cell r="AA655">
            <v>2817</v>
          </cell>
          <cell r="AB655">
            <v>920</v>
          </cell>
          <cell r="AC655">
            <v>1326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705">
          <cell r="C705">
            <v>91</v>
          </cell>
          <cell r="D705">
            <v>91</v>
          </cell>
          <cell r="E705">
            <v>91</v>
          </cell>
          <cell r="F705">
            <v>0</v>
          </cell>
          <cell r="G705">
            <v>0</v>
          </cell>
          <cell r="AA705">
            <v>27</v>
          </cell>
          <cell r="AB705">
            <v>37</v>
          </cell>
          <cell r="AC705">
            <v>27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6</v>
          </cell>
          <cell r="AJ705">
            <v>0</v>
          </cell>
          <cell r="AL705">
            <v>180190</v>
          </cell>
        </row>
        <row r="747">
          <cell r="C747">
            <v>4287</v>
          </cell>
          <cell r="D747">
            <v>4273</v>
          </cell>
          <cell r="E747">
            <v>4273</v>
          </cell>
          <cell r="F747">
            <v>0</v>
          </cell>
          <cell r="G747">
            <v>14</v>
          </cell>
          <cell r="AA747">
            <v>325</v>
          </cell>
          <cell r="AB747">
            <v>3126</v>
          </cell>
          <cell r="AC747">
            <v>836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7574840</v>
          </cell>
        </row>
        <row r="807">
          <cell r="C807">
            <v>3050</v>
          </cell>
          <cell r="D807">
            <v>3020</v>
          </cell>
          <cell r="E807">
            <v>3012</v>
          </cell>
          <cell r="F807">
            <v>8</v>
          </cell>
          <cell r="G807">
            <v>30</v>
          </cell>
          <cell r="AA807">
            <v>318</v>
          </cell>
          <cell r="AB807">
            <v>847</v>
          </cell>
          <cell r="AC807">
            <v>1885</v>
          </cell>
          <cell r="AD807">
            <v>2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L807">
            <v>31975410</v>
          </cell>
        </row>
        <row r="830">
          <cell r="C830">
            <v>4</v>
          </cell>
          <cell r="D830">
            <v>4</v>
          </cell>
          <cell r="E830">
            <v>4</v>
          </cell>
          <cell r="F830">
            <v>0</v>
          </cell>
          <cell r="G830">
            <v>0</v>
          </cell>
          <cell r="AA830">
            <v>1</v>
          </cell>
          <cell r="AB830">
            <v>3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113760</v>
          </cell>
        </row>
        <row r="860">
          <cell r="C860">
            <v>1692</v>
          </cell>
          <cell r="D860">
            <v>1670</v>
          </cell>
          <cell r="E860">
            <v>1670</v>
          </cell>
          <cell r="F860">
            <v>0</v>
          </cell>
          <cell r="G860">
            <v>22</v>
          </cell>
          <cell r="AA860">
            <v>183</v>
          </cell>
          <cell r="AB860">
            <v>277</v>
          </cell>
          <cell r="AC860">
            <v>1232</v>
          </cell>
          <cell r="AD860">
            <v>3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L860">
            <v>99551250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L862">
            <v>0</v>
          </cell>
        </row>
        <row r="863">
          <cell r="C863">
            <v>71</v>
          </cell>
          <cell r="D863">
            <v>71</v>
          </cell>
          <cell r="E863">
            <v>71</v>
          </cell>
          <cell r="F863">
            <v>0</v>
          </cell>
          <cell r="G863">
            <v>0</v>
          </cell>
          <cell r="AA863">
            <v>16</v>
          </cell>
          <cell r="AB863">
            <v>13</v>
          </cell>
          <cell r="AC863">
            <v>42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L863">
            <v>1614540</v>
          </cell>
        </row>
        <row r="885">
          <cell r="C885">
            <v>934</v>
          </cell>
          <cell r="D885">
            <v>934</v>
          </cell>
          <cell r="E885">
            <v>934</v>
          </cell>
          <cell r="F885">
            <v>0</v>
          </cell>
          <cell r="G885">
            <v>0</v>
          </cell>
          <cell r="AA885">
            <v>439</v>
          </cell>
          <cell r="AB885">
            <v>300</v>
          </cell>
          <cell r="AC885">
            <v>195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L885">
            <v>14164070</v>
          </cell>
        </row>
        <row r="926"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34</v>
          </cell>
          <cell r="AJ926">
            <v>0</v>
          </cell>
          <cell r="AL926">
            <v>0</v>
          </cell>
        </row>
        <row r="970">
          <cell r="C970">
            <v>7</v>
          </cell>
          <cell r="D970">
            <v>7</v>
          </cell>
          <cell r="E970">
            <v>7</v>
          </cell>
          <cell r="F970">
            <v>0</v>
          </cell>
          <cell r="G970">
            <v>0</v>
          </cell>
          <cell r="AA970">
            <v>3</v>
          </cell>
          <cell r="AB970">
            <v>4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</row>
        <row r="1048"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45</v>
          </cell>
          <cell r="AJ1048">
            <v>0</v>
          </cell>
          <cell r="AL1048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86">
          <cell r="AL1086">
            <v>0</v>
          </cell>
        </row>
        <row r="1087"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101">
          <cell r="C1101">
            <v>5441</v>
          </cell>
          <cell r="D1101">
            <v>5441</v>
          </cell>
          <cell r="E1101">
            <v>5441</v>
          </cell>
          <cell r="F1101">
            <v>0</v>
          </cell>
          <cell r="G1101">
            <v>0</v>
          </cell>
          <cell r="AA1101">
            <v>3908</v>
          </cell>
          <cell r="AB1101">
            <v>1533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61">
          <cell r="C1161">
            <v>5770</v>
          </cell>
          <cell r="D1161">
            <v>5770</v>
          </cell>
          <cell r="E1161">
            <v>5770</v>
          </cell>
          <cell r="F1161">
            <v>0</v>
          </cell>
          <cell r="G1161">
            <v>0</v>
          </cell>
          <cell r="AA1161">
            <v>4238</v>
          </cell>
          <cell r="AB1161">
            <v>1532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</row>
        <row r="1192">
          <cell r="C1192">
            <v>1921</v>
          </cell>
          <cell r="E1192">
            <v>1865</v>
          </cell>
          <cell r="AL1192">
            <v>60914150</v>
          </cell>
        </row>
        <row r="1206"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821</v>
          </cell>
          <cell r="AJ1206">
            <v>0</v>
          </cell>
          <cell r="AL1206">
            <v>0</v>
          </cell>
        </row>
        <row r="1210">
          <cell r="C1210">
            <v>0</v>
          </cell>
        </row>
        <row r="1227">
          <cell r="C1227">
            <v>51</v>
          </cell>
          <cell r="E1227">
            <v>51</v>
          </cell>
        </row>
        <row r="1230">
          <cell r="C1230">
            <v>301</v>
          </cell>
          <cell r="E1230">
            <v>301</v>
          </cell>
          <cell r="AL1230">
            <v>993300</v>
          </cell>
        </row>
        <row r="1231">
          <cell r="C1231">
            <v>420</v>
          </cell>
          <cell r="E1231">
            <v>420</v>
          </cell>
          <cell r="AL1231">
            <v>1386000</v>
          </cell>
        </row>
        <row r="1232">
          <cell r="C1232">
            <v>9</v>
          </cell>
          <cell r="E1232">
            <v>9</v>
          </cell>
          <cell r="AL1232">
            <v>118260</v>
          </cell>
        </row>
        <row r="1233">
          <cell r="C1233">
            <v>0</v>
          </cell>
          <cell r="E1233">
            <v>0</v>
          </cell>
          <cell r="AL1233">
            <v>0</v>
          </cell>
        </row>
        <row r="1234">
          <cell r="C1234">
            <v>4</v>
          </cell>
          <cell r="E1234">
            <v>4</v>
          </cell>
          <cell r="AL1234">
            <v>139640</v>
          </cell>
        </row>
        <row r="1235">
          <cell r="C1235">
            <v>0</v>
          </cell>
          <cell r="E1235">
            <v>0</v>
          </cell>
          <cell r="AL1235">
            <v>0</v>
          </cell>
        </row>
        <row r="1236">
          <cell r="C1236">
            <v>0</v>
          </cell>
          <cell r="E1236">
            <v>0</v>
          </cell>
          <cell r="AL1236">
            <v>0</v>
          </cell>
        </row>
        <row r="1242">
          <cell r="C1242">
            <v>18</v>
          </cell>
          <cell r="D1242">
            <v>18</v>
          </cell>
          <cell r="E1242">
            <v>18</v>
          </cell>
          <cell r="F1242">
            <v>0</v>
          </cell>
          <cell r="G1242">
            <v>0</v>
          </cell>
          <cell r="AA1242">
            <v>0</v>
          </cell>
          <cell r="AB1242">
            <v>18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</row>
        <row r="1243"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</row>
        <row r="1245"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</row>
        <row r="1246">
          <cell r="C1246">
            <v>1</v>
          </cell>
          <cell r="D1246">
            <v>1</v>
          </cell>
          <cell r="E1246">
            <v>1</v>
          </cell>
          <cell r="F1246">
            <v>0</v>
          </cell>
          <cell r="G1246">
            <v>0</v>
          </cell>
          <cell r="AA1246">
            <v>1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</row>
        <row r="1247"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</row>
        <row r="1248"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</row>
        <row r="1250">
          <cell r="C1250">
            <v>4</v>
          </cell>
          <cell r="D1250">
            <v>4</v>
          </cell>
          <cell r="E1250">
            <v>4</v>
          </cell>
          <cell r="F1250">
            <v>0</v>
          </cell>
          <cell r="G1250">
            <v>0</v>
          </cell>
          <cell r="AA1250">
            <v>4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</row>
        <row r="1271"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</row>
        <row r="1277"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</row>
        <row r="1278"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</row>
        <row r="1279"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</row>
        <row r="1282"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</row>
        <row r="1289"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</row>
        <row r="1294">
          <cell r="C1294">
            <v>2</v>
          </cell>
          <cell r="D1294">
            <v>2</v>
          </cell>
          <cell r="E1294">
            <v>2</v>
          </cell>
          <cell r="F1294">
            <v>0</v>
          </cell>
          <cell r="G1294">
            <v>0</v>
          </cell>
          <cell r="AA1294">
            <v>0</v>
          </cell>
          <cell r="AB1294">
            <v>0</v>
          </cell>
          <cell r="AC1294">
            <v>2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</row>
        <row r="1295"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</row>
        <row r="1297"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</row>
        <row r="1380">
          <cell r="C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P1380">
            <v>0</v>
          </cell>
          <cell r="Q1380">
            <v>0</v>
          </cell>
          <cell r="S1380">
            <v>0</v>
          </cell>
          <cell r="T1380">
            <v>0</v>
          </cell>
          <cell r="V1380">
            <v>0</v>
          </cell>
          <cell r="W1380">
            <v>0</v>
          </cell>
          <cell r="Y1380">
            <v>0</v>
          </cell>
          <cell r="Z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L1380">
            <v>0</v>
          </cell>
        </row>
        <row r="1382"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</row>
        <row r="1383"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</row>
        <row r="1384">
          <cell r="C1384">
            <v>88</v>
          </cell>
          <cell r="D1384">
            <v>88</v>
          </cell>
          <cell r="E1384">
            <v>88</v>
          </cell>
          <cell r="F1384">
            <v>0</v>
          </cell>
          <cell r="G1384">
            <v>0</v>
          </cell>
          <cell r="AA1384">
            <v>0</v>
          </cell>
          <cell r="AB1384">
            <v>88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</row>
        <row r="1386"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</row>
        <row r="1387"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</row>
        <row r="1390"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C1392">
            <v>40</v>
          </cell>
          <cell r="D1392">
            <v>40</v>
          </cell>
          <cell r="E1392">
            <v>40</v>
          </cell>
          <cell r="F1392">
            <v>0</v>
          </cell>
          <cell r="G1392">
            <v>0</v>
          </cell>
          <cell r="AA1392">
            <v>0</v>
          </cell>
          <cell r="AB1392">
            <v>40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</row>
        <row r="1395"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C1396">
            <v>380</v>
          </cell>
          <cell r="D1396">
            <v>380</v>
          </cell>
          <cell r="E1396">
            <v>380</v>
          </cell>
          <cell r="F1396">
            <v>0</v>
          </cell>
          <cell r="G1396">
            <v>0</v>
          </cell>
          <cell r="AA1396">
            <v>0</v>
          </cell>
          <cell r="AB1396">
            <v>380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C1397">
            <v>23</v>
          </cell>
          <cell r="D1397">
            <v>23</v>
          </cell>
          <cell r="E1397">
            <v>23</v>
          </cell>
          <cell r="F1397">
            <v>0</v>
          </cell>
          <cell r="G1397">
            <v>0</v>
          </cell>
          <cell r="AA1397">
            <v>0</v>
          </cell>
          <cell r="AB1397">
            <v>23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</row>
        <row r="1398">
          <cell r="C1398">
            <v>24</v>
          </cell>
          <cell r="D1398">
            <v>24</v>
          </cell>
          <cell r="E1398">
            <v>24</v>
          </cell>
          <cell r="F1398">
            <v>0</v>
          </cell>
          <cell r="G1398">
            <v>0</v>
          </cell>
          <cell r="AA1398">
            <v>0</v>
          </cell>
          <cell r="AB1398">
            <v>24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</row>
        <row r="1399"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</row>
        <row r="1400"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</row>
        <row r="1401"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</row>
        <row r="1402"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</row>
        <row r="1403">
          <cell r="C1403">
            <v>107</v>
          </cell>
          <cell r="D1403">
            <v>107</v>
          </cell>
          <cell r="E1403">
            <v>107</v>
          </cell>
          <cell r="F1403">
            <v>0</v>
          </cell>
          <cell r="G1403">
            <v>0</v>
          </cell>
          <cell r="AA1403">
            <v>0</v>
          </cell>
          <cell r="AB1403">
            <v>107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</row>
        <row r="1410"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</row>
        <row r="1411"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</row>
        <row r="1412"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</row>
        <row r="1413"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</row>
        <row r="1414"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</row>
        <row r="1415"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</row>
        <row r="1416">
          <cell r="C1416">
            <v>14</v>
          </cell>
          <cell r="D1416">
            <v>13</v>
          </cell>
          <cell r="E1416">
            <v>10</v>
          </cell>
          <cell r="F1416">
            <v>3</v>
          </cell>
          <cell r="G1416">
            <v>1</v>
          </cell>
          <cell r="AA1416">
            <v>14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4</v>
          </cell>
        </row>
        <row r="1417"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</row>
        <row r="1418"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</row>
        <row r="1419"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20"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</row>
        <row r="1421"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</row>
        <row r="1422">
          <cell r="C1422">
            <v>206</v>
          </cell>
          <cell r="D1422">
            <v>206</v>
          </cell>
          <cell r="E1422">
            <v>206</v>
          </cell>
          <cell r="F1422">
            <v>0</v>
          </cell>
          <cell r="G1422">
            <v>0</v>
          </cell>
          <cell r="AA1422">
            <v>0</v>
          </cell>
          <cell r="AB1422">
            <v>206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</row>
        <row r="1423">
          <cell r="C1423">
            <v>102</v>
          </cell>
          <cell r="D1423">
            <v>102</v>
          </cell>
          <cell r="E1423">
            <v>102</v>
          </cell>
          <cell r="F1423">
            <v>0</v>
          </cell>
          <cell r="G1423">
            <v>0</v>
          </cell>
          <cell r="AA1423">
            <v>0</v>
          </cell>
          <cell r="AB1423">
            <v>102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C1424">
            <v>22</v>
          </cell>
          <cell r="D1424">
            <v>22</v>
          </cell>
          <cell r="E1424">
            <v>22</v>
          </cell>
          <cell r="F1424">
            <v>0</v>
          </cell>
          <cell r="G1424">
            <v>0</v>
          </cell>
          <cell r="AA1424">
            <v>0</v>
          </cell>
          <cell r="AB1424">
            <v>22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</row>
        <row r="1425"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</row>
        <row r="1426"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</row>
        <row r="1427"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</row>
        <row r="1428"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</row>
        <row r="1514">
          <cell r="C1514">
            <v>104</v>
          </cell>
          <cell r="H1514">
            <v>79</v>
          </cell>
          <cell r="I1514">
            <v>64</v>
          </cell>
          <cell r="J1514">
            <v>15</v>
          </cell>
          <cell r="K1514">
            <v>1</v>
          </cell>
          <cell r="L1514">
            <v>17</v>
          </cell>
          <cell r="M1514">
            <v>7</v>
          </cell>
          <cell r="N1514">
            <v>0</v>
          </cell>
          <cell r="P1514">
            <v>0</v>
          </cell>
          <cell r="Q1514">
            <v>4</v>
          </cell>
          <cell r="S1514">
            <v>0</v>
          </cell>
          <cell r="T1514">
            <v>62</v>
          </cell>
          <cell r="V1514">
            <v>0</v>
          </cell>
          <cell r="W1514">
            <v>0</v>
          </cell>
          <cell r="Y1514">
            <v>0</v>
          </cell>
          <cell r="Z1514">
            <v>0</v>
          </cell>
          <cell r="AD1514">
            <v>5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17</v>
          </cell>
          <cell r="AL1514">
            <v>26966430</v>
          </cell>
        </row>
        <row r="1516"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</row>
        <row r="1519"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</row>
        <row r="1521"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</row>
        <row r="1522">
          <cell r="C1522">
            <v>31</v>
          </cell>
          <cell r="D1522">
            <v>31</v>
          </cell>
          <cell r="E1522">
            <v>31</v>
          </cell>
          <cell r="F1522">
            <v>0</v>
          </cell>
          <cell r="G1522">
            <v>0</v>
          </cell>
          <cell r="AA1522">
            <v>0</v>
          </cell>
          <cell r="AB1522">
            <v>31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</row>
        <row r="1523">
          <cell r="C1523">
            <v>2</v>
          </cell>
          <cell r="D1523">
            <v>2</v>
          </cell>
          <cell r="E1523">
            <v>2</v>
          </cell>
          <cell r="F1523">
            <v>0</v>
          </cell>
          <cell r="G1523">
            <v>0</v>
          </cell>
          <cell r="AA1523">
            <v>0</v>
          </cell>
          <cell r="AB1523">
            <v>2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0</v>
          </cell>
        </row>
        <row r="1524">
          <cell r="C1524">
            <v>13</v>
          </cell>
          <cell r="D1524">
            <v>13</v>
          </cell>
          <cell r="E1524">
            <v>13</v>
          </cell>
          <cell r="F1524">
            <v>0</v>
          </cell>
          <cell r="G1524">
            <v>0</v>
          </cell>
          <cell r="AA1524">
            <v>0</v>
          </cell>
          <cell r="AB1524">
            <v>13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</row>
        <row r="1525"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</row>
        <row r="1526">
          <cell r="C1526">
            <v>7</v>
          </cell>
          <cell r="D1526">
            <v>7</v>
          </cell>
          <cell r="E1526">
            <v>7</v>
          </cell>
          <cell r="F1526">
            <v>0</v>
          </cell>
          <cell r="G1526">
            <v>0</v>
          </cell>
          <cell r="AA1526">
            <v>0</v>
          </cell>
          <cell r="AB1526">
            <v>7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</row>
        <row r="1527"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</row>
        <row r="1528"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</row>
        <row r="1529"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</row>
        <row r="1530"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</row>
        <row r="1531"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</row>
        <row r="1532">
          <cell r="C1532">
            <v>2</v>
          </cell>
          <cell r="D1532">
            <v>2</v>
          </cell>
          <cell r="E1532">
            <v>2</v>
          </cell>
          <cell r="F1532">
            <v>0</v>
          </cell>
          <cell r="G1532">
            <v>0</v>
          </cell>
          <cell r="AA1532">
            <v>0</v>
          </cell>
          <cell r="AB1532">
            <v>2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</row>
        <row r="1533"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0</v>
          </cell>
          <cell r="AJ1533">
            <v>0</v>
          </cell>
        </row>
        <row r="1534">
          <cell r="C1534">
            <v>1</v>
          </cell>
          <cell r="D1534">
            <v>1</v>
          </cell>
          <cell r="E1534">
            <v>1</v>
          </cell>
          <cell r="F1534">
            <v>0</v>
          </cell>
          <cell r="G1534">
            <v>0</v>
          </cell>
          <cell r="AA1534">
            <v>0</v>
          </cell>
          <cell r="AB1534">
            <v>0</v>
          </cell>
          <cell r="AC1534">
            <v>1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</row>
        <row r="1535">
          <cell r="C1535">
            <v>1</v>
          </cell>
          <cell r="D1535">
            <v>1</v>
          </cell>
          <cell r="E1535">
            <v>1</v>
          </cell>
          <cell r="F1535">
            <v>0</v>
          </cell>
          <cell r="G1535">
            <v>0</v>
          </cell>
          <cell r="AA1535">
            <v>0</v>
          </cell>
          <cell r="AB1535">
            <v>0</v>
          </cell>
          <cell r="AC1535">
            <v>1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</row>
        <row r="1536"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</row>
        <row r="1537"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</row>
        <row r="1538"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</row>
        <row r="1539"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</row>
        <row r="1540"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</row>
        <row r="1541"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</row>
        <row r="1542"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</row>
        <row r="1543"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</row>
        <row r="1544"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</row>
        <row r="1545"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</row>
        <row r="1546"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</row>
        <row r="1547"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</row>
        <row r="1548"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</row>
        <row r="1549"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</row>
        <row r="1550">
          <cell r="C1550">
            <v>129</v>
          </cell>
          <cell r="D1550">
            <v>129</v>
          </cell>
          <cell r="E1550">
            <v>129</v>
          </cell>
          <cell r="F1550">
            <v>0</v>
          </cell>
          <cell r="G1550">
            <v>0</v>
          </cell>
          <cell r="AA1550">
            <v>0</v>
          </cell>
          <cell r="AB1550">
            <v>129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</row>
        <row r="1551"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</row>
        <row r="1552"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</row>
        <row r="1553"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</row>
        <row r="1554"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</row>
        <row r="1555"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</row>
        <row r="1556"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</row>
        <row r="1557"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</row>
        <row r="1558">
          <cell r="C1558">
            <v>10</v>
          </cell>
          <cell r="D1558">
            <v>10</v>
          </cell>
          <cell r="E1558">
            <v>10</v>
          </cell>
          <cell r="F1558">
            <v>0</v>
          </cell>
          <cell r="G1558">
            <v>0</v>
          </cell>
          <cell r="AA1558">
            <v>0</v>
          </cell>
          <cell r="AB1558">
            <v>10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</row>
        <row r="1559">
          <cell r="C1559">
            <v>79</v>
          </cell>
          <cell r="D1559">
            <v>79</v>
          </cell>
          <cell r="E1559">
            <v>79</v>
          </cell>
          <cell r="F1559">
            <v>0</v>
          </cell>
          <cell r="G1559">
            <v>0</v>
          </cell>
          <cell r="AA1559">
            <v>43</v>
          </cell>
          <cell r="AB1559">
            <v>36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</row>
        <row r="1560">
          <cell r="C1560">
            <v>69</v>
          </cell>
          <cell r="D1560">
            <v>68</v>
          </cell>
          <cell r="E1560">
            <v>68</v>
          </cell>
          <cell r="F1560">
            <v>0</v>
          </cell>
          <cell r="G1560">
            <v>1</v>
          </cell>
          <cell r="AA1560">
            <v>43</v>
          </cell>
          <cell r="AB1560">
            <v>26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</row>
        <row r="1561">
          <cell r="C1561">
            <v>15</v>
          </cell>
          <cell r="D1561">
            <v>14</v>
          </cell>
          <cell r="E1561">
            <v>14</v>
          </cell>
          <cell r="F1561">
            <v>0</v>
          </cell>
          <cell r="G1561">
            <v>1</v>
          </cell>
          <cell r="AA1561">
            <v>1</v>
          </cell>
          <cell r="AB1561">
            <v>14</v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</row>
        <row r="1562">
          <cell r="C1562">
            <v>43</v>
          </cell>
          <cell r="D1562">
            <v>41</v>
          </cell>
          <cell r="E1562">
            <v>41</v>
          </cell>
          <cell r="F1562">
            <v>0</v>
          </cell>
          <cell r="G1562">
            <v>2</v>
          </cell>
          <cell r="AA1562">
            <v>1</v>
          </cell>
          <cell r="AB1562">
            <v>42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</row>
        <row r="1563">
          <cell r="C1563">
            <v>89</v>
          </cell>
          <cell r="D1563">
            <v>89</v>
          </cell>
          <cell r="E1563">
            <v>89</v>
          </cell>
          <cell r="F1563">
            <v>0</v>
          </cell>
          <cell r="G1563">
            <v>0</v>
          </cell>
          <cell r="AA1563">
            <v>89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</row>
        <row r="1564">
          <cell r="C1564">
            <v>89</v>
          </cell>
          <cell r="D1564">
            <v>89</v>
          </cell>
          <cell r="E1564">
            <v>89</v>
          </cell>
          <cell r="F1564">
            <v>0</v>
          </cell>
          <cell r="G1564">
            <v>0</v>
          </cell>
          <cell r="AA1564">
            <v>89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</row>
        <row r="1565">
          <cell r="C1565">
            <v>0</v>
          </cell>
          <cell r="D1565">
            <v>0</v>
          </cell>
          <cell r="E1565">
            <v>0</v>
          </cell>
        </row>
        <row r="1566">
          <cell r="C1566">
            <v>0</v>
          </cell>
          <cell r="D1566">
            <v>0</v>
          </cell>
          <cell r="E1566">
            <v>0</v>
          </cell>
        </row>
        <row r="1567">
          <cell r="C1567">
            <v>0</v>
          </cell>
          <cell r="D1567">
            <v>0</v>
          </cell>
          <cell r="E1567">
            <v>0</v>
          </cell>
        </row>
        <row r="1568">
          <cell r="C1568">
            <v>0</v>
          </cell>
          <cell r="D1568">
            <v>0</v>
          </cell>
          <cell r="E1568">
            <v>0</v>
          </cell>
        </row>
        <row r="1569">
          <cell r="C1569">
            <v>0</v>
          </cell>
          <cell r="D1569">
            <v>0</v>
          </cell>
          <cell r="E1569">
            <v>0</v>
          </cell>
        </row>
        <row r="1570"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</row>
        <row r="1571"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</row>
        <row r="1572"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</row>
        <row r="1573"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</row>
        <row r="1574"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</row>
        <row r="1575"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</row>
        <row r="1576"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</row>
        <row r="1577"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</row>
        <row r="1578">
          <cell r="C1578">
            <v>2</v>
          </cell>
          <cell r="D1578">
            <v>1</v>
          </cell>
          <cell r="E1578">
            <v>1</v>
          </cell>
          <cell r="F1578">
            <v>0</v>
          </cell>
          <cell r="G1578">
            <v>1</v>
          </cell>
          <cell r="AA1578">
            <v>0</v>
          </cell>
          <cell r="AB1578">
            <v>2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</row>
        <row r="1579"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</row>
        <row r="1580">
          <cell r="C1580">
            <v>2</v>
          </cell>
          <cell r="D1580">
            <v>2</v>
          </cell>
          <cell r="E1580">
            <v>2</v>
          </cell>
          <cell r="F1580">
            <v>0</v>
          </cell>
          <cell r="G1580">
            <v>0</v>
          </cell>
          <cell r="AA1580">
            <v>0</v>
          </cell>
          <cell r="AB1580">
            <v>2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</row>
        <row r="1581"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</row>
        <row r="1582"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</row>
        <row r="1583"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</row>
        <row r="1584"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</row>
        <row r="1585"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</row>
        <row r="1696">
          <cell r="C1696">
            <v>67</v>
          </cell>
          <cell r="H1696">
            <v>57</v>
          </cell>
          <cell r="I1696">
            <v>45</v>
          </cell>
          <cell r="J1696">
            <v>12</v>
          </cell>
          <cell r="K1696">
            <v>2</v>
          </cell>
          <cell r="L1696">
            <v>6</v>
          </cell>
          <cell r="M1696">
            <v>2</v>
          </cell>
          <cell r="N1696">
            <v>0</v>
          </cell>
          <cell r="P1696">
            <v>33</v>
          </cell>
          <cell r="Q1696">
            <v>11</v>
          </cell>
          <cell r="S1696">
            <v>0</v>
          </cell>
          <cell r="T1696">
            <v>0</v>
          </cell>
          <cell r="V1696">
            <v>0</v>
          </cell>
          <cell r="W1696">
            <v>0</v>
          </cell>
          <cell r="Y1696">
            <v>1</v>
          </cell>
          <cell r="Z1696">
            <v>0</v>
          </cell>
          <cell r="AD1696">
            <v>22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13</v>
          </cell>
          <cell r="AL1696">
            <v>6192245</v>
          </cell>
        </row>
        <row r="1698">
          <cell r="C1698">
            <v>3</v>
          </cell>
          <cell r="D1698">
            <v>3</v>
          </cell>
          <cell r="E1698">
            <v>3</v>
          </cell>
          <cell r="F1698">
            <v>0</v>
          </cell>
          <cell r="G1698">
            <v>0</v>
          </cell>
          <cell r="AA1698">
            <v>0</v>
          </cell>
          <cell r="AB1698">
            <v>3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</row>
        <row r="1760">
          <cell r="C1760">
            <v>5</v>
          </cell>
          <cell r="H1760">
            <v>5</v>
          </cell>
          <cell r="I1760">
            <v>5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P1760">
            <v>0</v>
          </cell>
          <cell r="Q1760">
            <v>3</v>
          </cell>
          <cell r="S1760">
            <v>0</v>
          </cell>
          <cell r="T1760">
            <v>1</v>
          </cell>
          <cell r="V1760">
            <v>0</v>
          </cell>
          <cell r="W1760">
            <v>0</v>
          </cell>
          <cell r="Y1760">
            <v>0</v>
          </cell>
          <cell r="Z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L1760">
            <v>838560</v>
          </cell>
        </row>
        <row r="1834">
          <cell r="C1834">
            <v>37</v>
          </cell>
          <cell r="H1834">
            <v>31</v>
          </cell>
          <cell r="I1834">
            <v>30</v>
          </cell>
          <cell r="J1834">
            <v>1</v>
          </cell>
          <cell r="K1834">
            <v>0</v>
          </cell>
          <cell r="L1834">
            <v>5</v>
          </cell>
          <cell r="M1834">
            <v>1</v>
          </cell>
          <cell r="N1834">
            <v>0</v>
          </cell>
          <cell r="P1834">
            <v>0</v>
          </cell>
          <cell r="Q1834">
            <v>6</v>
          </cell>
          <cell r="S1834">
            <v>2</v>
          </cell>
          <cell r="T1834">
            <v>0</v>
          </cell>
          <cell r="V1834">
            <v>0</v>
          </cell>
          <cell r="W1834">
            <v>0</v>
          </cell>
          <cell r="Y1834">
            <v>0</v>
          </cell>
          <cell r="Z1834">
            <v>10</v>
          </cell>
          <cell r="AD1834">
            <v>0</v>
          </cell>
          <cell r="AE1834">
            <v>0</v>
          </cell>
          <cell r="AF1834">
            <v>0</v>
          </cell>
          <cell r="AG1834">
            <v>2</v>
          </cell>
          <cell r="AH1834">
            <v>0</v>
          </cell>
          <cell r="AI1834">
            <v>0</v>
          </cell>
          <cell r="AJ1834">
            <v>1</v>
          </cell>
          <cell r="AL1834">
            <v>2792525</v>
          </cell>
        </row>
        <row r="1851">
          <cell r="C1851">
            <v>6</v>
          </cell>
          <cell r="D1851">
            <v>6</v>
          </cell>
          <cell r="E1851">
            <v>6</v>
          </cell>
          <cell r="F1851">
            <v>0</v>
          </cell>
          <cell r="G1851">
            <v>0</v>
          </cell>
          <cell r="AA1851">
            <v>0</v>
          </cell>
          <cell r="AB1851">
            <v>6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</row>
        <row r="1877">
          <cell r="C1877">
            <v>75</v>
          </cell>
          <cell r="H1877">
            <v>61</v>
          </cell>
          <cell r="I1877">
            <v>52</v>
          </cell>
          <cell r="J1877">
            <v>9</v>
          </cell>
          <cell r="K1877">
            <v>0</v>
          </cell>
          <cell r="L1877">
            <v>12</v>
          </cell>
          <cell r="M1877">
            <v>2</v>
          </cell>
          <cell r="N1877">
            <v>0</v>
          </cell>
          <cell r="P1877">
            <v>0</v>
          </cell>
          <cell r="Q1877">
            <v>0</v>
          </cell>
          <cell r="S1877">
            <v>0</v>
          </cell>
          <cell r="T1877">
            <v>0</v>
          </cell>
          <cell r="V1877">
            <v>0</v>
          </cell>
          <cell r="W1877">
            <v>0</v>
          </cell>
          <cell r="Y1877">
            <v>0</v>
          </cell>
          <cell r="Z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8</v>
          </cell>
          <cell r="AL1877">
            <v>3702030</v>
          </cell>
        </row>
        <row r="1879"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</row>
        <row r="1880"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</row>
        <row r="1881">
          <cell r="C1881">
            <v>2924</v>
          </cell>
          <cell r="D1881">
            <v>2924</v>
          </cell>
          <cell r="E1881">
            <v>2924</v>
          </cell>
          <cell r="F1881">
            <v>0</v>
          </cell>
          <cell r="G1881">
            <v>0</v>
          </cell>
          <cell r="AA1881">
            <v>2924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</row>
        <row r="1882"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</row>
        <row r="1883">
          <cell r="C1883">
            <v>3</v>
          </cell>
          <cell r="D1883">
            <v>3</v>
          </cell>
          <cell r="E1883">
            <v>3</v>
          </cell>
          <cell r="F1883">
            <v>0</v>
          </cell>
          <cell r="G1883">
            <v>0</v>
          </cell>
          <cell r="AA1883">
            <v>3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</row>
        <row r="1884"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</row>
        <row r="1885"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</row>
        <row r="1886"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</row>
        <row r="1887"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</row>
        <row r="1888"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</row>
        <row r="1889"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</row>
        <row r="1890"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</row>
        <row r="1891"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0</v>
          </cell>
          <cell r="AJ1891">
            <v>0</v>
          </cell>
        </row>
        <row r="1892"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</row>
        <row r="1893"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</row>
        <row r="1894"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</row>
        <row r="1898"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I1898">
            <v>0</v>
          </cell>
          <cell r="AJ1898">
            <v>0</v>
          </cell>
        </row>
        <row r="1899"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</row>
        <row r="1900"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</row>
        <row r="1901"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</row>
        <row r="1902"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</row>
        <row r="1903"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</row>
        <row r="1904"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</row>
        <row r="1905"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0</v>
          </cell>
          <cell r="AJ1905">
            <v>0</v>
          </cell>
        </row>
        <row r="1906"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I1906">
            <v>0</v>
          </cell>
          <cell r="AJ1906">
            <v>0</v>
          </cell>
        </row>
        <row r="1907"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</row>
        <row r="1908"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</row>
        <row r="1909">
          <cell r="C1909">
            <v>11</v>
          </cell>
          <cell r="D1909">
            <v>6</v>
          </cell>
          <cell r="E1909">
            <v>6</v>
          </cell>
          <cell r="F1909">
            <v>0</v>
          </cell>
          <cell r="G1909">
            <v>5</v>
          </cell>
          <cell r="AA1909">
            <v>0</v>
          </cell>
          <cell r="AB1909">
            <v>11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</row>
        <row r="1910"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</row>
        <row r="1911"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>
            <v>0</v>
          </cell>
          <cell r="AI1911">
            <v>0</v>
          </cell>
          <cell r="AJ1911">
            <v>0</v>
          </cell>
        </row>
        <row r="1912"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</row>
        <row r="1913"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</row>
        <row r="1914"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</row>
        <row r="1915"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</row>
        <row r="1916"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</row>
        <row r="1917"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</row>
        <row r="1918"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</row>
        <row r="1919"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</row>
        <row r="1920"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</row>
        <row r="1921"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</row>
        <row r="1922"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</row>
        <row r="1923"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</row>
        <row r="1924"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</row>
        <row r="1925"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</row>
        <row r="1926"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</row>
        <row r="1927"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</row>
        <row r="1928"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</row>
        <row r="1929"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</row>
        <row r="1930"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</row>
        <row r="1931"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</row>
        <row r="1932">
          <cell r="C1932">
            <v>121</v>
          </cell>
          <cell r="D1932">
            <v>121</v>
          </cell>
          <cell r="E1932">
            <v>121</v>
          </cell>
          <cell r="F1932">
            <v>0</v>
          </cell>
          <cell r="G1932">
            <v>0</v>
          </cell>
          <cell r="AA1932">
            <v>121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</row>
        <row r="1933">
          <cell r="C1933">
            <v>189</v>
          </cell>
          <cell r="D1933">
            <v>189</v>
          </cell>
          <cell r="E1933">
            <v>189</v>
          </cell>
          <cell r="F1933">
            <v>0</v>
          </cell>
          <cell r="G1933">
            <v>0</v>
          </cell>
          <cell r="AA1933">
            <v>189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</row>
        <row r="1934">
          <cell r="C1934">
            <v>16267</v>
          </cell>
          <cell r="D1934">
            <v>15933</v>
          </cell>
          <cell r="E1934">
            <v>15933</v>
          </cell>
          <cell r="F1934">
            <v>0</v>
          </cell>
          <cell r="G1934">
            <v>334</v>
          </cell>
          <cell r="AA1934">
            <v>15372</v>
          </cell>
          <cell r="AB1934">
            <v>0</v>
          </cell>
          <cell r="AC1934">
            <v>895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</row>
        <row r="1935">
          <cell r="C1935">
            <v>5126</v>
          </cell>
          <cell r="D1935">
            <v>5126</v>
          </cell>
          <cell r="E1935">
            <v>5126</v>
          </cell>
          <cell r="F1935">
            <v>0</v>
          </cell>
          <cell r="G1935">
            <v>0</v>
          </cell>
          <cell r="AA1935">
            <v>5126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</row>
        <row r="1936"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</row>
        <row r="1937"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</row>
        <row r="1938"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</row>
        <row r="1939">
          <cell r="C1939">
            <v>1657</v>
          </cell>
          <cell r="D1939">
            <v>1657</v>
          </cell>
          <cell r="E1939">
            <v>1657</v>
          </cell>
          <cell r="F1939">
            <v>0</v>
          </cell>
          <cell r="G1939">
            <v>0</v>
          </cell>
          <cell r="AA1939">
            <v>949</v>
          </cell>
          <cell r="AB1939">
            <v>0</v>
          </cell>
          <cell r="AC1939">
            <v>708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</row>
        <row r="1940"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</row>
        <row r="1941"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</row>
        <row r="1942"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</row>
        <row r="1943"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</row>
        <row r="1944"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</row>
        <row r="1945">
          <cell r="C1945">
            <v>10</v>
          </cell>
          <cell r="D1945">
            <v>10</v>
          </cell>
          <cell r="E1945">
            <v>10</v>
          </cell>
          <cell r="F1945">
            <v>0</v>
          </cell>
          <cell r="G1945">
            <v>0</v>
          </cell>
          <cell r="AA1945">
            <v>10</v>
          </cell>
          <cell r="AB1945">
            <v>0</v>
          </cell>
          <cell r="AC1945">
            <v>0</v>
          </cell>
          <cell r="AD1945">
            <v>0</v>
          </cell>
          <cell r="AE1945">
            <v>0</v>
          </cell>
          <cell r="AF1945">
            <v>0</v>
          </cell>
          <cell r="AG1945">
            <v>0</v>
          </cell>
          <cell r="AH1945">
            <v>0</v>
          </cell>
          <cell r="AI1945">
            <v>0</v>
          </cell>
          <cell r="AJ1945">
            <v>0</v>
          </cell>
        </row>
        <row r="1946">
          <cell r="C1946">
            <v>2</v>
          </cell>
          <cell r="D1946">
            <v>2</v>
          </cell>
          <cell r="E1946">
            <v>2</v>
          </cell>
          <cell r="F1946">
            <v>0</v>
          </cell>
          <cell r="G1946">
            <v>0</v>
          </cell>
          <cell r="AA1946">
            <v>2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</row>
        <row r="1947">
          <cell r="C1947">
            <v>163</v>
          </cell>
          <cell r="D1947">
            <v>163</v>
          </cell>
          <cell r="E1947">
            <v>163</v>
          </cell>
          <cell r="F1947">
            <v>0</v>
          </cell>
          <cell r="G1947">
            <v>0</v>
          </cell>
          <cell r="AA1947">
            <v>163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</row>
        <row r="1948">
          <cell r="C1948">
            <v>6</v>
          </cell>
          <cell r="D1948">
            <v>6</v>
          </cell>
          <cell r="E1948">
            <v>6</v>
          </cell>
          <cell r="F1948">
            <v>0</v>
          </cell>
          <cell r="G1948">
            <v>0</v>
          </cell>
          <cell r="AA1948">
            <v>6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</row>
        <row r="1949"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</row>
        <row r="1950"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</row>
        <row r="1951"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</row>
        <row r="1952"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</row>
        <row r="1953">
          <cell r="C1953">
            <v>3</v>
          </cell>
          <cell r="D1953">
            <v>3</v>
          </cell>
          <cell r="E1953">
            <v>3</v>
          </cell>
          <cell r="F1953">
            <v>0</v>
          </cell>
          <cell r="G1953">
            <v>0</v>
          </cell>
          <cell r="AA1953">
            <v>3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</row>
        <row r="1954"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</row>
        <row r="1955">
          <cell r="C1955">
            <v>0</v>
          </cell>
          <cell r="D1955">
            <v>0</v>
          </cell>
          <cell r="E1955">
            <v>0</v>
          </cell>
        </row>
        <row r="1956"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  <cell r="AE1956">
            <v>0</v>
          </cell>
          <cell r="AF1956">
            <v>0</v>
          </cell>
          <cell r="AG1956">
            <v>0</v>
          </cell>
          <cell r="AH1956">
            <v>0</v>
          </cell>
          <cell r="AI1956">
            <v>0</v>
          </cell>
          <cell r="AJ1956">
            <v>0</v>
          </cell>
        </row>
        <row r="1957"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</row>
        <row r="1958"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I1958">
            <v>0</v>
          </cell>
          <cell r="AJ1958">
            <v>0</v>
          </cell>
        </row>
        <row r="1959"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</row>
        <row r="1960"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</row>
        <row r="1961"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H1961">
            <v>0</v>
          </cell>
          <cell r="AI1961">
            <v>0</v>
          </cell>
          <cell r="AJ1961">
            <v>0</v>
          </cell>
        </row>
        <row r="1962"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</row>
        <row r="1963"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</row>
        <row r="1964"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</row>
        <row r="1965"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</row>
        <row r="1966"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</row>
        <row r="1967"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</row>
        <row r="1968"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</row>
        <row r="1969"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</row>
        <row r="1970"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</row>
        <row r="1971"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</row>
        <row r="1972"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</row>
        <row r="1999">
          <cell r="C1999">
            <v>1068</v>
          </cell>
          <cell r="D1999">
            <v>1052</v>
          </cell>
          <cell r="E1999">
            <v>1052</v>
          </cell>
          <cell r="F1999">
            <v>0</v>
          </cell>
          <cell r="G1999">
            <v>16</v>
          </cell>
          <cell r="AA1999">
            <v>252</v>
          </cell>
          <cell r="AB1999">
            <v>505</v>
          </cell>
          <cell r="AC1999">
            <v>311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</row>
        <row r="2002"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</row>
        <row r="2093">
          <cell r="P2093">
            <v>0</v>
          </cell>
          <cell r="Q2093">
            <v>11</v>
          </cell>
          <cell r="S2093">
            <v>0</v>
          </cell>
          <cell r="T2093">
            <v>4</v>
          </cell>
          <cell r="V2093">
            <v>0</v>
          </cell>
          <cell r="W2093">
            <v>0</v>
          </cell>
          <cell r="Y2093">
            <v>0</v>
          </cell>
          <cell r="Z2093">
            <v>0</v>
          </cell>
        </row>
        <row r="2103">
          <cell r="P2103">
            <v>0</v>
          </cell>
          <cell r="Q2103">
            <v>0</v>
          </cell>
          <cell r="S2103">
            <v>0</v>
          </cell>
          <cell r="T2103">
            <v>0</v>
          </cell>
          <cell r="V2103">
            <v>0</v>
          </cell>
          <cell r="W2103">
            <v>0</v>
          </cell>
          <cell r="Y2103">
            <v>0</v>
          </cell>
          <cell r="Z2103">
            <v>0</v>
          </cell>
        </row>
        <row r="2104">
          <cell r="C2104">
            <v>15</v>
          </cell>
          <cell r="H2104">
            <v>13</v>
          </cell>
          <cell r="I2104">
            <v>12</v>
          </cell>
          <cell r="J2104">
            <v>1</v>
          </cell>
          <cell r="K2104">
            <v>0</v>
          </cell>
          <cell r="L2104">
            <v>1</v>
          </cell>
          <cell r="M2104">
            <v>1</v>
          </cell>
          <cell r="N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1</v>
          </cell>
          <cell r="AL2104">
            <v>16388995</v>
          </cell>
        </row>
        <row r="2190">
          <cell r="C2190">
            <v>5</v>
          </cell>
          <cell r="H2190">
            <v>4</v>
          </cell>
          <cell r="I2190">
            <v>4</v>
          </cell>
          <cell r="J2190">
            <v>0</v>
          </cell>
          <cell r="K2190">
            <v>0</v>
          </cell>
          <cell r="L2190">
            <v>1</v>
          </cell>
          <cell r="M2190">
            <v>0</v>
          </cell>
          <cell r="N2190">
            <v>0</v>
          </cell>
          <cell r="P2190">
            <v>0</v>
          </cell>
          <cell r="Q2190">
            <v>2</v>
          </cell>
          <cell r="S2190">
            <v>0</v>
          </cell>
          <cell r="T2190">
            <v>0</v>
          </cell>
          <cell r="V2190">
            <v>0</v>
          </cell>
          <cell r="W2190">
            <v>0</v>
          </cell>
          <cell r="Y2190">
            <v>0</v>
          </cell>
          <cell r="Z2190">
            <v>2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L2190">
            <v>1234290</v>
          </cell>
        </row>
        <row r="2192">
          <cell r="C2192">
            <v>22</v>
          </cell>
          <cell r="D2192">
            <v>22</v>
          </cell>
          <cell r="E2192">
            <v>22</v>
          </cell>
          <cell r="F2192">
            <v>0</v>
          </cell>
          <cell r="G2192">
            <v>0</v>
          </cell>
          <cell r="AA2192">
            <v>0</v>
          </cell>
          <cell r="AB2192">
            <v>22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0</v>
          </cell>
          <cell r="AJ2192">
            <v>0</v>
          </cell>
        </row>
        <row r="2193"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</row>
        <row r="2194">
          <cell r="C2194">
            <v>3</v>
          </cell>
          <cell r="D2194">
            <v>3</v>
          </cell>
          <cell r="E2194">
            <v>3</v>
          </cell>
          <cell r="F2194">
            <v>0</v>
          </cell>
          <cell r="G2194">
            <v>0</v>
          </cell>
          <cell r="AA2194">
            <v>0</v>
          </cell>
          <cell r="AB2194">
            <v>3</v>
          </cell>
          <cell r="AC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</row>
        <row r="2195"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</row>
        <row r="2196"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>
            <v>0</v>
          </cell>
          <cell r="AI2196">
            <v>0</v>
          </cell>
          <cell r="AJ2196">
            <v>0</v>
          </cell>
        </row>
        <row r="2197"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I2197">
            <v>0</v>
          </cell>
          <cell r="AJ2197">
            <v>0</v>
          </cell>
        </row>
        <row r="2198"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H2198">
            <v>0</v>
          </cell>
          <cell r="AI2198">
            <v>0</v>
          </cell>
          <cell r="AJ2198">
            <v>0</v>
          </cell>
        </row>
        <row r="2199"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H2199">
            <v>0</v>
          </cell>
          <cell r="AI2199">
            <v>0</v>
          </cell>
          <cell r="AJ2199">
            <v>0</v>
          </cell>
        </row>
        <row r="2200"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</row>
        <row r="2201"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0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</row>
        <row r="2202">
          <cell r="C2202">
            <v>23</v>
          </cell>
          <cell r="D2202">
            <v>23</v>
          </cell>
          <cell r="E2202">
            <v>23</v>
          </cell>
          <cell r="F2202">
            <v>0</v>
          </cell>
          <cell r="G2202">
            <v>0</v>
          </cell>
          <cell r="AA2202">
            <v>0</v>
          </cell>
          <cell r="AB2202">
            <v>23</v>
          </cell>
          <cell r="AC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</row>
        <row r="2203"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  <cell r="AE2203">
            <v>0</v>
          </cell>
          <cell r="AF2203">
            <v>0</v>
          </cell>
          <cell r="AG2203">
            <v>0</v>
          </cell>
          <cell r="AH2203">
            <v>0</v>
          </cell>
          <cell r="AI2203">
            <v>0</v>
          </cell>
          <cell r="AJ2203">
            <v>0</v>
          </cell>
        </row>
        <row r="2204"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</row>
        <row r="2205"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H2205">
            <v>0</v>
          </cell>
          <cell r="AI2205">
            <v>0</v>
          </cell>
          <cell r="AJ2205">
            <v>0</v>
          </cell>
        </row>
        <row r="2206"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</row>
        <row r="2207"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</row>
        <row r="2208"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H2208">
            <v>0</v>
          </cell>
          <cell r="AI2208">
            <v>0</v>
          </cell>
          <cell r="AJ2208">
            <v>0</v>
          </cell>
        </row>
        <row r="2209">
          <cell r="C2209">
            <v>110</v>
          </cell>
          <cell r="D2209">
            <v>110</v>
          </cell>
          <cell r="E2209">
            <v>110</v>
          </cell>
          <cell r="F2209">
            <v>0</v>
          </cell>
          <cell r="G2209">
            <v>0</v>
          </cell>
          <cell r="AA2209">
            <v>109</v>
          </cell>
          <cell r="AB2209">
            <v>0</v>
          </cell>
          <cell r="AC2209">
            <v>1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</row>
        <row r="2210"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H2210">
            <v>0</v>
          </cell>
          <cell r="AI2210">
            <v>0</v>
          </cell>
          <cell r="AJ2210">
            <v>0</v>
          </cell>
        </row>
        <row r="2211"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</row>
        <row r="2212"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</row>
        <row r="2213"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</row>
        <row r="2214"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</row>
        <row r="2215"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</row>
        <row r="2216"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</row>
        <row r="2217">
          <cell r="C2217">
            <v>4</v>
          </cell>
          <cell r="D2217">
            <v>4</v>
          </cell>
          <cell r="E2217">
            <v>4</v>
          </cell>
          <cell r="F2217">
            <v>0</v>
          </cell>
          <cell r="G2217">
            <v>0</v>
          </cell>
          <cell r="AA2217">
            <v>0</v>
          </cell>
          <cell r="AB2217">
            <v>4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</row>
        <row r="2218"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</row>
        <row r="2219"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</row>
        <row r="2220"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</row>
        <row r="2221"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</row>
        <row r="2222"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3</v>
          </cell>
          <cell r="D2223">
            <v>3</v>
          </cell>
          <cell r="E2223">
            <v>3</v>
          </cell>
          <cell r="F2223">
            <v>0</v>
          </cell>
          <cell r="G2223">
            <v>0</v>
          </cell>
          <cell r="AA2223">
            <v>3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</row>
        <row r="2224"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</row>
        <row r="2225"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</row>
        <row r="2226">
          <cell r="C2226">
            <v>1</v>
          </cell>
          <cell r="D2226">
            <v>1</v>
          </cell>
          <cell r="E2226">
            <v>1</v>
          </cell>
          <cell r="F2226">
            <v>0</v>
          </cell>
          <cell r="G2226">
            <v>0</v>
          </cell>
          <cell r="AA2226">
            <v>0</v>
          </cell>
          <cell r="AB2226">
            <v>0</v>
          </cell>
          <cell r="AC2226">
            <v>1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0</v>
          </cell>
          <cell r="AJ2226">
            <v>0</v>
          </cell>
        </row>
        <row r="2227"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</row>
        <row r="2228"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I2228">
            <v>0</v>
          </cell>
          <cell r="AJ2228">
            <v>0</v>
          </cell>
        </row>
        <row r="2229"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</row>
        <row r="2230"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</row>
        <row r="2231"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</row>
        <row r="2232"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</row>
        <row r="2233"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</row>
        <row r="2234"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</row>
        <row r="2235"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</row>
        <row r="2236"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</row>
        <row r="2237"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</row>
        <row r="2238"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</row>
        <row r="2239"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</row>
        <row r="2240"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</row>
        <row r="2241"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</row>
        <row r="2242"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</row>
        <row r="2243"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</row>
        <row r="2244"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</row>
        <row r="2245"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</row>
        <row r="2246"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</row>
        <row r="2247"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</row>
        <row r="2248">
          <cell r="C2248">
            <v>31</v>
          </cell>
          <cell r="D2248">
            <v>31</v>
          </cell>
          <cell r="E2248">
            <v>31</v>
          </cell>
          <cell r="F2248">
            <v>0</v>
          </cell>
          <cell r="G2248">
            <v>0</v>
          </cell>
          <cell r="AA2248">
            <v>0</v>
          </cell>
          <cell r="AB2248">
            <v>9</v>
          </cell>
          <cell r="AC2248">
            <v>22</v>
          </cell>
          <cell r="AD2248">
            <v>0</v>
          </cell>
          <cell r="AE2248">
            <v>0</v>
          </cell>
          <cell r="AF2248">
            <v>0</v>
          </cell>
          <cell r="AG2248">
            <v>0</v>
          </cell>
          <cell r="AH2248">
            <v>0</v>
          </cell>
          <cell r="AI2248">
            <v>0</v>
          </cell>
          <cell r="AJ2248">
            <v>0</v>
          </cell>
        </row>
        <row r="2249"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</row>
        <row r="2250"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</row>
        <row r="2251"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</row>
        <row r="2252"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</row>
        <row r="2253"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</row>
        <row r="2254"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</row>
        <row r="2255"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</row>
        <row r="2256"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</row>
        <row r="2257"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</row>
        <row r="2260">
          <cell r="C2260">
            <v>32</v>
          </cell>
          <cell r="D2260">
            <v>32</v>
          </cell>
          <cell r="E2260">
            <v>32</v>
          </cell>
          <cell r="F2260">
            <v>0</v>
          </cell>
          <cell r="G2260">
            <v>0</v>
          </cell>
          <cell r="AA2260">
            <v>0</v>
          </cell>
          <cell r="AB2260">
            <v>32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</row>
        <row r="2261"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</row>
        <row r="2262">
          <cell r="C2262">
            <v>13</v>
          </cell>
          <cell r="D2262">
            <v>13</v>
          </cell>
          <cell r="E2262">
            <v>13</v>
          </cell>
          <cell r="F2262">
            <v>0</v>
          </cell>
          <cell r="G2262">
            <v>0</v>
          </cell>
          <cell r="AA2262">
            <v>0</v>
          </cell>
          <cell r="AB2262">
            <v>13</v>
          </cell>
          <cell r="AC2262">
            <v>0</v>
          </cell>
          <cell r="AD2262">
            <v>0</v>
          </cell>
          <cell r="AE2262">
            <v>0</v>
          </cell>
          <cell r="AF2262">
            <v>0</v>
          </cell>
          <cell r="AG2262">
            <v>0</v>
          </cell>
          <cell r="AH2262">
            <v>0</v>
          </cell>
          <cell r="AI2262">
            <v>0</v>
          </cell>
          <cell r="AJ2262">
            <v>0</v>
          </cell>
        </row>
        <row r="2379">
          <cell r="C2379">
            <v>211</v>
          </cell>
          <cell r="H2379">
            <v>177</v>
          </cell>
          <cell r="I2379">
            <v>132</v>
          </cell>
          <cell r="J2379">
            <v>45</v>
          </cell>
          <cell r="K2379">
            <v>0</v>
          </cell>
          <cell r="L2379">
            <v>26</v>
          </cell>
          <cell r="M2379">
            <v>8</v>
          </cell>
          <cell r="N2379">
            <v>0</v>
          </cell>
          <cell r="P2379">
            <v>3</v>
          </cell>
          <cell r="Q2379">
            <v>64</v>
          </cell>
          <cell r="S2379">
            <v>7</v>
          </cell>
          <cell r="T2379">
            <v>32</v>
          </cell>
          <cell r="V2379">
            <v>0</v>
          </cell>
          <cell r="W2379">
            <v>1</v>
          </cell>
          <cell r="Y2379">
            <v>12</v>
          </cell>
          <cell r="Z2379">
            <v>92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45</v>
          </cell>
          <cell r="AL2379">
            <v>42995555</v>
          </cell>
        </row>
        <row r="2419">
          <cell r="C2419">
            <v>14</v>
          </cell>
          <cell r="H2419">
            <v>14</v>
          </cell>
          <cell r="I2419">
            <v>7</v>
          </cell>
          <cell r="J2419">
            <v>7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P2419">
            <v>0</v>
          </cell>
          <cell r="Q2419">
            <v>1</v>
          </cell>
          <cell r="S2419">
            <v>0</v>
          </cell>
          <cell r="T2419">
            <v>8</v>
          </cell>
          <cell r="V2419">
            <v>0</v>
          </cell>
          <cell r="W2419">
            <v>0</v>
          </cell>
          <cell r="Y2419">
            <v>0</v>
          </cell>
          <cell r="Z2419">
            <v>1</v>
          </cell>
          <cell r="AD2419">
            <v>0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I2419">
            <v>0</v>
          </cell>
          <cell r="AJ2419">
            <v>7</v>
          </cell>
          <cell r="AL2419">
            <v>738170</v>
          </cell>
        </row>
        <row r="2421"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</row>
        <row r="2422">
          <cell r="C2422">
            <v>5</v>
          </cell>
          <cell r="D2422">
            <v>5</v>
          </cell>
          <cell r="E2422">
            <v>5</v>
          </cell>
          <cell r="F2422">
            <v>0</v>
          </cell>
          <cell r="G2422">
            <v>0</v>
          </cell>
          <cell r="AA2422">
            <v>5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</row>
        <row r="2423">
          <cell r="C2423">
            <v>8</v>
          </cell>
          <cell r="D2423">
            <v>8</v>
          </cell>
          <cell r="E2423">
            <v>8</v>
          </cell>
          <cell r="F2423">
            <v>0</v>
          </cell>
          <cell r="G2423">
            <v>0</v>
          </cell>
          <cell r="AA2423">
            <v>1</v>
          </cell>
          <cell r="AB2423">
            <v>7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</row>
        <row r="2424"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</row>
        <row r="2425">
          <cell r="C2425">
            <v>5</v>
          </cell>
          <cell r="D2425">
            <v>5</v>
          </cell>
          <cell r="E2425">
            <v>5</v>
          </cell>
          <cell r="F2425">
            <v>0</v>
          </cell>
          <cell r="G2425">
            <v>0</v>
          </cell>
          <cell r="AA2425">
            <v>0</v>
          </cell>
          <cell r="AB2425">
            <v>5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</row>
        <row r="2426"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</row>
        <row r="2427"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</row>
        <row r="2428"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</row>
        <row r="2429"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0</v>
          </cell>
          <cell r="AJ2429">
            <v>0</v>
          </cell>
        </row>
        <row r="2430"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H2430">
            <v>0</v>
          </cell>
          <cell r="AI2430">
            <v>0</v>
          </cell>
          <cell r="AJ2430">
            <v>0</v>
          </cell>
        </row>
        <row r="2431"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0</v>
          </cell>
          <cell r="AJ2431">
            <v>0</v>
          </cell>
        </row>
        <row r="2432"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</row>
        <row r="2433"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</row>
        <row r="2434"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</row>
        <row r="2435"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0</v>
          </cell>
          <cell r="AJ2435">
            <v>0</v>
          </cell>
        </row>
        <row r="2436"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</row>
        <row r="2437">
          <cell r="C2437">
            <v>63</v>
          </cell>
          <cell r="D2437">
            <v>63</v>
          </cell>
          <cell r="E2437">
            <v>63</v>
          </cell>
          <cell r="F2437">
            <v>0</v>
          </cell>
          <cell r="G2437">
            <v>0</v>
          </cell>
          <cell r="AA2437">
            <v>59</v>
          </cell>
          <cell r="AB2437">
            <v>3</v>
          </cell>
          <cell r="AC2437">
            <v>1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</row>
        <row r="2438"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</row>
        <row r="2439"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</row>
        <row r="2440">
          <cell r="C2440">
            <v>139</v>
          </cell>
          <cell r="D2440">
            <v>139</v>
          </cell>
          <cell r="E2440">
            <v>139</v>
          </cell>
          <cell r="F2440">
            <v>0</v>
          </cell>
          <cell r="G2440">
            <v>0</v>
          </cell>
          <cell r="AA2440">
            <v>66</v>
          </cell>
          <cell r="AB2440">
            <v>0</v>
          </cell>
          <cell r="AC2440">
            <v>73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</row>
        <row r="2441"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</row>
        <row r="2442"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</row>
        <row r="2443"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</row>
        <row r="2444">
          <cell r="C2444">
            <v>235</v>
          </cell>
          <cell r="D2444">
            <v>163</v>
          </cell>
          <cell r="E2444">
            <v>163</v>
          </cell>
          <cell r="F2444">
            <v>0</v>
          </cell>
          <cell r="G2444">
            <v>72</v>
          </cell>
          <cell r="AA2444">
            <v>129</v>
          </cell>
          <cell r="AB2444">
            <v>0</v>
          </cell>
          <cell r="AC2444">
            <v>106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</row>
        <row r="2445"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</row>
        <row r="2446"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</row>
        <row r="2450">
          <cell r="C2450">
            <v>13</v>
          </cell>
          <cell r="D2450">
            <v>13</v>
          </cell>
          <cell r="E2450">
            <v>13</v>
          </cell>
          <cell r="F2450">
            <v>0</v>
          </cell>
          <cell r="G2450">
            <v>0</v>
          </cell>
          <cell r="AA2450">
            <v>13</v>
          </cell>
          <cell r="AB2450">
            <v>0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L2450">
            <v>660010</v>
          </cell>
        </row>
        <row r="2451"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  <cell r="AL2451">
            <v>0</v>
          </cell>
        </row>
        <row r="2452"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L2452">
            <v>0</v>
          </cell>
        </row>
        <row r="2453"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L2453">
            <v>0</v>
          </cell>
        </row>
        <row r="2454"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L2454">
            <v>0</v>
          </cell>
        </row>
        <row r="2455"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L2455">
            <v>0</v>
          </cell>
        </row>
        <row r="2456"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L2456">
            <v>0</v>
          </cell>
        </row>
        <row r="2457"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L2457">
            <v>0</v>
          </cell>
        </row>
        <row r="2458"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</row>
        <row r="2459"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</row>
        <row r="2460"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</row>
        <row r="2541">
          <cell r="C2541">
            <v>68</v>
          </cell>
          <cell r="H2541">
            <v>57</v>
          </cell>
          <cell r="I2541">
            <v>30</v>
          </cell>
          <cell r="J2541">
            <v>27</v>
          </cell>
          <cell r="K2541">
            <v>0</v>
          </cell>
          <cell r="L2541">
            <v>5</v>
          </cell>
          <cell r="M2541">
            <v>6</v>
          </cell>
          <cell r="N2541">
            <v>0</v>
          </cell>
          <cell r="P2541">
            <v>1</v>
          </cell>
          <cell r="Q2541">
            <v>37</v>
          </cell>
          <cell r="S2541">
            <v>22</v>
          </cell>
          <cell r="T2541">
            <v>5</v>
          </cell>
          <cell r="V2541">
            <v>0</v>
          </cell>
          <cell r="W2541">
            <v>0</v>
          </cell>
          <cell r="Y2541">
            <v>0</v>
          </cell>
          <cell r="Z2541">
            <v>3</v>
          </cell>
          <cell r="AD2541">
            <v>0</v>
          </cell>
          <cell r="AE2541">
            <v>0</v>
          </cell>
          <cell r="AF2541">
            <v>0</v>
          </cell>
          <cell r="AG2541">
            <v>0</v>
          </cell>
          <cell r="AH2541">
            <v>0</v>
          </cell>
          <cell r="AI2541">
            <v>0</v>
          </cell>
          <cell r="AJ2541">
            <v>27</v>
          </cell>
          <cell r="AL2541">
            <v>8867600</v>
          </cell>
        </row>
        <row r="2561">
          <cell r="C2561">
            <v>918</v>
          </cell>
          <cell r="D2561">
            <v>793</v>
          </cell>
          <cell r="E2561">
            <v>793</v>
          </cell>
          <cell r="F2561">
            <v>0</v>
          </cell>
          <cell r="G2561">
            <v>125</v>
          </cell>
          <cell r="AA2561">
            <v>848</v>
          </cell>
          <cell r="AB2561">
            <v>2</v>
          </cell>
          <cell r="AC2561">
            <v>68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</row>
        <row r="2567">
          <cell r="C2567">
            <v>9</v>
          </cell>
          <cell r="D2567">
            <v>9</v>
          </cell>
          <cell r="E2567">
            <v>9</v>
          </cell>
          <cell r="F2567">
            <v>0</v>
          </cell>
          <cell r="G2567">
            <v>0</v>
          </cell>
          <cell r="AA2567">
            <v>2</v>
          </cell>
          <cell r="AB2567">
            <v>7</v>
          </cell>
          <cell r="AC2567">
            <v>0</v>
          </cell>
          <cell r="AD2567">
            <v>0</v>
          </cell>
          <cell r="AE2567">
            <v>0</v>
          </cell>
          <cell r="AF2567">
            <v>0</v>
          </cell>
          <cell r="AG2567">
            <v>0</v>
          </cell>
          <cell r="AH2567">
            <v>0</v>
          </cell>
          <cell r="AI2567">
            <v>0</v>
          </cell>
          <cell r="AJ2567">
            <v>0</v>
          </cell>
        </row>
        <row r="2575">
          <cell r="C2575">
            <v>13</v>
          </cell>
          <cell r="H2575">
            <v>13</v>
          </cell>
          <cell r="I2575">
            <v>11</v>
          </cell>
          <cell r="J2575">
            <v>2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P2575">
            <v>0</v>
          </cell>
          <cell r="Q2575">
            <v>8</v>
          </cell>
          <cell r="S2575">
            <v>0</v>
          </cell>
          <cell r="T2575">
            <v>4</v>
          </cell>
          <cell r="V2575">
            <v>0</v>
          </cell>
          <cell r="W2575">
            <v>0</v>
          </cell>
          <cell r="Y2575">
            <v>0</v>
          </cell>
          <cell r="Z2575">
            <v>0</v>
          </cell>
          <cell r="AD2575">
            <v>0</v>
          </cell>
          <cell r="AE2575">
            <v>0</v>
          </cell>
          <cell r="AF2575">
            <v>0</v>
          </cell>
          <cell r="AG2575">
            <v>0</v>
          </cell>
          <cell r="AH2575">
            <v>0</v>
          </cell>
          <cell r="AI2575">
            <v>0</v>
          </cell>
          <cell r="AJ2575">
            <v>2</v>
          </cell>
          <cell r="AL2575">
            <v>2961600</v>
          </cell>
        </row>
        <row r="2615">
          <cell r="C2615">
            <v>49</v>
          </cell>
          <cell r="H2615">
            <v>38</v>
          </cell>
          <cell r="I2615">
            <v>25</v>
          </cell>
          <cell r="J2615">
            <v>13</v>
          </cell>
          <cell r="K2615">
            <v>3</v>
          </cell>
          <cell r="L2615">
            <v>5</v>
          </cell>
          <cell r="M2615">
            <v>2</v>
          </cell>
          <cell r="N2615">
            <v>1</v>
          </cell>
          <cell r="P2615">
            <v>0</v>
          </cell>
          <cell r="Q2615">
            <v>39</v>
          </cell>
          <cell r="S2615">
            <v>0</v>
          </cell>
          <cell r="T2615">
            <v>8</v>
          </cell>
          <cell r="V2615">
            <v>0</v>
          </cell>
          <cell r="W2615">
            <v>0</v>
          </cell>
          <cell r="Y2615">
            <v>0</v>
          </cell>
          <cell r="Z2615">
            <v>2</v>
          </cell>
          <cell r="AD2615">
            <v>0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I2615">
            <v>0</v>
          </cell>
          <cell r="AJ2615">
            <v>16</v>
          </cell>
          <cell r="AL2615">
            <v>5747715</v>
          </cell>
        </row>
        <row r="2617">
          <cell r="C2617">
            <v>18</v>
          </cell>
          <cell r="D2617">
            <v>18</v>
          </cell>
          <cell r="E2617">
            <v>18</v>
          </cell>
          <cell r="F2617">
            <v>0</v>
          </cell>
          <cell r="G2617">
            <v>0</v>
          </cell>
          <cell r="AA2617">
            <v>18</v>
          </cell>
          <cell r="AB2617">
            <v>0</v>
          </cell>
          <cell r="AC2617">
            <v>0</v>
          </cell>
          <cell r="AD2617">
            <v>0</v>
          </cell>
          <cell r="AE2617">
            <v>0</v>
          </cell>
          <cell r="AF2617">
            <v>0</v>
          </cell>
          <cell r="AG2617">
            <v>0</v>
          </cell>
          <cell r="AH2617">
            <v>0</v>
          </cell>
          <cell r="AI2617">
            <v>0</v>
          </cell>
          <cell r="AJ2617">
            <v>0</v>
          </cell>
        </row>
        <row r="2618">
          <cell r="C2618">
            <v>11</v>
          </cell>
          <cell r="D2618">
            <v>11</v>
          </cell>
          <cell r="E2618">
            <v>9</v>
          </cell>
          <cell r="F2618">
            <v>2</v>
          </cell>
          <cell r="G2618">
            <v>0</v>
          </cell>
          <cell r="AA2618">
            <v>11</v>
          </cell>
          <cell r="AB2618">
            <v>0</v>
          </cell>
          <cell r="AC2618">
            <v>0</v>
          </cell>
          <cell r="AD2618">
            <v>0</v>
          </cell>
          <cell r="AE2618">
            <v>0</v>
          </cell>
          <cell r="AF2618">
            <v>0</v>
          </cell>
          <cell r="AG2618">
            <v>0</v>
          </cell>
          <cell r="AH2618">
            <v>0</v>
          </cell>
          <cell r="AI2618">
            <v>0</v>
          </cell>
          <cell r="AJ2618">
            <v>2</v>
          </cell>
        </row>
        <row r="2619"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  <cell r="AE2619">
            <v>0</v>
          </cell>
          <cell r="AF2619">
            <v>0</v>
          </cell>
          <cell r="AG2619">
            <v>0</v>
          </cell>
          <cell r="AH2619">
            <v>0</v>
          </cell>
          <cell r="AI2619">
            <v>0</v>
          </cell>
          <cell r="AJ2619">
            <v>0</v>
          </cell>
        </row>
        <row r="2621">
          <cell r="C2621">
            <v>90</v>
          </cell>
          <cell r="H2621">
            <v>90</v>
          </cell>
          <cell r="I2621">
            <v>29</v>
          </cell>
          <cell r="J2621">
            <v>61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AD2621">
            <v>2</v>
          </cell>
          <cell r="AE2621">
            <v>0</v>
          </cell>
          <cell r="AF2621">
            <v>0</v>
          </cell>
          <cell r="AG2621">
            <v>0</v>
          </cell>
          <cell r="AH2621">
            <v>0</v>
          </cell>
          <cell r="AI2621">
            <v>0</v>
          </cell>
          <cell r="AJ2621">
            <v>54</v>
          </cell>
          <cell r="AL2621">
            <v>4565470</v>
          </cell>
        </row>
        <row r="2622">
          <cell r="C2622">
            <v>1</v>
          </cell>
          <cell r="H2622">
            <v>1</v>
          </cell>
          <cell r="I2622">
            <v>1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AD2622">
            <v>0</v>
          </cell>
          <cell r="AE2622">
            <v>0</v>
          </cell>
          <cell r="AF2622">
            <v>0</v>
          </cell>
          <cell r="AG2622">
            <v>0</v>
          </cell>
          <cell r="AH2622">
            <v>0</v>
          </cell>
          <cell r="AI2622">
            <v>0</v>
          </cell>
          <cell r="AJ2622">
            <v>0</v>
          </cell>
          <cell r="AL2622">
            <v>309370</v>
          </cell>
        </row>
        <row r="2623">
          <cell r="C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AD2623">
            <v>0</v>
          </cell>
          <cell r="AE2623">
            <v>0</v>
          </cell>
          <cell r="AF2623">
            <v>0</v>
          </cell>
          <cell r="AG2623">
            <v>0</v>
          </cell>
          <cell r="AH2623">
            <v>0</v>
          </cell>
          <cell r="AI2623">
            <v>0</v>
          </cell>
          <cell r="AJ2623">
            <v>0</v>
          </cell>
          <cell r="AL2623">
            <v>0</v>
          </cell>
        </row>
        <row r="2624">
          <cell r="C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AD2624">
            <v>0</v>
          </cell>
          <cell r="AE2624">
            <v>0</v>
          </cell>
          <cell r="AF2624">
            <v>0</v>
          </cell>
          <cell r="AG2624">
            <v>0</v>
          </cell>
          <cell r="AH2624">
            <v>0</v>
          </cell>
          <cell r="AI2624">
            <v>0</v>
          </cell>
          <cell r="AJ2624">
            <v>0</v>
          </cell>
          <cell r="AL2624">
            <v>0</v>
          </cell>
        </row>
        <row r="2625">
          <cell r="C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AD2625">
            <v>0</v>
          </cell>
          <cell r="AE2625">
            <v>0</v>
          </cell>
          <cell r="AF2625">
            <v>0</v>
          </cell>
          <cell r="AG2625">
            <v>0</v>
          </cell>
          <cell r="AH2625">
            <v>0</v>
          </cell>
          <cell r="AI2625">
            <v>0</v>
          </cell>
          <cell r="AJ2625">
            <v>0</v>
          </cell>
          <cell r="AL2625">
            <v>0</v>
          </cell>
        </row>
        <row r="2626">
          <cell r="C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L2626">
            <v>0</v>
          </cell>
        </row>
        <row r="2627">
          <cell r="C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AD2627">
            <v>0</v>
          </cell>
          <cell r="AE2627">
            <v>0</v>
          </cell>
          <cell r="AF2627">
            <v>0</v>
          </cell>
          <cell r="AG2627">
            <v>0</v>
          </cell>
          <cell r="AH2627">
            <v>0</v>
          </cell>
          <cell r="AI2627">
            <v>0</v>
          </cell>
          <cell r="AJ2627">
            <v>0</v>
          </cell>
          <cell r="AL2627">
            <v>0</v>
          </cell>
        </row>
        <row r="2628">
          <cell r="C2628">
            <v>69</v>
          </cell>
          <cell r="E2628">
            <v>59</v>
          </cell>
          <cell r="AL2628">
            <v>9287780</v>
          </cell>
        </row>
        <row r="2629">
          <cell r="C2629">
            <v>1</v>
          </cell>
          <cell r="E2629">
            <v>0</v>
          </cell>
          <cell r="AL2629">
            <v>0</v>
          </cell>
        </row>
        <row r="2630">
          <cell r="C2630">
            <v>0</v>
          </cell>
          <cell r="E2630">
            <v>0</v>
          </cell>
          <cell r="AL2630">
            <v>0</v>
          </cell>
        </row>
        <row r="2631">
          <cell r="P2631">
            <v>0</v>
          </cell>
          <cell r="Q2631">
            <v>54</v>
          </cell>
          <cell r="S2631">
            <v>0</v>
          </cell>
          <cell r="T2631">
            <v>0</v>
          </cell>
          <cell r="V2631">
            <v>0</v>
          </cell>
          <cell r="W2631">
            <v>0</v>
          </cell>
          <cell r="Y2631">
            <v>0</v>
          </cell>
          <cell r="Z2631">
            <v>37</v>
          </cell>
        </row>
        <row r="2633">
          <cell r="C2633">
            <v>15</v>
          </cell>
          <cell r="D2633">
            <v>15</v>
          </cell>
          <cell r="E2633">
            <v>15</v>
          </cell>
          <cell r="F2633">
            <v>0</v>
          </cell>
          <cell r="G2633">
            <v>0</v>
          </cell>
          <cell r="AA2633">
            <v>0</v>
          </cell>
          <cell r="AB2633">
            <v>15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</row>
        <row r="2634"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AA2634">
            <v>0</v>
          </cell>
          <cell r="AB2634">
            <v>0</v>
          </cell>
          <cell r="AC2634">
            <v>0</v>
          </cell>
          <cell r="AD2634">
            <v>0</v>
          </cell>
          <cell r="AE2634">
            <v>0</v>
          </cell>
          <cell r="AF2634">
            <v>0</v>
          </cell>
          <cell r="AG2634">
            <v>0</v>
          </cell>
          <cell r="AH2634">
            <v>0</v>
          </cell>
          <cell r="AI2634">
            <v>0</v>
          </cell>
          <cell r="AJ2634">
            <v>0</v>
          </cell>
        </row>
        <row r="2635"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</row>
        <row r="2636"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AA2636">
            <v>0</v>
          </cell>
          <cell r="AB2636">
            <v>0</v>
          </cell>
          <cell r="AC2636">
            <v>0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H2636">
            <v>0</v>
          </cell>
          <cell r="AI2636">
            <v>0</v>
          </cell>
          <cell r="AJ2636">
            <v>0</v>
          </cell>
        </row>
        <row r="2637"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H2637">
            <v>0</v>
          </cell>
          <cell r="AI2637">
            <v>0</v>
          </cell>
          <cell r="AJ2637">
            <v>0</v>
          </cell>
        </row>
        <row r="2638">
          <cell r="C2638">
            <v>2</v>
          </cell>
          <cell r="D2638">
            <v>2</v>
          </cell>
          <cell r="E2638">
            <v>2</v>
          </cell>
          <cell r="F2638">
            <v>0</v>
          </cell>
          <cell r="G2638">
            <v>0</v>
          </cell>
          <cell r="AA2638">
            <v>0</v>
          </cell>
          <cell r="AB2638">
            <v>2</v>
          </cell>
          <cell r="AC2638">
            <v>0</v>
          </cell>
          <cell r="AD2638">
            <v>0</v>
          </cell>
          <cell r="AE2638">
            <v>0</v>
          </cell>
          <cell r="AF2638">
            <v>0</v>
          </cell>
          <cell r="AG2638">
            <v>0</v>
          </cell>
          <cell r="AH2638">
            <v>0</v>
          </cell>
          <cell r="AI2638">
            <v>0</v>
          </cell>
          <cell r="AJ2638">
            <v>0</v>
          </cell>
        </row>
        <row r="2639">
          <cell r="C2639">
            <v>62</v>
          </cell>
          <cell r="D2639">
            <v>62</v>
          </cell>
          <cell r="E2639">
            <v>62</v>
          </cell>
          <cell r="F2639">
            <v>0</v>
          </cell>
          <cell r="G2639">
            <v>0</v>
          </cell>
          <cell r="AA2639">
            <v>0</v>
          </cell>
          <cell r="AB2639">
            <v>49</v>
          </cell>
          <cell r="AC2639">
            <v>13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</row>
        <row r="2640"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AA2640">
            <v>0</v>
          </cell>
          <cell r="AB2640">
            <v>0</v>
          </cell>
          <cell r="AC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</row>
        <row r="2641">
          <cell r="C2641">
            <v>55</v>
          </cell>
          <cell r="D2641">
            <v>55</v>
          </cell>
          <cell r="E2641">
            <v>55</v>
          </cell>
          <cell r="F2641">
            <v>0</v>
          </cell>
          <cell r="G2641">
            <v>0</v>
          </cell>
          <cell r="AA2641">
            <v>0</v>
          </cell>
          <cell r="AB2641">
            <v>40</v>
          </cell>
          <cell r="AC2641">
            <v>15</v>
          </cell>
          <cell r="AD2641">
            <v>0</v>
          </cell>
          <cell r="AE2641">
            <v>0</v>
          </cell>
          <cell r="AF2641">
            <v>0</v>
          </cell>
          <cell r="AG2641">
            <v>0</v>
          </cell>
          <cell r="AH2641">
            <v>0</v>
          </cell>
          <cell r="AI2641">
            <v>0</v>
          </cell>
          <cell r="AJ2641">
            <v>0</v>
          </cell>
        </row>
        <row r="2642">
          <cell r="C2642">
            <v>46</v>
          </cell>
          <cell r="D2642">
            <v>46</v>
          </cell>
          <cell r="E2642">
            <v>46</v>
          </cell>
          <cell r="F2642">
            <v>0</v>
          </cell>
          <cell r="G2642">
            <v>0</v>
          </cell>
          <cell r="AA2642">
            <v>0</v>
          </cell>
          <cell r="AB2642">
            <v>39</v>
          </cell>
          <cell r="AC2642">
            <v>7</v>
          </cell>
          <cell r="AD2642">
            <v>0</v>
          </cell>
          <cell r="AE2642">
            <v>0</v>
          </cell>
          <cell r="AF2642">
            <v>0</v>
          </cell>
          <cell r="AG2642">
            <v>0</v>
          </cell>
          <cell r="AH2642">
            <v>0</v>
          </cell>
          <cell r="AI2642">
            <v>0</v>
          </cell>
          <cell r="AJ2642">
            <v>0</v>
          </cell>
        </row>
        <row r="2643"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AA2643">
            <v>0</v>
          </cell>
          <cell r="AB2643">
            <v>0</v>
          </cell>
          <cell r="AC2643">
            <v>0</v>
          </cell>
          <cell r="AD2643">
            <v>0</v>
          </cell>
          <cell r="AE2643">
            <v>0</v>
          </cell>
          <cell r="AF2643">
            <v>0</v>
          </cell>
          <cell r="AG2643">
            <v>0</v>
          </cell>
          <cell r="AH2643">
            <v>0</v>
          </cell>
          <cell r="AI2643">
            <v>0</v>
          </cell>
          <cell r="AJ2643">
            <v>0</v>
          </cell>
        </row>
        <row r="2644"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  <cell r="AE2644">
            <v>0</v>
          </cell>
          <cell r="AF2644">
            <v>0</v>
          </cell>
          <cell r="AG2644">
            <v>0</v>
          </cell>
          <cell r="AH2644">
            <v>0</v>
          </cell>
          <cell r="AI2644">
            <v>0</v>
          </cell>
          <cell r="AJ2644">
            <v>0</v>
          </cell>
        </row>
        <row r="2645"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  <cell r="AE2645">
            <v>0</v>
          </cell>
          <cell r="AF2645">
            <v>0</v>
          </cell>
          <cell r="AG2645">
            <v>0</v>
          </cell>
          <cell r="AH2645">
            <v>0</v>
          </cell>
          <cell r="AI2645">
            <v>0</v>
          </cell>
          <cell r="AJ2645">
            <v>0</v>
          </cell>
        </row>
        <row r="2646"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</row>
        <row r="2647"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</row>
        <row r="2648"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AA2648">
            <v>0</v>
          </cell>
          <cell r="AB2648">
            <v>0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</row>
        <row r="2649">
          <cell r="C2649">
            <v>99</v>
          </cell>
          <cell r="D2649">
            <v>99</v>
          </cell>
          <cell r="E2649">
            <v>99</v>
          </cell>
          <cell r="F2649">
            <v>0</v>
          </cell>
          <cell r="G2649">
            <v>0</v>
          </cell>
          <cell r="AA2649">
            <v>0</v>
          </cell>
          <cell r="AB2649">
            <v>99</v>
          </cell>
          <cell r="AC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</row>
        <row r="2858">
          <cell r="C2858">
            <v>102</v>
          </cell>
          <cell r="H2858">
            <v>90</v>
          </cell>
          <cell r="I2858">
            <v>74</v>
          </cell>
          <cell r="J2858">
            <v>16</v>
          </cell>
          <cell r="K2858">
            <v>3</v>
          </cell>
          <cell r="L2858">
            <v>8</v>
          </cell>
          <cell r="M2858">
            <v>1</v>
          </cell>
          <cell r="N2858">
            <v>0</v>
          </cell>
          <cell r="P2858">
            <v>19</v>
          </cell>
          <cell r="Q2858">
            <v>35</v>
          </cell>
          <cell r="S2858">
            <v>5</v>
          </cell>
          <cell r="T2858">
            <v>17</v>
          </cell>
          <cell r="V2858">
            <v>0</v>
          </cell>
          <cell r="W2858">
            <v>0</v>
          </cell>
          <cell r="Y2858">
            <v>2</v>
          </cell>
          <cell r="Z2858">
            <v>9</v>
          </cell>
          <cell r="AD2858">
            <v>1</v>
          </cell>
          <cell r="AE2858">
            <v>0</v>
          </cell>
          <cell r="AF2858">
            <v>0</v>
          </cell>
          <cell r="AG2858">
            <v>15</v>
          </cell>
          <cell r="AH2858">
            <v>0</v>
          </cell>
          <cell r="AI2858">
            <v>0</v>
          </cell>
          <cell r="AJ2858">
            <v>18</v>
          </cell>
          <cell r="AL2858">
            <v>19390080</v>
          </cell>
        </row>
        <row r="2861">
          <cell r="C2861">
            <v>0</v>
          </cell>
          <cell r="I2861">
            <v>0</v>
          </cell>
        </row>
        <row r="2862">
          <cell r="C2862">
            <v>5</v>
          </cell>
          <cell r="I2862">
            <v>5</v>
          </cell>
        </row>
        <row r="2863">
          <cell r="C2863">
            <v>0</v>
          </cell>
          <cell r="I2863">
            <v>0</v>
          </cell>
        </row>
        <row r="2870">
          <cell r="C2870">
            <v>17</v>
          </cell>
          <cell r="H2870">
            <v>15</v>
          </cell>
          <cell r="I2870">
            <v>15</v>
          </cell>
          <cell r="J2870">
            <v>0</v>
          </cell>
          <cell r="K2870">
            <v>0</v>
          </cell>
          <cell r="L2870">
            <v>2</v>
          </cell>
          <cell r="M2870">
            <v>0</v>
          </cell>
          <cell r="N2870">
            <v>0</v>
          </cell>
          <cell r="P2870">
            <v>1</v>
          </cell>
          <cell r="Q2870">
            <v>2</v>
          </cell>
          <cell r="S2870">
            <v>12</v>
          </cell>
          <cell r="T2870">
            <v>2</v>
          </cell>
          <cell r="V2870">
            <v>0</v>
          </cell>
          <cell r="W2870">
            <v>0</v>
          </cell>
          <cell r="Y2870">
            <v>0</v>
          </cell>
          <cell r="Z2870">
            <v>0</v>
          </cell>
          <cell r="AD2870">
            <v>0</v>
          </cell>
          <cell r="AE2870">
            <v>0</v>
          </cell>
          <cell r="AF2870">
            <v>0</v>
          </cell>
          <cell r="AG2870">
            <v>7</v>
          </cell>
          <cell r="AH2870">
            <v>0</v>
          </cell>
          <cell r="AI2870">
            <v>0</v>
          </cell>
          <cell r="AJ2870">
            <v>0</v>
          </cell>
          <cell r="AL2870">
            <v>987600</v>
          </cell>
        </row>
        <row r="2882">
          <cell r="C2882">
            <v>16</v>
          </cell>
          <cell r="D2882">
            <v>16</v>
          </cell>
          <cell r="E2882">
            <v>16</v>
          </cell>
          <cell r="F2882">
            <v>0</v>
          </cell>
          <cell r="G2882">
            <v>0</v>
          </cell>
          <cell r="AA2882">
            <v>0</v>
          </cell>
          <cell r="AB2882">
            <v>14</v>
          </cell>
          <cell r="AC2882">
            <v>2</v>
          </cell>
          <cell r="AD2882">
            <v>0</v>
          </cell>
          <cell r="AE2882">
            <v>0</v>
          </cell>
          <cell r="AF2882">
            <v>0</v>
          </cell>
          <cell r="AG2882">
            <v>0</v>
          </cell>
          <cell r="AH2882">
            <v>0</v>
          </cell>
          <cell r="AI2882">
            <v>0</v>
          </cell>
          <cell r="AJ2882">
            <v>0</v>
          </cell>
        </row>
        <row r="2937">
          <cell r="C2937">
            <v>47</v>
          </cell>
          <cell r="E2937">
            <v>47</v>
          </cell>
        </row>
        <row r="2939">
          <cell r="C2939">
            <v>49</v>
          </cell>
          <cell r="E2939">
            <v>39</v>
          </cell>
          <cell r="AL2939">
            <v>1331850</v>
          </cell>
        </row>
        <row r="2949">
          <cell r="C2949">
            <v>91</v>
          </cell>
          <cell r="E2949">
            <v>29</v>
          </cell>
        </row>
        <row r="2951">
          <cell r="C2951">
            <v>128</v>
          </cell>
          <cell r="E2951">
            <v>128</v>
          </cell>
          <cell r="AL2951">
            <v>2880000</v>
          </cell>
        </row>
        <row r="2952">
          <cell r="C2952">
            <v>243</v>
          </cell>
          <cell r="E2952">
            <v>243</v>
          </cell>
          <cell r="AL2952">
            <v>17199540</v>
          </cell>
        </row>
        <row r="2953">
          <cell r="C2953">
            <v>0</v>
          </cell>
          <cell r="E2953">
            <v>0</v>
          </cell>
          <cell r="AL2953">
            <v>0</v>
          </cell>
        </row>
        <row r="2954">
          <cell r="C2954">
            <v>228</v>
          </cell>
          <cell r="E2954">
            <v>222</v>
          </cell>
          <cell r="AL2954">
            <v>685980</v>
          </cell>
        </row>
        <row r="2955">
          <cell r="C2955">
            <v>0</v>
          </cell>
          <cell r="E2955">
            <v>0</v>
          </cell>
          <cell r="AL2955">
            <v>0</v>
          </cell>
        </row>
        <row r="2956">
          <cell r="C2956">
            <v>0</v>
          </cell>
          <cell r="E2956">
            <v>0</v>
          </cell>
          <cell r="AL2956">
            <v>0</v>
          </cell>
        </row>
        <row r="2957">
          <cell r="C2957">
            <v>0</v>
          </cell>
          <cell r="E2957">
            <v>0</v>
          </cell>
          <cell r="AL2957">
            <v>0</v>
          </cell>
        </row>
        <row r="2976">
          <cell r="C2976">
            <v>781</v>
          </cell>
          <cell r="E2976">
            <v>781</v>
          </cell>
          <cell r="AL2976">
            <v>3191310</v>
          </cell>
        </row>
        <row r="2995">
          <cell r="C2995">
            <v>584</v>
          </cell>
          <cell r="E2995">
            <v>584</v>
          </cell>
          <cell r="AL2995">
            <v>1968080</v>
          </cell>
        </row>
        <row r="3013">
          <cell r="C3013">
            <v>252</v>
          </cell>
          <cell r="E3013">
            <v>252</v>
          </cell>
          <cell r="AL3013">
            <v>1969520</v>
          </cell>
        </row>
        <row r="3045">
          <cell r="C3045">
            <v>69</v>
          </cell>
          <cell r="E3045">
            <v>69</v>
          </cell>
          <cell r="AL3045">
            <v>6364950</v>
          </cell>
        </row>
        <row r="3073">
          <cell r="C3073">
            <v>106</v>
          </cell>
          <cell r="I3073">
            <v>55</v>
          </cell>
          <cell r="P3073">
            <v>0</v>
          </cell>
          <cell r="Q3073">
            <v>0</v>
          </cell>
          <cell r="S3073">
            <v>0</v>
          </cell>
          <cell r="T3073">
            <v>0</v>
          </cell>
          <cell r="V3073">
            <v>0</v>
          </cell>
          <cell r="W3073">
            <v>0</v>
          </cell>
          <cell r="Y3073">
            <v>0</v>
          </cell>
          <cell r="Z3073">
            <v>0</v>
          </cell>
          <cell r="AL3073">
            <v>1530350</v>
          </cell>
        </row>
        <row r="3084">
          <cell r="C3084">
            <v>108</v>
          </cell>
          <cell r="H3084">
            <v>57</v>
          </cell>
          <cell r="I3084">
            <v>57</v>
          </cell>
          <cell r="J3084">
            <v>0</v>
          </cell>
          <cell r="K3084">
            <v>0</v>
          </cell>
          <cell r="L3084">
            <v>51</v>
          </cell>
          <cell r="M3084">
            <v>0</v>
          </cell>
          <cell r="N3084">
            <v>0</v>
          </cell>
          <cell r="AD3084">
            <v>0</v>
          </cell>
          <cell r="AE3084">
            <v>0</v>
          </cell>
          <cell r="AF3084">
            <v>0</v>
          </cell>
          <cell r="AG3084">
            <v>0</v>
          </cell>
          <cell r="AH3084">
            <v>0</v>
          </cell>
          <cell r="AI3084">
            <v>0</v>
          </cell>
          <cell r="AJ3084">
            <v>0</v>
          </cell>
          <cell r="AL3084">
            <v>1530350</v>
          </cell>
        </row>
        <row r="3134">
          <cell r="C3134">
            <v>0</v>
          </cell>
        </row>
        <row r="3137">
          <cell r="C3137">
            <v>317</v>
          </cell>
          <cell r="E3137">
            <v>317</v>
          </cell>
          <cell r="AL3137">
            <v>7471690</v>
          </cell>
        </row>
        <row r="3138">
          <cell r="C3138">
            <v>0</v>
          </cell>
          <cell r="E3138">
            <v>0</v>
          </cell>
          <cell r="AL3138">
            <v>0</v>
          </cell>
        </row>
        <row r="3150">
          <cell r="C3150">
            <v>4</v>
          </cell>
          <cell r="E3150">
            <v>4</v>
          </cell>
          <cell r="AL3150">
            <v>33680</v>
          </cell>
        </row>
        <row r="3151">
          <cell r="C3151">
            <v>0</v>
          </cell>
          <cell r="E3151">
            <v>0</v>
          </cell>
          <cell r="AL3151">
            <v>0</v>
          </cell>
        </row>
        <row r="3152">
          <cell r="C3152">
            <v>0</v>
          </cell>
          <cell r="E3152">
            <v>0</v>
          </cell>
          <cell r="AL3152">
            <v>0</v>
          </cell>
        </row>
        <row r="3153">
          <cell r="C3153">
            <v>0</v>
          </cell>
          <cell r="E3153">
            <v>0</v>
          </cell>
          <cell r="AL3153">
            <v>0</v>
          </cell>
        </row>
        <row r="3154">
          <cell r="C3154">
            <v>0</v>
          </cell>
          <cell r="E3154">
            <v>0</v>
          </cell>
          <cell r="AL3154">
            <v>0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2022</v>
          </cell>
        </row>
      </sheetData>
      <sheetData sheetId="1">
        <row r="52">
          <cell r="C52">
            <v>7479</v>
          </cell>
          <cell r="E52">
            <v>7446</v>
          </cell>
          <cell r="AL52">
            <v>64556820</v>
          </cell>
        </row>
        <row r="54">
          <cell r="C54">
            <v>0</v>
          </cell>
          <cell r="AL54">
            <v>0</v>
          </cell>
        </row>
        <row r="55">
          <cell r="C55">
            <v>175</v>
          </cell>
          <cell r="E55">
            <v>113</v>
          </cell>
          <cell r="AL55">
            <v>1817040</v>
          </cell>
        </row>
        <row r="56">
          <cell r="C56">
            <v>4656</v>
          </cell>
          <cell r="E56">
            <v>4481</v>
          </cell>
          <cell r="AL56">
            <v>38850270</v>
          </cell>
        </row>
        <row r="60">
          <cell r="C60">
            <v>984</v>
          </cell>
          <cell r="E60">
            <v>984</v>
          </cell>
          <cell r="AL60">
            <v>2273040</v>
          </cell>
        </row>
        <row r="61">
          <cell r="C61">
            <v>0</v>
          </cell>
          <cell r="AL61">
            <v>0</v>
          </cell>
        </row>
        <row r="62">
          <cell r="C62">
            <v>0</v>
          </cell>
          <cell r="AL62">
            <v>0</v>
          </cell>
        </row>
        <row r="63">
          <cell r="C63">
            <v>276</v>
          </cell>
          <cell r="E63">
            <v>276</v>
          </cell>
          <cell r="AL63">
            <v>372600</v>
          </cell>
        </row>
        <row r="64">
          <cell r="C64">
            <v>799</v>
          </cell>
          <cell r="E64">
            <v>797</v>
          </cell>
          <cell r="AL64">
            <v>1075950</v>
          </cell>
        </row>
        <row r="65">
          <cell r="C65">
            <v>523</v>
          </cell>
          <cell r="E65">
            <v>523</v>
          </cell>
          <cell r="AL65">
            <v>706050</v>
          </cell>
        </row>
        <row r="67">
          <cell r="C67">
            <v>295</v>
          </cell>
        </row>
        <row r="68">
          <cell r="C68">
            <v>271</v>
          </cell>
        </row>
        <row r="119">
          <cell r="C119">
            <v>61</v>
          </cell>
          <cell r="E119">
            <v>61</v>
          </cell>
          <cell r="AL119">
            <v>439810</v>
          </cell>
        </row>
        <row r="122">
          <cell r="C122">
            <v>0</v>
          </cell>
          <cell r="E122">
            <v>0</v>
          </cell>
          <cell r="AL122">
            <v>0</v>
          </cell>
        </row>
        <row r="126">
          <cell r="C126">
            <v>0</v>
          </cell>
          <cell r="E126">
            <v>0</v>
          </cell>
          <cell r="AL126">
            <v>0</v>
          </cell>
        </row>
        <row r="128">
          <cell r="C128">
            <v>44</v>
          </cell>
          <cell r="E128">
            <v>44</v>
          </cell>
          <cell r="AL128">
            <v>195360</v>
          </cell>
        </row>
        <row r="129">
          <cell r="C129">
            <v>244</v>
          </cell>
          <cell r="E129">
            <v>244</v>
          </cell>
          <cell r="AL129">
            <v>595360</v>
          </cell>
        </row>
        <row r="130">
          <cell r="C130">
            <v>0</v>
          </cell>
          <cell r="AL130">
            <v>0</v>
          </cell>
        </row>
        <row r="131">
          <cell r="C131">
            <v>594</v>
          </cell>
          <cell r="E131">
            <v>594</v>
          </cell>
          <cell r="AL131">
            <v>1449360</v>
          </cell>
        </row>
        <row r="132">
          <cell r="C132">
            <v>136</v>
          </cell>
          <cell r="E132">
            <v>136</v>
          </cell>
          <cell r="AL132">
            <v>331840</v>
          </cell>
        </row>
        <row r="133">
          <cell r="C133">
            <v>64</v>
          </cell>
          <cell r="E133">
            <v>64</v>
          </cell>
          <cell r="AL133">
            <v>156160</v>
          </cell>
        </row>
        <row r="135">
          <cell r="C135">
            <v>878</v>
          </cell>
        </row>
        <row r="139">
          <cell r="C139">
            <v>30</v>
          </cell>
          <cell r="E139">
            <v>30</v>
          </cell>
          <cell r="AL139">
            <v>63600</v>
          </cell>
        </row>
        <row r="140">
          <cell r="C140">
            <v>304</v>
          </cell>
          <cell r="E140">
            <v>304</v>
          </cell>
          <cell r="AL140">
            <v>370880</v>
          </cell>
        </row>
        <row r="141">
          <cell r="C141">
            <v>34</v>
          </cell>
          <cell r="E141">
            <v>34</v>
          </cell>
          <cell r="AL141">
            <v>72080</v>
          </cell>
        </row>
        <row r="142">
          <cell r="C142">
            <v>0</v>
          </cell>
          <cell r="AL142">
            <v>0</v>
          </cell>
        </row>
        <row r="143">
          <cell r="C143">
            <v>16</v>
          </cell>
          <cell r="E143">
            <v>16</v>
          </cell>
          <cell r="AL143">
            <v>33920</v>
          </cell>
        </row>
        <row r="145">
          <cell r="C145">
            <v>676</v>
          </cell>
        </row>
        <row r="146">
          <cell r="C146">
            <v>0</v>
          </cell>
        </row>
        <row r="150">
          <cell r="C150">
            <v>1913</v>
          </cell>
          <cell r="E150">
            <v>1760</v>
          </cell>
          <cell r="AL150">
            <v>1425600</v>
          </cell>
        </row>
        <row r="153">
          <cell r="C153">
            <v>0</v>
          </cell>
        </row>
        <row r="196">
          <cell r="C196">
            <v>1247</v>
          </cell>
          <cell r="E196">
            <v>1003</v>
          </cell>
          <cell r="AL196">
            <v>38786010</v>
          </cell>
        </row>
        <row r="197">
          <cell r="C197">
            <v>2050</v>
          </cell>
          <cell r="E197">
            <v>2046</v>
          </cell>
          <cell r="AL197">
            <v>89062380</v>
          </cell>
        </row>
        <row r="198">
          <cell r="C198">
            <v>343</v>
          </cell>
          <cell r="E198">
            <v>343</v>
          </cell>
          <cell r="AL198">
            <v>27769280</v>
          </cell>
        </row>
        <row r="199">
          <cell r="C199">
            <v>149</v>
          </cell>
          <cell r="E199">
            <v>149</v>
          </cell>
          <cell r="AL199">
            <v>12063040</v>
          </cell>
        </row>
        <row r="200">
          <cell r="C200">
            <v>0</v>
          </cell>
          <cell r="AL200">
            <v>0</v>
          </cell>
        </row>
        <row r="201">
          <cell r="C201">
            <v>718</v>
          </cell>
          <cell r="E201">
            <v>716</v>
          </cell>
          <cell r="AL201">
            <v>120001600</v>
          </cell>
        </row>
        <row r="202">
          <cell r="C202">
            <v>0</v>
          </cell>
          <cell r="AL202">
            <v>0</v>
          </cell>
        </row>
        <row r="203">
          <cell r="C203">
            <v>0</v>
          </cell>
          <cell r="AL203">
            <v>0</v>
          </cell>
        </row>
        <row r="204">
          <cell r="C204">
            <v>404</v>
          </cell>
          <cell r="E204">
            <v>402</v>
          </cell>
          <cell r="AL204">
            <v>15565440</v>
          </cell>
        </row>
        <row r="205">
          <cell r="C205">
            <v>182</v>
          </cell>
          <cell r="E205">
            <v>182</v>
          </cell>
          <cell r="AL205">
            <v>1423240</v>
          </cell>
        </row>
        <row r="206">
          <cell r="C206">
            <v>107</v>
          </cell>
          <cell r="E206">
            <v>106</v>
          </cell>
          <cell r="AL206">
            <v>7698780</v>
          </cell>
        </row>
        <row r="208">
          <cell r="C208">
            <v>0</v>
          </cell>
          <cell r="AL208">
            <v>0</v>
          </cell>
        </row>
        <row r="209">
          <cell r="C209">
            <v>0</v>
          </cell>
          <cell r="AL209">
            <v>0</v>
          </cell>
        </row>
        <row r="210">
          <cell r="C210">
            <v>0</v>
          </cell>
          <cell r="E210">
            <v>0</v>
          </cell>
          <cell r="AL210">
            <v>0</v>
          </cell>
        </row>
        <row r="211">
          <cell r="C211">
            <v>139</v>
          </cell>
          <cell r="E211">
            <v>139</v>
          </cell>
          <cell r="AL211">
            <v>8027250</v>
          </cell>
        </row>
        <row r="212">
          <cell r="C212">
            <v>459</v>
          </cell>
          <cell r="E212">
            <v>459</v>
          </cell>
          <cell r="AL212">
            <v>44151210</v>
          </cell>
        </row>
        <row r="297">
          <cell r="C297">
            <v>49566</v>
          </cell>
          <cell r="D297">
            <v>48978</v>
          </cell>
          <cell r="E297">
            <v>48978</v>
          </cell>
          <cell r="F297">
            <v>0</v>
          </cell>
          <cell r="G297">
            <v>588</v>
          </cell>
          <cell r="AA297">
            <v>17652</v>
          </cell>
          <cell r="AB297">
            <v>13631</v>
          </cell>
          <cell r="AC297">
            <v>18283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4</v>
          </cell>
          <cell r="AJ297">
            <v>0</v>
          </cell>
          <cell r="AL297">
            <v>84832620</v>
          </cell>
        </row>
        <row r="375">
          <cell r="C375">
            <v>62591</v>
          </cell>
          <cell r="D375">
            <v>62256</v>
          </cell>
          <cell r="E375">
            <v>62256</v>
          </cell>
          <cell r="F375">
            <v>0</v>
          </cell>
          <cell r="G375">
            <v>335</v>
          </cell>
          <cell r="AA375">
            <v>15830</v>
          </cell>
          <cell r="AB375">
            <v>27148</v>
          </cell>
          <cell r="AC375">
            <v>19613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51</v>
          </cell>
          <cell r="AJ375">
            <v>0</v>
          </cell>
          <cell r="AL375">
            <v>101753710</v>
          </cell>
        </row>
        <row r="421">
          <cell r="C421">
            <v>3943</v>
          </cell>
          <cell r="D421">
            <v>3933</v>
          </cell>
          <cell r="E421">
            <v>3933</v>
          </cell>
          <cell r="F421">
            <v>0</v>
          </cell>
          <cell r="G421">
            <v>10</v>
          </cell>
          <cell r="AA421">
            <v>251</v>
          </cell>
          <cell r="AB421">
            <v>3610</v>
          </cell>
          <cell r="AC421">
            <v>82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26</v>
          </cell>
          <cell r="AJ421">
            <v>0</v>
          </cell>
          <cell r="AL421">
            <v>18711080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3</v>
          </cell>
          <cell r="AJ435">
            <v>0</v>
          </cell>
          <cell r="AL435">
            <v>0</v>
          </cell>
        </row>
        <row r="514">
          <cell r="C514">
            <v>3958</v>
          </cell>
          <cell r="D514">
            <v>3929</v>
          </cell>
          <cell r="E514">
            <v>3929</v>
          </cell>
          <cell r="F514">
            <v>0</v>
          </cell>
          <cell r="G514">
            <v>29</v>
          </cell>
          <cell r="AA514">
            <v>1227</v>
          </cell>
          <cell r="AB514">
            <v>1156</v>
          </cell>
          <cell r="AC514">
            <v>1575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343</v>
          </cell>
          <cell r="AJ514">
            <v>0</v>
          </cell>
          <cell r="AL514">
            <v>22846040</v>
          </cell>
        </row>
        <row r="573">
          <cell r="C573">
            <v>4019</v>
          </cell>
          <cell r="D573">
            <v>3993</v>
          </cell>
          <cell r="E573">
            <v>3993</v>
          </cell>
          <cell r="F573">
            <v>0</v>
          </cell>
          <cell r="G573">
            <v>26</v>
          </cell>
          <cell r="AA573">
            <v>987</v>
          </cell>
          <cell r="AB573">
            <v>2557</v>
          </cell>
          <cell r="AC573">
            <v>475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14</v>
          </cell>
          <cell r="AJ573">
            <v>0</v>
          </cell>
          <cell r="AL573">
            <v>15140950</v>
          </cell>
        </row>
        <row r="593">
          <cell r="C593">
            <v>53</v>
          </cell>
          <cell r="D593">
            <v>53</v>
          </cell>
          <cell r="E593">
            <v>53</v>
          </cell>
          <cell r="F593">
            <v>0</v>
          </cell>
          <cell r="G593">
            <v>0</v>
          </cell>
          <cell r="AA593">
            <v>0</v>
          </cell>
          <cell r="AB593">
            <v>53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L593">
            <v>175520</v>
          </cell>
        </row>
        <row r="634">
          <cell r="C634">
            <v>24085</v>
          </cell>
          <cell r="D634">
            <v>23988</v>
          </cell>
          <cell r="E634">
            <v>23988</v>
          </cell>
          <cell r="F634">
            <v>0</v>
          </cell>
          <cell r="G634">
            <v>97</v>
          </cell>
          <cell r="AA634">
            <v>529</v>
          </cell>
          <cell r="AB634">
            <v>21241</v>
          </cell>
          <cell r="AC634">
            <v>2315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52</v>
          </cell>
          <cell r="AJ634">
            <v>0</v>
          </cell>
          <cell r="AL634">
            <v>448312570</v>
          </cell>
        </row>
        <row r="644">
          <cell r="C644">
            <v>698</v>
          </cell>
          <cell r="D644">
            <v>696</v>
          </cell>
          <cell r="E644">
            <v>696</v>
          </cell>
          <cell r="F644">
            <v>0</v>
          </cell>
          <cell r="G644">
            <v>2</v>
          </cell>
          <cell r="AA644">
            <v>3</v>
          </cell>
          <cell r="AB644">
            <v>8</v>
          </cell>
          <cell r="AC644">
            <v>687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1548510</v>
          </cell>
        </row>
        <row r="655">
          <cell r="C655">
            <v>6778</v>
          </cell>
          <cell r="D655">
            <v>6675</v>
          </cell>
          <cell r="E655">
            <v>6675</v>
          </cell>
          <cell r="F655">
            <v>0</v>
          </cell>
          <cell r="G655">
            <v>103</v>
          </cell>
          <cell r="AA655">
            <v>2910</v>
          </cell>
          <cell r="AB655">
            <v>2451</v>
          </cell>
          <cell r="AC655">
            <v>1417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2</v>
          </cell>
          <cell r="AJ655">
            <v>0</v>
          </cell>
        </row>
        <row r="705">
          <cell r="C705">
            <v>130</v>
          </cell>
          <cell r="D705">
            <v>127</v>
          </cell>
          <cell r="E705">
            <v>127</v>
          </cell>
          <cell r="F705">
            <v>0</v>
          </cell>
          <cell r="G705">
            <v>3</v>
          </cell>
          <cell r="AA705">
            <v>28</v>
          </cell>
          <cell r="AB705">
            <v>61</v>
          </cell>
          <cell r="AC705">
            <v>41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10</v>
          </cell>
          <cell r="AJ705">
            <v>0</v>
          </cell>
          <cell r="AL705">
            <v>237330</v>
          </cell>
        </row>
        <row r="747">
          <cell r="C747">
            <v>4263</v>
          </cell>
          <cell r="D747">
            <v>4241</v>
          </cell>
          <cell r="E747">
            <v>4241</v>
          </cell>
          <cell r="F747">
            <v>0</v>
          </cell>
          <cell r="G747">
            <v>22</v>
          </cell>
          <cell r="AA747">
            <v>322</v>
          </cell>
          <cell r="AB747">
            <v>3049</v>
          </cell>
          <cell r="AC747">
            <v>892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1</v>
          </cell>
          <cell r="AJ747">
            <v>0</v>
          </cell>
          <cell r="AL747">
            <v>7493720</v>
          </cell>
        </row>
        <row r="807">
          <cell r="C807">
            <v>2871</v>
          </cell>
          <cell r="D807">
            <v>2826</v>
          </cell>
          <cell r="E807">
            <v>2819</v>
          </cell>
          <cell r="F807">
            <v>7</v>
          </cell>
          <cell r="G807">
            <v>45</v>
          </cell>
          <cell r="AA807">
            <v>339</v>
          </cell>
          <cell r="AB807">
            <v>786</v>
          </cell>
          <cell r="AC807">
            <v>1746</v>
          </cell>
          <cell r="AD807">
            <v>1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L807">
            <v>29579890</v>
          </cell>
        </row>
        <row r="830"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60">
          <cell r="C860">
            <v>1729</v>
          </cell>
          <cell r="D860">
            <v>1716</v>
          </cell>
          <cell r="E860">
            <v>1716</v>
          </cell>
          <cell r="F860">
            <v>0</v>
          </cell>
          <cell r="G860">
            <v>13</v>
          </cell>
          <cell r="AA860">
            <v>207</v>
          </cell>
          <cell r="AB860">
            <v>352</v>
          </cell>
          <cell r="AC860">
            <v>1170</v>
          </cell>
          <cell r="AD860">
            <v>1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9864</v>
          </cell>
          <cell r="AJ860">
            <v>0</v>
          </cell>
          <cell r="AL860">
            <v>101956660</v>
          </cell>
        </row>
        <row r="862">
          <cell r="C862">
            <v>0</v>
          </cell>
          <cell r="D862">
            <v>0</v>
          </cell>
          <cell r="AL862">
            <v>0</v>
          </cell>
        </row>
        <row r="863">
          <cell r="C863">
            <v>123</v>
          </cell>
          <cell r="D863">
            <v>120</v>
          </cell>
          <cell r="E863">
            <v>120</v>
          </cell>
          <cell r="G863">
            <v>3</v>
          </cell>
          <cell r="AA863">
            <v>26</v>
          </cell>
          <cell r="AB863">
            <v>48</v>
          </cell>
          <cell r="AC863">
            <v>49</v>
          </cell>
          <cell r="AL863">
            <v>2728800</v>
          </cell>
        </row>
        <row r="885">
          <cell r="C885">
            <v>1046</v>
          </cell>
          <cell r="D885">
            <v>1020</v>
          </cell>
          <cell r="E885">
            <v>1020</v>
          </cell>
          <cell r="F885">
            <v>0</v>
          </cell>
          <cell r="G885">
            <v>26</v>
          </cell>
          <cell r="AA885">
            <v>375</v>
          </cell>
          <cell r="AB885">
            <v>491</v>
          </cell>
          <cell r="AC885">
            <v>180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L885">
            <v>19313000</v>
          </cell>
        </row>
        <row r="926"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7</v>
          </cell>
          <cell r="AJ926">
            <v>0</v>
          </cell>
          <cell r="AL926">
            <v>0</v>
          </cell>
        </row>
        <row r="970">
          <cell r="C970">
            <v>10</v>
          </cell>
          <cell r="D970">
            <v>10</v>
          </cell>
          <cell r="E970">
            <v>10</v>
          </cell>
          <cell r="F970">
            <v>0</v>
          </cell>
          <cell r="G970">
            <v>0</v>
          </cell>
          <cell r="AA970">
            <v>1</v>
          </cell>
          <cell r="AB970">
            <v>9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</row>
        <row r="1048"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24</v>
          </cell>
          <cell r="AJ1048">
            <v>0</v>
          </cell>
          <cell r="AL1048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86">
          <cell r="AL1086">
            <v>0</v>
          </cell>
        </row>
        <row r="1087"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101">
          <cell r="C1101">
            <v>6630</v>
          </cell>
          <cell r="D1101">
            <v>6630</v>
          </cell>
          <cell r="E1101">
            <v>6630</v>
          </cell>
          <cell r="F1101">
            <v>0</v>
          </cell>
          <cell r="G1101">
            <v>0</v>
          </cell>
          <cell r="AA1101">
            <v>4884</v>
          </cell>
          <cell r="AB1101">
            <v>1746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61">
          <cell r="C1161">
            <v>8390</v>
          </cell>
          <cell r="D1161">
            <v>8390</v>
          </cell>
          <cell r="E1161">
            <v>8390</v>
          </cell>
          <cell r="F1161">
            <v>0</v>
          </cell>
          <cell r="G1161">
            <v>0</v>
          </cell>
          <cell r="AA1161">
            <v>5307</v>
          </cell>
          <cell r="AB1161">
            <v>3083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</row>
        <row r="1192">
          <cell r="C1192">
            <v>2181</v>
          </cell>
          <cell r="E1192">
            <v>2137</v>
          </cell>
          <cell r="AL1192">
            <v>68159190</v>
          </cell>
        </row>
        <row r="1206"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1077</v>
          </cell>
          <cell r="AJ1206">
            <v>0</v>
          </cell>
          <cell r="AL1206">
            <v>0</v>
          </cell>
        </row>
        <row r="1210">
          <cell r="C1210">
            <v>0</v>
          </cell>
        </row>
        <row r="1227">
          <cell r="C1227">
            <v>119</v>
          </cell>
          <cell r="E1227">
            <v>119</v>
          </cell>
        </row>
        <row r="1230">
          <cell r="C1230">
            <v>318</v>
          </cell>
          <cell r="E1230">
            <v>318</v>
          </cell>
          <cell r="AL1230">
            <v>1049400</v>
          </cell>
        </row>
        <row r="1231">
          <cell r="C1231">
            <v>348</v>
          </cell>
          <cell r="E1231">
            <v>348</v>
          </cell>
          <cell r="AL1231">
            <v>1148400</v>
          </cell>
        </row>
        <row r="1232">
          <cell r="C1232">
            <v>6</v>
          </cell>
          <cell r="E1232">
            <v>6</v>
          </cell>
          <cell r="AL1232">
            <v>78840</v>
          </cell>
        </row>
        <row r="1233">
          <cell r="C1233">
            <v>0</v>
          </cell>
          <cell r="AL1233">
            <v>0</v>
          </cell>
        </row>
        <row r="1234">
          <cell r="C1234">
            <v>3</v>
          </cell>
          <cell r="E1234">
            <v>3</v>
          </cell>
          <cell r="AL1234">
            <v>104730</v>
          </cell>
        </row>
        <row r="1235">
          <cell r="C1235">
            <v>0</v>
          </cell>
          <cell r="AL1235">
            <v>0</v>
          </cell>
        </row>
        <row r="1236">
          <cell r="C1236">
            <v>0</v>
          </cell>
          <cell r="AL1236">
            <v>0</v>
          </cell>
        </row>
        <row r="1242">
          <cell r="C1242">
            <v>34</v>
          </cell>
          <cell r="D1242">
            <v>34</v>
          </cell>
          <cell r="E1242">
            <v>34</v>
          </cell>
          <cell r="G1242">
            <v>0</v>
          </cell>
          <cell r="AA1242">
            <v>0</v>
          </cell>
          <cell r="AB1242">
            <v>34</v>
          </cell>
          <cell r="AC1242">
            <v>0</v>
          </cell>
        </row>
        <row r="1243">
          <cell r="C1243">
            <v>0</v>
          </cell>
          <cell r="D1243">
            <v>0</v>
          </cell>
        </row>
        <row r="1244">
          <cell r="C1244">
            <v>0</v>
          </cell>
          <cell r="D1244">
            <v>0</v>
          </cell>
        </row>
        <row r="1245">
          <cell r="C1245">
            <v>0</v>
          </cell>
          <cell r="D1245">
            <v>0</v>
          </cell>
        </row>
        <row r="1246">
          <cell r="C1246">
            <v>3</v>
          </cell>
          <cell r="D1246">
            <v>3</v>
          </cell>
          <cell r="E1246">
            <v>3</v>
          </cell>
          <cell r="AA1246">
            <v>3</v>
          </cell>
        </row>
        <row r="1247">
          <cell r="C1247">
            <v>0</v>
          </cell>
          <cell r="D1247">
            <v>0</v>
          </cell>
        </row>
        <row r="1248">
          <cell r="C1248">
            <v>0</v>
          </cell>
          <cell r="D1248">
            <v>0</v>
          </cell>
        </row>
        <row r="1249">
          <cell r="C1249">
            <v>0</v>
          </cell>
          <cell r="D1249">
            <v>0</v>
          </cell>
        </row>
        <row r="1250">
          <cell r="C1250">
            <v>2</v>
          </cell>
          <cell r="D1250">
            <v>2</v>
          </cell>
          <cell r="E1250">
            <v>2</v>
          </cell>
          <cell r="G1250">
            <v>0</v>
          </cell>
          <cell r="AA1250">
            <v>2</v>
          </cell>
          <cell r="AB1250">
            <v>0</v>
          </cell>
          <cell r="AC1250">
            <v>0</v>
          </cell>
        </row>
        <row r="1251">
          <cell r="C1251">
            <v>0</v>
          </cell>
          <cell r="D1251">
            <v>0</v>
          </cell>
        </row>
        <row r="1252">
          <cell r="C1252">
            <v>0</v>
          </cell>
          <cell r="D1252">
            <v>0</v>
          </cell>
        </row>
        <row r="1253">
          <cell r="C1253">
            <v>0</v>
          </cell>
          <cell r="D1253">
            <v>0</v>
          </cell>
        </row>
        <row r="1254">
          <cell r="C1254">
            <v>0</v>
          </cell>
          <cell r="D1254">
            <v>0</v>
          </cell>
        </row>
        <row r="1255">
          <cell r="C1255">
            <v>0</v>
          </cell>
          <cell r="D1255">
            <v>0</v>
          </cell>
        </row>
        <row r="1256">
          <cell r="C1256">
            <v>0</v>
          </cell>
          <cell r="D1256">
            <v>0</v>
          </cell>
        </row>
        <row r="1257">
          <cell r="C1257">
            <v>0</v>
          </cell>
          <cell r="D1257">
            <v>0</v>
          </cell>
        </row>
        <row r="1258">
          <cell r="C1258">
            <v>0</v>
          </cell>
          <cell r="D1258">
            <v>0</v>
          </cell>
        </row>
        <row r="1259">
          <cell r="C1259">
            <v>0</v>
          </cell>
          <cell r="D1259">
            <v>0</v>
          </cell>
        </row>
        <row r="1260">
          <cell r="C1260">
            <v>0</v>
          </cell>
          <cell r="D1260">
            <v>0</v>
          </cell>
        </row>
        <row r="1261">
          <cell r="C1261">
            <v>0</v>
          </cell>
          <cell r="D1261">
            <v>0</v>
          </cell>
        </row>
        <row r="1262">
          <cell r="C1262">
            <v>0</v>
          </cell>
          <cell r="D1262">
            <v>0</v>
          </cell>
        </row>
        <row r="1263">
          <cell r="C1263">
            <v>0</v>
          </cell>
          <cell r="D1263">
            <v>0</v>
          </cell>
        </row>
        <row r="1264">
          <cell r="C1264">
            <v>0</v>
          </cell>
          <cell r="D1264">
            <v>0</v>
          </cell>
        </row>
        <row r="1265">
          <cell r="C1265">
            <v>0</v>
          </cell>
          <cell r="D1265">
            <v>0</v>
          </cell>
        </row>
        <row r="1266">
          <cell r="C1266">
            <v>0</v>
          </cell>
          <cell r="D1266">
            <v>0</v>
          </cell>
        </row>
        <row r="1267">
          <cell r="C1267">
            <v>0</v>
          </cell>
          <cell r="D1267">
            <v>0</v>
          </cell>
        </row>
        <row r="1268">
          <cell r="C1268">
            <v>0</v>
          </cell>
          <cell r="D1268">
            <v>0</v>
          </cell>
        </row>
        <row r="1269">
          <cell r="C1269">
            <v>0</v>
          </cell>
          <cell r="D1269">
            <v>0</v>
          </cell>
        </row>
        <row r="1270">
          <cell r="C1270">
            <v>0</v>
          </cell>
          <cell r="D1270">
            <v>0</v>
          </cell>
        </row>
        <row r="1271">
          <cell r="C1271">
            <v>0</v>
          </cell>
          <cell r="D1271">
            <v>0</v>
          </cell>
        </row>
        <row r="1272">
          <cell r="C1272">
            <v>0</v>
          </cell>
          <cell r="D1272">
            <v>0</v>
          </cell>
        </row>
        <row r="1273">
          <cell r="C1273">
            <v>0</v>
          </cell>
          <cell r="D1273">
            <v>0</v>
          </cell>
        </row>
        <row r="1274">
          <cell r="C1274">
            <v>0</v>
          </cell>
          <cell r="D1274">
            <v>0</v>
          </cell>
        </row>
        <row r="1275">
          <cell r="C1275">
            <v>0</v>
          </cell>
          <cell r="D1275">
            <v>0</v>
          </cell>
        </row>
        <row r="1276">
          <cell r="C1276">
            <v>0</v>
          </cell>
          <cell r="D1276">
            <v>0</v>
          </cell>
        </row>
        <row r="1277">
          <cell r="C1277">
            <v>0</v>
          </cell>
          <cell r="D1277">
            <v>0</v>
          </cell>
        </row>
        <row r="1278">
          <cell r="C1278">
            <v>0</v>
          </cell>
          <cell r="D1278">
            <v>0</v>
          </cell>
        </row>
        <row r="1279">
          <cell r="C1279">
            <v>0</v>
          </cell>
          <cell r="D1279">
            <v>0</v>
          </cell>
        </row>
        <row r="1280">
          <cell r="C1280">
            <v>0</v>
          </cell>
          <cell r="D1280">
            <v>0</v>
          </cell>
        </row>
        <row r="1281">
          <cell r="C1281">
            <v>0</v>
          </cell>
          <cell r="D1281">
            <v>0</v>
          </cell>
        </row>
        <row r="1282">
          <cell r="C1282">
            <v>0</v>
          </cell>
          <cell r="D1282">
            <v>0</v>
          </cell>
        </row>
        <row r="1283">
          <cell r="C1283">
            <v>0</v>
          </cell>
          <cell r="D1283">
            <v>0</v>
          </cell>
        </row>
        <row r="1284">
          <cell r="C1284">
            <v>0</v>
          </cell>
          <cell r="D1284">
            <v>0</v>
          </cell>
        </row>
        <row r="1285">
          <cell r="C1285">
            <v>0</v>
          </cell>
          <cell r="D1285">
            <v>0</v>
          </cell>
        </row>
        <row r="1286">
          <cell r="C1286">
            <v>0</v>
          </cell>
          <cell r="D1286">
            <v>0</v>
          </cell>
        </row>
        <row r="1287">
          <cell r="C1287">
            <v>0</v>
          </cell>
          <cell r="D1287">
            <v>0</v>
          </cell>
        </row>
        <row r="1288">
          <cell r="C1288">
            <v>0</v>
          </cell>
          <cell r="D1288">
            <v>0</v>
          </cell>
        </row>
        <row r="1289">
          <cell r="C1289">
            <v>0</v>
          </cell>
          <cell r="D1289">
            <v>0</v>
          </cell>
        </row>
        <row r="1290">
          <cell r="C1290">
            <v>0</v>
          </cell>
          <cell r="D1290">
            <v>0</v>
          </cell>
        </row>
        <row r="1291">
          <cell r="C1291">
            <v>0</v>
          </cell>
          <cell r="D1291">
            <v>0</v>
          </cell>
        </row>
        <row r="1292">
          <cell r="C1292">
            <v>0</v>
          </cell>
          <cell r="D1292">
            <v>0</v>
          </cell>
        </row>
        <row r="1293">
          <cell r="C1293">
            <v>0</v>
          </cell>
          <cell r="D1293">
            <v>0</v>
          </cell>
        </row>
        <row r="1294">
          <cell r="C1294">
            <v>2</v>
          </cell>
          <cell r="D1294">
            <v>2</v>
          </cell>
          <cell r="E1294">
            <v>2</v>
          </cell>
          <cell r="AC1294">
            <v>2</v>
          </cell>
        </row>
        <row r="1295">
          <cell r="C1295">
            <v>0</v>
          </cell>
          <cell r="D1295">
            <v>0</v>
          </cell>
        </row>
        <row r="1296">
          <cell r="C1296">
            <v>0</v>
          </cell>
          <cell r="D1296">
            <v>0</v>
          </cell>
        </row>
        <row r="1297">
          <cell r="C1297">
            <v>0</v>
          </cell>
          <cell r="D1297">
            <v>0</v>
          </cell>
        </row>
        <row r="1380">
          <cell r="C1380">
            <v>3</v>
          </cell>
          <cell r="H1380">
            <v>3</v>
          </cell>
          <cell r="I1380">
            <v>2</v>
          </cell>
          <cell r="J1380">
            <v>1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P1380">
            <v>0</v>
          </cell>
          <cell r="Q1380">
            <v>0</v>
          </cell>
          <cell r="S1380">
            <v>0</v>
          </cell>
          <cell r="T1380">
            <v>3</v>
          </cell>
          <cell r="V1380">
            <v>0</v>
          </cell>
          <cell r="W1380">
            <v>0</v>
          </cell>
          <cell r="Y1380">
            <v>0</v>
          </cell>
          <cell r="Z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1</v>
          </cell>
          <cell r="AL1380">
            <v>364820</v>
          </cell>
        </row>
        <row r="1382">
          <cell r="C1382">
            <v>0</v>
          </cell>
          <cell r="D1382">
            <v>0</v>
          </cell>
          <cell r="AI1382">
            <v>11</v>
          </cell>
        </row>
        <row r="1383">
          <cell r="C1383">
            <v>0</v>
          </cell>
          <cell r="D1383">
            <v>0</v>
          </cell>
        </row>
        <row r="1384">
          <cell r="C1384">
            <v>98</v>
          </cell>
          <cell r="D1384">
            <v>98</v>
          </cell>
          <cell r="E1384">
            <v>98</v>
          </cell>
          <cell r="G1384">
            <v>0</v>
          </cell>
          <cell r="AA1384">
            <v>0</v>
          </cell>
          <cell r="AB1384">
            <v>98</v>
          </cell>
          <cell r="AC1384">
            <v>0</v>
          </cell>
        </row>
        <row r="1385">
          <cell r="C1385">
            <v>0</v>
          </cell>
          <cell r="D1385">
            <v>0</v>
          </cell>
          <cell r="E1385">
            <v>0</v>
          </cell>
          <cell r="G1385">
            <v>0</v>
          </cell>
          <cell r="AA1385">
            <v>0</v>
          </cell>
          <cell r="AB1385">
            <v>0</v>
          </cell>
          <cell r="AC1385">
            <v>0</v>
          </cell>
        </row>
        <row r="1386">
          <cell r="C1386">
            <v>1</v>
          </cell>
          <cell r="D1386">
            <v>1</v>
          </cell>
          <cell r="E1386">
            <v>1</v>
          </cell>
          <cell r="G1386">
            <v>0</v>
          </cell>
          <cell r="AA1386">
            <v>0</v>
          </cell>
          <cell r="AB1386">
            <v>1</v>
          </cell>
          <cell r="AC1386">
            <v>0</v>
          </cell>
        </row>
        <row r="1387">
          <cell r="C1387">
            <v>0</v>
          </cell>
          <cell r="D1387">
            <v>0</v>
          </cell>
          <cell r="E1387">
            <v>0</v>
          </cell>
          <cell r="G1387">
            <v>0</v>
          </cell>
          <cell r="AA1387">
            <v>0</v>
          </cell>
          <cell r="AB1387">
            <v>0</v>
          </cell>
          <cell r="AC1387">
            <v>0</v>
          </cell>
        </row>
        <row r="1388">
          <cell r="C1388">
            <v>0</v>
          </cell>
          <cell r="D1388">
            <v>0</v>
          </cell>
          <cell r="E1388">
            <v>0</v>
          </cell>
          <cell r="G1388">
            <v>0</v>
          </cell>
          <cell r="AA1388">
            <v>0</v>
          </cell>
          <cell r="AB1388">
            <v>0</v>
          </cell>
          <cell r="AC1388">
            <v>0</v>
          </cell>
        </row>
        <row r="1389">
          <cell r="C1389">
            <v>0</v>
          </cell>
          <cell r="D1389">
            <v>0</v>
          </cell>
          <cell r="E1389">
            <v>0</v>
          </cell>
          <cell r="G1389">
            <v>0</v>
          </cell>
          <cell r="AA1389">
            <v>0</v>
          </cell>
          <cell r="AB1389">
            <v>0</v>
          </cell>
          <cell r="AC1389">
            <v>0</v>
          </cell>
        </row>
        <row r="1390">
          <cell r="C1390">
            <v>0</v>
          </cell>
          <cell r="D1390">
            <v>0</v>
          </cell>
          <cell r="E1390">
            <v>0</v>
          </cell>
          <cell r="G1390">
            <v>0</v>
          </cell>
          <cell r="AA1390">
            <v>0</v>
          </cell>
          <cell r="AB1390">
            <v>0</v>
          </cell>
          <cell r="AC1390">
            <v>0</v>
          </cell>
        </row>
        <row r="1391">
          <cell r="C1391">
            <v>0</v>
          </cell>
          <cell r="D1391">
            <v>0</v>
          </cell>
          <cell r="E1391">
            <v>0</v>
          </cell>
          <cell r="G1391">
            <v>0</v>
          </cell>
          <cell r="AA1391">
            <v>0</v>
          </cell>
          <cell r="AB1391">
            <v>0</v>
          </cell>
          <cell r="AC1391">
            <v>0</v>
          </cell>
          <cell r="AI1391">
            <v>2</v>
          </cell>
        </row>
        <row r="1392">
          <cell r="C1392">
            <v>27</v>
          </cell>
          <cell r="D1392">
            <v>27</v>
          </cell>
          <cell r="E1392">
            <v>27</v>
          </cell>
          <cell r="G1392">
            <v>0</v>
          </cell>
          <cell r="AA1392">
            <v>0</v>
          </cell>
          <cell r="AB1392">
            <v>27</v>
          </cell>
          <cell r="AC1392">
            <v>0</v>
          </cell>
        </row>
        <row r="1393">
          <cell r="C1393">
            <v>0</v>
          </cell>
          <cell r="D1393">
            <v>0</v>
          </cell>
          <cell r="E1393">
            <v>0</v>
          </cell>
          <cell r="G1393">
            <v>0</v>
          </cell>
          <cell r="AA1393">
            <v>0</v>
          </cell>
          <cell r="AB1393">
            <v>0</v>
          </cell>
          <cell r="AC1393">
            <v>0</v>
          </cell>
        </row>
        <row r="1394">
          <cell r="C1394">
            <v>0</v>
          </cell>
          <cell r="D1394">
            <v>0</v>
          </cell>
          <cell r="E1394">
            <v>0</v>
          </cell>
          <cell r="G1394">
            <v>0</v>
          </cell>
          <cell r="AA1394">
            <v>0</v>
          </cell>
          <cell r="AB1394">
            <v>0</v>
          </cell>
          <cell r="AC1394">
            <v>0</v>
          </cell>
        </row>
        <row r="1395">
          <cell r="C1395">
            <v>0</v>
          </cell>
          <cell r="D1395">
            <v>0</v>
          </cell>
          <cell r="E1395">
            <v>0</v>
          </cell>
          <cell r="G1395">
            <v>0</v>
          </cell>
          <cell r="AA1395">
            <v>0</v>
          </cell>
          <cell r="AB1395">
            <v>0</v>
          </cell>
          <cell r="AC1395">
            <v>0</v>
          </cell>
        </row>
        <row r="1396">
          <cell r="C1396">
            <v>294</v>
          </cell>
          <cell r="D1396">
            <v>294</v>
          </cell>
          <cell r="E1396">
            <v>294</v>
          </cell>
          <cell r="G1396">
            <v>0</v>
          </cell>
          <cell r="AA1396">
            <v>0</v>
          </cell>
          <cell r="AB1396">
            <v>294</v>
          </cell>
          <cell r="AC1396">
            <v>0</v>
          </cell>
        </row>
        <row r="1397">
          <cell r="C1397">
            <v>13</v>
          </cell>
          <cell r="D1397">
            <v>13</v>
          </cell>
          <cell r="E1397">
            <v>13</v>
          </cell>
          <cell r="G1397">
            <v>0</v>
          </cell>
          <cell r="AA1397">
            <v>0</v>
          </cell>
          <cell r="AB1397">
            <v>13</v>
          </cell>
          <cell r="AC1397">
            <v>0</v>
          </cell>
        </row>
        <row r="1398">
          <cell r="C1398">
            <v>27</v>
          </cell>
          <cell r="D1398">
            <v>27</v>
          </cell>
          <cell r="E1398">
            <v>27</v>
          </cell>
          <cell r="G1398">
            <v>0</v>
          </cell>
          <cell r="AA1398">
            <v>0</v>
          </cell>
          <cell r="AB1398">
            <v>27</v>
          </cell>
          <cell r="AC1398">
            <v>0</v>
          </cell>
        </row>
        <row r="1399">
          <cell r="C1399">
            <v>0</v>
          </cell>
          <cell r="D1399">
            <v>0</v>
          </cell>
          <cell r="E1399">
            <v>0</v>
          </cell>
          <cell r="G1399">
            <v>0</v>
          </cell>
          <cell r="AA1399">
            <v>0</v>
          </cell>
          <cell r="AB1399">
            <v>0</v>
          </cell>
          <cell r="AC1399">
            <v>0</v>
          </cell>
          <cell r="AI1399">
            <v>11</v>
          </cell>
        </row>
        <row r="1400">
          <cell r="C1400">
            <v>0</v>
          </cell>
          <cell r="D1400">
            <v>0</v>
          </cell>
          <cell r="E1400">
            <v>0</v>
          </cell>
          <cell r="G1400">
            <v>0</v>
          </cell>
          <cell r="AA1400">
            <v>0</v>
          </cell>
          <cell r="AB1400">
            <v>0</v>
          </cell>
          <cell r="AC1400">
            <v>0</v>
          </cell>
        </row>
        <row r="1401">
          <cell r="C1401">
            <v>0</v>
          </cell>
          <cell r="D1401">
            <v>0</v>
          </cell>
          <cell r="E1401">
            <v>0</v>
          </cell>
          <cell r="G1401">
            <v>0</v>
          </cell>
          <cell r="AA1401">
            <v>0</v>
          </cell>
          <cell r="AB1401">
            <v>0</v>
          </cell>
          <cell r="AC1401">
            <v>0</v>
          </cell>
        </row>
        <row r="1402">
          <cell r="C1402">
            <v>0</v>
          </cell>
          <cell r="D1402">
            <v>0</v>
          </cell>
          <cell r="E1402">
            <v>0</v>
          </cell>
          <cell r="G1402">
            <v>0</v>
          </cell>
          <cell r="AA1402">
            <v>0</v>
          </cell>
          <cell r="AB1402">
            <v>0</v>
          </cell>
          <cell r="AC1402">
            <v>0</v>
          </cell>
        </row>
        <row r="1403">
          <cell r="C1403">
            <v>68</v>
          </cell>
          <cell r="D1403">
            <v>68</v>
          </cell>
          <cell r="E1403">
            <v>68</v>
          </cell>
          <cell r="G1403">
            <v>0</v>
          </cell>
          <cell r="AA1403">
            <v>0</v>
          </cell>
          <cell r="AB1403">
            <v>68</v>
          </cell>
          <cell r="AC1403">
            <v>0</v>
          </cell>
        </row>
        <row r="1404">
          <cell r="C1404">
            <v>0</v>
          </cell>
          <cell r="D1404">
            <v>0</v>
          </cell>
        </row>
        <row r="1405">
          <cell r="C1405">
            <v>0</v>
          </cell>
          <cell r="D1405">
            <v>0</v>
          </cell>
          <cell r="AI1405">
            <v>2</v>
          </cell>
        </row>
        <row r="1406">
          <cell r="C1406">
            <v>0</v>
          </cell>
          <cell r="D1406">
            <v>0</v>
          </cell>
          <cell r="AI1406">
            <v>1</v>
          </cell>
        </row>
        <row r="1407">
          <cell r="C1407">
            <v>0</v>
          </cell>
          <cell r="D1407">
            <v>0</v>
          </cell>
        </row>
        <row r="1408">
          <cell r="C1408">
            <v>0</v>
          </cell>
          <cell r="D1408">
            <v>0</v>
          </cell>
        </row>
        <row r="1409">
          <cell r="C1409">
            <v>0</v>
          </cell>
          <cell r="D1409">
            <v>0</v>
          </cell>
        </row>
        <row r="1410">
          <cell r="C1410">
            <v>0</v>
          </cell>
          <cell r="D1410">
            <v>0</v>
          </cell>
        </row>
        <row r="1411">
          <cell r="C1411">
            <v>0</v>
          </cell>
          <cell r="D1411">
            <v>0</v>
          </cell>
        </row>
        <row r="1412">
          <cell r="C1412">
            <v>0</v>
          </cell>
          <cell r="D1412">
            <v>0</v>
          </cell>
        </row>
        <row r="1413">
          <cell r="C1413">
            <v>0</v>
          </cell>
          <cell r="D1413">
            <v>0</v>
          </cell>
        </row>
        <row r="1414">
          <cell r="C1414">
            <v>0</v>
          </cell>
          <cell r="D1414">
            <v>0</v>
          </cell>
        </row>
        <row r="1415">
          <cell r="C1415">
            <v>0</v>
          </cell>
          <cell r="D1415">
            <v>0</v>
          </cell>
        </row>
        <row r="1416">
          <cell r="C1416">
            <v>15</v>
          </cell>
          <cell r="D1416">
            <v>13</v>
          </cell>
          <cell r="E1416">
            <v>11</v>
          </cell>
          <cell r="F1416">
            <v>2</v>
          </cell>
          <cell r="G1416">
            <v>2</v>
          </cell>
          <cell r="AA1416">
            <v>15</v>
          </cell>
          <cell r="AJ1416">
            <v>4</v>
          </cell>
        </row>
        <row r="1417">
          <cell r="C1417">
            <v>0</v>
          </cell>
          <cell r="D1417">
            <v>0</v>
          </cell>
        </row>
        <row r="1418">
          <cell r="C1418">
            <v>0</v>
          </cell>
          <cell r="D1418">
            <v>0</v>
          </cell>
        </row>
        <row r="1419">
          <cell r="C1419">
            <v>0</v>
          </cell>
          <cell r="D1419">
            <v>0</v>
          </cell>
        </row>
        <row r="1420">
          <cell r="C1420">
            <v>0</v>
          </cell>
          <cell r="D1420">
            <v>0</v>
          </cell>
        </row>
        <row r="1421">
          <cell r="C1421">
            <v>0</v>
          </cell>
          <cell r="D1421">
            <v>0</v>
          </cell>
        </row>
        <row r="1422">
          <cell r="C1422">
            <v>151</v>
          </cell>
          <cell r="D1422">
            <v>151</v>
          </cell>
          <cell r="E1422">
            <v>151</v>
          </cell>
          <cell r="G1422">
            <v>0</v>
          </cell>
          <cell r="AA1422">
            <v>0</v>
          </cell>
          <cell r="AB1422">
            <v>151</v>
          </cell>
          <cell r="AC1422">
            <v>0</v>
          </cell>
        </row>
        <row r="1423">
          <cell r="C1423">
            <v>75</v>
          </cell>
          <cell r="D1423">
            <v>75</v>
          </cell>
          <cell r="E1423">
            <v>75</v>
          </cell>
          <cell r="G1423">
            <v>0</v>
          </cell>
          <cell r="AA1423">
            <v>0</v>
          </cell>
          <cell r="AB1423">
            <v>75</v>
          </cell>
          <cell r="AC1423">
            <v>0</v>
          </cell>
        </row>
        <row r="1424">
          <cell r="C1424">
            <v>14</v>
          </cell>
          <cell r="D1424">
            <v>14</v>
          </cell>
          <cell r="E1424">
            <v>14</v>
          </cell>
          <cell r="G1424">
            <v>0</v>
          </cell>
          <cell r="AA1424">
            <v>0</v>
          </cell>
          <cell r="AB1424">
            <v>14</v>
          </cell>
          <cell r="AC1424">
            <v>0</v>
          </cell>
        </row>
        <row r="1425">
          <cell r="C1425">
            <v>0</v>
          </cell>
          <cell r="D1425">
            <v>0</v>
          </cell>
        </row>
        <row r="1426">
          <cell r="C1426">
            <v>0</v>
          </cell>
          <cell r="D1426">
            <v>0</v>
          </cell>
        </row>
        <row r="1427">
          <cell r="C1427">
            <v>0</v>
          </cell>
          <cell r="D1427">
            <v>0</v>
          </cell>
        </row>
        <row r="1428">
          <cell r="C1428">
            <v>0</v>
          </cell>
          <cell r="D1428">
            <v>0</v>
          </cell>
        </row>
        <row r="1514">
          <cell r="C1514">
            <v>243</v>
          </cell>
          <cell r="H1514">
            <v>193</v>
          </cell>
          <cell r="I1514">
            <v>175</v>
          </cell>
          <cell r="J1514">
            <v>18</v>
          </cell>
          <cell r="K1514">
            <v>2</v>
          </cell>
          <cell r="L1514">
            <v>44</v>
          </cell>
          <cell r="M1514">
            <v>3</v>
          </cell>
          <cell r="N1514">
            <v>1</v>
          </cell>
          <cell r="P1514">
            <v>0</v>
          </cell>
          <cell r="Q1514">
            <v>5</v>
          </cell>
          <cell r="S1514">
            <v>0</v>
          </cell>
          <cell r="T1514">
            <v>166</v>
          </cell>
          <cell r="V1514">
            <v>0</v>
          </cell>
          <cell r="W1514">
            <v>0</v>
          </cell>
          <cell r="Y1514">
            <v>0</v>
          </cell>
          <cell r="Z1514">
            <v>0</v>
          </cell>
          <cell r="AD1514">
            <v>0</v>
          </cell>
          <cell r="AE1514">
            <v>109</v>
          </cell>
          <cell r="AF1514">
            <v>0</v>
          </cell>
          <cell r="AG1514">
            <v>28</v>
          </cell>
          <cell r="AH1514">
            <v>0</v>
          </cell>
          <cell r="AI1514">
            <v>0</v>
          </cell>
          <cell r="AJ1514">
            <v>20</v>
          </cell>
          <cell r="AL1514">
            <v>83074790</v>
          </cell>
        </row>
        <row r="1516">
          <cell r="C1516">
            <v>0</v>
          </cell>
          <cell r="D1516">
            <v>0</v>
          </cell>
        </row>
        <row r="1517">
          <cell r="C1517">
            <v>0</v>
          </cell>
          <cell r="D1517">
            <v>0</v>
          </cell>
        </row>
        <row r="1518">
          <cell r="C1518">
            <v>0</v>
          </cell>
          <cell r="D1518">
            <v>0</v>
          </cell>
        </row>
        <row r="1519">
          <cell r="C1519">
            <v>0</v>
          </cell>
          <cell r="D1519">
            <v>0</v>
          </cell>
        </row>
        <row r="1520">
          <cell r="C1520">
            <v>0</v>
          </cell>
          <cell r="D1520">
            <v>0</v>
          </cell>
        </row>
        <row r="1521">
          <cell r="C1521">
            <v>0</v>
          </cell>
          <cell r="D1521">
            <v>0</v>
          </cell>
        </row>
        <row r="1522">
          <cell r="C1522">
            <v>43</v>
          </cell>
          <cell r="D1522">
            <v>43</v>
          </cell>
          <cell r="E1522">
            <v>43</v>
          </cell>
          <cell r="G1522">
            <v>0</v>
          </cell>
          <cell r="AA1522">
            <v>0</v>
          </cell>
          <cell r="AB1522">
            <v>43</v>
          </cell>
          <cell r="AC1522">
            <v>0</v>
          </cell>
        </row>
        <row r="1523">
          <cell r="C1523">
            <v>3</v>
          </cell>
          <cell r="D1523">
            <v>3</v>
          </cell>
          <cell r="E1523">
            <v>3</v>
          </cell>
          <cell r="G1523">
            <v>0</v>
          </cell>
          <cell r="AA1523">
            <v>0</v>
          </cell>
          <cell r="AB1523">
            <v>3</v>
          </cell>
          <cell r="AC1523">
            <v>0</v>
          </cell>
        </row>
        <row r="1524">
          <cell r="C1524">
            <v>18</v>
          </cell>
          <cell r="D1524">
            <v>18</v>
          </cell>
          <cell r="E1524">
            <v>18</v>
          </cell>
          <cell r="G1524">
            <v>0</v>
          </cell>
          <cell r="AA1524">
            <v>0</v>
          </cell>
          <cell r="AB1524">
            <v>18</v>
          </cell>
          <cell r="AC1524">
            <v>0</v>
          </cell>
        </row>
        <row r="1525">
          <cell r="C1525">
            <v>2</v>
          </cell>
          <cell r="D1525">
            <v>2</v>
          </cell>
          <cell r="E1525">
            <v>2</v>
          </cell>
          <cell r="G1525">
            <v>0</v>
          </cell>
          <cell r="AA1525">
            <v>0</v>
          </cell>
          <cell r="AB1525">
            <v>2</v>
          </cell>
          <cell r="AC1525">
            <v>0</v>
          </cell>
        </row>
        <row r="1526">
          <cell r="C1526">
            <v>0</v>
          </cell>
          <cell r="D1526">
            <v>0</v>
          </cell>
        </row>
        <row r="1527">
          <cell r="C1527">
            <v>0</v>
          </cell>
          <cell r="D1527">
            <v>0</v>
          </cell>
        </row>
        <row r="1528">
          <cell r="C1528">
            <v>0</v>
          </cell>
          <cell r="D1528">
            <v>0</v>
          </cell>
        </row>
        <row r="1529">
          <cell r="C1529">
            <v>0</v>
          </cell>
          <cell r="D1529">
            <v>0</v>
          </cell>
        </row>
        <row r="1530">
          <cell r="C1530">
            <v>0</v>
          </cell>
          <cell r="D1530">
            <v>0</v>
          </cell>
        </row>
        <row r="1531">
          <cell r="C1531">
            <v>0</v>
          </cell>
          <cell r="D1531">
            <v>0</v>
          </cell>
        </row>
        <row r="1532">
          <cell r="C1532">
            <v>2</v>
          </cell>
          <cell r="D1532">
            <v>2</v>
          </cell>
          <cell r="E1532">
            <v>2</v>
          </cell>
          <cell r="G1532">
            <v>0</v>
          </cell>
          <cell r="AA1532">
            <v>0</v>
          </cell>
          <cell r="AB1532">
            <v>2</v>
          </cell>
          <cell r="AC1532">
            <v>0</v>
          </cell>
        </row>
        <row r="1533">
          <cell r="C1533">
            <v>0</v>
          </cell>
          <cell r="D1533">
            <v>0</v>
          </cell>
          <cell r="E1533">
            <v>0</v>
          </cell>
          <cell r="G1533">
            <v>0</v>
          </cell>
          <cell r="AA1533">
            <v>0</v>
          </cell>
          <cell r="AB1533">
            <v>0</v>
          </cell>
          <cell r="AC1533">
            <v>0</v>
          </cell>
        </row>
        <row r="1534">
          <cell r="C1534">
            <v>1</v>
          </cell>
          <cell r="D1534">
            <v>1</v>
          </cell>
          <cell r="E1534">
            <v>1</v>
          </cell>
          <cell r="G1534">
            <v>0</v>
          </cell>
          <cell r="AA1534">
            <v>0</v>
          </cell>
          <cell r="AB1534">
            <v>0</v>
          </cell>
          <cell r="AC1534">
            <v>1</v>
          </cell>
        </row>
        <row r="1535">
          <cell r="C1535">
            <v>0</v>
          </cell>
          <cell r="D1535">
            <v>0</v>
          </cell>
        </row>
        <row r="1536">
          <cell r="C1536">
            <v>0</v>
          </cell>
          <cell r="D1536">
            <v>0</v>
          </cell>
        </row>
        <row r="1537">
          <cell r="C1537">
            <v>1</v>
          </cell>
          <cell r="D1537">
            <v>1</v>
          </cell>
          <cell r="F1537">
            <v>1</v>
          </cell>
          <cell r="AA1537">
            <v>1</v>
          </cell>
          <cell r="AJ1537">
            <v>1</v>
          </cell>
        </row>
        <row r="1538">
          <cell r="C1538">
            <v>0</v>
          </cell>
          <cell r="D1538">
            <v>0</v>
          </cell>
        </row>
        <row r="1539">
          <cell r="C1539">
            <v>1</v>
          </cell>
          <cell r="D1539">
            <v>1</v>
          </cell>
          <cell r="E1539">
            <v>1</v>
          </cell>
          <cell r="AA1539">
            <v>1</v>
          </cell>
        </row>
        <row r="1540">
          <cell r="C1540">
            <v>0</v>
          </cell>
          <cell r="D1540">
            <v>0</v>
          </cell>
        </row>
        <row r="1541">
          <cell r="C1541">
            <v>0</v>
          </cell>
          <cell r="D1541">
            <v>0</v>
          </cell>
        </row>
        <row r="1542">
          <cell r="C1542">
            <v>0</v>
          </cell>
          <cell r="D1542">
            <v>0</v>
          </cell>
        </row>
        <row r="1543">
          <cell r="C1543">
            <v>0</v>
          </cell>
          <cell r="D1543">
            <v>0</v>
          </cell>
        </row>
        <row r="1544">
          <cell r="C1544">
            <v>0</v>
          </cell>
          <cell r="D1544">
            <v>0</v>
          </cell>
        </row>
        <row r="1545">
          <cell r="C1545">
            <v>0</v>
          </cell>
          <cell r="D1545">
            <v>0</v>
          </cell>
        </row>
        <row r="1546">
          <cell r="C1546">
            <v>0</v>
          </cell>
          <cell r="D1546">
            <v>0</v>
          </cell>
        </row>
        <row r="1547">
          <cell r="C1547">
            <v>0</v>
          </cell>
          <cell r="D1547">
            <v>0</v>
          </cell>
        </row>
        <row r="1548">
          <cell r="C1548">
            <v>0</v>
          </cell>
          <cell r="D1548">
            <v>0</v>
          </cell>
        </row>
        <row r="1549">
          <cell r="C1549">
            <v>0</v>
          </cell>
          <cell r="D1549">
            <v>0</v>
          </cell>
        </row>
        <row r="1550">
          <cell r="C1550">
            <v>3</v>
          </cell>
          <cell r="D1550">
            <v>3</v>
          </cell>
          <cell r="E1550">
            <v>3</v>
          </cell>
          <cell r="G1550">
            <v>0</v>
          </cell>
          <cell r="AA1550">
            <v>0</v>
          </cell>
          <cell r="AB1550">
            <v>3</v>
          </cell>
          <cell r="AC1550">
            <v>0</v>
          </cell>
        </row>
        <row r="1551">
          <cell r="C1551">
            <v>108</v>
          </cell>
          <cell r="D1551">
            <v>108</v>
          </cell>
          <cell r="E1551">
            <v>108</v>
          </cell>
          <cell r="G1551">
            <v>0</v>
          </cell>
          <cell r="AA1551">
            <v>0</v>
          </cell>
          <cell r="AB1551">
            <v>108</v>
          </cell>
          <cell r="AC1551">
            <v>0</v>
          </cell>
        </row>
        <row r="1552">
          <cell r="C1552">
            <v>0</v>
          </cell>
          <cell r="D1552">
            <v>0</v>
          </cell>
        </row>
        <row r="1553">
          <cell r="C1553">
            <v>0</v>
          </cell>
          <cell r="D1553">
            <v>0</v>
          </cell>
        </row>
        <row r="1554">
          <cell r="C1554">
            <v>0</v>
          </cell>
          <cell r="D1554">
            <v>0</v>
          </cell>
        </row>
        <row r="1555">
          <cell r="C1555">
            <v>0</v>
          </cell>
          <cell r="D1555">
            <v>0</v>
          </cell>
        </row>
        <row r="1556">
          <cell r="C1556">
            <v>0</v>
          </cell>
          <cell r="D1556">
            <v>0</v>
          </cell>
        </row>
        <row r="1557">
          <cell r="C1557">
            <v>0</v>
          </cell>
          <cell r="D1557">
            <v>0</v>
          </cell>
        </row>
        <row r="1558">
          <cell r="C1558">
            <v>8</v>
          </cell>
          <cell r="D1558">
            <v>8</v>
          </cell>
          <cell r="E1558">
            <v>8</v>
          </cell>
          <cell r="AB1558">
            <v>8</v>
          </cell>
        </row>
        <row r="1559">
          <cell r="C1559">
            <v>61</v>
          </cell>
          <cell r="D1559">
            <v>61</v>
          </cell>
          <cell r="E1559">
            <v>61</v>
          </cell>
          <cell r="AA1559">
            <v>50</v>
          </cell>
          <cell r="AB1559">
            <v>11</v>
          </cell>
        </row>
        <row r="1560">
          <cell r="C1560">
            <v>55</v>
          </cell>
          <cell r="D1560">
            <v>55</v>
          </cell>
          <cell r="E1560">
            <v>55</v>
          </cell>
          <cell r="AA1560">
            <v>50</v>
          </cell>
          <cell r="AB1560">
            <v>5</v>
          </cell>
        </row>
        <row r="1561">
          <cell r="C1561">
            <v>0</v>
          </cell>
          <cell r="D1561">
            <v>0</v>
          </cell>
          <cell r="E1561">
            <v>0</v>
          </cell>
          <cell r="AB1561">
            <v>0</v>
          </cell>
        </row>
        <row r="1562">
          <cell r="C1562">
            <v>61</v>
          </cell>
          <cell r="D1562">
            <v>61</v>
          </cell>
          <cell r="E1562">
            <v>61</v>
          </cell>
          <cell r="AA1562">
            <v>43</v>
          </cell>
          <cell r="AB1562">
            <v>18</v>
          </cell>
        </row>
        <row r="1563">
          <cell r="C1563">
            <v>248</v>
          </cell>
          <cell r="D1563">
            <v>248</v>
          </cell>
          <cell r="E1563">
            <v>248</v>
          </cell>
          <cell r="AA1563">
            <v>244</v>
          </cell>
          <cell r="AB1563">
            <v>4</v>
          </cell>
        </row>
        <row r="1564">
          <cell r="C1564">
            <v>175</v>
          </cell>
          <cell r="D1564">
            <v>175</v>
          </cell>
          <cell r="E1564">
            <v>175</v>
          </cell>
          <cell r="AA1564">
            <v>166</v>
          </cell>
          <cell r="AB1564">
            <v>9</v>
          </cell>
        </row>
        <row r="1565">
          <cell r="C1565">
            <v>0</v>
          </cell>
          <cell r="D1565">
            <v>0</v>
          </cell>
        </row>
        <row r="1566">
          <cell r="C1566">
            <v>0</v>
          </cell>
          <cell r="D1566">
            <v>0</v>
          </cell>
        </row>
        <row r="1567">
          <cell r="C1567">
            <v>0</v>
          </cell>
          <cell r="D1567">
            <v>0</v>
          </cell>
        </row>
        <row r="1568">
          <cell r="C1568">
            <v>0</v>
          </cell>
          <cell r="D1568">
            <v>0</v>
          </cell>
        </row>
        <row r="1569">
          <cell r="C1569">
            <v>0</v>
          </cell>
          <cell r="D1569">
            <v>0</v>
          </cell>
        </row>
        <row r="1570">
          <cell r="C1570">
            <v>0</v>
          </cell>
          <cell r="D1570">
            <v>0</v>
          </cell>
        </row>
        <row r="1571">
          <cell r="C1571">
            <v>0</v>
          </cell>
          <cell r="D1571">
            <v>0</v>
          </cell>
        </row>
        <row r="1572">
          <cell r="C1572">
            <v>0</v>
          </cell>
          <cell r="D1572">
            <v>0</v>
          </cell>
        </row>
        <row r="1573">
          <cell r="C1573">
            <v>0</v>
          </cell>
          <cell r="D1573">
            <v>0</v>
          </cell>
        </row>
        <row r="1574">
          <cell r="C1574">
            <v>0</v>
          </cell>
          <cell r="D1574">
            <v>0</v>
          </cell>
        </row>
        <row r="1575">
          <cell r="C1575">
            <v>0</v>
          </cell>
          <cell r="D1575">
            <v>0</v>
          </cell>
        </row>
        <row r="1576">
          <cell r="C1576">
            <v>0</v>
          </cell>
          <cell r="D1576">
            <v>0</v>
          </cell>
        </row>
        <row r="1577">
          <cell r="C1577">
            <v>0</v>
          </cell>
          <cell r="D1577">
            <v>0</v>
          </cell>
        </row>
        <row r="1578">
          <cell r="C1578">
            <v>1</v>
          </cell>
          <cell r="D1578">
            <v>1</v>
          </cell>
          <cell r="E1578">
            <v>1</v>
          </cell>
          <cell r="G1578">
            <v>0</v>
          </cell>
          <cell r="AA1578">
            <v>0</v>
          </cell>
          <cell r="AB1578">
            <v>1</v>
          </cell>
          <cell r="AC1578">
            <v>0</v>
          </cell>
        </row>
        <row r="1579">
          <cell r="C1579">
            <v>0</v>
          </cell>
          <cell r="D1579">
            <v>0</v>
          </cell>
          <cell r="E1579">
            <v>0</v>
          </cell>
          <cell r="G1579">
            <v>0</v>
          </cell>
          <cell r="AA1579">
            <v>0</v>
          </cell>
          <cell r="AB1579">
            <v>0</v>
          </cell>
          <cell r="AC1579">
            <v>0</v>
          </cell>
        </row>
        <row r="1580">
          <cell r="C1580">
            <v>2</v>
          </cell>
          <cell r="D1580">
            <v>2</v>
          </cell>
          <cell r="E1580">
            <v>2</v>
          </cell>
          <cell r="G1580">
            <v>0</v>
          </cell>
          <cell r="AA1580">
            <v>0</v>
          </cell>
          <cell r="AB1580">
            <v>2</v>
          </cell>
          <cell r="AC1580">
            <v>0</v>
          </cell>
        </row>
        <row r="1581">
          <cell r="C1581">
            <v>0</v>
          </cell>
          <cell r="D1581">
            <v>0</v>
          </cell>
        </row>
        <row r="1582">
          <cell r="C1582">
            <v>0</v>
          </cell>
          <cell r="D1582">
            <v>0</v>
          </cell>
        </row>
        <row r="1583">
          <cell r="C1583">
            <v>0</v>
          </cell>
          <cell r="D1583">
            <v>0</v>
          </cell>
        </row>
        <row r="1584">
          <cell r="C1584">
            <v>0</v>
          </cell>
          <cell r="D1584">
            <v>0</v>
          </cell>
        </row>
        <row r="1585">
          <cell r="C1585">
            <v>0</v>
          </cell>
          <cell r="D1585">
            <v>0</v>
          </cell>
        </row>
        <row r="1696">
          <cell r="C1696">
            <v>84</v>
          </cell>
          <cell r="H1696">
            <v>78</v>
          </cell>
          <cell r="I1696">
            <v>72</v>
          </cell>
          <cell r="J1696">
            <v>6</v>
          </cell>
          <cell r="K1696">
            <v>1</v>
          </cell>
          <cell r="L1696">
            <v>5</v>
          </cell>
          <cell r="M1696">
            <v>0</v>
          </cell>
          <cell r="N1696">
            <v>0</v>
          </cell>
          <cell r="P1696">
            <v>47</v>
          </cell>
          <cell r="Q1696">
            <v>12</v>
          </cell>
          <cell r="S1696">
            <v>0</v>
          </cell>
          <cell r="T1696">
            <v>0</v>
          </cell>
          <cell r="V1696">
            <v>0</v>
          </cell>
          <cell r="W1696">
            <v>0</v>
          </cell>
          <cell r="Y1696">
            <v>1</v>
          </cell>
          <cell r="Z1696">
            <v>0</v>
          </cell>
          <cell r="AD1696">
            <v>32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6</v>
          </cell>
          <cell r="AL1696">
            <v>9805095</v>
          </cell>
        </row>
        <row r="1698">
          <cell r="C1698">
            <v>8</v>
          </cell>
          <cell r="D1698">
            <v>8</v>
          </cell>
          <cell r="E1698">
            <v>8</v>
          </cell>
          <cell r="G1698">
            <v>0</v>
          </cell>
          <cell r="AB1698">
            <v>8</v>
          </cell>
        </row>
        <row r="1760">
          <cell r="C1760">
            <v>8</v>
          </cell>
          <cell r="H1760">
            <v>7</v>
          </cell>
          <cell r="I1760">
            <v>7</v>
          </cell>
          <cell r="J1760">
            <v>0</v>
          </cell>
          <cell r="K1760">
            <v>0</v>
          </cell>
          <cell r="L1760">
            <v>1</v>
          </cell>
          <cell r="M1760">
            <v>0</v>
          </cell>
          <cell r="N1760">
            <v>0</v>
          </cell>
          <cell r="P1760">
            <v>0</v>
          </cell>
          <cell r="Q1760">
            <v>6</v>
          </cell>
          <cell r="S1760">
            <v>0</v>
          </cell>
          <cell r="T1760">
            <v>1</v>
          </cell>
          <cell r="V1760">
            <v>0</v>
          </cell>
          <cell r="W1760">
            <v>0</v>
          </cell>
          <cell r="Y1760">
            <v>0</v>
          </cell>
          <cell r="Z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L1760">
            <v>1294765</v>
          </cell>
        </row>
        <row r="1834">
          <cell r="C1834">
            <v>46</v>
          </cell>
          <cell r="H1834">
            <v>37</v>
          </cell>
          <cell r="I1834">
            <v>35</v>
          </cell>
          <cell r="J1834">
            <v>2</v>
          </cell>
          <cell r="K1834">
            <v>0</v>
          </cell>
          <cell r="L1834">
            <v>8</v>
          </cell>
          <cell r="M1834">
            <v>1</v>
          </cell>
          <cell r="N1834">
            <v>0</v>
          </cell>
          <cell r="P1834">
            <v>0</v>
          </cell>
          <cell r="Q1834">
            <v>2</v>
          </cell>
          <cell r="S1834">
            <v>0</v>
          </cell>
          <cell r="T1834">
            <v>0</v>
          </cell>
          <cell r="V1834">
            <v>0</v>
          </cell>
          <cell r="W1834">
            <v>0</v>
          </cell>
          <cell r="Y1834">
            <v>0</v>
          </cell>
          <cell r="Z1834">
            <v>10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I1834">
            <v>0</v>
          </cell>
          <cell r="AJ1834">
            <v>0</v>
          </cell>
          <cell r="AL1834">
            <v>2779050</v>
          </cell>
        </row>
        <row r="1851">
          <cell r="C1851">
            <v>9</v>
          </cell>
          <cell r="D1851">
            <v>8</v>
          </cell>
          <cell r="E1851">
            <v>8</v>
          </cell>
          <cell r="F1851">
            <v>0</v>
          </cell>
          <cell r="G1851">
            <v>1</v>
          </cell>
          <cell r="AA1851">
            <v>0</v>
          </cell>
          <cell r="AB1851">
            <v>9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</row>
        <row r="1877">
          <cell r="C1877">
            <v>46</v>
          </cell>
          <cell r="H1877">
            <v>42</v>
          </cell>
          <cell r="I1877">
            <v>41</v>
          </cell>
          <cell r="J1877">
            <v>1</v>
          </cell>
          <cell r="K1877">
            <v>2</v>
          </cell>
          <cell r="L1877">
            <v>1</v>
          </cell>
          <cell r="M1877">
            <v>0</v>
          </cell>
          <cell r="N1877">
            <v>1</v>
          </cell>
          <cell r="P1877">
            <v>0</v>
          </cell>
          <cell r="Q1877">
            <v>0</v>
          </cell>
          <cell r="S1877">
            <v>0</v>
          </cell>
          <cell r="T1877">
            <v>0</v>
          </cell>
          <cell r="V1877">
            <v>0</v>
          </cell>
          <cell r="W1877">
            <v>0</v>
          </cell>
          <cell r="Y1877">
            <v>0</v>
          </cell>
          <cell r="Z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3</v>
          </cell>
          <cell r="AL1877">
            <v>3059815</v>
          </cell>
        </row>
        <row r="1879">
          <cell r="C1879">
            <v>0</v>
          </cell>
          <cell r="D1879">
            <v>0</v>
          </cell>
        </row>
        <row r="1880">
          <cell r="C1880">
            <v>3</v>
          </cell>
          <cell r="D1880">
            <v>3</v>
          </cell>
          <cell r="E1880">
            <v>3</v>
          </cell>
          <cell r="G1880">
            <v>0</v>
          </cell>
          <cell r="AA1880">
            <v>0</v>
          </cell>
          <cell r="AB1880">
            <v>3</v>
          </cell>
          <cell r="AC1880">
            <v>0</v>
          </cell>
        </row>
        <row r="1881">
          <cell r="C1881">
            <v>5521</v>
          </cell>
          <cell r="D1881">
            <v>5521</v>
          </cell>
          <cell r="E1881">
            <v>5521</v>
          </cell>
          <cell r="G1881">
            <v>0</v>
          </cell>
          <cell r="AA1881">
            <v>5521</v>
          </cell>
          <cell r="AB1881">
            <v>0</v>
          </cell>
          <cell r="AC1881">
            <v>0</v>
          </cell>
        </row>
        <row r="1882">
          <cell r="C1882">
            <v>2</v>
          </cell>
          <cell r="D1882">
            <v>2</v>
          </cell>
          <cell r="E1882">
            <v>2</v>
          </cell>
          <cell r="G1882">
            <v>0</v>
          </cell>
          <cell r="AA1882">
            <v>2</v>
          </cell>
          <cell r="AB1882">
            <v>0</v>
          </cell>
          <cell r="AC1882">
            <v>0</v>
          </cell>
        </row>
        <row r="1883">
          <cell r="C1883">
            <v>4</v>
          </cell>
          <cell r="D1883">
            <v>4</v>
          </cell>
          <cell r="E1883">
            <v>4</v>
          </cell>
          <cell r="G1883">
            <v>0</v>
          </cell>
          <cell r="AA1883">
            <v>4</v>
          </cell>
          <cell r="AB1883">
            <v>0</v>
          </cell>
          <cell r="AC1883">
            <v>0</v>
          </cell>
        </row>
        <row r="1884">
          <cell r="C1884">
            <v>0</v>
          </cell>
          <cell r="D1884">
            <v>0</v>
          </cell>
        </row>
        <row r="1885">
          <cell r="C1885">
            <v>0</v>
          </cell>
          <cell r="D1885">
            <v>0</v>
          </cell>
        </row>
        <row r="1886">
          <cell r="C1886">
            <v>0</v>
          </cell>
          <cell r="D1886">
            <v>0</v>
          </cell>
        </row>
        <row r="1887">
          <cell r="C1887">
            <v>0</v>
          </cell>
          <cell r="D1887">
            <v>0</v>
          </cell>
        </row>
        <row r="1888">
          <cell r="C1888">
            <v>0</v>
          </cell>
          <cell r="D1888">
            <v>0</v>
          </cell>
        </row>
        <row r="1889">
          <cell r="C1889">
            <v>0</v>
          </cell>
          <cell r="D1889">
            <v>0</v>
          </cell>
        </row>
        <row r="1890">
          <cell r="C1890">
            <v>0</v>
          </cell>
          <cell r="D1890">
            <v>0</v>
          </cell>
        </row>
        <row r="1891">
          <cell r="C1891">
            <v>0</v>
          </cell>
          <cell r="D1891">
            <v>0</v>
          </cell>
        </row>
        <row r="1892">
          <cell r="C1892">
            <v>0</v>
          </cell>
          <cell r="D1892">
            <v>0</v>
          </cell>
        </row>
        <row r="1893">
          <cell r="C1893">
            <v>0</v>
          </cell>
          <cell r="D1893">
            <v>0</v>
          </cell>
        </row>
        <row r="1894">
          <cell r="C1894">
            <v>0</v>
          </cell>
          <cell r="D1894">
            <v>0</v>
          </cell>
        </row>
        <row r="1898">
          <cell r="C1898">
            <v>0</v>
          </cell>
          <cell r="D1898">
            <v>0</v>
          </cell>
        </row>
        <row r="1899">
          <cell r="C1899">
            <v>0</v>
          </cell>
          <cell r="D1899">
            <v>0</v>
          </cell>
        </row>
        <row r="1900">
          <cell r="C1900">
            <v>0</v>
          </cell>
          <cell r="D1900">
            <v>0</v>
          </cell>
        </row>
        <row r="1901">
          <cell r="C1901">
            <v>0</v>
          </cell>
          <cell r="D1901">
            <v>0</v>
          </cell>
        </row>
        <row r="1902">
          <cell r="C1902">
            <v>0</v>
          </cell>
          <cell r="D1902">
            <v>0</v>
          </cell>
        </row>
        <row r="1903">
          <cell r="C1903">
            <v>0</v>
          </cell>
          <cell r="D1903">
            <v>0</v>
          </cell>
        </row>
        <row r="1904">
          <cell r="C1904">
            <v>0</v>
          </cell>
          <cell r="D1904">
            <v>0</v>
          </cell>
        </row>
        <row r="1905">
          <cell r="C1905">
            <v>0</v>
          </cell>
          <cell r="D1905">
            <v>0</v>
          </cell>
        </row>
        <row r="1906">
          <cell r="C1906">
            <v>0</v>
          </cell>
          <cell r="D1906">
            <v>0</v>
          </cell>
        </row>
        <row r="1907">
          <cell r="C1907">
            <v>0</v>
          </cell>
          <cell r="D1907">
            <v>0</v>
          </cell>
        </row>
        <row r="1908">
          <cell r="C1908">
            <v>0</v>
          </cell>
          <cell r="D1908">
            <v>0</v>
          </cell>
        </row>
        <row r="1909">
          <cell r="C1909">
            <v>14</v>
          </cell>
          <cell r="D1909">
            <v>14</v>
          </cell>
          <cell r="E1909">
            <v>14</v>
          </cell>
          <cell r="G1909">
            <v>0</v>
          </cell>
          <cell r="AA1909">
            <v>0</v>
          </cell>
          <cell r="AB1909">
            <v>14</v>
          </cell>
          <cell r="AC1909">
            <v>0</v>
          </cell>
        </row>
        <row r="1910">
          <cell r="C1910">
            <v>0</v>
          </cell>
          <cell r="D1910">
            <v>0</v>
          </cell>
        </row>
        <row r="1911">
          <cell r="C1911">
            <v>0</v>
          </cell>
          <cell r="D1911">
            <v>0</v>
          </cell>
        </row>
        <row r="1912">
          <cell r="C1912">
            <v>0</v>
          </cell>
          <cell r="D1912">
            <v>0</v>
          </cell>
        </row>
        <row r="1913">
          <cell r="C1913">
            <v>0</v>
          </cell>
          <cell r="D1913">
            <v>0</v>
          </cell>
        </row>
        <row r="1914">
          <cell r="C1914">
            <v>0</v>
          </cell>
          <cell r="D1914">
            <v>0</v>
          </cell>
        </row>
        <row r="1915">
          <cell r="C1915">
            <v>0</v>
          </cell>
          <cell r="D1915">
            <v>0</v>
          </cell>
        </row>
        <row r="1916">
          <cell r="C1916">
            <v>0</v>
          </cell>
          <cell r="D1916">
            <v>0</v>
          </cell>
        </row>
        <row r="1917">
          <cell r="C1917">
            <v>0</v>
          </cell>
          <cell r="D1917">
            <v>0</v>
          </cell>
        </row>
        <row r="1918">
          <cell r="C1918">
            <v>0</v>
          </cell>
          <cell r="D1918">
            <v>0</v>
          </cell>
        </row>
        <row r="1919">
          <cell r="C1919">
            <v>0</v>
          </cell>
          <cell r="D1919">
            <v>0</v>
          </cell>
        </row>
        <row r="1920">
          <cell r="C1920">
            <v>0</v>
          </cell>
          <cell r="D1920">
            <v>0</v>
          </cell>
        </row>
        <row r="1921">
          <cell r="C1921">
            <v>0</v>
          </cell>
          <cell r="D1921">
            <v>0</v>
          </cell>
        </row>
        <row r="1922">
          <cell r="C1922">
            <v>0</v>
          </cell>
          <cell r="D1922">
            <v>0</v>
          </cell>
        </row>
        <row r="1923">
          <cell r="C1923">
            <v>0</v>
          </cell>
          <cell r="D1923">
            <v>0</v>
          </cell>
        </row>
        <row r="1924">
          <cell r="C1924">
            <v>0</v>
          </cell>
          <cell r="D1924">
            <v>0</v>
          </cell>
        </row>
        <row r="1925">
          <cell r="C1925">
            <v>0</v>
          </cell>
          <cell r="D1925">
            <v>0</v>
          </cell>
        </row>
        <row r="1926">
          <cell r="C1926">
            <v>0</v>
          </cell>
          <cell r="D1926">
            <v>0</v>
          </cell>
        </row>
        <row r="1927">
          <cell r="C1927">
            <v>0</v>
          </cell>
          <cell r="D1927">
            <v>0</v>
          </cell>
        </row>
        <row r="1928">
          <cell r="C1928">
            <v>0</v>
          </cell>
          <cell r="D1928">
            <v>0</v>
          </cell>
        </row>
        <row r="1929">
          <cell r="C1929">
            <v>0</v>
          </cell>
          <cell r="D1929">
            <v>0</v>
          </cell>
        </row>
        <row r="1930">
          <cell r="C1930">
            <v>0</v>
          </cell>
          <cell r="D1930">
            <v>0</v>
          </cell>
        </row>
        <row r="1931">
          <cell r="C1931">
            <v>0</v>
          </cell>
          <cell r="D1931">
            <v>0</v>
          </cell>
        </row>
        <row r="1932">
          <cell r="C1932">
            <v>94</v>
          </cell>
          <cell r="D1932">
            <v>94</v>
          </cell>
          <cell r="E1932">
            <v>94</v>
          </cell>
          <cell r="G1932">
            <v>0</v>
          </cell>
          <cell r="AA1932">
            <v>94</v>
          </cell>
          <cell r="AB1932">
            <v>0</v>
          </cell>
          <cell r="AC1932">
            <v>0</v>
          </cell>
        </row>
        <row r="1933">
          <cell r="C1933">
            <v>1423</v>
          </cell>
          <cell r="D1933">
            <v>1423</v>
          </cell>
          <cell r="E1933">
            <v>1423</v>
          </cell>
          <cell r="G1933">
            <v>0</v>
          </cell>
          <cell r="AA1933">
            <v>1423</v>
          </cell>
          <cell r="AB1933">
            <v>0</v>
          </cell>
          <cell r="AC1933">
            <v>0</v>
          </cell>
        </row>
        <row r="1934">
          <cell r="C1934">
            <v>14542</v>
          </cell>
          <cell r="D1934">
            <v>14244</v>
          </cell>
          <cell r="E1934">
            <v>14244</v>
          </cell>
          <cell r="G1934">
            <v>298</v>
          </cell>
          <cell r="AA1934">
            <v>14542</v>
          </cell>
          <cell r="AB1934">
            <v>0</v>
          </cell>
          <cell r="AC1934">
            <v>0</v>
          </cell>
        </row>
        <row r="1935">
          <cell r="C1935">
            <v>4911</v>
          </cell>
          <cell r="D1935">
            <v>4911</v>
          </cell>
          <cell r="E1935">
            <v>4911</v>
          </cell>
          <cell r="G1935">
            <v>0</v>
          </cell>
          <cell r="AA1935">
            <v>4911</v>
          </cell>
          <cell r="AB1935">
            <v>0</v>
          </cell>
          <cell r="AC1935">
            <v>0</v>
          </cell>
        </row>
        <row r="1936">
          <cell r="C1936">
            <v>0</v>
          </cell>
          <cell r="D1936">
            <v>0</v>
          </cell>
          <cell r="E1936">
            <v>0</v>
          </cell>
          <cell r="G1936">
            <v>0</v>
          </cell>
          <cell r="AA1936">
            <v>0</v>
          </cell>
          <cell r="AB1936">
            <v>0</v>
          </cell>
          <cell r="AC1936">
            <v>0</v>
          </cell>
        </row>
        <row r="1937">
          <cell r="C1937">
            <v>0</v>
          </cell>
          <cell r="D1937">
            <v>0</v>
          </cell>
          <cell r="E1937">
            <v>0</v>
          </cell>
          <cell r="G1937">
            <v>0</v>
          </cell>
          <cell r="AA1937">
            <v>0</v>
          </cell>
          <cell r="AB1937">
            <v>0</v>
          </cell>
          <cell r="AC1937">
            <v>0</v>
          </cell>
        </row>
        <row r="1938">
          <cell r="C1938">
            <v>1</v>
          </cell>
          <cell r="D1938">
            <v>1</v>
          </cell>
          <cell r="E1938">
            <v>1</v>
          </cell>
          <cell r="G1938">
            <v>0</v>
          </cell>
          <cell r="AA1938">
            <v>0</v>
          </cell>
          <cell r="AB1938">
            <v>0</v>
          </cell>
          <cell r="AC1938">
            <v>1</v>
          </cell>
        </row>
        <row r="1939">
          <cell r="C1939">
            <v>1908</v>
          </cell>
          <cell r="D1939">
            <v>1908</v>
          </cell>
          <cell r="E1939">
            <v>1908</v>
          </cell>
          <cell r="G1939">
            <v>0</v>
          </cell>
          <cell r="AA1939">
            <v>1250</v>
          </cell>
          <cell r="AB1939">
            <v>0</v>
          </cell>
          <cell r="AC1939">
            <v>658</v>
          </cell>
        </row>
        <row r="1940">
          <cell r="C1940">
            <v>0</v>
          </cell>
          <cell r="D1940">
            <v>0</v>
          </cell>
          <cell r="E1940">
            <v>0</v>
          </cell>
          <cell r="G1940">
            <v>0</v>
          </cell>
          <cell r="AA1940">
            <v>0</v>
          </cell>
          <cell r="AB1940">
            <v>0</v>
          </cell>
          <cell r="AC1940">
            <v>0</v>
          </cell>
        </row>
        <row r="1941">
          <cell r="C1941">
            <v>0</v>
          </cell>
          <cell r="D1941">
            <v>0</v>
          </cell>
          <cell r="E1941">
            <v>0</v>
          </cell>
          <cell r="G1941">
            <v>0</v>
          </cell>
          <cell r="AA1941">
            <v>0</v>
          </cell>
          <cell r="AB1941">
            <v>0</v>
          </cell>
          <cell r="AC1941">
            <v>0</v>
          </cell>
        </row>
        <row r="1942">
          <cell r="C1942">
            <v>0</v>
          </cell>
          <cell r="D1942">
            <v>0</v>
          </cell>
          <cell r="E1942">
            <v>0</v>
          </cell>
          <cell r="G1942">
            <v>0</v>
          </cell>
          <cell r="AA1942">
            <v>0</v>
          </cell>
          <cell r="AB1942">
            <v>0</v>
          </cell>
          <cell r="AC1942">
            <v>0</v>
          </cell>
        </row>
        <row r="1943">
          <cell r="C1943">
            <v>0</v>
          </cell>
          <cell r="D1943">
            <v>0</v>
          </cell>
          <cell r="E1943">
            <v>0</v>
          </cell>
          <cell r="G1943">
            <v>0</v>
          </cell>
          <cell r="AA1943">
            <v>0</v>
          </cell>
          <cell r="AB1943">
            <v>0</v>
          </cell>
          <cell r="AC1943">
            <v>0</v>
          </cell>
        </row>
        <row r="1944">
          <cell r="C1944">
            <v>0</v>
          </cell>
          <cell r="D1944">
            <v>0</v>
          </cell>
          <cell r="E1944">
            <v>0</v>
          </cell>
          <cell r="G1944">
            <v>0</v>
          </cell>
          <cell r="AA1944">
            <v>0</v>
          </cell>
          <cell r="AB1944">
            <v>0</v>
          </cell>
          <cell r="AC1944">
            <v>0</v>
          </cell>
        </row>
        <row r="1945">
          <cell r="C1945">
            <v>5</v>
          </cell>
          <cell r="D1945">
            <v>5</v>
          </cell>
          <cell r="E1945">
            <v>5</v>
          </cell>
          <cell r="G1945">
            <v>0</v>
          </cell>
          <cell r="AA1945">
            <v>5</v>
          </cell>
          <cell r="AB1945">
            <v>0</v>
          </cell>
          <cell r="AC1945">
            <v>0</v>
          </cell>
        </row>
        <row r="1946">
          <cell r="C1946">
            <v>2</v>
          </cell>
          <cell r="D1946">
            <v>2</v>
          </cell>
          <cell r="E1946">
            <v>2</v>
          </cell>
          <cell r="G1946">
            <v>0</v>
          </cell>
          <cell r="AA1946">
            <v>2</v>
          </cell>
          <cell r="AB1946">
            <v>0</v>
          </cell>
          <cell r="AC1946">
            <v>0</v>
          </cell>
        </row>
        <row r="1947">
          <cell r="C1947">
            <v>293</v>
          </cell>
          <cell r="D1947">
            <v>293</v>
          </cell>
          <cell r="E1947">
            <v>293</v>
          </cell>
          <cell r="G1947">
            <v>0</v>
          </cell>
          <cell r="AA1947">
            <v>293</v>
          </cell>
          <cell r="AB1947">
            <v>0</v>
          </cell>
          <cell r="AC1947">
            <v>0</v>
          </cell>
        </row>
        <row r="1948">
          <cell r="C1948">
            <v>4</v>
          </cell>
          <cell r="D1948">
            <v>4</v>
          </cell>
          <cell r="E1948">
            <v>4</v>
          </cell>
          <cell r="G1948">
            <v>0</v>
          </cell>
          <cell r="AA1948">
            <v>4</v>
          </cell>
          <cell r="AB1948">
            <v>0</v>
          </cell>
          <cell r="AC1948">
            <v>0</v>
          </cell>
        </row>
        <row r="1949">
          <cell r="C1949">
            <v>0</v>
          </cell>
          <cell r="D1949">
            <v>0</v>
          </cell>
        </row>
        <row r="1950">
          <cell r="C1950">
            <v>0</v>
          </cell>
          <cell r="D1950">
            <v>0</v>
          </cell>
        </row>
        <row r="1951">
          <cell r="C1951">
            <v>0</v>
          </cell>
          <cell r="D1951">
            <v>0</v>
          </cell>
        </row>
        <row r="1952">
          <cell r="C1952">
            <v>0</v>
          </cell>
          <cell r="D1952">
            <v>0</v>
          </cell>
        </row>
        <row r="1953">
          <cell r="C1953">
            <v>9</v>
          </cell>
          <cell r="D1953">
            <v>9</v>
          </cell>
          <cell r="E1953">
            <v>9</v>
          </cell>
          <cell r="G1953">
            <v>0</v>
          </cell>
          <cell r="AA1953">
            <v>9</v>
          </cell>
          <cell r="AB1953">
            <v>0</v>
          </cell>
          <cell r="AC1953">
            <v>0</v>
          </cell>
        </row>
        <row r="1954">
          <cell r="C1954">
            <v>0</v>
          </cell>
          <cell r="D1954">
            <v>0</v>
          </cell>
        </row>
        <row r="1955">
          <cell r="C1955">
            <v>0</v>
          </cell>
          <cell r="D1955">
            <v>0</v>
          </cell>
        </row>
        <row r="1956">
          <cell r="C1956">
            <v>0</v>
          </cell>
          <cell r="D1956">
            <v>0</v>
          </cell>
        </row>
        <row r="1957">
          <cell r="C1957">
            <v>0</v>
          </cell>
          <cell r="D1957">
            <v>0</v>
          </cell>
        </row>
        <row r="1958">
          <cell r="C1958">
            <v>0</v>
          </cell>
          <cell r="D1958">
            <v>0</v>
          </cell>
        </row>
        <row r="1959">
          <cell r="C1959">
            <v>0</v>
          </cell>
          <cell r="D1959">
            <v>0</v>
          </cell>
        </row>
        <row r="1960">
          <cell r="C1960">
            <v>0</v>
          </cell>
          <cell r="D1960">
            <v>0</v>
          </cell>
        </row>
        <row r="1961">
          <cell r="C1961">
            <v>0</v>
          </cell>
          <cell r="D1961">
            <v>0</v>
          </cell>
        </row>
        <row r="1962">
          <cell r="C1962">
            <v>0</v>
          </cell>
          <cell r="D1962">
            <v>0</v>
          </cell>
        </row>
        <row r="1963">
          <cell r="C1963">
            <v>0</v>
          </cell>
          <cell r="D1963">
            <v>0</v>
          </cell>
        </row>
        <row r="1964">
          <cell r="C1964">
            <v>0</v>
          </cell>
          <cell r="D1964">
            <v>0</v>
          </cell>
        </row>
        <row r="1965">
          <cell r="C1965">
            <v>0</v>
          </cell>
          <cell r="D1965">
            <v>0</v>
          </cell>
        </row>
        <row r="1966">
          <cell r="C1966">
            <v>0</v>
          </cell>
          <cell r="D1966">
            <v>0</v>
          </cell>
        </row>
        <row r="1967">
          <cell r="C1967">
            <v>0</v>
          </cell>
          <cell r="D1967">
            <v>0</v>
          </cell>
        </row>
        <row r="1968">
          <cell r="C1968">
            <v>0</v>
          </cell>
          <cell r="D1968">
            <v>0</v>
          </cell>
        </row>
        <row r="1969">
          <cell r="C1969">
            <v>0</v>
          </cell>
          <cell r="D1969">
            <v>0</v>
          </cell>
        </row>
        <row r="1970">
          <cell r="C1970">
            <v>0</v>
          </cell>
          <cell r="D1970">
            <v>0</v>
          </cell>
        </row>
        <row r="1971">
          <cell r="C1971">
            <v>0</v>
          </cell>
          <cell r="D1971">
            <v>0</v>
          </cell>
        </row>
        <row r="1972">
          <cell r="C1972">
            <v>0</v>
          </cell>
          <cell r="D1972">
            <v>0</v>
          </cell>
        </row>
        <row r="1999">
          <cell r="C1999">
            <v>1018</v>
          </cell>
          <cell r="D1999">
            <v>1013</v>
          </cell>
          <cell r="E1999">
            <v>1013</v>
          </cell>
          <cell r="F1999">
            <v>0</v>
          </cell>
          <cell r="G1999">
            <v>5</v>
          </cell>
          <cell r="AA1999">
            <v>267</v>
          </cell>
          <cell r="AB1999">
            <v>465</v>
          </cell>
          <cell r="AC1999">
            <v>286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</row>
        <row r="2002"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</row>
        <row r="2093">
          <cell r="P2093">
            <v>0</v>
          </cell>
          <cell r="Q2093">
            <v>12</v>
          </cell>
          <cell r="S2093">
            <v>0</v>
          </cell>
          <cell r="T2093">
            <v>4</v>
          </cell>
          <cell r="V2093">
            <v>0</v>
          </cell>
          <cell r="W2093">
            <v>0</v>
          </cell>
          <cell r="Y2093">
            <v>0</v>
          </cell>
          <cell r="Z2093">
            <v>0</v>
          </cell>
        </row>
        <row r="2103">
          <cell r="P2103">
            <v>0</v>
          </cell>
          <cell r="Q2103">
            <v>0</v>
          </cell>
          <cell r="S2103">
            <v>0</v>
          </cell>
          <cell r="T2103">
            <v>0</v>
          </cell>
          <cell r="V2103">
            <v>0</v>
          </cell>
          <cell r="W2103">
            <v>0</v>
          </cell>
          <cell r="Y2103">
            <v>0</v>
          </cell>
          <cell r="Z2103">
            <v>0</v>
          </cell>
        </row>
        <row r="2104">
          <cell r="C2104">
            <v>17</v>
          </cell>
          <cell r="H2104">
            <v>13</v>
          </cell>
          <cell r="I2104">
            <v>8</v>
          </cell>
          <cell r="J2104">
            <v>5</v>
          </cell>
          <cell r="K2104">
            <v>0</v>
          </cell>
          <cell r="L2104">
            <v>1</v>
          </cell>
          <cell r="M2104">
            <v>3</v>
          </cell>
          <cell r="N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5</v>
          </cell>
          <cell r="AL2104">
            <v>11238635</v>
          </cell>
        </row>
        <row r="2190">
          <cell r="C2190">
            <v>16</v>
          </cell>
          <cell r="H2190">
            <v>11</v>
          </cell>
          <cell r="I2190">
            <v>11</v>
          </cell>
          <cell r="J2190">
            <v>0</v>
          </cell>
          <cell r="K2190">
            <v>0</v>
          </cell>
          <cell r="L2190">
            <v>5</v>
          </cell>
          <cell r="M2190">
            <v>0</v>
          </cell>
          <cell r="N2190">
            <v>0</v>
          </cell>
          <cell r="P2190">
            <v>0</v>
          </cell>
          <cell r="Q2190">
            <v>12</v>
          </cell>
          <cell r="S2190">
            <v>0</v>
          </cell>
          <cell r="T2190">
            <v>0</v>
          </cell>
          <cell r="V2190">
            <v>0</v>
          </cell>
          <cell r="W2190">
            <v>0</v>
          </cell>
          <cell r="Y2190">
            <v>0</v>
          </cell>
          <cell r="Z2190">
            <v>2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L2190">
            <v>3244175</v>
          </cell>
        </row>
        <row r="2192">
          <cell r="C2192">
            <v>20</v>
          </cell>
          <cell r="D2192">
            <v>19</v>
          </cell>
          <cell r="E2192">
            <v>19</v>
          </cell>
          <cell r="G2192">
            <v>1</v>
          </cell>
          <cell r="AA2192">
            <v>4</v>
          </cell>
          <cell r="AB2192">
            <v>16</v>
          </cell>
          <cell r="AC2192">
            <v>0</v>
          </cell>
        </row>
        <row r="2193">
          <cell r="C2193">
            <v>1</v>
          </cell>
          <cell r="D2193">
            <v>1</v>
          </cell>
          <cell r="E2193">
            <v>1</v>
          </cell>
          <cell r="G2193">
            <v>0</v>
          </cell>
          <cell r="AA2193">
            <v>1</v>
          </cell>
          <cell r="AB2193">
            <v>0</v>
          </cell>
          <cell r="AC2193">
            <v>0</v>
          </cell>
        </row>
        <row r="2194">
          <cell r="C2194">
            <v>17</v>
          </cell>
          <cell r="D2194">
            <v>17</v>
          </cell>
          <cell r="E2194">
            <v>17</v>
          </cell>
          <cell r="G2194">
            <v>0</v>
          </cell>
          <cell r="AA2194">
            <v>0</v>
          </cell>
          <cell r="AB2194">
            <v>17</v>
          </cell>
          <cell r="AC2194">
            <v>0</v>
          </cell>
        </row>
        <row r="2195">
          <cell r="C2195">
            <v>0</v>
          </cell>
          <cell r="D2195">
            <v>0</v>
          </cell>
          <cell r="E2195">
            <v>0</v>
          </cell>
          <cell r="G2195">
            <v>0</v>
          </cell>
          <cell r="AA2195">
            <v>0</v>
          </cell>
          <cell r="AB2195">
            <v>0</v>
          </cell>
          <cell r="AC2195">
            <v>0</v>
          </cell>
        </row>
        <row r="2196">
          <cell r="C2196">
            <v>0</v>
          </cell>
          <cell r="D2196">
            <v>0</v>
          </cell>
          <cell r="E2196">
            <v>0</v>
          </cell>
          <cell r="G2196">
            <v>0</v>
          </cell>
          <cell r="AA2196">
            <v>0</v>
          </cell>
          <cell r="AB2196">
            <v>0</v>
          </cell>
          <cell r="AC2196">
            <v>0</v>
          </cell>
        </row>
        <row r="2197">
          <cell r="C2197">
            <v>0</v>
          </cell>
          <cell r="D2197">
            <v>0</v>
          </cell>
          <cell r="E2197">
            <v>0</v>
          </cell>
          <cell r="G2197">
            <v>0</v>
          </cell>
          <cell r="AA2197">
            <v>0</v>
          </cell>
          <cell r="AB2197">
            <v>0</v>
          </cell>
          <cell r="AC2197">
            <v>0</v>
          </cell>
        </row>
        <row r="2198">
          <cell r="C2198">
            <v>0</v>
          </cell>
          <cell r="D2198">
            <v>0</v>
          </cell>
          <cell r="E2198">
            <v>0</v>
          </cell>
          <cell r="G2198">
            <v>0</v>
          </cell>
          <cell r="AA2198">
            <v>0</v>
          </cell>
          <cell r="AB2198">
            <v>0</v>
          </cell>
          <cell r="AC2198">
            <v>0</v>
          </cell>
        </row>
        <row r="2199">
          <cell r="C2199">
            <v>0</v>
          </cell>
          <cell r="D2199">
            <v>0</v>
          </cell>
          <cell r="E2199">
            <v>0</v>
          </cell>
          <cell r="G2199">
            <v>0</v>
          </cell>
          <cell r="AA2199">
            <v>0</v>
          </cell>
          <cell r="AB2199">
            <v>0</v>
          </cell>
          <cell r="AC2199">
            <v>0</v>
          </cell>
        </row>
        <row r="2200">
          <cell r="C2200">
            <v>0</v>
          </cell>
          <cell r="D2200">
            <v>0</v>
          </cell>
          <cell r="E2200">
            <v>0</v>
          </cell>
          <cell r="G2200">
            <v>0</v>
          </cell>
          <cell r="AA2200">
            <v>0</v>
          </cell>
          <cell r="AB2200">
            <v>0</v>
          </cell>
          <cell r="AC2200">
            <v>0</v>
          </cell>
        </row>
        <row r="2201">
          <cell r="C2201">
            <v>0</v>
          </cell>
          <cell r="D2201">
            <v>0</v>
          </cell>
          <cell r="E2201">
            <v>0</v>
          </cell>
          <cell r="G2201">
            <v>0</v>
          </cell>
          <cell r="AA2201">
            <v>0</v>
          </cell>
          <cell r="AB2201">
            <v>0</v>
          </cell>
          <cell r="AC2201">
            <v>0</v>
          </cell>
        </row>
        <row r="2202">
          <cell r="C2202">
            <v>19</v>
          </cell>
          <cell r="D2202">
            <v>19</v>
          </cell>
          <cell r="E2202">
            <v>19</v>
          </cell>
          <cell r="G2202">
            <v>0</v>
          </cell>
          <cell r="AA2202">
            <v>1</v>
          </cell>
          <cell r="AB2202">
            <v>18</v>
          </cell>
          <cell r="AC2202">
            <v>0</v>
          </cell>
        </row>
        <row r="2203">
          <cell r="C2203">
            <v>0</v>
          </cell>
          <cell r="D2203">
            <v>0</v>
          </cell>
          <cell r="E2203">
            <v>0</v>
          </cell>
          <cell r="G2203">
            <v>0</v>
          </cell>
          <cell r="AA2203">
            <v>0</v>
          </cell>
          <cell r="AB2203">
            <v>0</v>
          </cell>
          <cell r="AC2203">
            <v>0</v>
          </cell>
        </row>
        <row r="2204">
          <cell r="C2204">
            <v>0</v>
          </cell>
          <cell r="D2204">
            <v>0</v>
          </cell>
          <cell r="E2204">
            <v>0</v>
          </cell>
          <cell r="G2204">
            <v>0</v>
          </cell>
          <cell r="AA2204">
            <v>0</v>
          </cell>
          <cell r="AB2204">
            <v>0</v>
          </cell>
          <cell r="AC2204">
            <v>0</v>
          </cell>
        </row>
        <row r="2205">
          <cell r="C2205">
            <v>0</v>
          </cell>
          <cell r="D2205">
            <v>0</v>
          </cell>
          <cell r="E2205">
            <v>0</v>
          </cell>
          <cell r="G2205">
            <v>0</v>
          </cell>
          <cell r="AA2205">
            <v>0</v>
          </cell>
          <cell r="AB2205">
            <v>0</v>
          </cell>
          <cell r="AC2205">
            <v>0</v>
          </cell>
        </row>
        <row r="2206">
          <cell r="C2206">
            <v>0</v>
          </cell>
          <cell r="D2206">
            <v>0</v>
          </cell>
          <cell r="E2206">
            <v>0</v>
          </cell>
          <cell r="G2206">
            <v>0</v>
          </cell>
          <cell r="AA2206">
            <v>0</v>
          </cell>
          <cell r="AB2206">
            <v>0</v>
          </cell>
          <cell r="AC2206">
            <v>0</v>
          </cell>
        </row>
        <row r="2207">
          <cell r="C2207">
            <v>0</v>
          </cell>
          <cell r="D2207">
            <v>0</v>
          </cell>
          <cell r="E2207">
            <v>0</v>
          </cell>
          <cell r="G2207">
            <v>0</v>
          </cell>
          <cell r="AA2207">
            <v>0</v>
          </cell>
          <cell r="AB2207">
            <v>0</v>
          </cell>
          <cell r="AC2207">
            <v>0</v>
          </cell>
        </row>
        <row r="2208">
          <cell r="C2208">
            <v>41</v>
          </cell>
          <cell r="D2208">
            <v>41</v>
          </cell>
          <cell r="E2208">
            <v>41</v>
          </cell>
          <cell r="G2208">
            <v>0</v>
          </cell>
          <cell r="AA2208">
            <v>0</v>
          </cell>
          <cell r="AB2208">
            <v>0</v>
          </cell>
          <cell r="AC2208">
            <v>41</v>
          </cell>
        </row>
        <row r="2209">
          <cell r="C2209">
            <v>131</v>
          </cell>
          <cell r="D2209">
            <v>131</v>
          </cell>
          <cell r="E2209">
            <v>131</v>
          </cell>
          <cell r="G2209">
            <v>0</v>
          </cell>
          <cell r="AA2209">
            <v>130</v>
          </cell>
          <cell r="AB2209">
            <v>0</v>
          </cell>
          <cell r="AC2209">
            <v>1</v>
          </cell>
        </row>
        <row r="2210">
          <cell r="C2210">
            <v>0</v>
          </cell>
          <cell r="D2210">
            <v>0</v>
          </cell>
        </row>
        <row r="2211">
          <cell r="C2211">
            <v>0</v>
          </cell>
          <cell r="D2211">
            <v>0</v>
          </cell>
        </row>
        <row r="2212">
          <cell r="C2212">
            <v>0</v>
          </cell>
          <cell r="D2212">
            <v>0</v>
          </cell>
        </row>
        <row r="2213">
          <cell r="C2213">
            <v>0</v>
          </cell>
          <cell r="D2213">
            <v>0</v>
          </cell>
        </row>
        <row r="2214">
          <cell r="C2214">
            <v>0</v>
          </cell>
          <cell r="D2214">
            <v>0</v>
          </cell>
        </row>
        <row r="2215">
          <cell r="C2215">
            <v>0</v>
          </cell>
          <cell r="D2215">
            <v>0</v>
          </cell>
        </row>
        <row r="2216">
          <cell r="C2216">
            <v>0</v>
          </cell>
          <cell r="D2216">
            <v>0</v>
          </cell>
        </row>
        <row r="2217">
          <cell r="C2217">
            <v>17</v>
          </cell>
          <cell r="D2217">
            <v>17</v>
          </cell>
          <cell r="E2217">
            <v>17</v>
          </cell>
          <cell r="G2217">
            <v>0</v>
          </cell>
          <cell r="AA2217">
            <v>1</v>
          </cell>
          <cell r="AB2217">
            <v>16</v>
          </cell>
          <cell r="AC2217">
            <v>0</v>
          </cell>
        </row>
        <row r="2218">
          <cell r="C2218">
            <v>0</v>
          </cell>
          <cell r="D2218">
            <v>0</v>
          </cell>
        </row>
        <row r="2219">
          <cell r="C2219">
            <v>0</v>
          </cell>
          <cell r="D2219">
            <v>0</v>
          </cell>
        </row>
        <row r="2220">
          <cell r="C2220">
            <v>0</v>
          </cell>
          <cell r="D2220">
            <v>0</v>
          </cell>
        </row>
        <row r="2221">
          <cell r="C2221">
            <v>0</v>
          </cell>
          <cell r="D2221">
            <v>0</v>
          </cell>
        </row>
        <row r="2222">
          <cell r="C2222">
            <v>0</v>
          </cell>
          <cell r="D2222">
            <v>0</v>
          </cell>
        </row>
        <row r="2223">
          <cell r="C2223">
            <v>6</v>
          </cell>
          <cell r="D2223">
            <v>6</v>
          </cell>
          <cell r="E2223">
            <v>6</v>
          </cell>
          <cell r="AA2223">
            <v>6</v>
          </cell>
        </row>
        <row r="2224">
          <cell r="C2224">
            <v>0</v>
          </cell>
          <cell r="D2224">
            <v>0</v>
          </cell>
        </row>
        <row r="2225">
          <cell r="C2225">
            <v>0</v>
          </cell>
          <cell r="D2225">
            <v>0</v>
          </cell>
        </row>
        <row r="2226">
          <cell r="C2226">
            <v>0</v>
          </cell>
          <cell r="D2226">
            <v>0</v>
          </cell>
        </row>
        <row r="2227">
          <cell r="C2227">
            <v>0</v>
          </cell>
          <cell r="D2227">
            <v>0</v>
          </cell>
        </row>
        <row r="2228">
          <cell r="C2228">
            <v>0</v>
          </cell>
          <cell r="D2228">
            <v>0</v>
          </cell>
        </row>
        <row r="2229">
          <cell r="C2229">
            <v>0</v>
          </cell>
          <cell r="D2229">
            <v>0</v>
          </cell>
        </row>
        <row r="2230">
          <cell r="C2230">
            <v>0</v>
          </cell>
          <cell r="D2230">
            <v>0</v>
          </cell>
        </row>
        <row r="2231">
          <cell r="C2231">
            <v>0</v>
          </cell>
          <cell r="D2231">
            <v>0</v>
          </cell>
        </row>
        <row r="2232">
          <cell r="C2232">
            <v>0</v>
          </cell>
          <cell r="D2232">
            <v>0</v>
          </cell>
        </row>
        <row r="2233">
          <cell r="C2233">
            <v>0</v>
          </cell>
          <cell r="D2233">
            <v>0</v>
          </cell>
        </row>
        <row r="2234">
          <cell r="C2234">
            <v>0</v>
          </cell>
          <cell r="D2234">
            <v>0</v>
          </cell>
        </row>
        <row r="2235">
          <cell r="C2235">
            <v>0</v>
          </cell>
          <cell r="D2235">
            <v>0</v>
          </cell>
        </row>
        <row r="2236">
          <cell r="C2236">
            <v>0</v>
          </cell>
          <cell r="D2236">
            <v>0</v>
          </cell>
        </row>
        <row r="2237">
          <cell r="C2237">
            <v>0</v>
          </cell>
          <cell r="D2237">
            <v>0</v>
          </cell>
        </row>
        <row r="2238">
          <cell r="C2238">
            <v>0</v>
          </cell>
          <cell r="D2238">
            <v>0</v>
          </cell>
        </row>
        <row r="2239">
          <cell r="C2239">
            <v>0</v>
          </cell>
          <cell r="D2239">
            <v>0</v>
          </cell>
        </row>
        <row r="2240">
          <cell r="C2240">
            <v>0</v>
          </cell>
          <cell r="D2240">
            <v>0</v>
          </cell>
        </row>
        <row r="2241">
          <cell r="C2241">
            <v>0</v>
          </cell>
          <cell r="D2241">
            <v>0</v>
          </cell>
        </row>
        <row r="2242">
          <cell r="C2242">
            <v>0</v>
          </cell>
          <cell r="D2242">
            <v>0</v>
          </cell>
        </row>
        <row r="2243">
          <cell r="C2243">
            <v>0</v>
          </cell>
          <cell r="D2243">
            <v>0</v>
          </cell>
        </row>
        <row r="2244">
          <cell r="C2244">
            <v>0</v>
          </cell>
          <cell r="D2244">
            <v>0</v>
          </cell>
        </row>
        <row r="2245">
          <cell r="C2245">
            <v>0</v>
          </cell>
          <cell r="D2245">
            <v>0</v>
          </cell>
        </row>
        <row r="2246">
          <cell r="C2246">
            <v>0</v>
          </cell>
          <cell r="D2246">
            <v>0</v>
          </cell>
        </row>
        <row r="2247">
          <cell r="C2247">
            <v>0</v>
          </cell>
          <cell r="D2247">
            <v>0</v>
          </cell>
        </row>
        <row r="2248">
          <cell r="C2248">
            <v>33</v>
          </cell>
          <cell r="D2248">
            <v>33</v>
          </cell>
          <cell r="E2248">
            <v>33</v>
          </cell>
          <cell r="G2248">
            <v>0</v>
          </cell>
          <cell r="AB2248">
            <v>5</v>
          </cell>
          <cell r="AC2248">
            <v>28</v>
          </cell>
        </row>
        <row r="2249">
          <cell r="C2249">
            <v>0</v>
          </cell>
          <cell r="D2249">
            <v>0</v>
          </cell>
        </row>
        <row r="2250">
          <cell r="C2250">
            <v>0</v>
          </cell>
          <cell r="D2250">
            <v>0</v>
          </cell>
        </row>
        <row r="2251">
          <cell r="C2251">
            <v>0</v>
          </cell>
          <cell r="D2251">
            <v>0</v>
          </cell>
        </row>
        <row r="2252">
          <cell r="C2252">
            <v>0</v>
          </cell>
          <cell r="D2252">
            <v>0</v>
          </cell>
        </row>
        <row r="2253">
          <cell r="C2253">
            <v>0</v>
          </cell>
          <cell r="D2253">
            <v>0</v>
          </cell>
        </row>
        <row r="2254">
          <cell r="C2254">
            <v>0</v>
          </cell>
          <cell r="D2254">
            <v>0</v>
          </cell>
        </row>
        <row r="2255">
          <cell r="C2255">
            <v>0</v>
          </cell>
          <cell r="D2255">
            <v>0</v>
          </cell>
        </row>
        <row r="2256">
          <cell r="C2256">
            <v>0</v>
          </cell>
          <cell r="D2256">
            <v>0</v>
          </cell>
        </row>
        <row r="2257">
          <cell r="C2257">
            <v>0</v>
          </cell>
          <cell r="D2257">
            <v>0</v>
          </cell>
        </row>
        <row r="2260">
          <cell r="C2260">
            <v>43</v>
          </cell>
          <cell r="D2260">
            <v>43</v>
          </cell>
          <cell r="E2260">
            <v>43</v>
          </cell>
          <cell r="G2260">
            <v>0</v>
          </cell>
          <cell r="AA2260">
            <v>7</v>
          </cell>
          <cell r="AB2260">
            <v>36</v>
          </cell>
          <cell r="AC2260">
            <v>0</v>
          </cell>
        </row>
        <row r="2261">
          <cell r="C2261">
            <v>0</v>
          </cell>
          <cell r="D2261">
            <v>0</v>
          </cell>
          <cell r="E2261">
            <v>0</v>
          </cell>
          <cell r="G2261">
            <v>0</v>
          </cell>
          <cell r="AA2261">
            <v>0</v>
          </cell>
          <cell r="AB2261">
            <v>0</v>
          </cell>
          <cell r="AC2261">
            <v>0</v>
          </cell>
        </row>
        <row r="2262">
          <cell r="C2262">
            <v>89</v>
          </cell>
          <cell r="D2262">
            <v>89</v>
          </cell>
          <cell r="E2262">
            <v>89</v>
          </cell>
          <cell r="G2262">
            <v>0</v>
          </cell>
          <cell r="AA2262">
            <v>5</v>
          </cell>
          <cell r="AB2262">
            <v>84</v>
          </cell>
          <cell r="AC2262">
            <v>0</v>
          </cell>
        </row>
        <row r="2379">
          <cell r="C2379">
            <v>181</v>
          </cell>
          <cell r="H2379">
            <v>157</v>
          </cell>
          <cell r="I2379">
            <v>115</v>
          </cell>
          <cell r="J2379">
            <v>42</v>
          </cell>
          <cell r="K2379">
            <v>4</v>
          </cell>
          <cell r="L2379">
            <v>16</v>
          </cell>
          <cell r="M2379">
            <v>4</v>
          </cell>
          <cell r="N2379">
            <v>0</v>
          </cell>
          <cell r="P2379">
            <v>1</v>
          </cell>
          <cell r="Q2379">
            <v>64</v>
          </cell>
          <cell r="S2379">
            <v>3</v>
          </cell>
          <cell r="T2379">
            <v>26</v>
          </cell>
          <cell r="V2379">
            <v>0</v>
          </cell>
          <cell r="W2379">
            <v>0</v>
          </cell>
          <cell r="Y2379">
            <v>10</v>
          </cell>
          <cell r="Z2379">
            <v>77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45</v>
          </cell>
          <cell r="AL2379">
            <v>37624995</v>
          </cell>
        </row>
        <row r="2419">
          <cell r="C2419">
            <v>38</v>
          </cell>
          <cell r="H2419">
            <v>33</v>
          </cell>
          <cell r="I2419">
            <v>19</v>
          </cell>
          <cell r="J2419">
            <v>14</v>
          </cell>
          <cell r="K2419">
            <v>0</v>
          </cell>
          <cell r="L2419">
            <v>4</v>
          </cell>
          <cell r="M2419">
            <v>1</v>
          </cell>
          <cell r="N2419">
            <v>0</v>
          </cell>
          <cell r="P2419">
            <v>0</v>
          </cell>
          <cell r="Q2419">
            <v>6</v>
          </cell>
          <cell r="S2419">
            <v>1</v>
          </cell>
          <cell r="T2419">
            <v>27</v>
          </cell>
          <cell r="V2419">
            <v>0</v>
          </cell>
          <cell r="W2419">
            <v>0</v>
          </cell>
          <cell r="Y2419">
            <v>0</v>
          </cell>
          <cell r="Z2419">
            <v>0</v>
          </cell>
          <cell r="AD2419">
            <v>0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I2419">
            <v>0</v>
          </cell>
          <cell r="AJ2419">
            <v>14</v>
          </cell>
          <cell r="AL2419">
            <v>3050645</v>
          </cell>
        </row>
        <row r="2421">
          <cell r="C2421">
            <v>0</v>
          </cell>
          <cell r="D2421">
            <v>0</v>
          </cell>
        </row>
        <row r="2422">
          <cell r="C2422">
            <v>3</v>
          </cell>
          <cell r="D2422">
            <v>3</v>
          </cell>
          <cell r="E2422">
            <v>3</v>
          </cell>
          <cell r="AA2422">
            <v>3</v>
          </cell>
        </row>
        <row r="2423">
          <cell r="C2423">
            <v>6</v>
          </cell>
          <cell r="D2423">
            <v>6</v>
          </cell>
          <cell r="E2423">
            <v>6</v>
          </cell>
          <cell r="G2423">
            <v>0</v>
          </cell>
          <cell r="AA2423">
            <v>0</v>
          </cell>
          <cell r="AB2423">
            <v>6</v>
          </cell>
          <cell r="AC2423">
            <v>0</v>
          </cell>
        </row>
        <row r="2424">
          <cell r="C2424">
            <v>0</v>
          </cell>
          <cell r="D2424">
            <v>0</v>
          </cell>
          <cell r="E2424">
            <v>0</v>
          </cell>
          <cell r="G2424">
            <v>0</v>
          </cell>
          <cell r="AA2424">
            <v>0</v>
          </cell>
          <cell r="AB2424">
            <v>0</v>
          </cell>
          <cell r="AC2424">
            <v>0</v>
          </cell>
        </row>
        <row r="2425">
          <cell r="C2425">
            <v>4</v>
          </cell>
          <cell r="D2425">
            <v>4</v>
          </cell>
          <cell r="E2425">
            <v>4</v>
          </cell>
          <cell r="G2425">
            <v>0</v>
          </cell>
          <cell r="AA2425">
            <v>0</v>
          </cell>
          <cell r="AB2425">
            <v>4</v>
          </cell>
          <cell r="AC2425">
            <v>0</v>
          </cell>
        </row>
        <row r="2426">
          <cell r="C2426">
            <v>0</v>
          </cell>
          <cell r="D2426">
            <v>0</v>
          </cell>
        </row>
        <row r="2427">
          <cell r="C2427">
            <v>0</v>
          </cell>
          <cell r="D2427">
            <v>0</v>
          </cell>
        </row>
        <row r="2428">
          <cell r="C2428">
            <v>0</v>
          </cell>
          <cell r="D2428">
            <v>0</v>
          </cell>
        </row>
        <row r="2429">
          <cell r="C2429">
            <v>0</v>
          </cell>
          <cell r="D2429">
            <v>0</v>
          </cell>
        </row>
        <row r="2430">
          <cell r="C2430">
            <v>0</v>
          </cell>
          <cell r="D2430">
            <v>0</v>
          </cell>
        </row>
        <row r="2431">
          <cell r="C2431">
            <v>0</v>
          </cell>
          <cell r="D2431">
            <v>0</v>
          </cell>
        </row>
        <row r="2432">
          <cell r="C2432">
            <v>0</v>
          </cell>
          <cell r="D2432">
            <v>0</v>
          </cell>
        </row>
        <row r="2433">
          <cell r="C2433">
            <v>0</v>
          </cell>
          <cell r="D2433">
            <v>0</v>
          </cell>
        </row>
        <row r="2434">
          <cell r="C2434">
            <v>0</v>
          </cell>
          <cell r="D2434">
            <v>0</v>
          </cell>
        </row>
        <row r="2435">
          <cell r="C2435">
            <v>0</v>
          </cell>
          <cell r="D2435">
            <v>0</v>
          </cell>
        </row>
        <row r="2436">
          <cell r="C2436">
            <v>1</v>
          </cell>
          <cell r="D2436">
            <v>1</v>
          </cell>
          <cell r="E2436">
            <v>1</v>
          </cell>
          <cell r="AA2436">
            <v>1</v>
          </cell>
        </row>
        <row r="2437">
          <cell r="C2437">
            <v>93</v>
          </cell>
          <cell r="D2437">
            <v>93</v>
          </cell>
          <cell r="E2437">
            <v>93</v>
          </cell>
          <cell r="G2437">
            <v>0</v>
          </cell>
          <cell r="AA2437">
            <v>85</v>
          </cell>
          <cell r="AB2437">
            <v>8</v>
          </cell>
          <cell r="AC2437">
            <v>0</v>
          </cell>
        </row>
        <row r="2438">
          <cell r="C2438">
            <v>0</v>
          </cell>
          <cell r="D2438">
            <v>0</v>
          </cell>
          <cell r="E2438">
            <v>0</v>
          </cell>
          <cell r="G2438">
            <v>0</v>
          </cell>
          <cell r="AA2438">
            <v>0</v>
          </cell>
          <cell r="AB2438">
            <v>0</v>
          </cell>
          <cell r="AC2438">
            <v>0</v>
          </cell>
        </row>
        <row r="2439">
          <cell r="C2439">
            <v>0</v>
          </cell>
          <cell r="D2439">
            <v>0</v>
          </cell>
          <cell r="E2439">
            <v>0</v>
          </cell>
          <cell r="G2439">
            <v>0</v>
          </cell>
          <cell r="AA2439">
            <v>0</v>
          </cell>
          <cell r="AB2439">
            <v>0</v>
          </cell>
          <cell r="AC2439">
            <v>0</v>
          </cell>
        </row>
        <row r="2440">
          <cell r="C2440">
            <v>47</v>
          </cell>
          <cell r="D2440">
            <v>42</v>
          </cell>
          <cell r="E2440">
            <v>42</v>
          </cell>
          <cell r="G2440">
            <v>5</v>
          </cell>
          <cell r="AA2440">
            <v>47</v>
          </cell>
          <cell r="AB2440">
            <v>0</v>
          </cell>
          <cell r="AC2440">
            <v>0</v>
          </cell>
        </row>
        <row r="2441">
          <cell r="C2441">
            <v>0</v>
          </cell>
          <cell r="D2441">
            <v>0</v>
          </cell>
          <cell r="E2441">
            <v>0</v>
          </cell>
          <cell r="G2441">
            <v>0</v>
          </cell>
          <cell r="AA2441">
            <v>0</v>
          </cell>
          <cell r="AB2441">
            <v>0</v>
          </cell>
          <cell r="AC2441">
            <v>0</v>
          </cell>
        </row>
        <row r="2442">
          <cell r="C2442">
            <v>0</v>
          </cell>
          <cell r="D2442">
            <v>0</v>
          </cell>
          <cell r="E2442">
            <v>0</v>
          </cell>
          <cell r="G2442">
            <v>0</v>
          </cell>
          <cell r="AA2442">
            <v>0</v>
          </cell>
          <cell r="AB2442">
            <v>0</v>
          </cell>
          <cell r="AC2442">
            <v>0</v>
          </cell>
        </row>
        <row r="2443">
          <cell r="C2443">
            <v>0</v>
          </cell>
          <cell r="D2443">
            <v>0</v>
          </cell>
          <cell r="E2443">
            <v>0</v>
          </cell>
          <cell r="G2443">
            <v>0</v>
          </cell>
          <cell r="AA2443">
            <v>0</v>
          </cell>
          <cell r="AB2443">
            <v>0</v>
          </cell>
          <cell r="AC2443">
            <v>0</v>
          </cell>
        </row>
        <row r="2444">
          <cell r="C2444">
            <v>177</v>
          </cell>
          <cell r="D2444">
            <v>121</v>
          </cell>
          <cell r="E2444">
            <v>121</v>
          </cell>
          <cell r="G2444">
            <v>56</v>
          </cell>
          <cell r="AA2444">
            <v>95</v>
          </cell>
          <cell r="AB2444">
            <v>0</v>
          </cell>
          <cell r="AC2444">
            <v>82</v>
          </cell>
        </row>
        <row r="2445">
          <cell r="C2445">
            <v>0</v>
          </cell>
          <cell r="D2445">
            <v>0</v>
          </cell>
        </row>
        <row r="2446">
          <cell r="C2446">
            <v>0</v>
          </cell>
          <cell r="D2446">
            <v>0</v>
          </cell>
        </row>
        <row r="2450">
          <cell r="C2450">
            <v>25</v>
          </cell>
          <cell r="D2450">
            <v>25</v>
          </cell>
          <cell r="E2450">
            <v>25</v>
          </cell>
          <cell r="G2450">
            <v>0</v>
          </cell>
          <cell r="AA2450">
            <v>25</v>
          </cell>
          <cell r="AB2450">
            <v>0</v>
          </cell>
          <cell r="AC2450">
            <v>0</v>
          </cell>
          <cell r="AL2450">
            <v>1269250</v>
          </cell>
        </row>
        <row r="2451">
          <cell r="C2451">
            <v>0</v>
          </cell>
          <cell r="D2451">
            <v>0</v>
          </cell>
          <cell r="AL2451">
            <v>0</v>
          </cell>
        </row>
        <row r="2452">
          <cell r="C2452">
            <v>0</v>
          </cell>
          <cell r="D2452">
            <v>0</v>
          </cell>
          <cell r="AL2452">
            <v>0</v>
          </cell>
        </row>
        <row r="2453">
          <cell r="C2453">
            <v>0</v>
          </cell>
          <cell r="D2453">
            <v>0</v>
          </cell>
          <cell r="AL2453">
            <v>0</v>
          </cell>
        </row>
        <row r="2454">
          <cell r="C2454">
            <v>0</v>
          </cell>
          <cell r="D2454">
            <v>0</v>
          </cell>
          <cell r="AL2454">
            <v>0</v>
          </cell>
        </row>
        <row r="2455">
          <cell r="C2455">
            <v>0</v>
          </cell>
          <cell r="D2455">
            <v>0</v>
          </cell>
          <cell r="AL2455">
            <v>0</v>
          </cell>
        </row>
        <row r="2456">
          <cell r="C2456">
            <v>0</v>
          </cell>
          <cell r="D2456">
            <v>0</v>
          </cell>
          <cell r="AL2456">
            <v>0</v>
          </cell>
        </row>
        <row r="2457">
          <cell r="C2457">
            <v>0</v>
          </cell>
          <cell r="D2457">
            <v>0</v>
          </cell>
          <cell r="AL2457">
            <v>0</v>
          </cell>
        </row>
        <row r="2458">
          <cell r="C2458">
            <v>0</v>
          </cell>
          <cell r="D2458">
            <v>0</v>
          </cell>
        </row>
        <row r="2459">
          <cell r="C2459">
            <v>0</v>
          </cell>
          <cell r="D2459">
            <v>0</v>
          </cell>
        </row>
        <row r="2460">
          <cell r="C2460">
            <v>0</v>
          </cell>
          <cell r="D2460">
            <v>0</v>
          </cell>
        </row>
        <row r="2541">
          <cell r="C2541">
            <v>95</v>
          </cell>
          <cell r="H2541">
            <v>87</v>
          </cell>
          <cell r="I2541">
            <v>64</v>
          </cell>
          <cell r="J2541">
            <v>23</v>
          </cell>
          <cell r="K2541">
            <v>1</v>
          </cell>
          <cell r="L2541">
            <v>4</v>
          </cell>
          <cell r="M2541">
            <v>3</v>
          </cell>
          <cell r="N2541">
            <v>0</v>
          </cell>
          <cell r="P2541">
            <v>1</v>
          </cell>
          <cell r="Q2541">
            <v>30</v>
          </cell>
          <cell r="S2541">
            <v>59</v>
          </cell>
          <cell r="T2541">
            <v>1</v>
          </cell>
          <cell r="V2541">
            <v>0</v>
          </cell>
          <cell r="W2541">
            <v>0</v>
          </cell>
          <cell r="Y2541">
            <v>0</v>
          </cell>
          <cell r="Z2541">
            <v>4</v>
          </cell>
          <cell r="AD2541">
            <v>0</v>
          </cell>
          <cell r="AE2541">
            <v>0</v>
          </cell>
          <cell r="AF2541">
            <v>0</v>
          </cell>
          <cell r="AG2541">
            <v>18</v>
          </cell>
          <cell r="AH2541">
            <v>0</v>
          </cell>
          <cell r="AI2541">
            <v>0</v>
          </cell>
          <cell r="AJ2541">
            <v>24</v>
          </cell>
          <cell r="AL2541">
            <v>14110720</v>
          </cell>
        </row>
        <row r="2561">
          <cell r="C2561">
            <v>735</v>
          </cell>
          <cell r="D2561">
            <v>656</v>
          </cell>
          <cell r="E2561">
            <v>655</v>
          </cell>
          <cell r="F2561">
            <v>1</v>
          </cell>
          <cell r="G2561">
            <v>79</v>
          </cell>
          <cell r="AA2561">
            <v>650</v>
          </cell>
          <cell r="AB2561">
            <v>24</v>
          </cell>
          <cell r="AC2561">
            <v>61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1</v>
          </cell>
        </row>
        <row r="2567">
          <cell r="C2567">
            <v>10</v>
          </cell>
          <cell r="D2567">
            <v>10</v>
          </cell>
          <cell r="E2567">
            <v>10</v>
          </cell>
          <cell r="F2567">
            <v>0</v>
          </cell>
          <cell r="G2567">
            <v>0</v>
          </cell>
          <cell r="AA2567">
            <v>0</v>
          </cell>
          <cell r="AB2567">
            <v>10</v>
          </cell>
          <cell r="AC2567">
            <v>0</v>
          </cell>
          <cell r="AD2567">
            <v>0</v>
          </cell>
          <cell r="AE2567">
            <v>0</v>
          </cell>
          <cell r="AF2567">
            <v>0</v>
          </cell>
          <cell r="AG2567">
            <v>0</v>
          </cell>
          <cell r="AH2567">
            <v>0</v>
          </cell>
          <cell r="AI2567">
            <v>0</v>
          </cell>
          <cell r="AJ2567">
            <v>0</v>
          </cell>
        </row>
        <row r="2575">
          <cell r="C2575">
            <v>17</v>
          </cell>
          <cell r="H2575">
            <v>15</v>
          </cell>
          <cell r="I2575">
            <v>13</v>
          </cell>
          <cell r="J2575">
            <v>2</v>
          </cell>
          <cell r="K2575">
            <v>0</v>
          </cell>
          <cell r="L2575">
            <v>1</v>
          </cell>
          <cell r="M2575">
            <v>1</v>
          </cell>
          <cell r="N2575">
            <v>0</v>
          </cell>
          <cell r="P2575">
            <v>0</v>
          </cell>
          <cell r="Q2575">
            <v>14</v>
          </cell>
          <cell r="S2575">
            <v>0</v>
          </cell>
          <cell r="T2575">
            <v>3</v>
          </cell>
          <cell r="V2575">
            <v>0</v>
          </cell>
          <cell r="W2575">
            <v>0</v>
          </cell>
          <cell r="Y2575">
            <v>0</v>
          </cell>
          <cell r="Z2575">
            <v>0</v>
          </cell>
          <cell r="AD2575">
            <v>0</v>
          </cell>
          <cell r="AE2575">
            <v>0</v>
          </cell>
          <cell r="AF2575">
            <v>0</v>
          </cell>
          <cell r="AG2575">
            <v>0</v>
          </cell>
          <cell r="AH2575">
            <v>0</v>
          </cell>
          <cell r="AI2575">
            <v>0</v>
          </cell>
          <cell r="AJ2575">
            <v>2</v>
          </cell>
          <cell r="AL2575">
            <v>2735785</v>
          </cell>
        </row>
        <row r="2615">
          <cell r="C2615">
            <v>66</v>
          </cell>
          <cell r="H2615">
            <v>57</v>
          </cell>
          <cell r="I2615">
            <v>37</v>
          </cell>
          <cell r="J2615">
            <v>20</v>
          </cell>
          <cell r="K2615">
            <v>1</v>
          </cell>
          <cell r="L2615">
            <v>3</v>
          </cell>
          <cell r="M2615">
            <v>5</v>
          </cell>
          <cell r="N2615">
            <v>0</v>
          </cell>
          <cell r="P2615">
            <v>0</v>
          </cell>
          <cell r="Q2615">
            <v>47</v>
          </cell>
          <cell r="S2615">
            <v>0</v>
          </cell>
          <cell r="T2615">
            <v>15</v>
          </cell>
          <cell r="V2615">
            <v>0</v>
          </cell>
          <cell r="W2615">
            <v>0</v>
          </cell>
          <cell r="Y2615">
            <v>0</v>
          </cell>
          <cell r="Z2615">
            <v>3</v>
          </cell>
          <cell r="AD2615">
            <v>0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I2615">
            <v>0</v>
          </cell>
          <cell r="AJ2615">
            <v>21</v>
          </cell>
          <cell r="AL2615">
            <v>7391835</v>
          </cell>
        </row>
        <row r="2617">
          <cell r="C2617">
            <v>19</v>
          </cell>
          <cell r="D2617">
            <v>19</v>
          </cell>
          <cell r="E2617">
            <v>19</v>
          </cell>
          <cell r="G2617">
            <v>0</v>
          </cell>
          <cell r="AA2617">
            <v>19</v>
          </cell>
          <cell r="AB2617">
            <v>0</v>
          </cell>
          <cell r="AC2617">
            <v>0</v>
          </cell>
        </row>
        <row r="2618">
          <cell r="C2618">
            <v>6</v>
          </cell>
          <cell r="D2618">
            <v>6</v>
          </cell>
          <cell r="E2618">
            <v>6</v>
          </cell>
          <cell r="AA2618">
            <v>6</v>
          </cell>
        </row>
        <row r="2619">
          <cell r="C2619">
            <v>0</v>
          </cell>
          <cell r="D2619">
            <v>0</v>
          </cell>
        </row>
        <row r="2621">
          <cell r="C2621">
            <v>74</v>
          </cell>
          <cell r="H2621">
            <v>72</v>
          </cell>
          <cell r="I2621">
            <v>21</v>
          </cell>
          <cell r="J2621">
            <v>51</v>
          </cell>
          <cell r="K2621">
            <v>2</v>
          </cell>
          <cell r="AJ2621">
            <v>52</v>
          </cell>
          <cell r="AL2621">
            <v>3306030</v>
          </cell>
        </row>
        <row r="2622">
          <cell r="C2622">
            <v>0</v>
          </cell>
          <cell r="H2622">
            <v>0</v>
          </cell>
          <cell r="AL2622">
            <v>0</v>
          </cell>
        </row>
        <row r="2623">
          <cell r="C2623">
            <v>0</v>
          </cell>
          <cell r="H2623">
            <v>0</v>
          </cell>
          <cell r="AL2623">
            <v>0</v>
          </cell>
        </row>
        <row r="2624">
          <cell r="C2624">
            <v>0</v>
          </cell>
          <cell r="H2624">
            <v>0</v>
          </cell>
          <cell r="AL2624">
            <v>0</v>
          </cell>
        </row>
        <row r="2625">
          <cell r="C2625">
            <v>0</v>
          </cell>
          <cell r="H2625">
            <v>0</v>
          </cell>
          <cell r="AL2625">
            <v>0</v>
          </cell>
        </row>
        <row r="2626">
          <cell r="C2626">
            <v>0</v>
          </cell>
          <cell r="H2626">
            <v>0</v>
          </cell>
          <cell r="AL2626">
            <v>0</v>
          </cell>
        </row>
        <row r="2627">
          <cell r="C2627">
            <v>0</v>
          </cell>
          <cell r="H2627">
            <v>0</v>
          </cell>
          <cell r="AL2627">
            <v>0</v>
          </cell>
        </row>
        <row r="2628">
          <cell r="C2628">
            <v>59</v>
          </cell>
          <cell r="E2628">
            <v>52</v>
          </cell>
          <cell r="AL2628">
            <v>8185840</v>
          </cell>
        </row>
        <row r="2629">
          <cell r="C2629">
            <v>0</v>
          </cell>
          <cell r="AL2629">
            <v>0</v>
          </cell>
        </row>
        <row r="2630">
          <cell r="C2630">
            <v>0</v>
          </cell>
          <cell r="AL2630">
            <v>0</v>
          </cell>
        </row>
        <row r="2631">
          <cell r="P2631">
            <v>0</v>
          </cell>
          <cell r="Q2631">
            <v>47</v>
          </cell>
          <cell r="S2631">
            <v>0</v>
          </cell>
          <cell r="T2631">
            <v>0</v>
          </cell>
          <cell r="V2631">
            <v>0</v>
          </cell>
          <cell r="W2631">
            <v>0</v>
          </cell>
          <cell r="Y2631">
            <v>0</v>
          </cell>
          <cell r="Z2631">
            <v>27</v>
          </cell>
        </row>
        <row r="2633">
          <cell r="C2633">
            <v>36</v>
          </cell>
          <cell r="D2633">
            <v>36</v>
          </cell>
          <cell r="E2633">
            <v>36</v>
          </cell>
          <cell r="G2633">
            <v>0</v>
          </cell>
          <cell r="AA2633">
            <v>0</v>
          </cell>
          <cell r="AB2633">
            <v>36</v>
          </cell>
          <cell r="AC2633">
            <v>0</v>
          </cell>
        </row>
        <row r="2634">
          <cell r="C2634">
            <v>0</v>
          </cell>
          <cell r="D2634">
            <v>0</v>
          </cell>
          <cell r="E2634">
            <v>0</v>
          </cell>
          <cell r="G2634">
            <v>0</v>
          </cell>
          <cell r="AA2634">
            <v>0</v>
          </cell>
          <cell r="AB2634">
            <v>0</v>
          </cell>
          <cell r="AC2634">
            <v>0</v>
          </cell>
        </row>
        <row r="2635">
          <cell r="C2635">
            <v>0</v>
          </cell>
          <cell r="D2635">
            <v>0</v>
          </cell>
          <cell r="E2635">
            <v>0</v>
          </cell>
          <cell r="G2635">
            <v>0</v>
          </cell>
          <cell r="AA2635">
            <v>0</v>
          </cell>
          <cell r="AB2635">
            <v>0</v>
          </cell>
          <cell r="AC2635">
            <v>0</v>
          </cell>
        </row>
        <row r="2636">
          <cell r="C2636">
            <v>0</v>
          </cell>
          <cell r="D2636">
            <v>0</v>
          </cell>
          <cell r="E2636">
            <v>0</v>
          </cell>
          <cell r="G2636">
            <v>0</v>
          </cell>
          <cell r="AA2636">
            <v>0</v>
          </cell>
          <cell r="AB2636">
            <v>0</v>
          </cell>
          <cell r="AC2636">
            <v>0</v>
          </cell>
        </row>
        <row r="2637">
          <cell r="C2637">
            <v>1</v>
          </cell>
          <cell r="D2637">
            <v>1</v>
          </cell>
          <cell r="E2637">
            <v>1</v>
          </cell>
          <cell r="G2637">
            <v>0</v>
          </cell>
          <cell r="AA2637">
            <v>0</v>
          </cell>
          <cell r="AB2637">
            <v>1</v>
          </cell>
          <cell r="AC2637">
            <v>0</v>
          </cell>
        </row>
        <row r="2638">
          <cell r="C2638">
            <v>0</v>
          </cell>
          <cell r="D2638">
            <v>0</v>
          </cell>
          <cell r="E2638">
            <v>0</v>
          </cell>
          <cell r="G2638">
            <v>0</v>
          </cell>
          <cell r="AA2638">
            <v>0</v>
          </cell>
          <cell r="AB2638">
            <v>0</v>
          </cell>
          <cell r="AC2638">
            <v>0</v>
          </cell>
        </row>
        <row r="2639">
          <cell r="C2639">
            <v>46</v>
          </cell>
          <cell r="D2639">
            <v>46</v>
          </cell>
          <cell r="E2639">
            <v>46</v>
          </cell>
          <cell r="G2639">
            <v>0</v>
          </cell>
          <cell r="AA2639">
            <v>0</v>
          </cell>
          <cell r="AB2639">
            <v>34</v>
          </cell>
          <cell r="AC2639">
            <v>12</v>
          </cell>
        </row>
        <row r="2640">
          <cell r="C2640">
            <v>1</v>
          </cell>
          <cell r="D2640">
            <v>1</v>
          </cell>
          <cell r="E2640">
            <v>1</v>
          </cell>
          <cell r="AA2640">
            <v>0</v>
          </cell>
          <cell r="AB2640">
            <v>1</v>
          </cell>
          <cell r="AC2640">
            <v>0</v>
          </cell>
        </row>
        <row r="2641">
          <cell r="C2641">
            <v>61</v>
          </cell>
          <cell r="D2641">
            <v>61</v>
          </cell>
          <cell r="E2641">
            <v>61</v>
          </cell>
          <cell r="G2641">
            <v>0</v>
          </cell>
          <cell r="AA2641">
            <v>0</v>
          </cell>
          <cell r="AB2641">
            <v>41</v>
          </cell>
          <cell r="AC2641">
            <v>20</v>
          </cell>
        </row>
        <row r="2642">
          <cell r="C2642">
            <v>59</v>
          </cell>
          <cell r="D2642">
            <v>59</v>
          </cell>
          <cell r="E2642">
            <v>59</v>
          </cell>
          <cell r="G2642">
            <v>0</v>
          </cell>
          <cell r="AA2642">
            <v>0</v>
          </cell>
          <cell r="AB2642">
            <v>59</v>
          </cell>
          <cell r="AC2642">
            <v>0</v>
          </cell>
        </row>
        <row r="2643">
          <cell r="C2643">
            <v>0</v>
          </cell>
          <cell r="D2643">
            <v>0</v>
          </cell>
          <cell r="E2643">
            <v>0</v>
          </cell>
          <cell r="G2643">
            <v>0</v>
          </cell>
          <cell r="AA2643">
            <v>0</v>
          </cell>
          <cell r="AB2643">
            <v>0</v>
          </cell>
          <cell r="AC2643">
            <v>0</v>
          </cell>
        </row>
        <row r="2644">
          <cell r="C2644">
            <v>0</v>
          </cell>
          <cell r="D2644">
            <v>0</v>
          </cell>
          <cell r="E2644">
            <v>0</v>
          </cell>
          <cell r="G2644">
            <v>0</v>
          </cell>
          <cell r="AA2644">
            <v>0</v>
          </cell>
          <cell r="AB2644">
            <v>0</v>
          </cell>
          <cell r="AC2644">
            <v>0</v>
          </cell>
        </row>
        <row r="2645">
          <cell r="C2645">
            <v>0</v>
          </cell>
          <cell r="D2645">
            <v>0</v>
          </cell>
          <cell r="E2645">
            <v>0</v>
          </cell>
          <cell r="G2645">
            <v>0</v>
          </cell>
          <cell r="AA2645">
            <v>0</v>
          </cell>
          <cell r="AB2645">
            <v>0</v>
          </cell>
          <cell r="AC2645">
            <v>0</v>
          </cell>
        </row>
        <row r="2646">
          <cell r="C2646">
            <v>0</v>
          </cell>
          <cell r="D2646">
            <v>0</v>
          </cell>
          <cell r="E2646">
            <v>0</v>
          </cell>
          <cell r="G2646">
            <v>0</v>
          </cell>
          <cell r="AA2646">
            <v>0</v>
          </cell>
          <cell r="AB2646">
            <v>0</v>
          </cell>
          <cell r="AC2646">
            <v>0</v>
          </cell>
        </row>
        <row r="2647">
          <cell r="C2647">
            <v>0</v>
          </cell>
          <cell r="D2647">
            <v>0</v>
          </cell>
          <cell r="E2647">
            <v>0</v>
          </cell>
          <cell r="G2647">
            <v>0</v>
          </cell>
          <cell r="AA2647">
            <v>0</v>
          </cell>
          <cell r="AB2647">
            <v>0</v>
          </cell>
          <cell r="AC2647">
            <v>0</v>
          </cell>
        </row>
        <row r="2648">
          <cell r="C2648">
            <v>1</v>
          </cell>
          <cell r="D2648">
            <v>1</v>
          </cell>
          <cell r="E2648">
            <v>1</v>
          </cell>
          <cell r="G2648">
            <v>0</v>
          </cell>
          <cell r="AA2648">
            <v>0</v>
          </cell>
          <cell r="AB2648">
            <v>1</v>
          </cell>
          <cell r="AC2648">
            <v>0</v>
          </cell>
        </row>
        <row r="2649">
          <cell r="C2649">
            <v>0</v>
          </cell>
          <cell r="D2649">
            <v>0</v>
          </cell>
        </row>
        <row r="2858">
          <cell r="C2858">
            <v>112</v>
          </cell>
          <cell r="H2858">
            <v>102</v>
          </cell>
          <cell r="I2858">
            <v>90</v>
          </cell>
          <cell r="J2858">
            <v>12</v>
          </cell>
          <cell r="K2858">
            <v>4</v>
          </cell>
          <cell r="L2858">
            <v>6</v>
          </cell>
          <cell r="M2858">
            <v>0</v>
          </cell>
          <cell r="N2858">
            <v>0</v>
          </cell>
          <cell r="P2858">
            <v>9</v>
          </cell>
          <cell r="Q2858">
            <v>55</v>
          </cell>
          <cell r="S2858">
            <v>4</v>
          </cell>
          <cell r="T2858">
            <v>30</v>
          </cell>
          <cell r="V2858">
            <v>1</v>
          </cell>
          <cell r="W2858">
            <v>1</v>
          </cell>
          <cell r="Y2858">
            <v>0</v>
          </cell>
          <cell r="Z2858">
            <v>8</v>
          </cell>
          <cell r="AD2858">
            <v>0</v>
          </cell>
          <cell r="AE2858">
            <v>13</v>
          </cell>
          <cell r="AF2858">
            <v>0</v>
          </cell>
          <cell r="AG2858">
            <v>0</v>
          </cell>
          <cell r="AH2858">
            <v>0</v>
          </cell>
          <cell r="AI2858">
            <v>0</v>
          </cell>
          <cell r="AJ2858">
            <v>14</v>
          </cell>
          <cell r="AL2858">
            <v>40221230</v>
          </cell>
        </row>
        <row r="2861">
          <cell r="C2861">
            <v>1</v>
          </cell>
          <cell r="I2861">
            <v>1</v>
          </cell>
        </row>
        <row r="2862">
          <cell r="C2862">
            <v>9</v>
          </cell>
          <cell r="I2862">
            <v>9</v>
          </cell>
        </row>
        <row r="2863">
          <cell r="C2863">
            <v>1</v>
          </cell>
          <cell r="I2863">
            <v>1</v>
          </cell>
        </row>
        <row r="2870">
          <cell r="C2870">
            <v>15</v>
          </cell>
          <cell r="H2870">
            <v>11</v>
          </cell>
          <cell r="I2870">
            <v>11</v>
          </cell>
          <cell r="J2870">
            <v>0</v>
          </cell>
          <cell r="K2870">
            <v>0</v>
          </cell>
          <cell r="L2870">
            <v>4</v>
          </cell>
          <cell r="M2870">
            <v>0</v>
          </cell>
          <cell r="N2870">
            <v>0</v>
          </cell>
          <cell r="P2870">
            <v>0</v>
          </cell>
          <cell r="Q2870">
            <v>4</v>
          </cell>
          <cell r="S2870">
            <v>8</v>
          </cell>
          <cell r="T2870">
            <v>3</v>
          </cell>
          <cell r="V2870">
            <v>0</v>
          </cell>
          <cell r="W2870">
            <v>0</v>
          </cell>
          <cell r="Y2870">
            <v>0</v>
          </cell>
          <cell r="Z2870">
            <v>0</v>
          </cell>
          <cell r="AD2870">
            <v>0</v>
          </cell>
          <cell r="AE2870">
            <v>0</v>
          </cell>
          <cell r="AF2870">
            <v>0</v>
          </cell>
          <cell r="AG2870">
            <v>0</v>
          </cell>
          <cell r="AH2870">
            <v>0</v>
          </cell>
          <cell r="AI2870">
            <v>0</v>
          </cell>
          <cell r="AJ2870">
            <v>0</v>
          </cell>
          <cell r="AL2870">
            <v>724240</v>
          </cell>
        </row>
        <row r="2882">
          <cell r="C2882">
            <v>12</v>
          </cell>
          <cell r="D2882">
            <v>12</v>
          </cell>
          <cell r="E2882">
            <v>12</v>
          </cell>
          <cell r="F2882">
            <v>0</v>
          </cell>
          <cell r="G2882">
            <v>0</v>
          </cell>
          <cell r="AA2882">
            <v>1</v>
          </cell>
          <cell r="AB2882">
            <v>11</v>
          </cell>
          <cell r="AC2882">
            <v>0</v>
          </cell>
          <cell r="AD2882">
            <v>0</v>
          </cell>
          <cell r="AE2882">
            <v>0</v>
          </cell>
          <cell r="AF2882">
            <v>0</v>
          </cell>
          <cell r="AG2882">
            <v>0</v>
          </cell>
          <cell r="AH2882">
            <v>0</v>
          </cell>
          <cell r="AI2882">
            <v>0</v>
          </cell>
          <cell r="AJ2882">
            <v>0</v>
          </cell>
        </row>
        <row r="2937">
          <cell r="C2937">
            <v>37</v>
          </cell>
          <cell r="E2937">
            <v>37</v>
          </cell>
        </row>
        <row r="2939">
          <cell r="C2939">
            <v>34</v>
          </cell>
          <cell r="E2939">
            <v>29</v>
          </cell>
          <cell r="AL2939">
            <v>990350</v>
          </cell>
        </row>
        <row r="2949">
          <cell r="C2949">
            <v>74</v>
          </cell>
          <cell r="E2949">
            <v>17</v>
          </cell>
        </row>
        <row r="2951">
          <cell r="C2951">
            <v>177</v>
          </cell>
          <cell r="E2951">
            <v>177</v>
          </cell>
          <cell r="AL2951">
            <v>3982500</v>
          </cell>
        </row>
        <row r="2952">
          <cell r="C2952">
            <v>234</v>
          </cell>
          <cell r="E2952">
            <v>234</v>
          </cell>
          <cell r="AL2952">
            <v>16562520</v>
          </cell>
        </row>
        <row r="2953">
          <cell r="C2953">
            <v>0</v>
          </cell>
          <cell r="AL2953">
            <v>0</v>
          </cell>
        </row>
        <row r="2954">
          <cell r="C2954">
            <v>304</v>
          </cell>
          <cell r="E2954">
            <v>295</v>
          </cell>
          <cell r="AL2954">
            <v>911550</v>
          </cell>
        </row>
        <row r="2955">
          <cell r="C2955">
            <v>0</v>
          </cell>
          <cell r="AL2955">
            <v>0</v>
          </cell>
        </row>
        <row r="2956">
          <cell r="C2956">
            <v>0</v>
          </cell>
          <cell r="AL2956">
            <v>0</v>
          </cell>
        </row>
        <row r="2957">
          <cell r="C2957">
            <v>0</v>
          </cell>
          <cell r="AL2957">
            <v>0</v>
          </cell>
        </row>
        <row r="2976">
          <cell r="C2976">
            <v>879</v>
          </cell>
          <cell r="E2976">
            <v>879</v>
          </cell>
          <cell r="AL2976">
            <v>3606170</v>
          </cell>
        </row>
        <row r="2995">
          <cell r="C2995">
            <v>649</v>
          </cell>
          <cell r="E2995">
            <v>649</v>
          </cell>
          <cell r="AL2995">
            <v>2187130</v>
          </cell>
        </row>
        <row r="3013">
          <cell r="C3013">
            <v>249</v>
          </cell>
          <cell r="E3013">
            <v>249</v>
          </cell>
          <cell r="AL3013">
            <v>1936350</v>
          </cell>
        </row>
        <row r="3045">
          <cell r="C3045">
            <v>64</v>
          </cell>
          <cell r="E3045">
            <v>64</v>
          </cell>
          <cell r="AL3045">
            <v>5544570</v>
          </cell>
        </row>
        <row r="3073">
          <cell r="C3073">
            <v>74</v>
          </cell>
          <cell r="I3073">
            <v>44</v>
          </cell>
          <cell r="P3073">
            <v>0</v>
          </cell>
          <cell r="Q3073">
            <v>0</v>
          </cell>
          <cell r="S3073">
            <v>0</v>
          </cell>
          <cell r="T3073">
            <v>2</v>
          </cell>
          <cell r="V3073">
            <v>0</v>
          </cell>
          <cell r="W3073">
            <v>0</v>
          </cell>
          <cell r="Y3073">
            <v>0</v>
          </cell>
          <cell r="Z3073">
            <v>0</v>
          </cell>
          <cell r="AL3073">
            <v>1385900</v>
          </cell>
        </row>
        <row r="3084">
          <cell r="C3084">
            <v>74</v>
          </cell>
          <cell r="H3084">
            <v>44</v>
          </cell>
          <cell r="I3084">
            <v>44</v>
          </cell>
          <cell r="J3084">
            <v>0</v>
          </cell>
          <cell r="K3084">
            <v>0</v>
          </cell>
          <cell r="L3084">
            <v>30</v>
          </cell>
          <cell r="M3084">
            <v>0</v>
          </cell>
          <cell r="N3084">
            <v>0</v>
          </cell>
          <cell r="AD3084">
            <v>0</v>
          </cell>
          <cell r="AE3084">
            <v>0</v>
          </cell>
          <cell r="AF3084">
            <v>0</v>
          </cell>
          <cell r="AG3084">
            <v>0</v>
          </cell>
          <cell r="AH3084">
            <v>0</v>
          </cell>
          <cell r="AI3084">
            <v>0</v>
          </cell>
          <cell r="AJ3084">
            <v>0</v>
          </cell>
          <cell r="AL3084">
            <v>1385900</v>
          </cell>
        </row>
        <row r="3134">
          <cell r="C3134">
            <v>0</v>
          </cell>
        </row>
        <row r="3137">
          <cell r="C3137">
            <v>337</v>
          </cell>
          <cell r="E3137">
            <v>337</v>
          </cell>
          <cell r="AL3137">
            <v>7943090</v>
          </cell>
        </row>
        <row r="3138">
          <cell r="C3138">
            <v>0</v>
          </cell>
          <cell r="AL3138">
            <v>0</v>
          </cell>
        </row>
        <row r="3150">
          <cell r="C3150">
            <v>6</v>
          </cell>
          <cell r="E3150">
            <v>6</v>
          </cell>
          <cell r="AL3150">
            <v>50520</v>
          </cell>
        </row>
        <row r="3151">
          <cell r="C3151">
            <v>0</v>
          </cell>
          <cell r="AL3151">
            <v>0</v>
          </cell>
        </row>
        <row r="3152">
          <cell r="C3152">
            <v>0</v>
          </cell>
          <cell r="AL3152">
            <v>0</v>
          </cell>
        </row>
        <row r="3153">
          <cell r="C3153">
            <v>0</v>
          </cell>
          <cell r="AL3153">
            <v>0</v>
          </cell>
        </row>
        <row r="3154">
          <cell r="C3154">
            <v>0</v>
          </cell>
          <cell r="AL3154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2022</v>
          </cell>
        </row>
      </sheetData>
      <sheetData sheetId="1">
        <row r="52">
          <cell r="C52">
            <v>6428</v>
          </cell>
          <cell r="E52">
            <v>6428</v>
          </cell>
          <cell r="AL52">
            <v>55730760</v>
          </cell>
        </row>
        <row r="54">
          <cell r="C54">
            <v>0</v>
          </cell>
          <cell r="E54">
            <v>0</v>
          </cell>
          <cell r="AL54">
            <v>0</v>
          </cell>
        </row>
        <row r="55">
          <cell r="C55">
            <v>226</v>
          </cell>
          <cell r="E55">
            <v>154</v>
          </cell>
          <cell r="AL55">
            <v>2476320</v>
          </cell>
        </row>
        <row r="56">
          <cell r="C56">
            <v>4358</v>
          </cell>
          <cell r="E56">
            <v>4173</v>
          </cell>
          <cell r="AL56">
            <v>36179910</v>
          </cell>
        </row>
        <row r="60">
          <cell r="C60">
            <v>984</v>
          </cell>
          <cell r="E60">
            <v>984</v>
          </cell>
          <cell r="AL60">
            <v>2273040</v>
          </cell>
        </row>
        <row r="61">
          <cell r="C61">
            <v>0</v>
          </cell>
          <cell r="E61">
            <v>0</v>
          </cell>
          <cell r="AL61">
            <v>0</v>
          </cell>
        </row>
        <row r="62">
          <cell r="C62">
            <v>0</v>
          </cell>
          <cell r="E62">
            <v>0</v>
          </cell>
          <cell r="AL62">
            <v>0</v>
          </cell>
        </row>
        <row r="63">
          <cell r="C63">
            <v>257</v>
          </cell>
          <cell r="E63">
            <v>257</v>
          </cell>
          <cell r="AL63">
            <v>346950</v>
          </cell>
        </row>
        <row r="64">
          <cell r="C64">
            <v>796</v>
          </cell>
          <cell r="E64">
            <v>787</v>
          </cell>
          <cell r="AL64">
            <v>1062450</v>
          </cell>
        </row>
        <row r="65">
          <cell r="C65">
            <v>401</v>
          </cell>
          <cell r="E65">
            <v>401</v>
          </cell>
          <cell r="AL65">
            <v>541350</v>
          </cell>
        </row>
        <row r="67">
          <cell r="C67">
            <v>340</v>
          </cell>
        </row>
        <row r="68">
          <cell r="C68">
            <v>139</v>
          </cell>
        </row>
        <row r="119">
          <cell r="C119">
            <v>57</v>
          </cell>
          <cell r="E119">
            <v>57</v>
          </cell>
          <cell r="AL119">
            <v>410970</v>
          </cell>
        </row>
        <row r="122">
          <cell r="C122">
            <v>0</v>
          </cell>
          <cell r="E122">
            <v>0</v>
          </cell>
          <cell r="AL122">
            <v>0</v>
          </cell>
        </row>
        <row r="126">
          <cell r="C126">
            <v>0</v>
          </cell>
          <cell r="E126">
            <v>0</v>
          </cell>
          <cell r="AL126">
            <v>0</v>
          </cell>
        </row>
        <row r="128">
          <cell r="C128">
            <v>15</v>
          </cell>
          <cell r="E128">
            <v>15</v>
          </cell>
          <cell r="AL128">
            <v>66600</v>
          </cell>
        </row>
        <row r="129">
          <cell r="C129">
            <v>338</v>
          </cell>
          <cell r="E129">
            <v>338</v>
          </cell>
          <cell r="AL129">
            <v>824720</v>
          </cell>
        </row>
        <row r="130">
          <cell r="C130">
            <v>0</v>
          </cell>
          <cell r="E130">
            <v>0</v>
          </cell>
          <cell r="AL130">
            <v>0</v>
          </cell>
        </row>
        <row r="131">
          <cell r="C131">
            <v>601</v>
          </cell>
          <cell r="E131">
            <v>601</v>
          </cell>
          <cell r="AL131">
            <v>1466440</v>
          </cell>
        </row>
        <row r="132">
          <cell r="C132">
            <v>152</v>
          </cell>
          <cell r="E132">
            <v>152</v>
          </cell>
          <cell r="AL132">
            <v>370880</v>
          </cell>
        </row>
        <row r="133">
          <cell r="C133">
            <v>50</v>
          </cell>
          <cell r="E133">
            <v>50</v>
          </cell>
          <cell r="AL133">
            <v>122000</v>
          </cell>
        </row>
        <row r="135">
          <cell r="C135">
            <v>838</v>
          </cell>
        </row>
        <row r="139">
          <cell r="C139">
            <v>17</v>
          </cell>
          <cell r="E139">
            <v>17</v>
          </cell>
          <cell r="AL139">
            <v>36040</v>
          </cell>
        </row>
        <row r="140">
          <cell r="C140">
            <v>369</v>
          </cell>
          <cell r="E140">
            <v>369</v>
          </cell>
          <cell r="AL140">
            <v>450180</v>
          </cell>
        </row>
        <row r="141">
          <cell r="C141">
            <v>35</v>
          </cell>
          <cell r="E141">
            <v>35</v>
          </cell>
          <cell r="AL141">
            <v>74200</v>
          </cell>
        </row>
        <row r="142">
          <cell r="C142">
            <v>0</v>
          </cell>
          <cell r="E142">
            <v>0</v>
          </cell>
          <cell r="AL142">
            <v>0</v>
          </cell>
        </row>
        <row r="143">
          <cell r="C143">
            <v>0</v>
          </cell>
          <cell r="E143">
            <v>0</v>
          </cell>
          <cell r="AL143">
            <v>0</v>
          </cell>
        </row>
        <row r="145">
          <cell r="C145">
            <v>642</v>
          </cell>
        </row>
        <row r="146">
          <cell r="C146">
            <v>0</v>
          </cell>
        </row>
        <row r="150">
          <cell r="C150">
            <v>1636</v>
          </cell>
          <cell r="E150">
            <v>1634</v>
          </cell>
          <cell r="AL150">
            <v>1323540</v>
          </cell>
        </row>
        <row r="153">
          <cell r="C153">
            <v>0</v>
          </cell>
          <cell r="E153">
            <v>0</v>
          </cell>
        </row>
        <row r="196">
          <cell r="C196">
            <v>1200</v>
          </cell>
          <cell r="E196">
            <v>958</v>
          </cell>
          <cell r="AL196">
            <v>37045860</v>
          </cell>
        </row>
        <row r="197">
          <cell r="C197">
            <v>2071</v>
          </cell>
          <cell r="E197">
            <v>2065</v>
          </cell>
          <cell r="AL197">
            <v>89889450</v>
          </cell>
        </row>
        <row r="198">
          <cell r="C198">
            <v>320</v>
          </cell>
          <cell r="E198">
            <v>317</v>
          </cell>
          <cell r="AL198">
            <v>25664320</v>
          </cell>
        </row>
        <row r="199">
          <cell r="C199">
            <v>124</v>
          </cell>
          <cell r="E199">
            <v>123</v>
          </cell>
          <cell r="AL199">
            <v>9958080</v>
          </cell>
        </row>
        <row r="200">
          <cell r="C200">
            <v>0</v>
          </cell>
          <cell r="E200">
            <v>0</v>
          </cell>
          <cell r="AL200">
            <v>0</v>
          </cell>
        </row>
        <row r="201">
          <cell r="C201">
            <v>565</v>
          </cell>
          <cell r="E201">
            <v>564</v>
          </cell>
          <cell r="AL201">
            <v>94526400</v>
          </cell>
        </row>
        <row r="202">
          <cell r="C202">
            <v>0</v>
          </cell>
          <cell r="E202">
            <v>0</v>
          </cell>
          <cell r="AL202">
            <v>0</v>
          </cell>
        </row>
        <row r="203">
          <cell r="C203">
            <v>0</v>
          </cell>
          <cell r="E203">
            <v>0</v>
          </cell>
          <cell r="AL203">
            <v>0</v>
          </cell>
        </row>
        <row r="204">
          <cell r="C204">
            <v>571</v>
          </cell>
          <cell r="E204">
            <v>571</v>
          </cell>
          <cell r="AL204">
            <v>22109120</v>
          </cell>
        </row>
        <row r="205">
          <cell r="C205">
            <v>149</v>
          </cell>
          <cell r="E205">
            <v>149</v>
          </cell>
          <cell r="AL205">
            <v>1165180</v>
          </cell>
        </row>
        <row r="206">
          <cell r="C206">
            <v>98</v>
          </cell>
          <cell r="E206">
            <v>98</v>
          </cell>
          <cell r="AL206">
            <v>7117740</v>
          </cell>
        </row>
        <row r="208">
          <cell r="C208">
            <v>0</v>
          </cell>
          <cell r="E208">
            <v>0</v>
          </cell>
          <cell r="AL208">
            <v>0</v>
          </cell>
        </row>
        <row r="209">
          <cell r="C209">
            <v>0</v>
          </cell>
          <cell r="E209">
            <v>0</v>
          </cell>
          <cell r="AL209">
            <v>0</v>
          </cell>
        </row>
        <row r="210">
          <cell r="C210">
            <v>0</v>
          </cell>
          <cell r="E210">
            <v>0</v>
          </cell>
          <cell r="AL210">
            <v>0</v>
          </cell>
        </row>
        <row r="211">
          <cell r="C211">
            <v>104</v>
          </cell>
          <cell r="E211">
            <v>104</v>
          </cell>
          <cell r="AL211">
            <v>6006000</v>
          </cell>
        </row>
        <row r="212">
          <cell r="C212">
            <v>501</v>
          </cell>
          <cell r="E212">
            <v>501</v>
          </cell>
          <cell r="AL212">
            <v>48191190</v>
          </cell>
        </row>
        <row r="297">
          <cell r="C297">
            <v>45316</v>
          </cell>
          <cell r="D297">
            <v>44759</v>
          </cell>
          <cell r="E297">
            <v>44759</v>
          </cell>
          <cell r="F297">
            <v>0</v>
          </cell>
          <cell r="G297">
            <v>557</v>
          </cell>
          <cell r="AA297">
            <v>16498</v>
          </cell>
          <cell r="AB297">
            <v>11109</v>
          </cell>
          <cell r="AC297">
            <v>17709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L297">
            <v>75605700</v>
          </cell>
        </row>
        <row r="375">
          <cell r="C375">
            <v>52791</v>
          </cell>
          <cell r="D375">
            <v>52615</v>
          </cell>
          <cell r="E375">
            <v>52615</v>
          </cell>
          <cell r="F375">
            <v>0</v>
          </cell>
          <cell r="G375">
            <v>176</v>
          </cell>
          <cell r="AA375">
            <v>14032</v>
          </cell>
          <cell r="AB375">
            <v>20810</v>
          </cell>
          <cell r="AC375">
            <v>17949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33</v>
          </cell>
          <cell r="AJ375">
            <v>0</v>
          </cell>
          <cell r="AL375">
            <v>85823810</v>
          </cell>
        </row>
        <row r="421">
          <cell r="C421">
            <v>3099</v>
          </cell>
          <cell r="D421">
            <v>3094</v>
          </cell>
          <cell r="E421">
            <v>3094</v>
          </cell>
          <cell r="F421">
            <v>0</v>
          </cell>
          <cell r="G421">
            <v>5</v>
          </cell>
          <cell r="AA421">
            <v>178</v>
          </cell>
          <cell r="AB421">
            <v>2869</v>
          </cell>
          <cell r="AC421">
            <v>52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26</v>
          </cell>
          <cell r="AJ421">
            <v>0</v>
          </cell>
          <cell r="AL421">
            <v>14774750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L435">
            <v>0</v>
          </cell>
        </row>
        <row r="514">
          <cell r="C514">
            <v>3699</v>
          </cell>
          <cell r="D514">
            <v>3677</v>
          </cell>
          <cell r="E514">
            <v>3677</v>
          </cell>
          <cell r="F514">
            <v>0</v>
          </cell>
          <cell r="G514">
            <v>22</v>
          </cell>
          <cell r="AA514">
            <v>1142</v>
          </cell>
          <cell r="AB514">
            <v>1010</v>
          </cell>
          <cell r="AC514">
            <v>1547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158</v>
          </cell>
          <cell r="AJ514">
            <v>0</v>
          </cell>
          <cell r="AL514">
            <v>21404800</v>
          </cell>
        </row>
        <row r="573">
          <cell r="C573">
            <v>3429</v>
          </cell>
          <cell r="D573">
            <v>3411</v>
          </cell>
          <cell r="E573">
            <v>3411</v>
          </cell>
          <cell r="F573">
            <v>0</v>
          </cell>
          <cell r="G573">
            <v>18</v>
          </cell>
          <cell r="AA573">
            <v>848</v>
          </cell>
          <cell r="AB573">
            <v>2046</v>
          </cell>
          <cell r="AC573">
            <v>535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8</v>
          </cell>
          <cell r="AJ573">
            <v>0</v>
          </cell>
          <cell r="AL573">
            <v>14133990</v>
          </cell>
        </row>
        <row r="593">
          <cell r="C593">
            <v>32</v>
          </cell>
          <cell r="D593">
            <v>32</v>
          </cell>
          <cell r="E593">
            <v>32</v>
          </cell>
          <cell r="F593">
            <v>0</v>
          </cell>
          <cell r="G593">
            <v>0</v>
          </cell>
          <cell r="AA593">
            <v>3</v>
          </cell>
          <cell r="AB593">
            <v>29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L593">
            <v>102560</v>
          </cell>
        </row>
        <row r="634">
          <cell r="C634">
            <v>14812</v>
          </cell>
          <cell r="D634">
            <v>14757</v>
          </cell>
          <cell r="E634">
            <v>14757</v>
          </cell>
          <cell r="F634">
            <v>0</v>
          </cell>
          <cell r="G634">
            <v>55</v>
          </cell>
          <cell r="AA634">
            <v>385</v>
          </cell>
          <cell r="AB634">
            <v>12575</v>
          </cell>
          <cell r="AC634">
            <v>1852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66</v>
          </cell>
          <cell r="AJ634">
            <v>0</v>
          </cell>
          <cell r="AL634">
            <v>280366880</v>
          </cell>
        </row>
        <row r="644">
          <cell r="C644">
            <v>578</v>
          </cell>
          <cell r="D644">
            <v>578</v>
          </cell>
          <cell r="E644">
            <v>578</v>
          </cell>
          <cell r="F644">
            <v>0</v>
          </cell>
          <cell r="G644">
            <v>0</v>
          </cell>
          <cell r="AA644">
            <v>0</v>
          </cell>
          <cell r="AB644">
            <v>9</v>
          </cell>
          <cell r="AC644">
            <v>569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1301890</v>
          </cell>
        </row>
        <row r="655">
          <cell r="C655">
            <v>6288</v>
          </cell>
          <cell r="D655">
            <v>6118</v>
          </cell>
          <cell r="E655">
            <v>6118</v>
          </cell>
          <cell r="F655">
            <v>0</v>
          </cell>
          <cell r="G655">
            <v>170</v>
          </cell>
          <cell r="AA655">
            <v>3506</v>
          </cell>
          <cell r="AB655">
            <v>1374</v>
          </cell>
          <cell r="AC655">
            <v>1408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705">
          <cell r="C705">
            <v>91</v>
          </cell>
          <cell r="D705">
            <v>91</v>
          </cell>
          <cell r="E705">
            <v>91</v>
          </cell>
          <cell r="F705">
            <v>0</v>
          </cell>
          <cell r="G705">
            <v>0</v>
          </cell>
          <cell r="AA705">
            <v>24</v>
          </cell>
          <cell r="AB705">
            <v>29</v>
          </cell>
          <cell r="AC705">
            <v>38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4</v>
          </cell>
          <cell r="AJ705">
            <v>0</v>
          </cell>
          <cell r="AL705">
            <v>153820</v>
          </cell>
        </row>
        <row r="747">
          <cell r="C747">
            <v>3401</v>
          </cell>
          <cell r="D747">
            <v>3384</v>
          </cell>
          <cell r="E747">
            <v>3384</v>
          </cell>
          <cell r="F747">
            <v>0</v>
          </cell>
          <cell r="G747">
            <v>17</v>
          </cell>
          <cell r="AA747">
            <v>309</v>
          </cell>
          <cell r="AB747">
            <v>2192</v>
          </cell>
          <cell r="AC747">
            <v>900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5899780</v>
          </cell>
        </row>
        <row r="807">
          <cell r="C807">
            <v>2463</v>
          </cell>
          <cell r="D807">
            <v>2448</v>
          </cell>
          <cell r="E807">
            <v>2447</v>
          </cell>
          <cell r="F807">
            <v>1</v>
          </cell>
          <cell r="G807">
            <v>15</v>
          </cell>
          <cell r="AA807">
            <v>255</v>
          </cell>
          <cell r="AB807">
            <v>743</v>
          </cell>
          <cell r="AC807">
            <v>1465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L807">
            <v>25742440</v>
          </cell>
        </row>
        <row r="830">
          <cell r="C830">
            <v>1</v>
          </cell>
          <cell r="D830">
            <v>1</v>
          </cell>
          <cell r="E830">
            <v>1</v>
          </cell>
          <cell r="F830">
            <v>0</v>
          </cell>
          <cell r="G830">
            <v>0</v>
          </cell>
          <cell r="AA830">
            <v>0</v>
          </cell>
          <cell r="AB830">
            <v>1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28440</v>
          </cell>
        </row>
        <row r="860">
          <cell r="C860">
            <v>1790</v>
          </cell>
          <cell r="D860">
            <v>1766</v>
          </cell>
          <cell r="E860">
            <v>1766</v>
          </cell>
          <cell r="F860">
            <v>0</v>
          </cell>
          <cell r="G860">
            <v>24</v>
          </cell>
          <cell r="AA860">
            <v>208</v>
          </cell>
          <cell r="AB860">
            <v>340</v>
          </cell>
          <cell r="AC860">
            <v>1242</v>
          </cell>
          <cell r="AD860">
            <v>2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L860">
            <v>103264450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L862">
            <v>0</v>
          </cell>
        </row>
        <row r="863">
          <cell r="C863">
            <v>95</v>
          </cell>
          <cell r="D863">
            <v>93</v>
          </cell>
          <cell r="E863">
            <v>93</v>
          </cell>
          <cell r="F863">
            <v>0</v>
          </cell>
          <cell r="G863">
            <v>2</v>
          </cell>
          <cell r="AA863">
            <v>33</v>
          </cell>
          <cell r="AB863">
            <v>38</v>
          </cell>
          <cell r="AC863">
            <v>24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L863">
            <v>2114820</v>
          </cell>
        </row>
        <row r="885">
          <cell r="C885">
            <v>2174</v>
          </cell>
          <cell r="D885">
            <v>2165</v>
          </cell>
          <cell r="E885">
            <v>2165</v>
          </cell>
          <cell r="F885">
            <v>0</v>
          </cell>
          <cell r="G885">
            <v>9</v>
          </cell>
          <cell r="AA885">
            <v>447</v>
          </cell>
          <cell r="AB885">
            <v>1555</v>
          </cell>
          <cell r="AC885">
            <v>172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1</v>
          </cell>
          <cell r="AJ885">
            <v>0</v>
          </cell>
          <cell r="AL885">
            <v>39510190</v>
          </cell>
        </row>
        <row r="926"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17</v>
          </cell>
          <cell r="AJ926">
            <v>0</v>
          </cell>
          <cell r="AL926">
            <v>0</v>
          </cell>
        </row>
        <row r="970">
          <cell r="C970">
            <v>6</v>
          </cell>
          <cell r="D970">
            <v>6</v>
          </cell>
          <cell r="E970">
            <v>6</v>
          </cell>
          <cell r="F970">
            <v>0</v>
          </cell>
          <cell r="G970">
            <v>0</v>
          </cell>
          <cell r="AA970">
            <v>5</v>
          </cell>
          <cell r="AB970">
            <v>1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</row>
        <row r="1048"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2</v>
          </cell>
          <cell r="AJ1048">
            <v>0</v>
          </cell>
          <cell r="AL1048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86">
          <cell r="AL1086">
            <v>0</v>
          </cell>
        </row>
        <row r="1087"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101">
          <cell r="C1101">
            <v>5452</v>
          </cell>
          <cell r="D1101">
            <v>5452</v>
          </cell>
          <cell r="E1101">
            <v>5452</v>
          </cell>
          <cell r="F1101">
            <v>0</v>
          </cell>
          <cell r="G1101">
            <v>0</v>
          </cell>
          <cell r="AA1101">
            <v>3979</v>
          </cell>
          <cell r="AB1101">
            <v>1473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61">
          <cell r="C1161">
            <v>6393</v>
          </cell>
          <cell r="D1161">
            <v>6393</v>
          </cell>
          <cell r="E1161">
            <v>6393</v>
          </cell>
          <cell r="F1161">
            <v>0</v>
          </cell>
          <cell r="G1161">
            <v>0</v>
          </cell>
          <cell r="AA1161">
            <v>4547</v>
          </cell>
          <cell r="AB1161">
            <v>1846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</row>
        <row r="1192">
          <cell r="C1192">
            <v>1947</v>
          </cell>
          <cell r="E1192">
            <v>1920</v>
          </cell>
          <cell r="AL1192">
            <v>61376420</v>
          </cell>
        </row>
        <row r="1206"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1744</v>
          </cell>
          <cell r="AJ1206">
            <v>0</v>
          </cell>
          <cell r="AL1206">
            <v>0</v>
          </cell>
        </row>
        <row r="1210">
          <cell r="C1210">
            <v>0</v>
          </cell>
        </row>
        <row r="1227">
          <cell r="C1227">
            <v>78</v>
          </cell>
          <cell r="E1227">
            <v>78</v>
          </cell>
        </row>
        <row r="1230">
          <cell r="C1230">
            <v>276</v>
          </cell>
          <cell r="E1230">
            <v>276</v>
          </cell>
          <cell r="AL1230">
            <v>910800</v>
          </cell>
        </row>
        <row r="1231">
          <cell r="C1231">
            <v>673</v>
          </cell>
          <cell r="E1231">
            <v>673</v>
          </cell>
          <cell r="AL1231">
            <v>2220900</v>
          </cell>
        </row>
        <row r="1232">
          <cell r="C1232">
            <v>5</v>
          </cell>
          <cell r="E1232">
            <v>5</v>
          </cell>
          <cell r="AL1232">
            <v>65700</v>
          </cell>
        </row>
        <row r="1233">
          <cell r="C1233">
            <v>0</v>
          </cell>
          <cell r="E1233">
            <v>0</v>
          </cell>
          <cell r="AL1233">
            <v>0</v>
          </cell>
        </row>
        <row r="1234">
          <cell r="C1234">
            <v>3</v>
          </cell>
          <cell r="E1234">
            <v>3</v>
          </cell>
          <cell r="AL1234">
            <v>104730</v>
          </cell>
        </row>
        <row r="1235">
          <cell r="C1235">
            <v>0</v>
          </cell>
          <cell r="E1235">
            <v>0</v>
          </cell>
          <cell r="AL1235">
            <v>0</v>
          </cell>
        </row>
        <row r="1236">
          <cell r="C1236">
            <v>0</v>
          </cell>
          <cell r="E1236">
            <v>0</v>
          </cell>
          <cell r="AL1236">
            <v>0</v>
          </cell>
        </row>
        <row r="1242">
          <cell r="C1242">
            <v>24</v>
          </cell>
          <cell r="D1242">
            <v>24</v>
          </cell>
          <cell r="E1242">
            <v>24</v>
          </cell>
          <cell r="F1242">
            <v>0</v>
          </cell>
          <cell r="G1242">
            <v>0</v>
          </cell>
          <cell r="AA1242">
            <v>0</v>
          </cell>
          <cell r="AB1242">
            <v>24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</row>
        <row r="1243"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73</v>
          </cell>
          <cell r="AJ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</row>
        <row r="1245"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</row>
        <row r="1246">
          <cell r="C1246">
            <v>5</v>
          </cell>
          <cell r="D1246">
            <v>5</v>
          </cell>
          <cell r="E1246">
            <v>5</v>
          </cell>
          <cell r="F1246">
            <v>0</v>
          </cell>
          <cell r="G1246">
            <v>0</v>
          </cell>
          <cell r="AA1246">
            <v>5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</row>
        <row r="1247"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</row>
        <row r="1248"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</row>
        <row r="1250">
          <cell r="C1250">
            <v>2</v>
          </cell>
          <cell r="D1250">
            <v>2</v>
          </cell>
          <cell r="E1250">
            <v>2</v>
          </cell>
          <cell r="F1250">
            <v>0</v>
          </cell>
          <cell r="G1250">
            <v>0</v>
          </cell>
          <cell r="AA1250">
            <v>2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2</v>
          </cell>
          <cell r="AJ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4</v>
          </cell>
          <cell r="AJ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</row>
        <row r="1271"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</row>
        <row r="1277"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</row>
        <row r="1278"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</row>
        <row r="1279"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</row>
        <row r="1282"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</row>
        <row r="1289"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</row>
        <row r="1294">
          <cell r="C1294">
            <v>3</v>
          </cell>
          <cell r="D1294">
            <v>3</v>
          </cell>
          <cell r="E1294">
            <v>3</v>
          </cell>
          <cell r="F1294">
            <v>0</v>
          </cell>
          <cell r="G1294">
            <v>0</v>
          </cell>
          <cell r="AA1294">
            <v>0</v>
          </cell>
          <cell r="AB1294">
            <v>0</v>
          </cell>
          <cell r="AC1294">
            <v>3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</row>
        <row r="1295"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</row>
        <row r="1297"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</row>
        <row r="1380">
          <cell r="C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P1380">
            <v>0</v>
          </cell>
          <cell r="Q1380">
            <v>0</v>
          </cell>
          <cell r="S1380">
            <v>0</v>
          </cell>
          <cell r="T1380">
            <v>0</v>
          </cell>
          <cell r="V1380">
            <v>0</v>
          </cell>
          <cell r="W1380">
            <v>0</v>
          </cell>
          <cell r="Y1380">
            <v>0</v>
          </cell>
          <cell r="Z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L1380">
            <v>0</v>
          </cell>
        </row>
        <row r="1382"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</row>
        <row r="1383"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</row>
        <row r="1384">
          <cell r="C1384">
            <v>96</v>
          </cell>
          <cell r="D1384">
            <v>96</v>
          </cell>
          <cell r="E1384">
            <v>96</v>
          </cell>
          <cell r="F1384">
            <v>0</v>
          </cell>
          <cell r="G1384">
            <v>0</v>
          </cell>
          <cell r="AA1384">
            <v>0</v>
          </cell>
          <cell r="AB1384">
            <v>96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</row>
        <row r="1386"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</row>
        <row r="1387">
          <cell r="C1387">
            <v>2</v>
          </cell>
          <cell r="D1387">
            <v>2</v>
          </cell>
          <cell r="E1387">
            <v>2</v>
          </cell>
          <cell r="F1387">
            <v>0</v>
          </cell>
          <cell r="G1387">
            <v>0</v>
          </cell>
          <cell r="AA1387">
            <v>0</v>
          </cell>
          <cell r="AB1387">
            <v>2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</row>
        <row r="1390"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C1392">
            <v>1</v>
          </cell>
          <cell r="D1392">
            <v>1</v>
          </cell>
          <cell r="E1392">
            <v>1</v>
          </cell>
          <cell r="F1392">
            <v>0</v>
          </cell>
          <cell r="G1392">
            <v>0</v>
          </cell>
          <cell r="AA1392">
            <v>0</v>
          </cell>
          <cell r="AB1392">
            <v>1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</row>
        <row r="1395"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C1396">
            <v>328</v>
          </cell>
          <cell r="D1396">
            <v>328</v>
          </cell>
          <cell r="E1396">
            <v>328</v>
          </cell>
          <cell r="F1396">
            <v>0</v>
          </cell>
          <cell r="G1396">
            <v>0</v>
          </cell>
          <cell r="AA1396">
            <v>0</v>
          </cell>
          <cell r="AB1396">
            <v>328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C1397">
            <v>5</v>
          </cell>
          <cell r="D1397">
            <v>5</v>
          </cell>
          <cell r="E1397">
            <v>5</v>
          </cell>
          <cell r="F1397">
            <v>0</v>
          </cell>
          <cell r="G1397">
            <v>0</v>
          </cell>
          <cell r="AA1397">
            <v>0</v>
          </cell>
          <cell r="AB1397">
            <v>5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</row>
        <row r="1398">
          <cell r="C1398">
            <v>17</v>
          </cell>
          <cell r="D1398">
            <v>17</v>
          </cell>
          <cell r="E1398">
            <v>17</v>
          </cell>
          <cell r="F1398">
            <v>0</v>
          </cell>
          <cell r="G1398">
            <v>0</v>
          </cell>
          <cell r="AA1398">
            <v>0</v>
          </cell>
          <cell r="AB1398">
            <v>17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</row>
        <row r="1399"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</row>
        <row r="1400"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</row>
        <row r="1401"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</row>
        <row r="1402">
          <cell r="C1402">
            <v>17</v>
          </cell>
          <cell r="D1402">
            <v>17</v>
          </cell>
          <cell r="E1402">
            <v>17</v>
          </cell>
          <cell r="F1402">
            <v>0</v>
          </cell>
          <cell r="G1402">
            <v>0</v>
          </cell>
          <cell r="AA1402">
            <v>0</v>
          </cell>
          <cell r="AB1402">
            <v>17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</row>
        <row r="1403">
          <cell r="C1403">
            <v>25</v>
          </cell>
          <cell r="D1403">
            <v>25</v>
          </cell>
          <cell r="E1403">
            <v>25</v>
          </cell>
          <cell r="F1403">
            <v>0</v>
          </cell>
          <cell r="G1403">
            <v>0</v>
          </cell>
          <cell r="AA1403">
            <v>0</v>
          </cell>
          <cell r="AB1403">
            <v>25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</row>
        <row r="1410"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</row>
        <row r="1411"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</row>
        <row r="1412"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</row>
        <row r="1413"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</row>
        <row r="1414"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</row>
        <row r="1415"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</row>
        <row r="1416">
          <cell r="C1416">
            <v>8</v>
          </cell>
          <cell r="D1416">
            <v>8</v>
          </cell>
          <cell r="E1416">
            <v>5</v>
          </cell>
          <cell r="F1416">
            <v>3</v>
          </cell>
          <cell r="G1416">
            <v>0</v>
          </cell>
          <cell r="AA1416">
            <v>8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3</v>
          </cell>
        </row>
        <row r="1417"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</row>
        <row r="1418"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</row>
        <row r="1419"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20"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</row>
        <row r="1421"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</row>
        <row r="1422">
          <cell r="C1422">
            <v>73</v>
          </cell>
          <cell r="D1422">
            <v>73</v>
          </cell>
          <cell r="E1422">
            <v>73</v>
          </cell>
          <cell r="F1422">
            <v>0</v>
          </cell>
          <cell r="G1422">
            <v>0</v>
          </cell>
          <cell r="AA1422">
            <v>0</v>
          </cell>
          <cell r="AB1422">
            <v>73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</row>
        <row r="1423">
          <cell r="C1423">
            <v>72</v>
          </cell>
          <cell r="D1423">
            <v>72</v>
          </cell>
          <cell r="E1423">
            <v>72</v>
          </cell>
          <cell r="F1423">
            <v>0</v>
          </cell>
          <cell r="G1423">
            <v>0</v>
          </cell>
          <cell r="AA1423">
            <v>0</v>
          </cell>
          <cell r="AB1423">
            <v>72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C1424">
            <v>6</v>
          </cell>
          <cell r="D1424">
            <v>6</v>
          </cell>
          <cell r="E1424">
            <v>6</v>
          </cell>
          <cell r="F1424">
            <v>0</v>
          </cell>
          <cell r="G1424">
            <v>0</v>
          </cell>
          <cell r="AA1424">
            <v>0</v>
          </cell>
          <cell r="AB1424">
            <v>6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</row>
        <row r="1425"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</row>
        <row r="1426"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</row>
        <row r="1427"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</row>
        <row r="1428"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</row>
        <row r="1514">
          <cell r="C1514">
            <v>317</v>
          </cell>
          <cell r="H1514">
            <v>243</v>
          </cell>
          <cell r="I1514">
            <v>230</v>
          </cell>
          <cell r="J1514">
            <v>13</v>
          </cell>
          <cell r="K1514">
            <v>1</v>
          </cell>
          <cell r="L1514">
            <v>72</v>
          </cell>
          <cell r="M1514">
            <v>0</v>
          </cell>
          <cell r="N1514">
            <v>1</v>
          </cell>
          <cell r="P1514">
            <v>0</v>
          </cell>
          <cell r="Q1514">
            <v>7</v>
          </cell>
          <cell r="S1514">
            <v>0</v>
          </cell>
          <cell r="T1514">
            <v>230</v>
          </cell>
          <cell r="V1514">
            <v>0</v>
          </cell>
          <cell r="W1514">
            <v>0</v>
          </cell>
          <cell r="Y1514">
            <v>0</v>
          </cell>
          <cell r="Z1514">
            <v>0</v>
          </cell>
          <cell r="AD1514">
            <v>3</v>
          </cell>
          <cell r="AE1514">
            <v>186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14</v>
          </cell>
          <cell r="AL1514">
            <v>110227565</v>
          </cell>
        </row>
        <row r="1516"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</row>
        <row r="1519"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</row>
        <row r="1521"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</row>
        <row r="1522">
          <cell r="C1522">
            <v>59</v>
          </cell>
          <cell r="D1522">
            <v>59</v>
          </cell>
          <cell r="E1522">
            <v>59</v>
          </cell>
          <cell r="F1522">
            <v>0</v>
          </cell>
          <cell r="G1522">
            <v>0</v>
          </cell>
          <cell r="AA1522">
            <v>0</v>
          </cell>
          <cell r="AB1522">
            <v>59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</row>
        <row r="1523">
          <cell r="C1523">
            <v>2</v>
          </cell>
          <cell r="D1523">
            <v>2</v>
          </cell>
          <cell r="E1523">
            <v>2</v>
          </cell>
          <cell r="F1523">
            <v>0</v>
          </cell>
          <cell r="G1523">
            <v>0</v>
          </cell>
          <cell r="AA1523">
            <v>0</v>
          </cell>
          <cell r="AB1523">
            <v>2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0</v>
          </cell>
        </row>
        <row r="1524">
          <cell r="C1524">
            <v>27</v>
          </cell>
          <cell r="D1524">
            <v>27</v>
          </cell>
          <cell r="E1524">
            <v>27</v>
          </cell>
          <cell r="F1524">
            <v>0</v>
          </cell>
          <cell r="G1524">
            <v>0</v>
          </cell>
          <cell r="AA1524">
            <v>0</v>
          </cell>
          <cell r="AB1524">
            <v>27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</row>
        <row r="1525">
          <cell r="C1525">
            <v>4</v>
          </cell>
          <cell r="D1525">
            <v>4</v>
          </cell>
          <cell r="E1525">
            <v>4</v>
          </cell>
          <cell r="F1525">
            <v>0</v>
          </cell>
          <cell r="G1525">
            <v>0</v>
          </cell>
          <cell r="AA1525">
            <v>0</v>
          </cell>
          <cell r="AB1525">
            <v>4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</row>
        <row r="1526">
          <cell r="C1526">
            <v>5</v>
          </cell>
          <cell r="D1526">
            <v>5</v>
          </cell>
          <cell r="E1526">
            <v>5</v>
          </cell>
          <cell r="F1526">
            <v>0</v>
          </cell>
          <cell r="G1526">
            <v>0</v>
          </cell>
          <cell r="AA1526">
            <v>0</v>
          </cell>
          <cell r="AB1526">
            <v>5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</row>
        <row r="1527"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</row>
        <row r="1528"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</row>
        <row r="1529"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</row>
        <row r="1530"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</row>
        <row r="1531"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</row>
        <row r="1532">
          <cell r="C1532">
            <v>3</v>
          </cell>
          <cell r="D1532">
            <v>3</v>
          </cell>
          <cell r="E1532">
            <v>3</v>
          </cell>
          <cell r="F1532">
            <v>0</v>
          </cell>
          <cell r="G1532">
            <v>0</v>
          </cell>
          <cell r="AA1532">
            <v>0</v>
          </cell>
          <cell r="AB1532">
            <v>3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</row>
        <row r="1533"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0</v>
          </cell>
          <cell r="AJ1533">
            <v>0</v>
          </cell>
        </row>
        <row r="1534">
          <cell r="C1534">
            <v>1</v>
          </cell>
          <cell r="D1534">
            <v>1</v>
          </cell>
          <cell r="E1534">
            <v>1</v>
          </cell>
          <cell r="F1534">
            <v>0</v>
          </cell>
          <cell r="G1534">
            <v>0</v>
          </cell>
          <cell r="AA1534">
            <v>0</v>
          </cell>
          <cell r="AB1534">
            <v>0</v>
          </cell>
          <cell r="AC1534">
            <v>1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</row>
        <row r="1535"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</row>
        <row r="1536"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</row>
        <row r="1537">
          <cell r="C1537">
            <v>1</v>
          </cell>
          <cell r="D1537">
            <v>1</v>
          </cell>
          <cell r="E1537">
            <v>1</v>
          </cell>
          <cell r="F1537">
            <v>0</v>
          </cell>
          <cell r="G1537">
            <v>0</v>
          </cell>
          <cell r="AA1537">
            <v>1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</row>
        <row r="1538"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</row>
        <row r="1539"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</row>
        <row r="1540"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</row>
        <row r="1541"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</row>
        <row r="1542"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</row>
        <row r="1543"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</row>
        <row r="1544"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</row>
        <row r="1545"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</row>
        <row r="1546"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</row>
        <row r="1547"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</row>
        <row r="1548"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</row>
        <row r="1549"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</row>
        <row r="1550">
          <cell r="C1550">
            <v>124</v>
          </cell>
          <cell r="D1550">
            <v>124</v>
          </cell>
          <cell r="E1550">
            <v>124</v>
          </cell>
          <cell r="F1550">
            <v>0</v>
          </cell>
          <cell r="G1550">
            <v>0</v>
          </cell>
          <cell r="AA1550">
            <v>0</v>
          </cell>
          <cell r="AB1550">
            <v>124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</row>
        <row r="1551"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</row>
        <row r="1552"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</row>
        <row r="1553"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</row>
        <row r="1554"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</row>
        <row r="1555"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</row>
        <row r="1556"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</row>
        <row r="1557"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</row>
        <row r="1558">
          <cell r="C1558">
            <v>130</v>
          </cell>
          <cell r="D1558">
            <v>130</v>
          </cell>
          <cell r="E1558">
            <v>130</v>
          </cell>
          <cell r="F1558">
            <v>0</v>
          </cell>
          <cell r="G1558">
            <v>0</v>
          </cell>
          <cell r="AA1558">
            <v>120</v>
          </cell>
          <cell r="AB1558">
            <v>10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</row>
        <row r="1559">
          <cell r="C1559">
            <v>102</v>
          </cell>
          <cell r="D1559">
            <v>102</v>
          </cell>
          <cell r="E1559">
            <v>102</v>
          </cell>
          <cell r="F1559">
            <v>0</v>
          </cell>
          <cell r="G1559">
            <v>0</v>
          </cell>
          <cell r="AA1559">
            <v>54</v>
          </cell>
          <cell r="AB1559">
            <v>48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</row>
        <row r="1560">
          <cell r="C1560">
            <v>194</v>
          </cell>
          <cell r="D1560">
            <v>194</v>
          </cell>
          <cell r="E1560">
            <v>194</v>
          </cell>
          <cell r="F1560">
            <v>0</v>
          </cell>
          <cell r="G1560">
            <v>0</v>
          </cell>
          <cell r="AA1560">
            <v>174</v>
          </cell>
          <cell r="AB1560">
            <v>20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</row>
        <row r="1561">
          <cell r="C1561">
            <v>14</v>
          </cell>
          <cell r="D1561">
            <v>14</v>
          </cell>
          <cell r="E1561">
            <v>14</v>
          </cell>
          <cell r="F1561">
            <v>0</v>
          </cell>
          <cell r="G1561">
            <v>0</v>
          </cell>
          <cell r="AA1561">
            <v>8</v>
          </cell>
          <cell r="AB1561">
            <v>6</v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</row>
        <row r="1562">
          <cell r="C1562">
            <v>74</v>
          </cell>
          <cell r="D1562">
            <v>74</v>
          </cell>
          <cell r="E1562">
            <v>74</v>
          </cell>
          <cell r="F1562">
            <v>0</v>
          </cell>
          <cell r="G1562">
            <v>0</v>
          </cell>
          <cell r="AA1562">
            <v>29</v>
          </cell>
          <cell r="AB1562">
            <v>45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</row>
        <row r="1563">
          <cell r="C1563">
            <v>270</v>
          </cell>
          <cell r="D1563">
            <v>270</v>
          </cell>
          <cell r="E1563">
            <v>270</v>
          </cell>
          <cell r="F1563">
            <v>0</v>
          </cell>
          <cell r="G1563">
            <v>0</v>
          </cell>
          <cell r="AA1563">
            <v>265</v>
          </cell>
          <cell r="AB1563">
            <v>5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</row>
        <row r="1564">
          <cell r="C1564">
            <v>276</v>
          </cell>
          <cell r="D1564">
            <v>276</v>
          </cell>
          <cell r="E1564">
            <v>276</v>
          </cell>
          <cell r="F1564">
            <v>0</v>
          </cell>
          <cell r="G1564">
            <v>0</v>
          </cell>
          <cell r="AA1564">
            <v>179</v>
          </cell>
          <cell r="AB1564">
            <v>97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</row>
        <row r="1565">
          <cell r="C1565">
            <v>0</v>
          </cell>
          <cell r="D1565">
            <v>0</v>
          </cell>
          <cell r="E1565">
            <v>0</v>
          </cell>
        </row>
        <row r="1566">
          <cell r="C1566">
            <v>0</v>
          </cell>
          <cell r="D1566">
            <v>0</v>
          </cell>
          <cell r="E1566">
            <v>0</v>
          </cell>
        </row>
        <row r="1567">
          <cell r="C1567">
            <v>0</v>
          </cell>
          <cell r="D1567">
            <v>0</v>
          </cell>
          <cell r="E1567">
            <v>0</v>
          </cell>
        </row>
        <row r="1568">
          <cell r="C1568">
            <v>0</v>
          </cell>
          <cell r="D1568">
            <v>0</v>
          </cell>
          <cell r="E1568">
            <v>0</v>
          </cell>
        </row>
        <row r="1569">
          <cell r="C1569">
            <v>0</v>
          </cell>
          <cell r="D1569">
            <v>0</v>
          </cell>
          <cell r="E1569">
            <v>0</v>
          </cell>
        </row>
        <row r="1570"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</row>
        <row r="1571"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</row>
        <row r="1572"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</row>
        <row r="1573"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</row>
        <row r="1574"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</row>
        <row r="1575"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</row>
        <row r="1576"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</row>
        <row r="1577"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</row>
        <row r="1578">
          <cell r="C1578">
            <v>2</v>
          </cell>
          <cell r="D1578">
            <v>2</v>
          </cell>
          <cell r="E1578">
            <v>2</v>
          </cell>
          <cell r="F1578">
            <v>0</v>
          </cell>
          <cell r="G1578">
            <v>0</v>
          </cell>
          <cell r="AA1578">
            <v>0</v>
          </cell>
          <cell r="AB1578">
            <v>2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</row>
        <row r="1579"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</row>
        <row r="1580">
          <cell r="C1580">
            <v>1</v>
          </cell>
          <cell r="D1580">
            <v>1</v>
          </cell>
          <cell r="E1580">
            <v>1</v>
          </cell>
          <cell r="F1580">
            <v>0</v>
          </cell>
          <cell r="G1580">
            <v>0</v>
          </cell>
          <cell r="AA1580">
            <v>0</v>
          </cell>
          <cell r="AB1580">
            <v>1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</row>
        <row r="1581"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</row>
        <row r="1582"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</row>
        <row r="1583"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</row>
        <row r="1584"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</row>
        <row r="1585"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</row>
        <row r="1696">
          <cell r="C1696">
            <v>71</v>
          </cell>
          <cell r="H1696">
            <v>62</v>
          </cell>
          <cell r="I1696">
            <v>39</v>
          </cell>
          <cell r="J1696">
            <v>23</v>
          </cell>
          <cell r="K1696">
            <v>1</v>
          </cell>
          <cell r="L1696">
            <v>4</v>
          </cell>
          <cell r="M1696">
            <v>4</v>
          </cell>
          <cell r="N1696">
            <v>0</v>
          </cell>
          <cell r="P1696">
            <v>34</v>
          </cell>
          <cell r="Q1696">
            <v>8</v>
          </cell>
          <cell r="S1696">
            <v>0</v>
          </cell>
          <cell r="T1696">
            <v>0</v>
          </cell>
          <cell r="V1696">
            <v>0</v>
          </cell>
          <cell r="W1696">
            <v>0</v>
          </cell>
          <cell r="Y1696">
            <v>2</v>
          </cell>
          <cell r="Z1696">
            <v>0</v>
          </cell>
          <cell r="AD1696">
            <v>15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24</v>
          </cell>
          <cell r="AL1696">
            <v>4728305</v>
          </cell>
        </row>
        <row r="1698">
          <cell r="C1698">
            <v>10</v>
          </cell>
          <cell r="D1698">
            <v>10</v>
          </cell>
          <cell r="E1698">
            <v>10</v>
          </cell>
          <cell r="F1698">
            <v>0</v>
          </cell>
          <cell r="G1698">
            <v>0</v>
          </cell>
          <cell r="AA1698">
            <v>0</v>
          </cell>
          <cell r="AB1698">
            <v>10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</row>
        <row r="1760">
          <cell r="C1760">
            <v>15</v>
          </cell>
          <cell r="H1760">
            <v>12</v>
          </cell>
          <cell r="I1760">
            <v>12</v>
          </cell>
          <cell r="J1760">
            <v>0</v>
          </cell>
          <cell r="K1760">
            <v>0</v>
          </cell>
          <cell r="L1760">
            <v>3</v>
          </cell>
          <cell r="M1760">
            <v>0</v>
          </cell>
          <cell r="N1760">
            <v>0</v>
          </cell>
          <cell r="P1760">
            <v>0</v>
          </cell>
          <cell r="Q1760">
            <v>9</v>
          </cell>
          <cell r="S1760">
            <v>1</v>
          </cell>
          <cell r="T1760">
            <v>0</v>
          </cell>
          <cell r="V1760">
            <v>0</v>
          </cell>
          <cell r="W1760">
            <v>0</v>
          </cell>
          <cell r="Y1760">
            <v>0</v>
          </cell>
          <cell r="Z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L1760">
            <v>1668575</v>
          </cell>
        </row>
        <row r="1834">
          <cell r="C1834">
            <v>42</v>
          </cell>
          <cell r="H1834">
            <v>37</v>
          </cell>
          <cell r="I1834">
            <v>37</v>
          </cell>
          <cell r="J1834">
            <v>0</v>
          </cell>
          <cell r="K1834">
            <v>0</v>
          </cell>
          <cell r="L1834">
            <v>5</v>
          </cell>
          <cell r="M1834">
            <v>0</v>
          </cell>
          <cell r="N1834">
            <v>0</v>
          </cell>
          <cell r="P1834">
            <v>0</v>
          </cell>
          <cell r="Q1834">
            <v>7</v>
          </cell>
          <cell r="S1834">
            <v>0</v>
          </cell>
          <cell r="T1834">
            <v>0</v>
          </cell>
          <cell r="V1834">
            <v>0</v>
          </cell>
          <cell r="W1834">
            <v>0</v>
          </cell>
          <cell r="Y1834">
            <v>0</v>
          </cell>
          <cell r="Z1834">
            <v>20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I1834">
            <v>0</v>
          </cell>
          <cell r="AJ1834">
            <v>0</v>
          </cell>
          <cell r="AL1834">
            <v>4249985</v>
          </cell>
        </row>
        <row r="1851">
          <cell r="C1851">
            <v>10</v>
          </cell>
          <cell r="D1851">
            <v>10</v>
          </cell>
          <cell r="E1851">
            <v>9</v>
          </cell>
          <cell r="F1851">
            <v>1</v>
          </cell>
          <cell r="G1851">
            <v>0</v>
          </cell>
          <cell r="AA1851">
            <v>1</v>
          </cell>
          <cell r="AB1851">
            <v>9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1</v>
          </cell>
        </row>
        <row r="1877">
          <cell r="C1877">
            <v>62</v>
          </cell>
          <cell r="H1877">
            <v>59</v>
          </cell>
          <cell r="I1877">
            <v>59</v>
          </cell>
          <cell r="J1877">
            <v>0</v>
          </cell>
          <cell r="K1877">
            <v>0</v>
          </cell>
          <cell r="L1877">
            <v>3</v>
          </cell>
          <cell r="M1877">
            <v>0</v>
          </cell>
          <cell r="N1877">
            <v>0</v>
          </cell>
          <cell r="P1877">
            <v>0</v>
          </cell>
          <cell r="Q1877">
            <v>0</v>
          </cell>
          <cell r="S1877">
            <v>0</v>
          </cell>
          <cell r="T1877">
            <v>0</v>
          </cell>
          <cell r="V1877">
            <v>0</v>
          </cell>
          <cell r="W1877">
            <v>1</v>
          </cell>
          <cell r="Y1877">
            <v>0</v>
          </cell>
          <cell r="Z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L1877">
            <v>3439980</v>
          </cell>
        </row>
        <row r="1879"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</row>
        <row r="1880">
          <cell r="C1880">
            <v>5</v>
          </cell>
          <cell r="D1880">
            <v>5</v>
          </cell>
          <cell r="E1880">
            <v>5</v>
          </cell>
          <cell r="F1880">
            <v>0</v>
          </cell>
          <cell r="G1880">
            <v>0</v>
          </cell>
          <cell r="AA1880">
            <v>0</v>
          </cell>
          <cell r="AB1880">
            <v>5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</row>
        <row r="1881">
          <cell r="C1881">
            <v>4281</v>
          </cell>
          <cell r="D1881">
            <v>4281</v>
          </cell>
          <cell r="E1881">
            <v>4281</v>
          </cell>
          <cell r="F1881">
            <v>0</v>
          </cell>
          <cell r="G1881">
            <v>0</v>
          </cell>
          <cell r="AA1881">
            <v>4281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</row>
        <row r="1882"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</row>
        <row r="1883"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</row>
        <row r="1884"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</row>
        <row r="1885"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</row>
        <row r="1886"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</row>
        <row r="1887"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</row>
        <row r="1888"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</row>
        <row r="1889"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</row>
        <row r="1890"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</row>
        <row r="1891"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0</v>
          </cell>
          <cell r="AJ1891">
            <v>0</v>
          </cell>
        </row>
        <row r="1892"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</row>
        <row r="1893"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</row>
        <row r="1894"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</row>
        <row r="1898"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I1898">
            <v>0</v>
          </cell>
          <cell r="AJ1898">
            <v>0</v>
          </cell>
        </row>
        <row r="1899"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</row>
        <row r="1900"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</row>
        <row r="1901"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</row>
        <row r="1902"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</row>
        <row r="1903"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</row>
        <row r="1904"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</row>
        <row r="1905"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0</v>
          </cell>
          <cell r="AJ1905">
            <v>0</v>
          </cell>
        </row>
        <row r="1906"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I1906">
            <v>0</v>
          </cell>
          <cell r="AJ1906">
            <v>0</v>
          </cell>
        </row>
        <row r="1907"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</row>
        <row r="1908"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</row>
        <row r="1909">
          <cell r="C1909">
            <v>23</v>
          </cell>
          <cell r="D1909">
            <v>23</v>
          </cell>
          <cell r="E1909">
            <v>23</v>
          </cell>
          <cell r="F1909">
            <v>0</v>
          </cell>
          <cell r="G1909">
            <v>0</v>
          </cell>
          <cell r="AA1909">
            <v>0</v>
          </cell>
          <cell r="AB1909">
            <v>23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</row>
        <row r="1910"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</row>
        <row r="1911"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>
            <v>0</v>
          </cell>
          <cell r="AI1911">
            <v>0</v>
          </cell>
          <cell r="AJ1911">
            <v>0</v>
          </cell>
        </row>
        <row r="1912"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</row>
        <row r="1913"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</row>
        <row r="1914"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</row>
        <row r="1915"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</row>
        <row r="1916"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</row>
        <row r="1917"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</row>
        <row r="1918"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</row>
        <row r="1919"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</row>
        <row r="1920"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</row>
        <row r="1921"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</row>
        <row r="1922"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</row>
        <row r="1923"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</row>
        <row r="1924"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</row>
        <row r="1925"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</row>
        <row r="1926"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</row>
        <row r="1927"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</row>
        <row r="1928"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</row>
        <row r="1929"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</row>
        <row r="1930"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</row>
        <row r="1931"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</row>
        <row r="1932">
          <cell r="C1932">
            <v>370</v>
          </cell>
          <cell r="D1932">
            <v>370</v>
          </cell>
          <cell r="E1932">
            <v>370</v>
          </cell>
          <cell r="F1932">
            <v>0</v>
          </cell>
          <cell r="G1932">
            <v>0</v>
          </cell>
          <cell r="AA1932">
            <v>370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</row>
        <row r="1933"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</row>
        <row r="1934">
          <cell r="C1934">
            <v>14456</v>
          </cell>
          <cell r="D1934">
            <v>14187</v>
          </cell>
          <cell r="E1934">
            <v>14187</v>
          </cell>
          <cell r="F1934">
            <v>0</v>
          </cell>
          <cell r="G1934">
            <v>269</v>
          </cell>
          <cell r="AA1934">
            <v>13501</v>
          </cell>
          <cell r="AB1934">
            <v>0</v>
          </cell>
          <cell r="AC1934">
            <v>955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</row>
        <row r="1935">
          <cell r="C1935">
            <v>7970</v>
          </cell>
          <cell r="D1935">
            <v>7970</v>
          </cell>
          <cell r="E1935">
            <v>7970</v>
          </cell>
          <cell r="F1935">
            <v>0</v>
          </cell>
          <cell r="G1935">
            <v>0</v>
          </cell>
          <cell r="AA1935">
            <v>7970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</row>
        <row r="1936"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</row>
        <row r="1937">
          <cell r="C1937">
            <v>65</v>
          </cell>
          <cell r="D1937">
            <v>65</v>
          </cell>
          <cell r="E1937">
            <v>65</v>
          </cell>
          <cell r="F1937">
            <v>0</v>
          </cell>
          <cell r="G1937">
            <v>0</v>
          </cell>
          <cell r="AA1937">
            <v>65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</row>
        <row r="1938"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</row>
        <row r="1939">
          <cell r="C1939">
            <v>1290</v>
          </cell>
          <cell r="D1939">
            <v>1290</v>
          </cell>
          <cell r="E1939">
            <v>1290</v>
          </cell>
          <cell r="F1939">
            <v>0</v>
          </cell>
          <cell r="G1939">
            <v>0</v>
          </cell>
          <cell r="AA1939">
            <v>625</v>
          </cell>
          <cell r="AB1939">
            <v>0</v>
          </cell>
          <cell r="AC1939">
            <v>665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</row>
        <row r="1940">
          <cell r="C1940">
            <v>2</v>
          </cell>
          <cell r="D1940">
            <v>2</v>
          </cell>
          <cell r="E1940">
            <v>2</v>
          </cell>
          <cell r="F1940">
            <v>0</v>
          </cell>
          <cell r="G1940">
            <v>0</v>
          </cell>
          <cell r="AA1940">
            <v>2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</row>
        <row r="1941">
          <cell r="C1941">
            <v>1</v>
          </cell>
          <cell r="D1941">
            <v>1</v>
          </cell>
          <cell r="E1941">
            <v>1</v>
          </cell>
          <cell r="F1941">
            <v>0</v>
          </cell>
          <cell r="G1941">
            <v>0</v>
          </cell>
          <cell r="AA1941">
            <v>1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</row>
        <row r="1942"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</row>
        <row r="1943"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</row>
        <row r="1944"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</row>
        <row r="1945">
          <cell r="C1945">
            <v>10</v>
          </cell>
          <cell r="D1945">
            <v>10</v>
          </cell>
          <cell r="E1945">
            <v>10</v>
          </cell>
          <cell r="F1945">
            <v>0</v>
          </cell>
          <cell r="G1945">
            <v>0</v>
          </cell>
          <cell r="AA1945">
            <v>10</v>
          </cell>
          <cell r="AB1945">
            <v>0</v>
          </cell>
          <cell r="AC1945">
            <v>0</v>
          </cell>
          <cell r="AD1945">
            <v>0</v>
          </cell>
          <cell r="AE1945">
            <v>0</v>
          </cell>
          <cell r="AF1945">
            <v>0</v>
          </cell>
          <cell r="AG1945">
            <v>0</v>
          </cell>
          <cell r="AH1945">
            <v>0</v>
          </cell>
          <cell r="AI1945">
            <v>0</v>
          </cell>
          <cell r="AJ1945">
            <v>0</v>
          </cell>
        </row>
        <row r="1946">
          <cell r="C1946">
            <v>2</v>
          </cell>
          <cell r="D1946">
            <v>2</v>
          </cell>
          <cell r="E1946">
            <v>2</v>
          </cell>
          <cell r="F1946">
            <v>0</v>
          </cell>
          <cell r="G1946">
            <v>0</v>
          </cell>
          <cell r="AA1946">
            <v>2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</row>
        <row r="1947">
          <cell r="C1947">
            <v>4</v>
          </cell>
          <cell r="D1947">
            <v>4</v>
          </cell>
          <cell r="E1947">
            <v>4</v>
          </cell>
          <cell r="F1947">
            <v>0</v>
          </cell>
          <cell r="G1947">
            <v>0</v>
          </cell>
          <cell r="AA1947">
            <v>4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</row>
        <row r="1948">
          <cell r="C1948">
            <v>2</v>
          </cell>
          <cell r="D1948">
            <v>2</v>
          </cell>
          <cell r="E1948">
            <v>2</v>
          </cell>
          <cell r="F1948">
            <v>0</v>
          </cell>
          <cell r="G1948">
            <v>0</v>
          </cell>
          <cell r="AA1948">
            <v>2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</row>
        <row r="1949"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</row>
        <row r="1950"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</row>
        <row r="1951"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</row>
        <row r="1952"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</row>
        <row r="1953">
          <cell r="C1953">
            <v>4</v>
          </cell>
          <cell r="D1953">
            <v>4</v>
          </cell>
          <cell r="E1953">
            <v>4</v>
          </cell>
          <cell r="F1953">
            <v>0</v>
          </cell>
          <cell r="G1953">
            <v>0</v>
          </cell>
          <cell r="AA1953">
            <v>4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23</v>
          </cell>
          <cell r="AJ1953">
            <v>0</v>
          </cell>
        </row>
        <row r="1954"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</row>
        <row r="1955">
          <cell r="C1955">
            <v>0</v>
          </cell>
          <cell r="D1955">
            <v>0</v>
          </cell>
          <cell r="E1955">
            <v>0</v>
          </cell>
        </row>
        <row r="1956"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  <cell r="AE1956">
            <v>0</v>
          </cell>
          <cell r="AF1956">
            <v>0</v>
          </cell>
          <cell r="AG1956">
            <v>0</v>
          </cell>
          <cell r="AH1956">
            <v>0</v>
          </cell>
          <cell r="AI1956">
            <v>0</v>
          </cell>
          <cell r="AJ1956">
            <v>0</v>
          </cell>
        </row>
        <row r="1957"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</row>
        <row r="1958"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I1958">
            <v>0</v>
          </cell>
          <cell r="AJ1958">
            <v>0</v>
          </cell>
        </row>
        <row r="1959"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</row>
        <row r="1960"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</row>
        <row r="1961"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H1961">
            <v>0</v>
          </cell>
          <cell r="AI1961">
            <v>0</v>
          </cell>
          <cell r="AJ1961">
            <v>0</v>
          </cell>
        </row>
        <row r="1962"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</row>
        <row r="1963"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</row>
        <row r="1964"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</row>
        <row r="1965"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</row>
        <row r="1966"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</row>
        <row r="1967"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</row>
        <row r="1968"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</row>
        <row r="1969"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</row>
        <row r="1970"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</row>
        <row r="1971"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</row>
        <row r="1972"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</row>
        <row r="1999">
          <cell r="C1999">
            <v>925</v>
          </cell>
          <cell r="D1999">
            <v>922</v>
          </cell>
          <cell r="E1999">
            <v>922</v>
          </cell>
          <cell r="F1999">
            <v>0</v>
          </cell>
          <cell r="G1999">
            <v>3</v>
          </cell>
          <cell r="AA1999">
            <v>292</v>
          </cell>
          <cell r="AB1999">
            <v>380</v>
          </cell>
          <cell r="AC1999">
            <v>253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2</v>
          </cell>
          <cell r="AJ1999">
            <v>0</v>
          </cell>
        </row>
        <row r="2002"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</row>
        <row r="2093">
          <cell r="P2093">
            <v>0</v>
          </cell>
          <cell r="Q2093">
            <v>8</v>
          </cell>
          <cell r="S2093">
            <v>0</v>
          </cell>
          <cell r="T2093">
            <v>0</v>
          </cell>
          <cell r="V2093">
            <v>0</v>
          </cell>
          <cell r="W2093">
            <v>0</v>
          </cell>
          <cell r="Y2093">
            <v>0</v>
          </cell>
          <cell r="Z2093">
            <v>1</v>
          </cell>
        </row>
        <row r="2103">
          <cell r="P2103">
            <v>0</v>
          </cell>
          <cell r="Q2103">
            <v>0</v>
          </cell>
          <cell r="S2103">
            <v>0</v>
          </cell>
          <cell r="T2103">
            <v>0</v>
          </cell>
          <cell r="V2103">
            <v>0</v>
          </cell>
          <cell r="W2103">
            <v>0</v>
          </cell>
          <cell r="Y2103">
            <v>0</v>
          </cell>
          <cell r="Z2103">
            <v>0</v>
          </cell>
        </row>
        <row r="2104">
          <cell r="C2104">
            <v>10</v>
          </cell>
          <cell r="H2104">
            <v>8</v>
          </cell>
          <cell r="I2104">
            <v>6</v>
          </cell>
          <cell r="J2104">
            <v>2</v>
          </cell>
          <cell r="K2104">
            <v>0</v>
          </cell>
          <cell r="L2104">
            <v>0</v>
          </cell>
          <cell r="M2104">
            <v>2</v>
          </cell>
          <cell r="N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2</v>
          </cell>
          <cell r="AL2104">
            <v>8843630</v>
          </cell>
        </row>
        <row r="2190">
          <cell r="C2190">
            <v>7</v>
          </cell>
          <cell r="H2190">
            <v>6</v>
          </cell>
          <cell r="I2190">
            <v>6</v>
          </cell>
          <cell r="J2190">
            <v>0</v>
          </cell>
          <cell r="K2190">
            <v>0</v>
          </cell>
          <cell r="L2190">
            <v>1</v>
          </cell>
          <cell r="M2190">
            <v>0</v>
          </cell>
          <cell r="N2190">
            <v>0</v>
          </cell>
          <cell r="P2190">
            <v>0</v>
          </cell>
          <cell r="Q2190">
            <v>4</v>
          </cell>
          <cell r="S2190">
            <v>0</v>
          </cell>
          <cell r="T2190">
            <v>0</v>
          </cell>
          <cell r="V2190">
            <v>0</v>
          </cell>
          <cell r="W2190">
            <v>0</v>
          </cell>
          <cell r="Y2190">
            <v>0</v>
          </cell>
          <cell r="Z2190">
            <v>2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L2190">
            <v>1510170</v>
          </cell>
        </row>
        <row r="2192">
          <cell r="C2192">
            <v>23</v>
          </cell>
          <cell r="D2192">
            <v>23</v>
          </cell>
          <cell r="E2192">
            <v>23</v>
          </cell>
          <cell r="F2192">
            <v>0</v>
          </cell>
          <cell r="G2192">
            <v>0</v>
          </cell>
          <cell r="AA2192">
            <v>0</v>
          </cell>
          <cell r="AB2192">
            <v>23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0</v>
          </cell>
          <cell r="AJ2192">
            <v>0</v>
          </cell>
        </row>
        <row r="2193"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</row>
        <row r="2194">
          <cell r="C2194">
            <v>10</v>
          </cell>
          <cell r="D2194">
            <v>10</v>
          </cell>
          <cell r="E2194">
            <v>10</v>
          </cell>
          <cell r="F2194">
            <v>0</v>
          </cell>
          <cell r="G2194">
            <v>0</v>
          </cell>
          <cell r="AA2194">
            <v>0</v>
          </cell>
          <cell r="AB2194">
            <v>10</v>
          </cell>
          <cell r="AC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</row>
        <row r="2195"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</row>
        <row r="2196"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>
            <v>0</v>
          </cell>
          <cell r="AI2196">
            <v>0</v>
          </cell>
          <cell r="AJ2196">
            <v>0</v>
          </cell>
        </row>
        <row r="2197"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I2197">
            <v>0</v>
          </cell>
          <cell r="AJ2197">
            <v>0</v>
          </cell>
        </row>
        <row r="2198"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H2198">
            <v>0</v>
          </cell>
          <cell r="AI2198">
            <v>0</v>
          </cell>
          <cell r="AJ2198">
            <v>0</v>
          </cell>
        </row>
        <row r="2199"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H2199">
            <v>0</v>
          </cell>
          <cell r="AI2199">
            <v>0</v>
          </cell>
          <cell r="AJ2199">
            <v>0</v>
          </cell>
        </row>
        <row r="2200"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</row>
        <row r="2201"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0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</row>
        <row r="2202">
          <cell r="C2202">
            <v>29</v>
          </cell>
          <cell r="D2202">
            <v>29</v>
          </cell>
          <cell r="E2202">
            <v>29</v>
          </cell>
          <cell r="F2202">
            <v>0</v>
          </cell>
          <cell r="G2202">
            <v>0</v>
          </cell>
          <cell r="AA2202">
            <v>0</v>
          </cell>
          <cell r="AB2202">
            <v>29</v>
          </cell>
          <cell r="AC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</row>
        <row r="2203"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  <cell r="AE2203">
            <v>0</v>
          </cell>
          <cell r="AF2203">
            <v>0</v>
          </cell>
          <cell r="AG2203">
            <v>0</v>
          </cell>
          <cell r="AH2203">
            <v>0</v>
          </cell>
          <cell r="AI2203">
            <v>0</v>
          </cell>
          <cell r="AJ2203">
            <v>0</v>
          </cell>
        </row>
        <row r="2204"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</row>
        <row r="2205"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H2205">
            <v>0</v>
          </cell>
          <cell r="AI2205">
            <v>0</v>
          </cell>
          <cell r="AJ2205">
            <v>0</v>
          </cell>
        </row>
        <row r="2206"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</row>
        <row r="2207"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</row>
        <row r="2208"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H2208">
            <v>0</v>
          </cell>
          <cell r="AI2208">
            <v>0</v>
          </cell>
          <cell r="AJ2208">
            <v>0</v>
          </cell>
        </row>
        <row r="2209">
          <cell r="C2209">
            <v>87</v>
          </cell>
          <cell r="D2209">
            <v>87</v>
          </cell>
          <cell r="E2209">
            <v>87</v>
          </cell>
          <cell r="F2209">
            <v>0</v>
          </cell>
          <cell r="G2209">
            <v>0</v>
          </cell>
          <cell r="AA2209">
            <v>87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</row>
        <row r="2210"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H2210">
            <v>0</v>
          </cell>
          <cell r="AI2210">
            <v>0</v>
          </cell>
          <cell r="AJ2210">
            <v>0</v>
          </cell>
        </row>
        <row r="2211"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</row>
        <row r="2212"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</row>
        <row r="2213"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</row>
        <row r="2214"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</row>
        <row r="2215">
          <cell r="C2215">
            <v>1</v>
          </cell>
          <cell r="D2215">
            <v>1</v>
          </cell>
          <cell r="E2215">
            <v>1</v>
          </cell>
          <cell r="F2215">
            <v>0</v>
          </cell>
          <cell r="G2215">
            <v>0</v>
          </cell>
          <cell r="AA2215">
            <v>1</v>
          </cell>
          <cell r="AB2215">
            <v>0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</row>
        <row r="2216"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</row>
        <row r="2217"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</row>
        <row r="2218"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</row>
        <row r="2219"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</row>
        <row r="2220"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</row>
        <row r="2221"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</row>
        <row r="2222"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</row>
        <row r="2223">
          <cell r="C2223">
            <v>4</v>
          </cell>
          <cell r="D2223">
            <v>4</v>
          </cell>
          <cell r="E2223">
            <v>4</v>
          </cell>
          <cell r="F2223">
            <v>0</v>
          </cell>
          <cell r="G2223">
            <v>0</v>
          </cell>
          <cell r="AA2223">
            <v>4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</row>
        <row r="2224"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</row>
        <row r="2225"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</row>
        <row r="2226">
          <cell r="C2226">
            <v>7</v>
          </cell>
          <cell r="D2226">
            <v>7</v>
          </cell>
          <cell r="E2226">
            <v>7</v>
          </cell>
          <cell r="F2226">
            <v>0</v>
          </cell>
          <cell r="G2226">
            <v>0</v>
          </cell>
          <cell r="AA2226">
            <v>5</v>
          </cell>
          <cell r="AB2226">
            <v>0</v>
          </cell>
          <cell r="AC2226">
            <v>2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0</v>
          </cell>
          <cell r="AJ2226">
            <v>0</v>
          </cell>
        </row>
        <row r="2227"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</row>
        <row r="2228"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I2228">
            <v>0</v>
          </cell>
          <cell r="AJ2228">
            <v>0</v>
          </cell>
        </row>
        <row r="2229"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</row>
        <row r="2230"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</row>
        <row r="2231"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</row>
        <row r="2232"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</row>
        <row r="2233"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</row>
        <row r="2234"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</row>
        <row r="2235"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</row>
        <row r="2236"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</row>
        <row r="2237"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</row>
        <row r="2238"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</row>
        <row r="2239"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</row>
        <row r="2240"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</row>
        <row r="2241"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</row>
        <row r="2242"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</row>
        <row r="2243"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</row>
        <row r="2244"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</row>
        <row r="2245"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</row>
        <row r="2246"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</row>
        <row r="2247"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</row>
        <row r="2248">
          <cell r="C2248">
            <v>34</v>
          </cell>
          <cell r="D2248">
            <v>34</v>
          </cell>
          <cell r="E2248">
            <v>34</v>
          </cell>
          <cell r="F2248">
            <v>0</v>
          </cell>
          <cell r="G2248">
            <v>0</v>
          </cell>
          <cell r="AA2248">
            <v>0</v>
          </cell>
          <cell r="AB2248">
            <v>15</v>
          </cell>
          <cell r="AC2248">
            <v>19</v>
          </cell>
          <cell r="AD2248">
            <v>0</v>
          </cell>
          <cell r="AE2248">
            <v>0</v>
          </cell>
          <cell r="AF2248">
            <v>0</v>
          </cell>
          <cell r="AG2248">
            <v>0</v>
          </cell>
          <cell r="AH2248">
            <v>0</v>
          </cell>
          <cell r="AI2248">
            <v>0</v>
          </cell>
          <cell r="AJ2248">
            <v>0</v>
          </cell>
        </row>
        <row r="2249"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</row>
        <row r="2250"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</row>
        <row r="2251"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</row>
        <row r="2252"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</row>
        <row r="2253"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</row>
        <row r="2254"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</row>
        <row r="2255"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</row>
        <row r="2256"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</row>
        <row r="2257"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</row>
        <row r="2260">
          <cell r="C2260">
            <v>51</v>
          </cell>
          <cell r="D2260">
            <v>51</v>
          </cell>
          <cell r="E2260">
            <v>51</v>
          </cell>
          <cell r="F2260">
            <v>0</v>
          </cell>
          <cell r="G2260">
            <v>0</v>
          </cell>
          <cell r="AA2260">
            <v>5</v>
          </cell>
          <cell r="AB2260">
            <v>46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</row>
        <row r="2261"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</row>
        <row r="2262">
          <cell r="C2262">
            <v>31</v>
          </cell>
          <cell r="D2262">
            <v>31</v>
          </cell>
          <cell r="E2262">
            <v>31</v>
          </cell>
          <cell r="F2262">
            <v>0</v>
          </cell>
          <cell r="G2262">
            <v>0</v>
          </cell>
          <cell r="AA2262">
            <v>0</v>
          </cell>
          <cell r="AB2262">
            <v>31</v>
          </cell>
          <cell r="AC2262">
            <v>0</v>
          </cell>
          <cell r="AD2262">
            <v>0</v>
          </cell>
          <cell r="AE2262">
            <v>0</v>
          </cell>
          <cell r="AF2262">
            <v>0</v>
          </cell>
          <cell r="AG2262">
            <v>0</v>
          </cell>
          <cell r="AH2262">
            <v>0</v>
          </cell>
          <cell r="AI2262">
            <v>0</v>
          </cell>
          <cell r="AJ2262">
            <v>0</v>
          </cell>
        </row>
        <row r="2379">
          <cell r="C2379">
            <v>218</v>
          </cell>
          <cell r="H2379">
            <v>188</v>
          </cell>
          <cell r="I2379">
            <v>157</v>
          </cell>
          <cell r="J2379">
            <v>31</v>
          </cell>
          <cell r="K2379">
            <v>2</v>
          </cell>
          <cell r="L2379">
            <v>25</v>
          </cell>
          <cell r="M2379">
            <v>3</v>
          </cell>
          <cell r="N2379">
            <v>0</v>
          </cell>
          <cell r="P2379">
            <v>0</v>
          </cell>
          <cell r="Q2379">
            <v>71</v>
          </cell>
          <cell r="S2379">
            <v>4</v>
          </cell>
          <cell r="T2379">
            <v>41</v>
          </cell>
          <cell r="V2379">
            <v>0</v>
          </cell>
          <cell r="W2379">
            <v>0</v>
          </cell>
          <cell r="Y2379">
            <v>9</v>
          </cell>
          <cell r="Z2379">
            <v>93</v>
          </cell>
          <cell r="AD2379">
            <v>0</v>
          </cell>
          <cell r="AE2379">
            <v>30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33</v>
          </cell>
          <cell r="AL2379">
            <v>55634310</v>
          </cell>
        </row>
        <row r="2419">
          <cell r="C2419">
            <v>11</v>
          </cell>
          <cell r="H2419">
            <v>9</v>
          </cell>
          <cell r="I2419">
            <v>2</v>
          </cell>
          <cell r="J2419">
            <v>7</v>
          </cell>
          <cell r="K2419">
            <v>1</v>
          </cell>
          <cell r="L2419">
            <v>1</v>
          </cell>
          <cell r="M2419">
            <v>0</v>
          </cell>
          <cell r="N2419">
            <v>0</v>
          </cell>
          <cell r="P2419">
            <v>0</v>
          </cell>
          <cell r="Q2419">
            <v>1</v>
          </cell>
          <cell r="S2419">
            <v>0</v>
          </cell>
          <cell r="T2419">
            <v>9</v>
          </cell>
          <cell r="V2419">
            <v>0</v>
          </cell>
          <cell r="W2419">
            <v>0</v>
          </cell>
          <cell r="Y2419">
            <v>0</v>
          </cell>
          <cell r="Z2419">
            <v>0</v>
          </cell>
          <cell r="AD2419">
            <v>1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I2419">
            <v>0</v>
          </cell>
          <cell r="AJ2419">
            <v>8</v>
          </cell>
          <cell r="AL2419">
            <v>260720</v>
          </cell>
        </row>
        <row r="2421">
          <cell r="C2421">
            <v>1</v>
          </cell>
          <cell r="D2421">
            <v>1</v>
          </cell>
          <cell r="E2421">
            <v>1</v>
          </cell>
          <cell r="F2421">
            <v>0</v>
          </cell>
          <cell r="G2421">
            <v>0</v>
          </cell>
          <cell r="AA2421">
            <v>1</v>
          </cell>
          <cell r="AB2421">
            <v>0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</row>
        <row r="2422">
          <cell r="C2422">
            <v>5</v>
          </cell>
          <cell r="D2422">
            <v>5</v>
          </cell>
          <cell r="E2422">
            <v>5</v>
          </cell>
          <cell r="F2422">
            <v>0</v>
          </cell>
          <cell r="G2422">
            <v>0</v>
          </cell>
          <cell r="AA2422">
            <v>5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</row>
        <row r="2423"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AA2423">
            <v>0</v>
          </cell>
          <cell r="AB2423">
            <v>0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</row>
        <row r="2424"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</row>
        <row r="2425">
          <cell r="C2425">
            <v>2</v>
          </cell>
          <cell r="D2425">
            <v>2</v>
          </cell>
          <cell r="E2425">
            <v>2</v>
          </cell>
          <cell r="F2425">
            <v>0</v>
          </cell>
          <cell r="G2425">
            <v>0</v>
          </cell>
          <cell r="AA2425">
            <v>2</v>
          </cell>
          <cell r="AB2425">
            <v>0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</row>
        <row r="2426"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</row>
        <row r="2427"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</row>
        <row r="2428"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</row>
        <row r="2429"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0</v>
          </cell>
          <cell r="AJ2429">
            <v>0</v>
          </cell>
        </row>
        <row r="2430"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H2430">
            <v>0</v>
          </cell>
          <cell r="AI2430">
            <v>0</v>
          </cell>
          <cell r="AJ2430">
            <v>0</v>
          </cell>
        </row>
        <row r="2431"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0</v>
          </cell>
          <cell r="AJ2431">
            <v>0</v>
          </cell>
        </row>
        <row r="2432"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</row>
        <row r="2433"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</row>
        <row r="2434"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</row>
        <row r="2435"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0</v>
          </cell>
          <cell r="AJ2435">
            <v>0</v>
          </cell>
        </row>
        <row r="2436"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</row>
        <row r="2437">
          <cell r="C2437">
            <v>337</v>
          </cell>
          <cell r="D2437">
            <v>337</v>
          </cell>
          <cell r="E2437">
            <v>337</v>
          </cell>
          <cell r="F2437">
            <v>0</v>
          </cell>
          <cell r="G2437">
            <v>0</v>
          </cell>
          <cell r="AA2437">
            <v>328</v>
          </cell>
          <cell r="AB2437">
            <v>9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</row>
        <row r="2438"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</row>
        <row r="2439"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</row>
        <row r="2440">
          <cell r="C2440">
            <v>108</v>
          </cell>
          <cell r="D2440">
            <v>108</v>
          </cell>
          <cell r="E2440">
            <v>108</v>
          </cell>
          <cell r="F2440">
            <v>0</v>
          </cell>
          <cell r="G2440">
            <v>0</v>
          </cell>
          <cell r="AA2440">
            <v>35</v>
          </cell>
          <cell r="AB2440">
            <v>0</v>
          </cell>
          <cell r="AC2440">
            <v>73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</row>
        <row r="2441"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</row>
        <row r="2442"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</row>
        <row r="2443"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</row>
        <row r="2444">
          <cell r="C2444">
            <v>213</v>
          </cell>
          <cell r="D2444">
            <v>139</v>
          </cell>
          <cell r="E2444">
            <v>139</v>
          </cell>
          <cell r="F2444">
            <v>0</v>
          </cell>
          <cell r="G2444">
            <v>74</v>
          </cell>
          <cell r="AA2444">
            <v>121</v>
          </cell>
          <cell r="AB2444">
            <v>0</v>
          </cell>
          <cell r="AC2444">
            <v>92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</row>
        <row r="2445"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</row>
        <row r="2446"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</row>
        <row r="2450">
          <cell r="C2450">
            <v>5</v>
          </cell>
          <cell r="D2450">
            <v>5</v>
          </cell>
          <cell r="E2450">
            <v>5</v>
          </cell>
          <cell r="F2450">
            <v>0</v>
          </cell>
          <cell r="G2450">
            <v>0</v>
          </cell>
          <cell r="AA2450">
            <v>5</v>
          </cell>
          <cell r="AB2450">
            <v>0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L2450">
            <v>253850</v>
          </cell>
        </row>
        <row r="2451"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  <cell r="AL2451">
            <v>0</v>
          </cell>
        </row>
        <row r="2452"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L2452">
            <v>0</v>
          </cell>
        </row>
        <row r="2453"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L2453">
            <v>0</v>
          </cell>
        </row>
        <row r="2454"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L2454">
            <v>0</v>
          </cell>
        </row>
        <row r="2455"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L2455">
            <v>0</v>
          </cell>
        </row>
        <row r="2456"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L2456">
            <v>0</v>
          </cell>
        </row>
        <row r="2457"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L2457">
            <v>0</v>
          </cell>
        </row>
        <row r="2458"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</row>
        <row r="2459"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</row>
        <row r="2460"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</row>
        <row r="2541">
          <cell r="C2541">
            <v>65</v>
          </cell>
          <cell r="H2541">
            <v>58</v>
          </cell>
          <cell r="I2541">
            <v>36</v>
          </cell>
          <cell r="J2541">
            <v>22</v>
          </cell>
          <cell r="K2541">
            <v>1</v>
          </cell>
          <cell r="L2541">
            <v>6</v>
          </cell>
          <cell r="M2541">
            <v>0</v>
          </cell>
          <cell r="N2541">
            <v>0</v>
          </cell>
          <cell r="P2541">
            <v>3</v>
          </cell>
          <cell r="Q2541">
            <v>35</v>
          </cell>
          <cell r="S2541">
            <v>23</v>
          </cell>
          <cell r="T2541">
            <v>3</v>
          </cell>
          <cell r="V2541">
            <v>0</v>
          </cell>
          <cell r="W2541">
            <v>0</v>
          </cell>
          <cell r="Y2541">
            <v>0</v>
          </cell>
          <cell r="Z2541">
            <v>1</v>
          </cell>
          <cell r="AD2541">
            <v>0</v>
          </cell>
          <cell r="AE2541">
            <v>7</v>
          </cell>
          <cell r="AF2541">
            <v>0</v>
          </cell>
          <cell r="AG2541">
            <v>0</v>
          </cell>
          <cell r="AH2541">
            <v>0</v>
          </cell>
          <cell r="AI2541">
            <v>0</v>
          </cell>
          <cell r="AJ2541">
            <v>23</v>
          </cell>
          <cell r="AL2541">
            <v>12396380</v>
          </cell>
        </row>
        <row r="2561">
          <cell r="C2561">
            <v>1036</v>
          </cell>
          <cell r="D2561">
            <v>893</v>
          </cell>
          <cell r="E2561">
            <v>892</v>
          </cell>
          <cell r="F2561">
            <v>1</v>
          </cell>
          <cell r="G2561">
            <v>143</v>
          </cell>
          <cell r="AA2561">
            <v>940</v>
          </cell>
          <cell r="AB2561">
            <v>33</v>
          </cell>
          <cell r="AC2561">
            <v>63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1</v>
          </cell>
        </row>
        <row r="2567">
          <cell r="C2567">
            <v>15</v>
          </cell>
          <cell r="D2567">
            <v>15</v>
          </cell>
          <cell r="E2567">
            <v>15</v>
          </cell>
          <cell r="F2567">
            <v>0</v>
          </cell>
          <cell r="G2567">
            <v>0</v>
          </cell>
          <cell r="AA2567">
            <v>0</v>
          </cell>
          <cell r="AB2567">
            <v>15</v>
          </cell>
          <cell r="AC2567">
            <v>0</v>
          </cell>
          <cell r="AD2567">
            <v>0</v>
          </cell>
          <cell r="AE2567">
            <v>0</v>
          </cell>
          <cell r="AF2567">
            <v>0</v>
          </cell>
          <cell r="AG2567">
            <v>0</v>
          </cell>
          <cell r="AH2567">
            <v>0</v>
          </cell>
          <cell r="AI2567">
            <v>0</v>
          </cell>
          <cell r="AJ2567">
            <v>0</v>
          </cell>
        </row>
        <row r="2575">
          <cell r="C2575">
            <v>19</v>
          </cell>
          <cell r="H2575">
            <v>19</v>
          </cell>
          <cell r="I2575">
            <v>18</v>
          </cell>
          <cell r="J2575">
            <v>1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P2575">
            <v>0</v>
          </cell>
          <cell r="Q2575">
            <v>16</v>
          </cell>
          <cell r="S2575">
            <v>0</v>
          </cell>
          <cell r="T2575">
            <v>3</v>
          </cell>
          <cell r="V2575">
            <v>0</v>
          </cell>
          <cell r="W2575">
            <v>0</v>
          </cell>
          <cell r="Y2575">
            <v>0</v>
          </cell>
          <cell r="Z2575">
            <v>0</v>
          </cell>
          <cell r="AD2575">
            <v>0</v>
          </cell>
          <cell r="AE2575">
            <v>7</v>
          </cell>
          <cell r="AF2575">
            <v>0</v>
          </cell>
          <cell r="AG2575">
            <v>0</v>
          </cell>
          <cell r="AH2575">
            <v>0</v>
          </cell>
          <cell r="AI2575">
            <v>0</v>
          </cell>
          <cell r="AJ2575">
            <v>1</v>
          </cell>
          <cell r="AL2575">
            <v>4931500</v>
          </cell>
        </row>
        <row r="2615">
          <cell r="C2615">
            <v>49</v>
          </cell>
          <cell r="H2615">
            <v>41</v>
          </cell>
          <cell r="I2615">
            <v>28</v>
          </cell>
          <cell r="J2615">
            <v>13</v>
          </cell>
          <cell r="K2615">
            <v>0</v>
          </cell>
          <cell r="L2615">
            <v>5</v>
          </cell>
          <cell r="M2615">
            <v>3</v>
          </cell>
          <cell r="N2615">
            <v>0</v>
          </cell>
          <cell r="P2615">
            <v>1</v>
          </cell>
          <cell r="Q2615">
            <v>33</v>
          </cell>
          <cell r="S2615">
            <v>0</v>
          </cell>
          <cell r="T2615">
            <v>10</v>
          </cell>
          <cell r="V2615">
            <v>0</v>
          </cell>
          <cell r="W2615">
            <v>0</v>
          </cell>
          <cell r="Y2615">
            <v>0</v>
          </cell>
          <cell r="Z2615">
            <v>4</v>
          </cell>
          <cell r="AD2615">
            <v>5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I2615">
            <v>0</v>
          </cell>
          <cell r="AJ2615">
            <v>13</v>
          </cell>
          <cell r="AL2615">
            <v>5910505</v>
          </cell>
        </row>
        <row r="2617">
          <cell r="C2617">
            <v>17</v>
          </cell>
          <cell r="D2617">
            <v>17</v>
          </cell>
          <cell r="E2617">
            <v>17</v>
          </cell>
          <cell r="F2617">
            <v>0</v>
          </cell>
          <cell r="G2617">
            <v>0</v>
          </cell>
          <cell r="AA2617">
            <v>17</v>
          </cell>
          <cell r="AB2617">
            <v>0</v>
          </cell>
          <cell r="AC2617">
            <v>0</v>
          </cell>
          <cell r="AD2617">
            <v>0</v>
          </cell>
          <cell r="AE2617">
            <v>0</v>
          </cell>
          <cell r="AF2617">
            <v>0</v>
          </cell>
          <cell r="AG2617">
            <v>0</v>
          </cell>
          <cell r="AH2617">
            <v>0</v>
          </cell>
          <cell r="AI2617">
            <v>0</v>
          </cell>
          <cell r="AJ2617">
            <v>0</v>
          </cell>
        </row>
        <row r="2618">
          <cell r="C2618">
            <v>12</v>
          </cell>
          <cell r="D2618">
            <v>11</v>
          </cell>
          <cell r="E2618">
            <v>11</v>
          </cell>
          <cell r="F2618">
            <v>0</v>
          </cell>
          <cell r="G2618">
            <v>1</v>
          </cell>
          <cell r="AA2618">
            <v>12</v>
          </cell>
          <cell r="AB2618">
            <v>0</v>
          </cell>
          <cell r="AC2618">
            <v>0</v>
          </cell>
          <cell r="AD2618">
            <v>0</v>
          </cell>
          <cell r="AE2618">
            <v>0</v>
          </cell>
          <cell r="AF2618">
            <v>0</v>
          </cell>
          <cell r="AG2618">
            <v>0</v>
          </cell>
          <cell r="AH2618">
            <v>0</v>
          </cell>
          <cell r="AI2618">
            <v>0</v>
          </cell>
          <cell r="AJ2618">
            <v>1</v>
          </cell>
        </row>
        <row r="2619"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  <cell r="AE2619">
            <v>0</v>
          </cell>
          <cell r="AF2619">
            <v>0</v>
          </cell>
          <cell r="AG2619">
            <v>0</v>
          </cell>
          <cell r="AH2619">
            <v>0</v>
          </cell>
          <cell r="AI2619">
            <v>0</v>
          </cell>
          <cell r="AJ2619">
            <v>0</v>
          </cell>
        </row>
        <row r="2621">
          <cell r="C2621">
            <v>109</v>
          </cell>
          <cell r="H2621">
            <v>106</v>
          </cell>
          <cell r="I2621">
            <v>47</v>
          </cell>
          <cell r="J2621">
            <v>59</v>
          </cell>
          <cell r="K2621">
            <v>3</v>
          </cell>
          <cell r="L2621">
            <v>0</v>
          </cell>
          <cell r="M2621">
            <v>0</v>
          </cell>
          <cell r="N2621">
            <v>0</v>
          </cell>
          <cell r="AD2621">
            <v>0</v>
          </cell>
          <cell r="AE2621">
            <v>0</v>
          </cell>
          <cell r="AF2621">
            <v>0</v>
          </cell>
          <cell r="AG2621">
            <v>0</v>
          </cell>
          <cell r="AH2621">
            <v>0</v>
          </cell>
          <cell r="AI2621">
            <v>0</v>
          </cell>
          <cell r="AJ2621">
            <v>62</v>
          </cell>
          <cell r="AL2621">
            <v>7399210</v>
          </cell>
        </row>
        <row r="2622">
          <cell r="C2622">
            <v>2</v>
          </cell>
          <cell r="H2622">
            <v>2</v>
          </cell>
          <cell r="I2622">
            <v>1</v>
          </cell>
          <cell r="J2622">
            <v>1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AD2622">
            <v>0</v>
          </cell>
          <cell r="AE2622">
            <v>0</v>
          </cell>
          <cell r="AF2622">
            <v>0</v>
          </cell>
          <cell r="AG2622">
            <v>0</v>
          </cell>
          <cell r="AH2622">
            <v>0</v>
          </cell>
          <cell r="AI2622">
            <v>0</v>
          </cell>
          <cell r="AJ2622">
            <v>1</v>
          </cell>
          <cell r="AL2622">
            <v>309370</v>
          </cell>
        </row>
        <row r="2623">
          <cell r="C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AD2623">
            <v>0</v>
          </cell>
          <cell r="AE2623">
            <v>0</v>
          </cell>
          <cell r="AF2623">
            <v>0</v>
          </cell>
          <cell r="AG2623">
            <v>0</v>
          </cell>
          <cell r="AH2623">
            <v>0</v>
          </cell>
          <cell r="AI2623">
            <v>0</v>
          </cell>
          <cell r="AJ2623">
            <v>0</v>
          </cell>
          <cell r="AL2623">
            <v>0</v>
          </cell>
        </row>
        <row r="2624">
          <cell r="C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AD2624">
            <v>0</v>
          </cell>
          <cell r="AE2624">
            <v>0</v>
          </cell>
          <cell r="AF2624">
            <v>0</v>
          </cell>
          <cell r="AG2624">
            <v>0</v>
          </cell>
          <cell r="AH2624">
            <v>0</v>
          </cell>
          <cell r="AI2624">
            <v>0</v>
          </cell>
          <cell r="AJ2624">
            <v>0</v>
          </cell>
          <cell r="AL2624">
            <v>0</v>
          </cell>
        </row>
        <row r="2625">
          <cell r="C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AD2625">
            <v>0</v>
          </cell>
          <cell r="AE2625">
            <v>0</v>
          </cell>
          <cell r="AF2625">
            <v>0</v>
          </cell>
          <cell r="AG2625">
            <v>0</v>
          </cell>
          <cell r="AH2625">
            <v>0</v>
          </cell>
          <cell r="AI2625">
            <v>0</v>
          </cell>
          <cell r="AJ2625">
            <v>0</v>
          </cell>
          <cell r="AL2625">
            <v>0</v>
          </cell>
        </row>
        <row r="2626">
          <cell r="C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L2626">
            <v>0</v>
          </cell>
        </row>
        <row r="2627">
          <cell r="C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AD2627">
            <v>0</v>
          </cell>
          <cell r="AE2627">
            <v>0</v>
          </cell>
          <cell r="AF2627">
            <v>0</v>
          </cell>
          <cell r="AG2627">
            <v>0</v>
          </cell>
          <cell r="AH2627">
            <v>0</v>
          </cell>
          <cell r="AI2627">
            <v>0</v>
          </cell>
          <cell r="AJ2627">
            <v>0</v>
          </cell>
          <cell r="AL2627">
            <v>0</v>
          </cell>
        </row>
        <row r="2628">
          <cell r="C2628">
            <v>56</v>
          </cell>
          <cell r="E2628">
            <v>46</v>
          </cell>
          <cell r="AL2628">
            <v>7241320</v>
          </cell>
        </row>
        <row r="2629">
          <cell r="C2629">
            <v>1</v>
          </cell>
          <cell r="E2629">
            <v>1</v>
          </cell>
          <cell r="AL2629">
            <v>165620</v>
          </cell>
        </row>
        <row r="2630">
          <cell r="C2630">
            <v>0</v>
          </cell>
          <cell r="E2630">
            <v>0</v>
          </cell>
          <cell r="AL2630">
            <v>0</v>
          </cell>
        </row>
        <row r="2631">
          <cell r="P2631">
            <v>0</v>
          </cell>
          <cell r="Q2631">
            <v>60</v>
          </cell>
          <cell r="S2631">
            <v>0</v>
          </cell>
          <cell r="T2631">
            <v>0</v>
          </cell>
          <cell r="V2631">
            <v>0</v>
          </cell>
          <cell r="W2631">
            <v>0</v>
          </cell>
          <cell r="Y2631">
            <v>0</v>
          </cell>
          <cell r="Z2631">
            <v>51</v>
          </cell>
        </row>
        <row r="2633">
          <cell r="C2633">
            <v>7</v>
          </cell>
          <cell r="D2633">
            <v>7</v>
          </cell>
          <cell r="E2633">
            <v>7</v>
          </cell>
          <cell r="F2633">
            <v>0</v>
          </cell>
          <cell r="G2633">
            <v>0</v>
          </cell>
          <cell r="AA2633">
            <v>0</v>
          </cell>
          <cell r="AB2633">
            <v>7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</row>
        <row r="2634"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AA2634">
            <v>0</v>
          </cell>
          <cell r="AB2634">
            <v>0</v>
          </cell>
          <cell r="AC2634">
            <v>0</v>
          </cell>
          <cell r="AD2634">
            <v>0</v>
          </cell>
          <cell r="AE2634">
            <v>0</v>
          </cell>
          <cell r="AF2634">
            <v>0</v>
          </cell>
          <cell r="AG2634">
            <v>0</v>
          </cell>
          <cell r="AH2634">
            <v>0</v>
          </cell>
          <cell r="AI2634">
            <v>0</v>
          </cell>
          <cell r="AJ2634">
            <v>0</v>
          </cell>
        </row>
        <row r="2635"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</row>
        <row r="2636"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AA2636">
            <v>0</v>
          </cell>
          <cell r="AB2636">
            <v>0</v>
          </cell>
          <cell r="AC2636">
            <v>0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H2636">
            <v>0</v>
          </cell>
          <cell r="AI2636">
            <v>0</v>
          </cell>
          <cell r="AJ2636">
            <v>0</v>
          </cell>
        </row>
        <row r="2637"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H2637">
            <v>0</v>
          </cell>
          <cell r="AI2637">
            <v>0</v>
          </cell>
          <cell r="AJ2637">
            <v>0</v>
          </cell>
        </row>
        <row r="2638"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AA2638">
            <v>0</v>
          </cell>
          <cell r="AB2638">
            <v>0</v>
          </cell>
          <cell r="AC2638">
            <v>0</v>
          </cell>
          <cell r="AD2638">
            <v>0</v>
          </cell>
          <cell r="AE2638">
            <v>0</v>
          </cell>
          <cell r="AF2638">
            <v>0</v>
          </cell>
          <cell r="AG2638">
            <v>0</v>
          </cell>
          <cell r="AH2638">
            <v>0</v>
          </cell>
          <cell r="AI2638">
            <v>0</v>
          </cell>
          <cell r="AJ2638">
            <v>0</v>
          </cell>
        </row>
        <row r="2639">
          <cell r="C2639">
            <v>36</v>
          </cell>
          <cell r="D2639">
            <v>36</v>
          </cell>
          <cell r="E2639">
            <v>36</v>
          </cell>
          <cell r="F2639">
            <v>0</v>
          </cell>
          <cell r="G2639">
            <v>0</v>
          </cell>
          <cell r="AA2639">
            <v>0</v>
          </cell>
          <cell r="AB2639">
            <v>28</v>
          </cell>
          <cell r="AC2639">
            <v>8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</row>
        <row r="2640">
          <cell r="C2640">
            <v>2</v>
          </cell>
          <cell r="D2640">
            <v>2</v>
          </cell>
          <cell r="E2640">
            <v>2</v>
          </cell>
          <cell r="F2640">
            <v>0</v>
          </cell>
          <cell r="G2640">
            <v>0</v>
          </cell>
          <cell r="AA2640">
            <v>0</v>
          </cell>
          <cell r="AB2640">
            <v>2</v>
          </cell>
          <cell r="AC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</row>
        <row r="2641">
          <cell r="C2641">
            <v>43</v>
          </cell>
          <cell r="D2641">
            <v>43</v>
          </cell>
          <cell r="E2641">
            <v>43</v>
          </cell>
          <cell r="F2641">
            <v>0</v>
          </cell>
          <cell r="G2641">
            <v>0</v>
          </cell>
          <cell r="AA2641">
            <v>0</v>
          </cell>
          <cell r="AB2641">
            <v>31</v>
          </cell>
          <cell r="AC2641">
            <v>12</v>
          </cell>
          <cell r="AD2641">
            <v>0</v>
          </cell>
          <cell r="AE2641">
            <v>0</v>
          </cell>
          <cell r="AF2641">
            <v>0</v>
          </cell>
          <cell r="AG2641">
            <v>0</v>
          </cell>
          <cell r="AH2641">
            <v>0</v>
          </cell>
          <cell r="AI2641">
            <v>0</v>
          </cell>
          <cell r="AJ2641">
            <v>0</v>
          </cell>
        </row>
        <row r="2642">
          <cell r="C2642">
            <v>40</v>
          </cell>
          <cell r="D2642">
            <v>40</v>
          </cell>
          <cell r="E2642">
            <v>40</v>
          </cell>
          <cell r="F2642">
            <v>0</v>
          </cell>
          <cell r="G2642">
            <v>0</v>
          </cell>
          <cell r="AA2642">
            <v>0</v>
          </cell>
          <cell r="AB2642">
            <v>36</v>
          </cell>
          <cell r="AC2642">
            <v>4</v>
          </cell>
          <cell r="AD2642">
            <v>0</v>
          </cell>
          <cell r="AE2642">
            <v>0</v>
          </cell>
          <cell r="AF2642">
            <v>0</v>
          </cell>
          <cell r="AG2642">
            <v>0</v>
          </cell>
          <cell r="AH2642">
            <v>0</v>
          </cell>
          <cell r="AI2642">
            <v>0</v>
          </cell>
          <cell r="AJ2642">
            <v>0</v>
          </cell>
        </row>
        <row r="2643"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AA2643">
            <v>0</v>
          </cell>
          <cell r="AB2643">
            <v>0</v>
          </cell>
          <cell r="AC2643">
            <v>0</v>
          </cell>
          <cell r="AD2643">
            <v>0</v>
          </cell>
          <cell r="AE2643">
            <v>0</v>
          </cell>
          <cell r="AF2643">
            <v>0</v>
          </cell>
          <cell r="AG2643">
            <v>0</v>
          </cell>
          <cell r="AH2643">
            <v>0</v>
          </cell>
          <cell r="AI2643">
            <v>0</v>
          </cell>
          <cell r="AJ2643">
            <v>0</v>
          </cell>
        </row>
        <row r="2644"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  <cell r="AE2644">
            <v>0</v>
          </cell>
          <cell r="AF2644">
            <v>0</v>
          </cell>
          <cell r="AG2644">
            <v>0</v>
          </cell>
          <cell r="AH2644">
            <v>0</v>
          </cell>
          <cell r="AI2644">
            <v>0</v>
          </cell>
          <cell r="AJ2644">
            <v>0</v>
          </cell>
        </row>
        <row r="2645"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  <cell r="AE2645">
            <v>0</v>
          </cell>
          <cell r="AF2645">
            <v>0</v>
          </cell>
          <cell r="AG2645">
            <v>0</v>
          </cell>
          <cell r="AH2645">
            <v>0</v>
          </cell>
          <cell r="AI2645">
            <v>0</v>
          </cell>
          <cell r="AJ2645">
            <v>0</v>
          </cell>
        </row>
        <row r="2646"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</row>
        <row r="2647"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</row>
        <row r="2648">
          <cell r="C2648">
            <v>1</v>
          </cell>
          <cell r="D2648">
            <v>1</v>
          </cell>
          <cell r="E2648">
            <v>1</v>
          </cell>
          <cell r="F2648">
            <v>0</v>
          </cell>
          <cell r="G2648">
            <v>0</v>
          </cell>
          <cell r="AA2648">
            <v>0</v>
          </cell>
          <cell r="AB2648">
            <v>1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</row>
        <row r="2649">
          <cell r="C2649">
            <v>64</v>
          </cell>
          <cell r="D2649">
            <v>64</v>
          </cell>
          <cell r="E2649">
            <v>64</v>
          </cell>
          <cell r="F2649">
            <v>0</v>
          </cell>
          <cell r="G2649">
            <v>0</v>
          </cell>
          <cell r="AA2649">
            <v>0</v>
          </cell>
          <cell r="AB2649">
            <v>64</v>
          </cell>
          <cell r="AC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</row>
        <row r="2858">
          <cell r="C2858">
            <v>128</v>
          </cell>
          <cell r="H2858">
            <v>109</v>
          </cell>
          <cell r="I2858">
            <v>98</v>
          </cell>
          <cell r="J2858">
            <v>11</v>
          </cell>
          <cell r="K2858">
            <v>3</v>
          </cell>
          <cell r="L2858">
            <v>15</v>
          </cell>
          <cell r="M2858">
            <v>1</v>
          </cell>
          <cell r="N2858">
            <v>0</v>
          </cell>
          <cell r="P2858">
            <v>2</v>
          </cell>
          <cell r="Q2858">
            <v>76</v>
          </cell>
          <cell r="S2858">
            <v>2</v>
          </cell>
          <cell r="T2858">
            <v>26</v>
          </cell>
          <cell r="V2858">
            <v>0</v>
          </cell>
          <cell r="W2858">
            <v>0</v>
          </cell>
          <cell r="Y2858">
            <v>0</v>
          </cell>
          <cell r="Z2858">
            <v>14</v>
          </cell>
          <cell r="AD2858">
            <v>0</v>
          </cell>
          <cell r="AE2858">
            <v>40</v>
          </cell>
          <cell r="AF2858">
            <v>0</v>
          </cell>
          <cell r="AG2858">
            <v>0</v>
          </cell>
          <cell r="AH2858">
            <v>0</v>
          </cell>
          <cell r="AI2858">
            <v>0</v>
          </cell>
          <cell r="AJ2858">
            <v>14</v>
          </cell>
          <cell r="AL2858">
            <v>49542270</v>
          </cell>
        </row>
        <row r="2861">
          <cell r="C2861">
            <v>5</v>
          </cell>
          <cell r="I2861">
            <v>5</v>
          </cell>
        </row>
        <row r="2862">
          <cell r="C2862">
            <v>3</v>
          </cell>
          <cell r="I2862">
            <v>3</v>
          </cell>
        </row>
        <row r="2863">
          <cell r="C2863">
            <v>6</v>
          </cell>
          <cell r="I2863">
            <v>6</v>
          </cell>
        </row>
        <row r="2870">
          <cell r="C2870">
            <v>7</v>
          </cell>
          <cell r="H2870">
            <v>4</v>
          </cell>
          <cell r="I2870">
            <v>4</v>
          </cell>
          <cell r="J2870">
            <v>0</v>
          </cell>
          <cell r="K2870">
            <v>0</v>
          </cell>
          <cell r="L2870">
            <v>3</v>
          </cell>
          <cell r="M2870">
            <v>0</v>
          </cell>
          <cell r="N2870">
            <v>0</v>
          </cell>
          <cell r="P2870">
            <v>1</v>
          </cell>
          <cell r="Q2870">
            <v>3</v>
          </cell>
          <cell r="S2870">
            <v>2</v>
          </cell>
          <cell r="T2870">
            <v>1</v>
          </cell>
          <cell r="V2870">
            <v>0</v>
          </cell>
          <cell r="W2870">
            <v>0</v>
          </cell>
          <cell r="Y2870">
            <v>0</v>
          </cell>
          <cell r="Z2870">
            <v>0</v>
          </cell>
          <cell r="AD2870">
            <v>0</v>
          </cell>
          <cell r="AE2870">
            <v>1</v>
          </cell>
          <cell r="AF2870">
            <v>0</v>
          </cell>
          <cell r="AG2870">
            <v>0</v>
          </cell>
          <cell r="AH2870">
            <v>0</v>
          </cell>
          <cell r="AI2870">
            <v>0</v>
          </cell>
          <cell r="AJ2870">
            <v>0</v>
          </cell>
          <cell r="AL2870">
            <v>328970</v>
          </cell>
        </row>
        <row r="2882">
          <cell r="C2882">
            <v>9</v>
          </cell>
          <cell r="D2882">
            <v>9</v>
          </cell>
          <cell r="E2882">
            <v>9</v>
          </cell>
          <cell r="F2882">
            <v>0</v>
          </cell>
          <cell r="G2882">
            <v>0</v>
          </cell>
          <cell r="AA2882">
            <v>1</v>
          </cell>
          <cell r="AB2882">
            <v>8</v>
          </cell>
          <cell r="AC2882">
            <v>0</v>
          </cell>
          <cell r="AD2882">
            <v>0</v>
          </cell>
          <cell r="AE2882">
            <v>0</v>
          </cell>
          <cell r="AF2882">
            <v>0</v>
          </cell>
          <cell r="AG2882">
            <v>0</v>
          </cell>
          <cell r="AH2882">
            <v>0</v>
          </cell>
          <cell r="AI2882">
            <v>0</v>
          </cell>
          <cell r="AJ2882">
            <v>0</v>
          </cell>
        </row>
        <row r="2937">
          <cell r="C2937">
            <v>38</v>
          </cell>
          <cell r="E2937">
            <v>38</v>
          </cell>
        </row>
        <row r="2939">
          <cell r="C2939">
            <v>37</v>
          </cell>
          <cell r="E2939">
            <v>27</v>
          </cell>
          <cell r="AL2939">
            <v>922050</v>
          </cell>
        </row>
        <row r="2949">
          <cell r="C2949">
            <v>111</v>
          </cell>
          <cell r="E2949">
            <v>49</v>
          </cell>
        </row>
        <row r="2951">
          <cell r="C2951">
            <v>181</v>
          </cell>
          <cell r="E2951">
            <v>181</v>
          </cell>
          <cell r="AL2951">
            <v>4072500</v>
          </cell>
        </row>
        <row r="2952">
          <cell r="C2952">
            <v>231</v>
          </cell>
          <cell r="E2952">
            <v>231</v>
          </cell>
          <cell r="AL2952">
            <v>16350180</v>
          </cell>
        </row>
        <row r="2953">
          <cell r="C2953">
            <v>0</v>
          </cell>
          <cell r="E2953">
            <v>0</v>
          </cell>
          <cell r="AL2953">
            <v>0</v>
          </cell>
        </row>
        <row r="2954">
          <cell r="C2954">
            <v>232</v>
          </cell>
          <cell r="E2954">
            <v>226</v>
          </cell>
          <cell r="AL2954">
            <v>698340</v>
          </cell>
        </row>
        <row r="2955">
          <cell r="C2955">
            <v>0</v>
          </cell>
          <cell r="E2955">
            <v>0</v>
          </cell>
          <cell r="AL2955">
            <v>0</v>
          </cell>
        </row>
        <row r="2956">
          <cell r="C2956">
            <v>0</v>
          </cell>
          <cell r="E2956">
            <v>0</v>
          </cell>
          <cell r="AL2956">
            <v>0</v>
          </cell>
        </row>
        <row r="2957">
          <cell r="C2957">
            <v>0</v>
          </cell>
          <cell r="E2957">
            <v>0</v>
          </cell>
          <cell r="AL2957">
            <v>0</v>
          </cell>
        </row>
        <row r="2976">
          <cell r="C2976">
            <v>617</v>
          </cell>
          <cell r="E2976">
            <v>617</v>
          </cell>
          <cell r="AL2976">
            <v>2545470</v>
          </cell>
        </row>
        <row r="2995">
          <cell r="C2995">
            <v>513</v>
          </cell>
          <cell r="E2995">
            <v>513</v>
          </cell>
          <cell r="AL2995">
            <v>1728810</v>
          </cell>
        </row>
        <row r="3013">
          <cell r="C3013">
            <v>168</v>
          </cell>
          <cell r="E3013">
            <v>168</v>
          </cell>
          <cell r="AL3013">
            <v>1427580</v>
          </cell>
        </row>
        <row r="3045">
          <cell r="C3045">
            <v>45</v>
          </cell>
          <cell r="E3045">
            <v>45</v>
          </cell>
          <cell r="AL3045">
            <v>3376360</v>
          </cell>
        </row>
        <row r="3073">
          <cell r="C3073">
            <v>53</v>
          </cell>
          <cell r="I3073">
            <v>29</v>
          </cell>
          <cell r="P3073">
            <v>0</v>
          </cell>
          <cell r="Q3073">
            <v>0</v>
          </cell>
          <cell r="S3073">
            <v>0</v>
          </cell>
          <cell r="T3073">
            <v>0</v>
          </cell>
          <cell r="V3073">
            <v>0</v>
          </cell>
          <cell r="W3073">
            <v>0</v>
          </cell>
          <cell r="Y3073">
            <v>0</v>
          </cell>
          <cell r="Z3073">
            <v>0</v>
          </cell>
          <cell r="AL3073">
            <v>952280</v>
          </cell>
        </row>
        <row r="3084">
          <cell r="C3084">
            <v>53</v>
          </cell>
          <cell r="H3084">
            <v>29</v>
          </cell>
          <cell r="I3084">
            <v>29</v>
          </cell>
          <cell r="J3084">
            <v>0</v>
          </cell>
          <cell r="K3084">
            <v>0</v>
          </cell>
          <cell r="L3084">
            <v>24</v>
          </cell>
          <cell r="M3084">
            <v>0</v>
          </cell>
          <cell r="N3084">
            <v>0</v>
          </cell>
          <cell r="AD3084">
            <v>0</v>
          </cell>
          <cell r="AE3084">
            <v>0</v>
          </cell>
          <cell r="AF3084">
            <v>0</v>
          </cell>
          <cell r="AG3084">
            <v>0</v>
          </cell>
          <cell r="AH3084">
            <v>0</v>
          </cell>
          <cell r="AI3084">
            <v>0</v>
          </cell>
          <cell r="AJ3084">
            <v>0</v>
          </cell>
          <cell r="AL3084">
            <v>952280</v>
          </cell>
        </row>
        <row r="3134">
          <cell r="C3134">
            <v>0</v>
          </cell>
        </row>
        <row r="3137">
          <cell r="C3137">
            <v>447</v>
          </cell>
          <cell r="E3137">
            <v>447</v>
          </cell>
          <cell r="AL3137">
            <v>10535790</v>
          </cell>
        </row>
        <row r="3138">
          <cell r="C3138">
            <v>0</v>
          </cell>
          <cell r="E3138">
            <v>0</v>
          </cell>
          <cell r="AL3138">
            <v>0</v>
          </cell>
        </row>
        <row r="3150">
          <cell r="C3150">
            <v>7</v>
          </cell>
          <cell r="E3150">
            <v>7</v>
          </cell>
          <cell r="AL3150">
            <v>58940</v>
          </cell>
        </row>
        <row r="3151">
          <cell r="C3151">
            <v>0</v>
          </cell>
          <cell r="E3151">
            <v>0</v>
          </cell>
          <cell r="AL3151">
            <v>0</v>
          </cell>
        </row>
        <row r="3152">
          <cell r="C3152">
            <v>0</v>
          </cell>
          <cell r="E3152">
            <v>0</v>
          </cell>
          <cell r="AL3152">
            <v>0</v>
          </cell>
        </row>
        <row r="3153">
          <cell r="C3153">
            <v>0</v>
          </cell>
          <cell r="E3153">
            <v>0</v>
          </cell>
          <cell r="AL3153">
            <v>0</v>
          </cell>
        </row>
        <row r="3154">
          <cell r="C3154">
            <v>0</v>
          </cell>
          <cell r="E3154">
            <v>0</v>
          </cell>
          <cell r="AL3154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2"/>
  <sheetViews>
    <sheetView tabSelected="1" topLeftCell="A169" zoomScale="80" zoomScaleNormal="80" workbookViewId="0">
      <selection activeCell="B192" sqref="B192"/>
    </sheetView>
  </sheetViews>
  <sheetFormatPr baseColWidth="10" defaultColWidth="11.42578125" defaultRowHeight="14.25" x14ac:dyDescent="0.2"/>
  <cols>
    <col min="1" max="1" width="23.5703125" style="5" customWidth="1"/>
    <col min="2" max="2" width="122.5703125" style="4" customWidth="1"/>
    <col min="3" max="3" width="24.5703125" style="5" customWidth="1"/>
    <col min="4" max="5" width="20.7109375" style="5" customWidth="1"/>
    <col min="6" max="6" width="18.42578125" style="5" customWidth="1"/>
    <col min="7" max="7" width="24.5703125" style="5" bestFit="1" customWidth="1"/>
    <col min="8" max="8" width="24.5703125" style="5" customWidth="1"/>
    <col min="9" max="9" width="15.7109375" style="5" customWidth="1"/>
    <col min="10" max="10" width="16.7109375" style="5" customWidth="1"/>
    <col min="11" max="12" width="17" style="5" customWidth="1"/>
    <col min="13" max="13" width="18.28515625" style="5" customWidth="1"/>
    <col min="14" max="14" width="18.5703125" style="5" customWidth="1"/>
    <col min="15" max="15" width="14.140625" style="5" customWidth="1"/>
    <col min="16" max="16" width="12.7109375" style="5" customWidth="1"/>
    <col min="17" max="17" width="14.7109375" style="5" customWidth="1"/>
    <col min="18" max="18" width="22" style="5" customWidth="1"/>
    <col min="19" max="22" width="22.7109375" style="5" customWidth="1"/>
    <col min="23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2">
      <c r="A1" s="1" t="s">
        <v>0</v>
      </c>
      <c r="B1" s="2"/>
    </row>
    <row r="2" spans="1:14" s="3" customFormat="1" ht="15" customHeight="1" x14ac:dyDescent="0.2">
      <c r="A2" s="1" t="str">
        <f>CONCATENATE("COMUNA: ",[1]NOMBRE!B2," - ","( ",[1]NOMBRE!C2,[1]NOMBRE!D2,[1]NOMBRE!E2,[1]NOMBRE!F2,[1]NOMBRE!G2," )")</f>
        <v>COMUNA:  - (  )</v>
      </c>
      <c r="B2" s="2"/>
    </row>
    <row r="3" spans="1:14" ht="15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14" ht="15" customHeight="1" x14ac:dyDescent="0.2">
      <c r="A4" s="1" t="str">
        <f>CONCATENATE("MES: ",[1]NOMBRE!B6," - ","( ",[1]NOMBRE!C6,[1]NOMBRE!D6," )")</f>
        <v>MES:  - (  )</v>
      </c>
    </row>
    <row r="5" spans="1:14" s="3" customFormat="1" ht="15" customHeight="1" x14ac:dyDescent="0.2">
      <c r="A5" s="1" t="str">
        <f>CONCATENATE("AÑO: ",[1]NOMBRE!B7)</f>
        <v>AÑO: 2022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ht="14.25" customHeigh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ht="15.95" customHeight="1" x14ac:dyDescent="0.2">
      <c r="A8" s="546" t="s">
        <v>2</v>
      </c>
      <c r="B8" s="546"/>
      <c r="C8" s="546"/>
      <c r="D8" s="7"/>
      <c r="E8" s="7"/>
      <c r="F8" s="7"/>
      <c r="G8" s="7">
        <f>+G9-H9</f>
        <v>0</v>
      </c>
      <c r="H8" s="7"/>
      <c r="I8" s="7"/>
      <c r="J8" s="7"/>
      <c r="K8" s="7"/>
      <c r="L8" s="7"/>
      <c r="M8" s="7"/>
      <c r="N8" s="7"/>
    </row>
    <row r="9" spans="1:14" s="3" customFormat="1" ht="42" customHeight="1" x14ac:dyDescent="0.2">
      <c r="A9" s="8" t="s">
        <v>3</v>
      </c>
      <c r="B9" s="8" t="s">
        <v>4</v>
      </c>
      <c r="C9" s="9" t="s">
        <v>5</v>
      </c>
      <c r="D9" s="9" t="s">
        <v>6</v>
      </c>
      <c r="E9" s="9" t="s">
        <v>7</v>
      </c>
      <c r="F9" s="7"/>
      <c r="G9" s="458">
        <f>+E56+E77+E85+E95+E101+E110+E115+E118+S123+S136+R157+R170+V195+E252</f>
        <v>22334568570</v>
      </c>
      <c r="H9" s="458">
        <f>SUM(ENERO:DICIEMBRE!G9)</f>
        <v>22334568570</v>
      </c>
      <c r="I9" s="7"/>
      <c r="J9" s="7"/>
      <c r="K9" s="7"/>
      <c r="L9" s="7"/>
      <c r="M9" s="7"/>
      <c r="N9" s="7"/>
    </row>
    <row r="10" spans="1:14" s="3" customFormat="1" ht="20.100000000000001" customHeight="1" x14ac:dyDescent="0.2">
      <c r="A10" s="10"/>
      <c r="B10" s="11" t="s">
        <v>8</v>
      </c>
      <c r="C10" s="12">
        <f>SUM(C11:C18)</f>
        <v>136454</v>
      </c>
      <c r="D10" s="12">
        <f>SUM(D11:D18)</f>
        <v>133035</v>
      </c>
      <c r="E10" s="13">
        <f>SUM(E11:E18)</f>
        <v>1162874910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4.1" customHeight="1" x14ac:dyDescent="0.2">
      <c r="A11" s="241"/>
      <c r="B11" s="242" t="s">
        <v>9</v>
      </c>
      <c r="C11" s="14">
        <f>SUM(ENERO:DICIEMBRE!C11)</f>
        <v>0</v>
      </c>
      <c r="D11" s="14">
        <f>SUM(ENERO:DICIEMBRE!D11)</f>
        <v>0</v>
      </c>
      <c r="E11" s="14">
        <f>SUM(ENERO:DICIEMBRE!E11)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4.1" customHeight="1" x14ac:dyDescent="0.2">
      <c r="A12" s="241"/>
      <c r="B12" s="242" t="s">
        <v>10</v>
      </c>
      <c r="C12" s="14">
        <f>SUM(ENERO:DICIEMBRE!C12)</f>
        <v>81502</v>
      </c>
      <c r="D12" s="14">
        <f>SUM(ENERO:DICIEMBRE!D12)</f>
        <v>81281</v>
      </c>
      <c r="E12" s="14">
        <f>SUM(ENERO:DICIEMBRE!E12)</f>
        <v>704706270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4.1" customHeight="1" x14ac:dyDescent="0.2">
      <c r="A13" s="241"/>
      <c r="B13" s="242" t="s">
        <v>11</v>
      </c>
      <c r="C13" s="14">
        <f>SUM(ENERO:DICIEMBRE!C13)</f>
        <v>51700</v>
      </c>
      <c r="D13" s="14">
        <f>SUM(ENERO:DICIEMBRE!D13)</f>
        <v>49380</v>
      </c>
      <c r="E13" s="14">
        <f>SUM(ENERO:DICIEMBRE!E13)</f>
        <v>428124600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4.1" customHeight="1" x14ac:dyDescent="0.2">
      <c r="A14" s="241"/>
      <c r="B14" s="242" t="s">
        <v>12</v>
      </c>
      <c r="C14" s="14">
        <f>SUM(ENERO:DICIEMBRE!C14)</f>
        <v>2248</v>
      </c>
      <c r="D14" s="14">
        <f>SUM(ENERO:DICIEMBRE!D14)</f>
        <v>1370</v>
      </c>
      <c r="E14" s="14">
        <f>SUM(ENERO:DICIEMBRE!E14)</f>
        <v>22029600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4.1" customHeight="1" x14ac:dyDescent="0.2">
      <c r="A15" s="241"/>
      <c r="B15" s="242" t="s">
        <v>13</v>
      </c>
      <c r="C15" s="14">
        <f>SUM(ENERO:DICIEMBRE!C15)</f>
        <v>976</v>
      </c>
      <c r="D15" s="14">
        <f>SUM(ENERO:DICIEMBRE!D15)</f>
        <v>976</v>
      </c>
      <c r="E15" s="14">
        <f>SUM(ENERO:DICIEMBRE!E15)</f>
        <v>7036960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4.1" customHeight="1" x14ac:dyDescent="0.2">
      <c r="A16" s="241"/>
      <c r="B16" s="242" t="s">
        <v>14</v>
      </c>
      <c r="C16" s="14">
        <f>SUM(ENERO:DICIEMBRE!C16)</f>
        <v>0</v>
      </c>
      <c r="D16" s="14">
        <f>SUM(ENERO:DICIEMBRE!D16)</f>
        <v>0</v>
      </c>
      <c r="E16" s="14">
        <f>SUM(ENERO:DICIEMBRE!E16)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4.1" customHeight="1" x14ac:dyDescent="0.2">
      <c r="A17" s="241"/>
      <c r="B17" s="242" t="s">
        <v>15</v>
      </c>
      <c r="C17" s="14">
        <f>SUM(ENERO:DICIEMBRE!C17)</f>
        <v>0</v>
      </c>
      <c r="D17" s="14">
        <f>SUM(ENERO:DICIEMBRE!D17)</f>
        <v>0</v>
      </c>
      <c r="E17" s="14">
        <f>SUM(ENERO:DICIEMBRE!E17)</f>
        <v>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14.1" customHeight="1" x14ac:dyDescent="0.2">
      <c r="A18" s="243" t="s">
        <v>16</v>
      </c>
      <c r="B18" s="244" t="s">
        <v>17</v>
      </c>
      <c r="C18" s="14">
        <f>SUM(ENERO:DICIEMBRE!C18)</f>
        <v>28</v>
      </c>
      <c r="D18" s="14">
        <f>SUM(ENERO:DICIEMBRE!D18)</f>
        <v>28</v>
      </c>
      <c r="E18" s="14">
        <f>SUM(ENERO:DICIEMBRE!E18)</f>
        <v>977480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14.1" customHeight="1" x14ac:dyDescent="0.2">
      <c r="A19" s="17"/>
      <c r="B19" s="18" t="s">
        <v>18</v>
      </c>
      <c r="C19" s="19">
        <f>SUM(C20:C29)</f>
        <v>38160</v>
      </c>
      <c r="D19" s="19">
        <f>SUM(D20:D29)</f>
        <v>38088</v>
      </c>
      <c r="E19" s="20">
        <f>SUM(E20:E29)</f>
        <v>78746900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14.1" customHeight="1" x14ac:dyDescent="0.2">
      <c r="A20" s="245" t="s">
        <v>19</v>
      </c>
      <c r="B20" s="244" t="s">
        <v>20</v>
      </c>
      <c r="C20" s="14">
        <f>SUM(ENERO:DICIEMBRE!C20)</f>
        <v>10716</v>
      </c>
      <c r="D20" s="14">
        <f>SUM(ENERO:DICIEMBRE!D20)</f>
        <v>10707</v>
      </c>
      <c r="E20" s="14">
        <f>SUM(ENERO:DICIEMBRE!E20)</f>
        <v>24733170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14.1" customHeight="1" x14ac:dyDescent="0.2">
      <c r="A21" s="241" t="s">
        <v>21</v>
      </c>
      <c r="B21" s="242" t="s">
        <v>22</v>
      </c>
      <c r="C21" s="14">
        <f>SUM(ENERO:DICIEMBRE!C21)</f>
        <v>0</v>
      </c>
      <c r="D21" s="14">
        <f>SUM(ENERO:DICIEMBRE!D21)</f>
        <v>0</v>
      </c>
      <c r="E21" s="14">
        <f>SUM(ENERO:DICIEMBRE!E21)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14.1" customHeight="1" x14ac:dyDescent="0.2">
      <c r="A22" s="241" t="s">
        <v>23</v>
      </c>
      <c r="B22" s="242" t="s">
        <v>24</v>
      </c>
      <c r="C22" s="14">
        <f>SUM(ENERO:DICIEMBRE!C22)</f>
        <v>0</v>
      </c>
      <c r="D22" s="14">
        <f>SUM(ENERO:DICIEMBRE!D22)</f>
        <v>0</v>
      </c>
      <c r="E22" s="14">
        <f>SUM(ENERO:DICIEMBRE!E22)</f>
        <v>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14.1" customHeight="1" x14ac:dyDescent="0.2">
      <c r="A23" s="241" t="s">
        <v>25</v>
      </c>
      <c r="B23" s="242" t="s">
        <v>26</v>
      </c>
      <c r="C23" s="14">
        <f>SUM(ENERO:DICIEMBRE!C23)</f>
        <v>2750</v>
      </c>
      <c r="D23" s="14">
        <f>SUM(ENERO:DICIEMBRE!D23)</f>
        <v>2750</v>
      </c>
      <c r="E23" s="14">
        <f>SUM(ENERO:DICIEMBRE!E23)</f>
        <v>3712500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4.1" customHeight="1" x14ac:dyDescent="0.2">
      <c r="A24" s="241" t="s">
        <v>27</v>
      </c>
      <c r="B24" s="242" t="s">
        <v>28</v>
      </c>
      <c r="C24" s="14">
        <f>SUM(ENERO:DICIEMBRE!C24)</f>
        <v>9982</v>
      </c>
      <c r="D24" s="14">
        <f>SUM(ENERO:DICIEMBRE!D24)</f>
        <v>9920</v>
      </c>
      <c r="E24" s="14">
        <f>SUM(ENERO:DICIEMBRE!E24)</f>
        <v>13392000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4.1" customHeight="1" x14ac:dyDescent="0.2">
      <c r="A25" s="241" t="s">
        <v>29</v>
      </c>
      <c r="B25" s="242" t="s">
        <v>30</v>
      </c>
      <c r="C25" s="14">
        <f>SUM(ENERO:DICIEMBRE!C25)</f>
        <v>6202</v>
      </c>
      <c r="D25" s="14">
        <f>SUM(ENERO:DICIEMBRE!D25)</f>
        <v>6201</v>
      </c>
      <c r="E25" s="14">
        <f>SUM(ENERO:DICIEMBRE!E25)</f>
        <v>8371350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4.1" customHeight="1" x14ac:dyDescent="0.2">
      <c r="A26" s="241" t="s">
        <v>31</v>
      </c>
      <c r="B26" s="242" t="s">
        <v>32</v>
      </c>
      <c r="C26" s="14">
        <f>SUM(ENERO:DICIEMBRE!C26)</f>
        <v>3664</v>
      </c>
      <c r="D26" s="14">
        <f>SUM(ENERO:DICIEMBRE!D26)</f>
        <v>3664</v>
      </c>
      <c r="E26" s="14">
        <f>SUM(ENERO:DICIEMBRE!E26)</f>
        <v>12091200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4.1" customHeight="1" x14ac:dyDescent="0.2">
      <c r="A27" s="241" t="s">
        <v>33</v>
      </c>
      <c r="B27" s="242" t="s">
        <v>34</v>
      </c>
      <c r="C27" s="14">
        <f>SUM(ENERO:DICIEMBRE!C27)</f>
        <v>4800</v>
      </c>
      <c r="D27" s="14">
        <f>SUM(ENERO:DICIEMBRE!D27)</f>
        <v>4800</v>
      </c>
      <c r="E27" s="14">
        <f>SUM(ENERO:DICIEMBRE!E27)</f>
        <v>15840000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4.1" customHeight="1" x14ac:dyDescent="0.2">
      <c r="A28" s="241" t="s">
        <v>35</v>
      </c>
      <c r="B28" s="242" t="s">
        <v>36</v>
      </c>
      <c r="C28" s="14">
        <f>SUM(ENERO:DICIEMBRE!C28)</f>
        <v>45</v>
      </c>
      <c r="D28" s="14">
        <f>SUM(ENERO:DICIEMBRE!D28)</f>
        <v>45</v>
      </c>
      <c r="E28" s="14">
        <f>SUM(ENERO:DICIEMBRE!E28)</f>
        <v>591300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4.1" customHeight="1" x14ac:dyDescent="0.2">
      <c r="A29" s="241" t="s">
        <v>37</v>
      </c>
      <c r="B29" s="242" t="s">
        <v>38</v>
      </c>
      <c r="C29" s="14">
        <f>SUM(ENERO:DICIEMBRE!C29)</f>
        <v>1</v>
      </c>
      <c r="D29" s="14">
        <f>SUM(ENERO:DICIEMBRE!D29)</f>
        <v>1</v>
      </c>
      <c r="E29" s="14">
        <f>SUM(ENERO:DICIEMBRE!E29)</f>
        <v>15380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4.1" customHeight="1" x14ac:dyDescent="0.2">
      <c r="A30" s="246"/>
      <c r="B30" s="247" t="s">
        <v>39</v>
      </c>
      <c r="C30" s="22">
        <f>SUM(C31:C32)</f>
        <v>6747</v>
      </c>
      <c r="D30" s="23"/>
      <c r="E30" s="24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4.1" customHeight="1" x14ac:dyDescent="0.2">
      <c r="A31" s="25"/>
      <c r="B31" s="242" t="s">
        <v>40</v>
      </c>
      <c r="C31" s="14">
        <f>SUM(ENERO:DICIEMBRE!C31)</f>
        <v>3288</v>
      </c>
      <c r="D31" s="23"/>
      <c r="E31" s="24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4.1" customHeight="1" x14ac:dyDescent="0.2">
      <c r="A32" s="25"/>
      <c r="B32" s="242" t="s">
        <v>41</v>
      </c>
      <c r="C32" s="14">
        <f>SUM(ENERO:DICIEMBRE!C32)</f>
        <v>3459</v>
      </c>
      <c r="D32" s="23"/>
      <c r="E32" s="24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2">
      <c r="A33" s="17"/>
      <c r="B33" s="18" t="s">
        <v>42</v>
      </c>
      <c r="C33" s="26">
        <f>SUM(C34:C35)</f>
        <v>0</v>
      </c>
      <c r="D33" s="19">
        <f>SUM(D34:D35)</f>
        <v>0</v>
      </c>
      <c r="E33" s="27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2">
      <c r="A34" s="243" t="s">
        <v>43</v>
      </c>
      <c r="B34" s="244" t="s">
        <v>44</v>
      </c>
      <c r="C34" s="14">
        <f>SUM(ENERO:DICIEMBRE!C34)</f>
        <v>0</v>
      </c>
      <c r="D34" s="14">
        <f>SUM(ENERO:DICIEMBRE!D34)</f>
        <v>0</v>
      </c>
      <c r="E34" s="14">
        <f>SUM(ENERO:DICIEMBRE!E34)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2">
      <c r="A35" s="241" t="s">
        <v>45</v>
      </c>
      <c r="B35" s="242" t="s">
        <v>46</v>
      </c>
      <c r="C35" s="14">
        <f>SUM(ENERO:DICIEMBRE!C35)</f>
        <v>0</v>
      </c>
      <c r="D35" s="14">
        <f>SUM(ENERO:DICIEMBRE!D35)</f>
        <v>0</v>
      </c>
      <c r="E35" s="14">
        <f>SUM(ENERO:DICIEMBRE!E35)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2">
      <c r="A36" s="246"/>
      <c r="B36" s="248" t="s">
        <v>47</v>
      </c>
      <c r="C36" s="30">
        <f>C37</f>
        <v>0</v>
      </c>
      <c r="D36" s="23"/>
      <c r="E36" s="3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28.5" x14ac:dyDescent="0.2">
      <c r="A37" s="241" t="s">
        <v>48</v>
      </c>
      <c r="B37" s="249" t="s">
        <v>49</v>
      </c>
      <c r="C37" s="14">
        <f>SUM(ENERO:DICIEMBRE!C37)</f>
        <v>0</v>
      </c>
      <c r="D37" s="23"/>
      <c r="E37" s="3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20.100000000000001" customHeight="1" x14ac:dyDescent="0.2">
      <c r="A38" s="32"/>
      <c r="B38" s="18" t="s">
        <v>50</v>
      </c>
      <c r="C38" s="26">
        <f>SUM(C39:C44)</f>
        <v>8445</v>
      </c>
      <c r="D38" s="26">
        <f>SUM(D39:D44)</f>
        <v>8445</v>
      </c>
      <c r="E38" s="33">
        <f>SUM(E39:E44)</f>
        <v>21525800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2">
      <c r="A39" s="243" t="s">
        <v>51</v>
      </c>
      <c r="B39" s="244" t="s">
        <v>52</v>
      </c>
      <c r="C39" s="14">
        <f>SUM(ENERO:DICIEMBRE!C39)</f>
        <v>460</v>
      </c>
      <c r="D39" s="14">
        <f>SUM(ENERO:DICIEMBRE!D39)</f>
        <v>460</v>
      </c>
      <c r="E39" s="14">
        <f>SUM(ENERO:DICIEMBRE!E39)</f>
        <v>2042400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2">
      <c r="A40" s="250" t="s">
        <v>53</v>
      </c>
      <c r="B40" s="242" t="s">
        <v>54</v>
      </c>
      <c r="C40" s="14">
        <f>SUM(ENERO:DICIEMBRE!C40)</f>
        <v>2591</v>
      </c>
      <c r="D40" s="14">
        <f>SUM(ENERO:DICIEMBRE!D40)</f>
        <v>2591</v>
      </c>
      <c r="E40" s="14">
        <f>SUM(ENERO:DICIEMBRE!E40)</f>
        <v>6322040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2">
      <c r="A41" s="241" t="s">
        <v>55</v>
      </c>
      <c r="B41" s="242" t="s">
        <v>56</v>
      </c>
      <c r="C41" s="14">
        <f>SUM(ENERO:DICIEMBRE!C41)</f>
        <v>0</v>
      </c>
      <c r="D41" s="14">
        <f>SUM(ENERO:DICIEMBRE!D41)</f>
        <v>0</v>
      </c>
      <c r="E41" s="14">
        <f>SUM(ENERO:DICIEMBRE!E41)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2">
      <c r="A42" s="241" t="s">
        <v>57</v>
      </c>
      <c r="B42" s="242" t="s">
        <v>58</v>
      </c>
      <c r="C42" s="14">
        <f>SUM(ENERO:DICIEMBRE!C42)</f>
        <v>3826</v>
      </c>
      <c r="D42" s="14">
        <f>SUM(ENERO:DICIEMBRE!D42)</f>
        <v>3826</v>
      </c>
      <c r="E42" s="14">
        <f>SUM(ENERO:DICIEMBRE!E42)</f>
        <v>9335440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2">
      <c r="A43" s="251" t="s">
        <v>59</v>
      </c>
      <c r="B43" s="242" t="s">
        <v>60</v>
      </c>
      <c r="C43" s="14">
        <f>SUM(ENERO:DICIEMBRE!C43)</f>
        <v>715</v>
      </c>
      <c r="D43" s="14">
        <f>SUM(ENERO:DICIEMBRE!D43)</f>
        <v>715</v>
      </c>
      <c r="E43" s="14">
        <f>SUM(ENERO:DICIEMBRE!E43)</f>
        <v>1744600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2">
      <c r="A44" s="251" t="s">
        <v>61</v>
      </c>
      <c r="B44" s="242" t="s">
        <v>62</v>
      </c>
      <c r="C44" s="14">
        <f>SUM(ENERO:DICIEMBRE!C44)</f>
        <v>853</v>
      </c>
      <c r="D44" s="14">
        <f>SUM(ENERO:DICIEMBRE!D44)</f>
        <v>853</v>
      </c>
      <c r="E44" s="14">
        <f>SUM(ENERO:DICIEMBRE!E44)</f>
        <v>2081320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2">
      <c r="A45" s="252"/>
      <c r="B45" s="248" t="s">
        <v>63</v>
      </c>
      <c r="C45" s="34">
        <f>C46</f>
        <v>5056</v>
      </c>
      <c r="D45" s="23"/>
      <c r="E45" s="24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2">
      <c r="A46" s="253"/>
      <c r="B46" s="249" t="s">
        <v>64</v>
      </c>
      <c r="C46" s="14">
        <f>SUM(ENERO:DICIEMBRE!C46)</f>
        <v>5056</v>
      </c>
      <c r="D46" s="23"/>
      <c r="E46" s="24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20.100000000000001" customHeight="1" x14ac:dyDescent="0.2">
      <c r="A47" s="32"/>
      <c r="B47" s="18" t="s">
        <v>65</v>
      </c>
      <c r="C47" s="26">
        <f>SUM(C48:C52)</f>
        <v>8241</v>
      </c>
      <c r="D47" s="26">
        <f>SUM(D48:D52)</f>
        <v>8241</v>
      </c>
      <c r="E47" s="33">
        <f>SUM(E48:E52)</f>
        <v>13439820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2">
      <c r="A48" s="245" t="s">
        <v>66</v>
      </c>
      <c r="B48" s="244" t="s">
        <v>67</v>
      </c>
      <c r="C48" s="14">
        <f>SUM(ENERO:DICIEMBRE!C48)</f>
        <v>3220</v>
      </c>
      <c r="D48" s="14">
        <f>SUM(ENERO:DICIEMBRE!D48)</f>
        <v>3220</v>
      </c>
      <c r="E48" s="14">
        <f>SUM(ENERO:DICIEMBRE!E48)</f>
        <v>6826400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2">
      <c r="A49" s="241" t="s">
        <v>68</v>
      </c>
      <c r="B49" s="242" t="s">
        <v>69</v>
      </c>
      <c r="C49" s="14">
        <f>SUM(ENERO:DICIEMBRE!C49)</f>
        <v>450</v>
      </c>
      <c r="D49" s="14">
        <f>SUM(ENERO:DICIEMBRE!D49)</f>
        <v>450</v>
      </c>
      <c r="E49" s="14">
        <f>SUM(ENERO:DICIEMBRE!E49)</f>
        <v>954000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2">
      <c r="A50" s="241" t="s">
        <v>70</v>
      </c>
      <c r="B50" s="242" t="s">
        <v>71</v>
      </c>
      <c r="C50" s="14">
        <f>SUM(ENERO:DICIEMBRE!C50)</f>
        <v>4479</v>
      </c>
      <c r="D50" s="14">
        <f>SUM(ENERO:DICIEMBRE!D50)</f>
        <v>4479</v>
      </c>
      <c r="E50" s="14">
        <f>SUM(ENERO:DICIEMBRE!E50)</f>
        <v>5464380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2">
      <c r="A51" s="254" t="s">
        <v>72</v>
      </c>
      <c r="B51" s="242" t="s">
        <v>73</v>
      </c>
      <c r="C51" s="14">
        <f>SUM(ENERO:DICIEMBRE!C51)</f>
        <v>0</v>
      </c>
      <c r="D51" s="14">
        <f>SUM(ENERO:DICIEMBRE!D51)</f>
        <v>0</v>
      </c>
      <c r="E51" s="14">
        <f>SUM(ENERO:DICIEMBRE!E51)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2">
      <c r="A52" s="254" t="s">
        <v>74</v>
      </c>
      <c r="B52" s="242" t="s">
        <v>75</v>
      </c>
      <c r="C52" s="14">
        <f>SUM(ENERO:DICIEMBRE!C52)</f>
        <v>92</v>
      </c>
      <c r="D52" s="14">
        <f>SUM(ENERO:DICIEMBRE!D52)</f>
        <v>92</v>
      </c>
      <c r="E52" s="14">
        <f>SUM(ENERO:DICIEMBRE!E52)</f>
        <v>195040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2">
      <c r="A53" s="246"/>
      <c r="B53" s="247" t="s">
        <v>76</v>
      </c>
      <c r="C53" s="35">
        <f>SUM(C54:C55)</f>
        <v>5571</v>
      </c>
      <c r="D53" s="23"/>
      <c r="E53" s="36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2">
      <c r="A54" s="25"/>
      <c r="B54" s="242" t="s">
        <v>77</v>
      </c>
      <c r="C54" s="14">
        <f>SUM(ENERO:DICIEMBRE!C54)</f>
        <v>5571</v>
      </c>
      <c r="D54" s="23"/>
      <c r="E54" s="36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15" customHeight="1" x14ac:dyDescent="0.2">
      <c r="A55" s="37"/>
      <c r="B55" s="249" t="s">
        <v>78</v>
      </c>
      <c r="C55" s="14">
        <f>SUM(ENERO:DICIEMBRE!C55)</f>
        <v>0</v>
      </c>
      <c r="D55" s="38"/>
      <c r="E55" s="3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2">
      <c r="A56" s="40"/>
      <c r="B56" s="8" t="s">
        <v>79</v>
      </c>
      <c r="C56" s="26">
        <f>C10+C19+C33+C38+C47+C30+C36+C45+C53</f>
        <v>208674</v>
      </c>
      <c r="D56" s="26">
        <f>D10+D19+D33+D38+D47</f>
        <v>187809</v>
      </c>
      <c r="E56" s="41">
        <f>E10+E19+E33+E38+E47</f>
        <v>1276587430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24.95" customHeight="1" x14ac:dyDescent="0.2">
      <c r="A57" s="547" t="s">
        <v>80</v>
      </c>
      <c r="B57" s="548"/>
      <c r="C57" s="42"/>
      <c r="D57" s="42"/>
      <c r="E57" s="43"/>
      <c r="F57" s="7"/>
      <c r="G57" s="7"/>
      <c r="H57" s="7"/>
      <c r="I57" s="7"/>
      <c r="J57" s="7"/>
      <c r="K57" s="7"/>
      <c r="L57" s="7"/>
    </row>
    <row r="58" spans="1:14" s="3" customFormat="1" ht="39.950000000000003" customHeight="1" x14ac:dyDescent="0.2">
      <c r="A58" s="8" t="s">
        <v>3</v>
      </c>
      <c r="B58" s="8" t="s">
        <v>4</v>
      </c>
      <c r="C58" s="44" t="s">
        <v>5</v>
      </c>
      <c r="D58" s="44" t="s">
        <v>6</v>
      </c>
      <c r="E58" s="44" t="s">
        <v>7</v>
      </c>
      <c r="F58" s="7"/>
      <c r="G58" s="7"/>
      <c r="H58" s="7"/>
      <c r="I58" s="7"/>
      <c r="J58" s="7"/>
      <c r="K58" s="7"/>
      <c r="L58" s="7"/>
    </row>
    <row r="59" spans="1:14" s="3" customFormat="1" ht="20.100000000000001" customHeight="1" x14ac:dyDescent="0.2">
      <c r="A59" s="8"/>
      <c r="B59" s="255" t="s">
        <v>81</v>
      </c>
      <c r="C59" s="26"/>
      <c r="D59" s="26"/>
      <c r="E59" s="45"/>
      <c r="F59" s="7"/>
      <c r="G59" s="7"/>
      <c r="H59" s="7"/>
      <c r="I59" s="7"/>
      <c r="J59" s="7"/>
      <c r="K59" s="7"/>
      <c r="L59" s="7"/>
    </row>
    <row r="60" spans="1:14" s="3" customFormat="1" ht="15" customHeight="1" x14ac:dyDescent="0.2">
      <c r="A60" s="256" t="s">
        <v>82</v>
      </c>
      <c r="B60" s="46" t="s">
        <v>83</v>
      </c>
      <c r="C60" s="14">
        <f>SUM(ENERO:DICIEMBRE!C60)</f>
        <v>17245</v>
      </c>
      <c r="D60" s="14">
        <f>SUM(ENERO:DICIEMBRE!D60)</f>
        <v>14104</v>
      </c>
      <c r="E60" s="14">
        <f>SUM(ENERO:DICIEMBRE!E60)</f>
        <v>545401680</v>
      </c>
      <c r="F60" s="7"/>
      <c r="G60" s="7"/>
      <c r="H60" s="7"/>
      <c r="I60" s="7"/>
      <c r="J60" s="7"/>
      <c r="K60" s="7"/>
      <c r="L60" s="7"/>
    </row>
    <row r="61" spans="1:14" s="3" customFormat="1" ht="15" customHeight="1" x14ac:dyDescent="0.2">
      <c r="A61" s="256" t="s">
        <v>84</v>
      </c>
      <c r="B61" s="46" t="s">
        <v>85</v>
      </c>
      <c r="C61" s="14">
        <f>SUM(ENERO:DICIEMBRE!C61)</f>
        <v>22713</v>
      </c>
      <c r="D61" s="14">
        <f>SUM(ENERO:DICIEMBRE!D61)</f>
        <v>22653</v>
      </c>
      <c r="E61" s="14">
        <f>SUM(ENERO:DICIEMBRE!E61)</f>
        <v>986085090</v>
      </c>
      <c r="F61" s="7"/>
      <c r="G61" s="7"/>
      <c r="H61" s="7"/>
      <c r="I61" s="7"/>
      <c r="J61" s="7"/>
      <c r="K61" s="7"/>
      <c r="L61" s="7"/>
    </row>
    <row r="62" spans="1:14" s="3" customFormat="1" ht="15" customHeight="1" x14ac:dyDescent="0.2">
      <c r="A62" s="256" t="s">
        <v>86</v>
      </c>
      <c r="B62" s="46" t="s">
        <v>87</v>
      </c>
      <c r="C62" s="14">
        <f>SUM(ENERO:DICIEMBRE!C62)</f>
        <v>3972</v>
      </c>
      <c r="D62" s="14">
        <f>SUM(ENERO:DICIEMBRE!D62)</f>
        <v>3962</v>
      </c>
      <c r="E62" s="14">
        <f>SUM(ENERO:DICIEMBRE!E62)</f>
        <v>320763520</v>
      </c>
      <c r="F62" s="7"/>
      <c r="G62" s="7"/>
      <c r="H62" s="7"/>
      <c r="I62" s="7"/>
      <c r="J62" s="7"/>
      <c r="K62" s="7"/>
      <c r="L62" s="7"/>
    </row>
    <row r="63" spans="1:14" s="3" customFormat="1" ht="15" customHeight="1" x14ac:dyDescent="0.2">
      <c r="A63" s="256" t="s">
        <v>88</v>
      </c>
      <c r="B63" s="46" t="s">
        <v>89</v>
      </c>
      <c r="C63" s="14">
        <f>SUM(ENERO:DICIEMBRE!C63)</f>
        <v>1808</v>
      </c>
      <c r="D63" s="14">
        <f>SUM(ENERO:DICIEMBRE!D63)</f>
        <v>1797</v>
      </c>
      <c r="E63" s="14">
        <f>SUM(ENERO:DICIEMBRE!E63)</f>
        <v>145485120</v>
      </c>
      <c r="F63" s="7"/>
      <c r="G63" s="7"/>
      <c r="H63" s="7"/>
      <c r="I63" s="7"/>
      <c r="J63" s="7"/>
      <c r="K63" s="7"/>
      <c r="L63" s="7"/>
    </row>
    <row r="64" spans="1:14" s="3" customFormat="1" ht="15" customHeight="1" x14ac:dyDescent="0.2">
      <c r="A64" s="256" t="s">
        <v>90</v>
      </c>
      <c r="B64" s="46" t="s">
        <v>91</v>
      </c>
      <c r="C64" s="14">
        <f>SUM(ENERO:DICIEMBRE!C64)</f>
        <v>0</v>
      </c>
      <c r="D64" s="14">
        <f>SUM(ENERO:DICIEMBRE!D64)</f>
        <v>0</v>
      </c>
      <c r="E64" s="14">
        <f>SUM(ENERO:DICIEMBRE!E64)</f>
        <v>0</v>
      </c>
      <c r="F64" s="7"/>
      <c r="G64" s="7"/>
      <c r="H64" s="7"/>
      <c r="I64" s="7"/>
      <c r="J64" s="7"/>
      <c r="K64" s="7"/>
      <c r="L64" s="7"/>
    </row>
    <row r="65" spans="1:12" s="3" customFormat="1" ht="15" customHeight="1" x14ac:dyDescent="0.2">
      <c r="A65" s="256" t="s">
        <v>92</v>
      </c>
      <c r="B65" s="46" t="s">
        <v>93</v>
      </c>
      <c r="C65" s="14">
        <f>SUM(ENERO:DICIEMBRE!C65)</f>
        <v>8376</v>
      </c>
      <c r="D65" s="14">
        <f>SUM(ENERO:DICIEMBRE!D65)</f>
        <v>8355</v>
      </c>
      <c r="E65" s="14">
        <f>SUM(ENERO:DICIEMBRE!E65)</f>
        <v>1400298000</v>
      </c>
      <c r="F65" s="7"/>
      <c r="G65" s="7"/>
      <c r="H65" s="7"/>
      <c r="I65" s="7"/>
      <c r="J65" s="7"/>
      <c r="K65" s="7"/>
      <c r="L65" s="7"/>
    </row>
    <row r="66" spans="1:12" s="3" customFormat="1" ht="15" customHeight="1" x14ac:dyDescent="0.2">
      <c r="A66" s="256" t="s">
        <v>94</v>
      </c>
      <c r="B66" s="46" t="s">
        <v>95</v>
      </c>
      <c r="C66" s="14">
        <f>SUM(ENERO:DICIEMBRE!C66)</f>
        <v>0</v>
      </c>
      <c r="D66" s="14">
        <f>SUM(ENERO:DICIEMBRE!D66)</f>
        <v>0</v>
      </c>
      <c r="E66" s="14">
        <f>SUM(ENERO:DICIEMBRE!E66)</f>
        <v>0</v>
      </c>
      <c r="F66" s="7"/>
      <c r="G66" s="7"/>
      <c r="H66" s="7"/>
      <c r="I66" s="7"/>
      <c r="J66" s="7"/>
      <c r="K66" s="7"/>
      <c r="L66" s="7"/>
    </row>
    <row r="67" spans="1:12" s="3" customFormat="1" ht="15" customHeight="1" x14ac:dyDescent="0.2">
      <c r="A67" s="256" t="s">
        <v>96</v>
      </c>
      <c r="B67" s="46" t="s">
        <v>97</v>
      </c>
      <c r="C67" s="14">
        <f>SUM(ENERO:DICIEMBRE!C67)</f>
        <v>0</v>
      </c>
      <c r="D67" s="14">
        <f>SUM(ENERO:DICIEMBRE!D67)</f>
        <v>0</v>
      </c>
      <c r="E67" s="14">
        <f>SUM(ENERO:DICIEMBRE!E67)</f>
        <v>0</v>
      </c>
      <c r="F67" s="7"/>
      <c r="G67" s="7"/>
      <c r="H67" s="7"/>
      <c r="I67" s="7"/>
      <c r="J67" s="7"/>
      <c r="K67" s="7"/>
      <c r="L67" s="7"/>
    </row>
    <row r="68" spans="1:12" s="3" customFormat="1" ht="15" customHeight="1" x14ac:dyDescent="0.2">
      <c r="A68" s="256" t="s">
        <v>98</v>
      </c>
      <c r="B68" s="46" t="s">
        <v>99</v>
      </c>
      <c r="C68" s="14">
        <f>SUM(ENERO:DICIEMBRE!C68)</f>
        <v>5473</v>
      </c>
      <c r="D68" s="14">
        <f>SUM(ENERO:DICIEMBRE!D68)</f>
        <v>5454</v>
      </c>
      <c r="E68" s="14">
        <f>SUM(ENERO:DICIEMBRE!E68)</f>
        <v>211178880</v>
      </c>
      <c r="F68" s="7"/>
      <c r="G68" s="7"/>
      <c r="H68" s="7"/>
      <c r="I68" s="7"/>
      <c r="J68" s="7"/>
      <c r="K68" s="7"/>
      <c r="L68" s="7"/>
    </row>
    <row r="69" spans="1:12" s="3" customFormat="1" ht="15" customHeight="1" x14ac:dyDescent="0.2">
      <c r="A69" s="256" t="s">
        <v>100</v>
      </c>
      <c r="B69" s="46" t="s">
        <v>101</v>
      </c>
      <c r="C69" s="14">
        <f>SUM(ENERO:DICIEMBRE!C69)</f>
        <v>2139</v>
      </c>
      <c r="D69" s="14">
        <f>SUM(ENERO:DICIEMBRE!D69)</f>
        <v>2135</v>
      </c>
      <c r="E69" s="14">
        <f>SUM(ENERO:DICIEMBRE!E69)</f>
        <v>16695700</v>
      </c>
      <c r="F69" s="7"/>
      <c r="G69" s="7"/>
      <c r="H69" s="7"/>
      <c r="I69" s="7"/>
      <c r="J69" s="7"/>
      <c r="K69" s="7"/>
      <c r="L69" s="7"/>
    </row>
    <row r="70" spans="1:12" s="3" customFormat="1" ht="15" customHeight="1" x14ac:dyDescent="0.2">
      <c r="A70" s="256" t="s">
        <v>102</v>
      </c>
      <c r="B70" s="46" t="s">
        <v>103</v>
      </c>
      <c r="C70" s="14">
        <f>SUM(ENERO:DICIEMBRE!C70)</f>
        <v>1187</v>
      </c>
      <c r="D70" s="14">
        <f>SUM(ENERO:DICIEMBRE!D70)</f>
        <v>1182</v>
      </c>
      <c r="E70" s="14">
        <f>SUM(ENERO:DICIEMBRE!E70)</f>
        <v>85848660</v>
      </c>
      <c r="F70" s="7"/>
      <c r="G70" s="7"/>
      <c r="H70" s="7"/>
      <c r="I70" s="7"/>
      <c r="J70" s="7"/>
      <c r="K70" s="7"/>
      <c r="L70" s="7"/>
    </row>
    <row r="71" spans="1:12" s="3" customFormat="1" ht="15" customHeight="1" x14ac:dyDescent="0.2">
      <c r="A71" s="47" t="s">
        <v>104</v>
      </c>
      <c r="B71" s="48" t="s">
        <v>105</v>
      </c>
      <c r="C71" s="38"/>
      <c r="D71" s="38"/>
      <c r="E71" s="38"/>
      <c r="F71" s="7"/>
      <c r="G71" s="7"/>
      <c r="H71" s="7"/>
      <c r="I71" s="7"/>
      <c r="J71" s="7"/>
      <c r="K71" s="7"/>
      <c r="L71" s="7"/>
    </row>
    <row r="72" spans="1:12" s="3" customFormat="1" ht="15" customHeight="1" x14ac:dyDescent="0.2">
      <c r="A72" s="256" t="s">
        <v>106</v>
      </c>
      <c r="B72" s="46" t="s">
        <v>107</v>
      </c>
      <c r="C72" s="14">
        <f>SUM(ENERO:DICIEMBRE!C72)</f>
        <v>0</v>
      </c>
      <c r="D72" s="14">
        <f>SUM(ENERO:DICIEMBRE!D72)</f>
        <v>0</v>
      </c>
      <c r="E72" s="14">
        <f>SUM(ENERO:DICIEMBRE!E72)</f>
        <v>0</v>
      </c>
      <c r="F72" s="7"/>
      <c r="G72" s="7"/>
      <c r="H72" s="7"/>
      <c r="I72" s="7"/>
      <c r="J72" s="7"/>
      <c r="K72" s="7"/>
      <c r="L72" s="7"/>
    </row>
    <row r="73" spans="1:12" s="3" customFormat="1" ht="15" customHeight="1" x14ac:dyDescent="0.2">
      <c r="A73" s="256" t="s">
        <v>108</v>
      </c>
      <c r="B73" s="46" t="s">
        <v>109</v>
      </c>
      <c r="C73" s="14">
        <f>SUM(ENERO:DICIEMBRE!C73)</f>
        <v>0</v>
      </c>
      <c r="D73" s="14">
        <f>SUM(ENERO:DICIEMBRE!D73)</f>
        <v>0</v>
      </c>
      <c r="E73" s="14">
        <f>SUM(ENERO:DICIEMBRE!E73)</f>
        <v>0</v>
      </c>
      <c r="F73" s="7"/>
      <c r="G73" s="7"/>
      <c r="H73" s="7"/>
      <c r="I73" s="7"/>
      <c r="J73" s="7"/>
      <c r="K73" s="7"/>
      <c r="L73" s="7"/>
    </row>
    <row r="74" spans="1:12" s="3" customFormat="1" ht="15" customHeight="1" x14ac:dyDescent="0.2">
      <c r="A74" s="256" t="s">
        <v>110</v>
      </c>
      <c r="B74" s="46" t="s">
        <v>111</v>
      </c>
      <c r="C74" s="14">
        <f>SUM(ENERO:DICIEMBRE!C74)</f>
        <v>607</v>
      </c>
      <c r="D74" s="14">
        <f>SUM(ENERO:DICIEMBRE!D74)</f>
        <v>607</v>
      </c>
      <c r="E74" s="14">
        <f>SUM(ENERO:DICIEMBRE!E74)</f>
        <v>22908180</v>
      </c>
      <c r="F74" s="7"/>
      <c r="G74" s="7"/>
      <c r="H74" s="7"/>
      <c r="I74" s="7"/>
      <c r="J74" s="7"/>
      <c r="K74" s="7"/>
      <c r="L74" s="7"/>
    </row>
    <row r="75" spans="1:12" s="3" customFormat="1" ht="15" customHeight="1" x14ac:dyDescent="0.2">
      <c r="A75" s="256" t="s">
        <v>112</v>
      </c>
      <c r="B75" s="46" t="s">
        <v>113</v>
      </c>
      <c r="C75" s="14">
        <f>SUM(ENERO:DICIEMBRE!C75)</f>
        <v>2357</v>
      </c>
      <c r="D75" s="14">
        <f>SUM(ENERO:DICIEMBRE!D75)</f>
        <v>2357</v>
      </c>
      <c r="E75" s="14">
        <f>SUM(ENERO:DICIEMBRE!E75)</f>
        <v>136116750</v>
      </c>
      <c r="F75" s="7"/>
      <c r="G75" s="7"/>
      <c r="H75" s="7"/>
      <c r="I75" s="7"/>
      <c r="J75" s="7"/>
      <c r="K75" s="7"/>
      <c r="L75" s="7"/>
    </row>
    <row r="76" spans="1:12" s="3" customFormat="1" ht="15" customHeight="1" x14ac:dyDescent="0.2">
      <c r="A76" s="257" t="s">
        <v>114</v>
      </c>
      <c r="B76" s="49" t="s">
        <v>115</v>
      </c>
      <c r="C76" s="14">
        <f>SUM(ENERO:DICIEMBRE!C76)</f>
        <v>5438</v>
      </c>
      <c r="D76" s="14">
        <f>SUM(ENERO:DICIEMBRE!D76)</f>
        <v>5438</v>
      </c>
      <c r="E76" s="14">
        <f>SUM(ENERO:DICIEMBRE!E76)</f>
        <v>523081220</v>
      </c>
      <c r="F76" s="7"/>
      <c r="G76" s="7"/>
      <c r="H76" s="7"/>
      <c r="I76" s="7"/>
      <c r="J76" s="7"/>
      <c r="K76" s="7"/>
      <c r="L76" s="7"/>
    </row>
    <row r="77" spans="1:12" s="3" customFormat="1" ht="20.100000000000001" customHeight="1" x14ac:dyDescent="0.2">
      <c r="A77" s="258"/>
      <c r="B77" s="50" t="s">
        <v>79</v>
      </c>
      <c r="C77" s="51">
        <f>SUM(C60:C76)</f>
        <v>71315</v>
      </c>
      <c r="D77" s="51">
        <f t="shared" ref="D77:E77" si="0">SUM(D60:D76)</f>
        <v>68044</v>
      </c>
      <c r="E77" s="41">
        <f t="shared" si="0"/>
        <v>4393862800</v>
      </c>
      <c r="F77" s="7"/>
      <c r="G77" s="7"/>
      <c r="H77" s="7"/>
      <c r="I77" s="7"/>
      <c r="J77" s="7"/>
      <c r="K77" s="7"/>
      <c r="L77" s="7"/>
    </row>
    <row r="78" spans="1:12" s="3" customFormat="1" ht="24.95" customHeight="1" x14ac:dyDescent="0.2">
      <c r="A78" s="52" t="s">
        <v>116</v>
      </c>
      <c r="B78" s="53"/>
      <c r="C78" s="54"/>
      <c r="D78" s="54"/>
      <c r="E78" s="55"/>
      <c r="F78" s="7"/>
      <c r="G78" s="7"/>
      <c r="H78" s="7"/>
      <c r="I78" s="7"/>
      <c r="J78" s="7"/>
      <c r="K78" s="7"/>
      <c r="L78" s="7"/>
    </row>
    <row r="79" spans="1:12" s="3" customFormat="1" ht="39.950000000000003" customHeight="1" x14ac:dyDescent="0.2">
      <c r="A79" s="8" t="s">
        <v>3</v>
      </c>
      <c r="B79" s="56" t="s">
        <v>117</v>
      </c>
      <c r="C79" s="44" t="s">
        <v>5</v>
      </c>
      <c r="D79" s="57" t="s">
        <v>6</v>
      </c>
      <c r="E79" s="44" t="s">
        <v>7</v>
      </c>
      <c r="F79" s="7"/>
      <c r="G79" s="7"/>
      <c r="H79" s="7"/>
      <c r="I79" s="7"/>
      <c r="J79" s="7"/>
      <c r="K79" s="7"/>
      <c r="L79" s="7"/>
    </row>
    <row r="80" spans="1:12" s="3" customFormat="1" ht="15" customHeight="1" x14ac:dyDescent="0.2">
      <c r="A80" s="243">
        <v>3003001</v>
      </c>
      <c r="B80" s="58" t="s">
        <v>118</v>
      </c>
      <c r="C80" s="14">
        <f>SUM(ENERO:DICIEMBRE!C80)</f>
        <v>62</v>
      </c>
      <c r="D80" s="14">
        <f>SUM(ENERO:DICIEMBRE!D80)</f>
        <v>62</v>
      </c>
      <c r="E80" s="14">
        <f>SUM(ENERO:DICIEMBRE!E80)</f>
        <v>522040</v>
      </c>
      <c r="F80" s="7"/>
      <c r="G80" s="7"/>
      <c r="H80" s="7"/>
      <c r="I80" s="7"/>
      <c r="J80" s="7"/>
      <c r="K80" s="7"/>
      <c r="L80" s="7"/>
    </row>
    <row r="81" spans="1:22" s="3" customFormat="1" ht="15" customHeight="1" x14ac:dyDescent="0.2">
      <c r="A81" s="241" t="s">
        <v>119</v>
      </c>
      <c r="B81" s="59" t="s">
        <v>120</v>
      </c>
      <c r="C81" s="14">
        <f>SUM(ENERO:DICIEMBRE!C81)</f>
        <v>0</v>
      </c>
      <c r="D81" s="14">
        <f>SUM(ENERO:DICIEMBRE!D81)</f>
        <v>0</v>
      </c>
      <c r="E81" s="14">
        <f>SUM(ENERO:DICIEMBRE!E81)</f>
        <v>0</v>
      </c>
      <c r="F81" s="7"/>
      <c r="G81" s="7"/>
      <c r="H81" s="7"/>
      <c r="I81" s="7"/>
      <c r="J81" s="7"/>
      <c r="K81" s="7"/>
      <c r="L81" s="7"/>
    </row>
    <row r="82" spans="1:22" s="3" customFormat="1" ht="15" customHeight="1" x14ac:dyDescent="0.2">
      <c r="A82" s="241" t="s">
        <v>121</v>
      </c>
      <c r="B82" s="59" t="s">
        <v>122</v>
      </c>
      <c r="C82" s="14">
        <f>SUM(ENERO:DICIEMBRE!C82)</f>
        <v>6</v>
      </c>
      <c r="D82" s="14">
        <f>SUM(ENERO:DICIEMBRE!D82)</f>
        <v>6</v>
      </c>
      <c r="E82" s="14">
        <f>SUM(ENERO:DICIEMBRE!E82)</f>
        <v>101280</v>
      </c>
      <c r="F82" s="7"/>
      <c r="G82" s="7"/>
      <c r="H82" s="7"/>
      <c r="I82" s="7"/>
      <c r="J82" s="7"/>
      <c r="K82" s="7"/>
      <c r="L82" s="7"/>
    </row>
    <row r="83" spans="1:22" s="3" customFormat="1" ht="15" customHeight="1" x14ac:dyDescent="0.2">
      <c r="A83" s="241" t="s">
        <v>123</v>
      </c>
      <c r="B83" s="59" t="s">
        <v>124</v>
      </c>
      <c r="C83" s="14">
        <f>SUM(ENERO:DICIEMBRE!C83)</f>
        <v>0</v>
      </c>
      <c r="D83" s="14">
        <f>SUM(ENERO:DICIEMBRE!D83)</f>
        <v>0</v>
      </c>
      <c r="E83" s="14">
        <f>SUM(ENERO:DICIEMBRE!E83)</f>
        <v>0</v>
      </c>
      <c r="F83" s="7"/>
      <c r="G83" s="7"/>
      <c r="H83" s="7"/>
      <c r="I83" s="7"/>
      <c r="J83" s="7"/>
      <c r="K83" s="7"/>
      <c r="L83" s="7"/>
    </row>
    <row r="84" spans="1:22" s="3" customFormat="1" ht="15" customHeight="1" x14ac:dyDescent="0.2">
      <c r="A84" s="253" t="s">
        <v>125</v>
      </c>
      <c r="B84" s="60" t="s">
        <v>126</v>
      </c>
      <c r="C84" s="14">
        <f>SUM(ENERO:DICIEMBRE!C84)</f>
        <v>4</v>
      </c>
      <c r="D84" s="14">
        <f>SUM(ENERO:DICIEMBRE!D84)</f>
        <v>4</v>
      </c>
      <c r="E84" s="14">
        <f>SUM(ENERO:DICIEMBRE!E84)</f>
        <v>3803080</v>
      </c>
      <c r="F84" s="7"/>
      <c r="G84" s="7"/>
      <c r="H84" s="7"/>
      <c r="I84" s="7"/>
      <c r="J84" s="7"/>
      <c r="K84" s="7"/>
      <c r="L84" s="7"/>
    </row>
    <row r="85" spans="1:22" s="3" customFormat="1" ht="15" customHeight="1" x14ac:dyDescent="0.2">
      <c r="A85" s="258"/>
      <c r="B85" s="62" t="s">
        <v>79</v>
      </c>
      <c r="C85" s="63">
        <f>SUM(C80:C84)</f>
        <v>72</v>
      </c>
      <c r="D85" s="63">
        <f>SUM(D80:D84)</f>
        <v>72</v>
      </c>
      <c r="E85" s="64">
        <f>SUM(E80:E84)</f>
        <v>4426400</v>
      </c>
      <c r="F85" s="7"/>
      <c r="G85" s="7"/>
      <c r="H85" s="7"/>
      <c r="I85" s="7"/>
      <c r="J85" s="7"/>
      <c r="K85" s="7"/>
      <c r="L85" s="7"/>
    </row>
    <row r="86" spans="1:22" s="67" customFormat="1" ht="24.95" customHeight="1" x14ac:dyDescent="0.2">
      <c r="A86" s="549" t="s">
        <v>127</v>
      </c>
      <c r="B86" s="549"/>
      <c r="C86" s="65"/>
      <c r="D86" s="65"/>
      <c r="E86" s="66"/>
    </row>
    <row r="87" spans="1:22" s="3" customFormat="1" ht="39.950000000000003" customHeight="1" x14ac:dyDescent="0.2">
      <c r="A87" s="8" t="s">
        <v>3</v>
      </c>
      <c r="B87" s="56" t="s">
        <v>128</v>
      </c>
      <c r="C87" s="44" t="s">
        <v>5</v>
      </c>
      <c r="D87" s="57" t="s">
        <v>6</v>
      </c>
      <c r="E87" s="44" t="s">
        <v>7</v>
      </c>
      <c r="F87" s="7"/>
      <c r="G87" s="7"/>
      <c r="H87" s="7"/>
      <c r="I87" s="7"/>
      <c r="J87" s="7"/>
      <c r="K87" s="7"/>
      <c r="L87" s="7"/>
    </row>
    <row r="88" spans="1:22" s="3" customFormat="1" ht="15" customHeight="1" x14ac:dyDescent="0.2">
      <c r="A88" s="243">
        <v>2401061</v>
      </c>
      <c r="B88" s="58" t="s">
        <v>129</v>
      </c>
      <c r="C88" s="14">
        <f>SUM(ENERO:DICIEMBRE!C88)</f>
        <v>1914</v>
      </c>
      <c r="D88" s="14">
        <f>SUM(ENERO:DICIEMBRE!D88)</f>
        <v>1914</v>
      </c>
      <c r="E88" s="14">
        <f>SUM(ENERO:DICIEMBRE!E88)</f>
        <v>43065000</v>
      </c>
      <c r="F88" s="7"/>
      <c r="G88" s="7"/>
      <c r="H88" s="7"/>
      <c r="I88" s="7"/>
      <c r="J88" s="7"/>
      <c r="K88" s="7"/>
      <c r="L88" s="7"/>
    </row>
    <row r="89" spans="1:22" s="3" customFormat="1" ht="15" customHeight="1" x14ac:dyDescent="0.2">
      <c r="A89" s="241" t="s">
        <v>130</v>
      </c>
      <c r="B89" s="59" t="s">
        <v>131</v>
      </c>
      <c r="C89" s="14">
        <f>SUM(ENERO:DICIEMBRE!C89)</f>
        <v>2663</v>
      </c>
      <c r="D89" s="14">
        <f>SUM(ENERO:DICIEMBRE!D89)</f>
        <v>2663</v>
      </c>
      <c r="E89" s="14">
        <f>SUM(ENERO:DICIEMBRE!E89)</f>
        <v>188487140</v>
      </c>
      <c r="F89" s="7"/>
      <c r="G89" s="7"/>
      <c r="H89" s="7"/>
      <c r="I89" s="7"/>
      <c r="J89" s="7"/>
      <c r="K89" s="7"/>
      <c r="L89" s="7"/>
    </row>
    <row r="90" spans="1:22" s="3" customFormat="1" ht="15" customHeight="1" x14ac:dyDescent="0.2">
      <c r="A90" s="241" t="s">
        <v>132</v>
      </c>
      <c r="B90" s="59" t="s">
        <v>133</v>
      </c>
      <c r="C90" s="14">
        <f>SUM(ENERO:DICIEMBRE!C90)</f>
        <v>0</v>
      </c>
      <c r="D90" s="14">
        <f>SUM(ENERO:DICIEMBRE!D90)</f>
        <v>0</v>
      </c>
      <c r="E90" s="14">
        <f>SUM(ENERO:DICIEMBRE!E90)</f>
        <v>0</v>
      </c>
      <c r="F90" s="7"/>
      <c r="G90" s="7"/>
      <c r="H90" s="7"/>
      <c r="I90" s="7"/>
      <c r="J90" s="7"/>
      <c r="K90" s="7"/>
      <c r="L90" s="7"/>
    </row>
    <row r="91" spans="1:22" s="3" customFormat="1" ht="15" customHeight="1" x14ac:dyDescent="0.2">
      <c r="A91" s="241" t="s">
        <v>134</v>
      </c>
      <c r="B91" s="59" t="s">
        <v>135</v>
      </c>
      <c r="C91" s="14">
        <f>SUM(ENERO:DICIEMBRE!C91)</f>
        <v>3265</v>
      </c>
      <c r="D91" s="14">
        <f>SUM(ENERO:DICIEMBRE!D91)</f>
        <v>3185</v>
      </c>
      <c r="E91" s="14">
        <f>SUM(ENERO:DICIEMBRE!E91)</f>
        <v>9841650</v>
      </c>
      <c r="F91" s="7"/>
      <c r="G91" s="7"/>
      <c r="H91" s="7"/>
      <c r="I91" s="7"/>
      <c r="J91" s="7"/>
      <c r="K91" s="7"/>
      <c r="L91" s="7"/>
    </row>
    <row r="92" spans="1:22" s="3" customFormat="1" ht="15" customHeight="1" x14ac:dyDescent="0.2">
      <c r="A92" s="241" t="s">
        <v>136</v>
      </c>
      <c r="B92" s="59" t="s">
        <v>137</v>
      </c>
      <c r="C92" s="14">
        <f>SUM(ENERO:DICIEMBRE!C92)</f>
        <v>0</v>
      </c>
      <c r="D92" s="14">
        <f>SUM(ENERO:DICIEMBRE!D92)</f>
        <v>0</v>
      </c>
      <c r="E92" s="14">
        <f>SUM(ENERO:DICIEMBRE!E92)</f>
        <v>0</v>
      </c>
      <c r="F92" s="7"/>
      <c r="G92" s="7"/>
      <c r="H92" s="7"/>
      <c r="I92" s="7"/>
      <c r="J92" s="7"/>
      <c r="K92" s="7"/>
      <c r="L92" s="7"/>
    </row>
    <row r="93" spans="1:22" s="3" customFormat="1" ht="15" customHeight="1" x14ac:dyDescent="0.2">
      <c r="A93" s="241" t="s">
        <v>138</v>
      </c>
      <c r="B93" s="59" t="s">
        <v>139</v>
      </c>
      <c r="C93" s="14">
        <f>SUM(ENERO:DICIEMBRE!C93)</f>
        <v>0</v>
      </c>
      <c r="D93" s="14">
        <f>SUM(ENERO:DICIEMBRE!D93)</f>
        <v>0</v>
      </c>
      <c r="E93" s="14">
        <f>SUM(ENERO:DICIEMBRE!E93)</f>
        <v>0</v>
      </c>
      <c r="F93" s="7"/>
      <c r="G93" s="7"/>
      <c r="H93" s="7"/>
      <c r="I93" s="7"/>
      <c r="J93" s="7"/>
      <c r="K93" s="7"/>
      <c r="L93" s="7"/>
      <c r="V93" s="68"/>
    </row>
    <row r="94" spans="1:22" s="3" customFormat="1" ht="15" customHeight="1" x14ac:dyDescent="0.2">
      <c r="A94" s="253" t="s">
        <v>140</v>
      </c>
      <c r="B94" s="60" t="s">
        <v>141</v>
      </c>
      <c r="C94" s="14">
        <f>SUM(ENERO:DICIEMBRE!C94)</f>
        <v>0</v>
      </c>
      <c r="D94" s="14">
        <f>SUM(ENERO:DICIEMBRE!D94)</f>
        <v>0</v>
      </c>
      <c r="E94" s="14">
        <f>SUM(ENERO:DICIEMBRE!E94)</f>
        <v>0</v>
      </c>
      <c r="F94" s="7"/>
      <c r="G94" s="7"/>
      <c r="H94" s="7"/>
      <c r="I94" s="7"/>
      <c r="J94" s="7"/>
      <c r="K94" s="7"/>
      <c r="L94" s="7"/>
      <c r="V94" s="68"/>
    </row>
    <row r="95" spans="1:22" s="3" customFormat="1" ht="15" customHeight="1" x14ac:dyDescent="0.2">
      <c r="A95" s="258"/>
      <c r="B95" s="62" t="s">
        <v>79</v>
      </c>
      <c r="C95" s="69">
        <f>SUM(C88:C94)</f>
        <v>7842</v>
      </c>
      <c r="D95" s="69">
        <f>SUM(D88:D94)</f>
        <v>7762</v>
      </c>
      <c r="E95" s="64">
        <f>SUM(E88:E94)</f>
        <v>241393790</v>
      </c>
      <c r="F95" s="7"/>
      <c r="G95" s="7"/>
      <c r="H95" s="7"/>
      <c r="I95" s="7"/>
      <c r="J95" s="7"/>
      <c r="K95" s="7"/>
      <c r="L95" s="7"/>
      <c r="V95" s="68"/>
    </row>
    <row r="96" spans="1:22" s="72" customFormat="1" ht="24.95" customHeight="1" x14ac:dyDescent="0.2">
      <c r="A96" s="548" t="s">
        <v>142</v>
      </c>
      <c r="B96" s="548"/>
      <c r="C96" s="70"/>
      <c r="D96" s="70"/>
      <c r="E96" s="43"/>
      <c r="F96" s="259"/>
      <c r="G96" s="259"/>
      <c r="H96" s="259"/>
      <c r="I96" s="259"/>
      <c r="J96" s="259"/>
      <c r="K96" s="259"/>
      <c r="L96" s="259"/>
      <c r="M96" s="259"/>
      <c r="N96" s="259"/>
      <c r="O96" s="71"/>
      <c r="V96" s="73"/>
    </row>
    <row r="97" spans="1:22" ht="39.950000000000003" customHeight="1" x14ac:dyDescent="0.2">
      <c r="A97" s="8" t="s">
        <v>3</v>
      </c>
      <c r="B97" s="8" t="s">
        <v>4</v>
      </c>
      <c r="C97" s="44" t="s">
        <v>5</v>
      </c>
      <c r="D97" s="57" t="s">
        <v>6</v>
      </c>
      <c r="E97" s="44" t="s">
        <v>7</v>
      </c>
      <c r="F97" s="260"/>
      <c r="G97" s="260"/>
      <c r="H97" s="260"/>
      <c r="I97" s="260"/>
      <c r="J97" s="260"/>
      <c r="K97" s="260"/>
      <c r="L97" s="260"/>
      <c r="M97" s="260"/>
      <c r="N97" s="260"/>
      <c r="O97" s="74"/>
      <c r="V97" s="75"/>
    </row>
    <row r="98" spans="1:22" ht="15" customHeight="1" x14ac:dyDescent="0.2">
      <c r="A98" s="243">
        <v>2004103</v>
      </c>
      <c r="B98" s="58" t="s">
        <v>143</v>
      </c>
      <c r="C98" s="14">
        <f>SUM(ENERO:DICIEMBRE!C98)</f>
        <v>716</v>
      </c>
      <c r="D98" s="14">
        <f>SUM(ENERO:DICIEMBRE!D98)</f>
        <v>624</v>
      </c>
      <c r="E98" s="14">
        <f>SUM(ENERO:DICIEMBRE!E98)</f>
        <v>98230080</v>
      </c>
      <c r="F98" s="260"/>
      <c r="G98" s="260"/>
      <c r="H98" s="260"/>
      <c r="I98" s="260"/>
      <c r="J98" s="260"/>
      <c r="K98" s="260"/>
      <c r="L98" s="260"/>
      <c r="M98" s="260"/>
      <c r="N98" s="260"/>
      <c r="O98" s="74"/>
      <c r="V98" s="75"/>
    </row>
    <row r="99" spans="1:22" ht="15" customHeight="1" x14ac:dyDescent="0.2">
      <c r="A99" s="253" t="s">
        <v>144</v>
      </c>
      <c r="B99" s="60" t="s">
        <v>145</v>
      </c>
      <c r="C99" s="14">
        <f>SUM(ENERO:DICIEMBRE!C99)</f>
        <v>13</v>
      </c>
      <c r="D99" s="14">
        <f>SUM(ENERO:DICIEMBRE!D99)</f>
        <v>10</v>
      </c>
      <c r="E99" s="14">
        <f>SUM(ENERO:DICIEMBRE!E99)</f>
        <v>1656200</v>
      </c>
      <c r="F99" s="260"/>
      <c r="G99" s="260"/>
      <c r="H99" s="260"/>
      <c r="I99" s="260"/>
      <c r="J99" s="260"/>
      <c r="K99" s="260"/>
      <c r="L99" s="260"/>
      <c r="M99" s="260"/>
      <c r="N99" s="260"/>
      <c r="O99" s="74"/>
      <c r="V99" s="75"/>
    </row>
    <row r="100" spans="1:22" ht="28.5" x14ac:dyDescent="0.2">
      <c r="A100" s="261">
        <v>2004003</v>
      </c>
      <c r="B100" s="60" t="s">
        <v>146</v>
      </c>
      <c r="C100" s="14">
        <f>SUM(ENERO:DICIEMBRE!C100)</f>
        <v>0</v>
      </c>
      <c r="D100" s="14">
        <f>SUM(ENERO:DICIEMBRE!D100)</f>
        <v>0</v>
      </c>
      <c r="E100" s="14">
        <f>SUM(ENERO:DICIEMBRE!E100)</f>
        <v>0</v>
      </c>
      <c r="F100" s="260"/>
      <c r="G100" s="260"/>
      <c r="H100" s="260"/>
      <c r="I100" s="260"/>
      <c r="J100" s="260"/>
      <c r="K100" s="260"/>
      <c r="L100" s="260"/>
      <c r="M100" s="260"/>
      <c r="N100" s="260"/>
      <c r="O100" s="74"/>
      <c r="V100" s="75"/>
    </row>
    <row r="101" spans="1:22" ht="15" customHeight="1" x14ac:dyDescent="0.2">
      <c r="A101" s="258"/>
      <c r="B101" s="62" t="s">
        <v>79</v>
      </c>
      <c r="C101" s="63">
        <f>SUM(C98:C100)</f>
        <v>729</v>
      </c>
      <c r="D101" s="63">
        <f>SUM(D98:D100)</f>
        <v>634</v>
      </c>
      <c r="E101" s="64">
        <f>SUM(E98:E100)</f>
        <v>99886280</v>
      </c>
      <c r="F101" s="260"/>
      <c r="G101" s="260"/>
      <c r="H101" s="260"/>
      <c r="I101" s="260"/>
      <c r="J101" s="260"/>
      <c r="K101" s="260"/>
      <c r="L101" s="260"/>
      <c r="M101" s="260"/>
      <c r="N101" s="260"/>
      <c r="O101" s="74"/>
      <c r="V101" s="75"/>
    </row>
    <row r="102" spans="1:22" s="72" customFormat="1" ht="24.95" customHeight="1" x14ac:dyDescent="0.2">
      <c r="A102" s="548" t="s">
        <v>147</v>
      </c>
      <c r="B102" s="548"/>
      <c r="C102" s="42"/>
      <c r="D102" s="42"/>
      <c r="E102" s="43"/>
      <c r="F102" s="259"/>
      <c r="G102" s="259"/>
      <c r="H102" s="259"/>
      <c r="I102" s="259"/>
      <c r="J102" s="259"/>
      <c r="K102" s="259"/>
      <c r="L102" s="259"/>
      <c r="M102" s="259"/>
      <c r="N102" s="259"/>
      <c r="O102" s="259"/>
      <c r="P102" s="259"/>
      <c r="Q102" s="71"/>
      <c r="V102" s="76"/>
    </row>
    <row r="103" spans="1:22" ht="39.950000000000003" customHeight="1" x14ac:dyDescent="0.2">
      <c r="A103" s="8"/>
      <c r="B103" s="8" t="s">
        <v>148</v>
      </c>
      <c r="C103" s="44" t="s">
        <v>5</v>
      </c>
      <c r="D103" s="57" t="s">
        <v>6</v>
      </c>
      <c r="E103" s="44" t="s">
        <v>7</v>
      </c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74"/>
    </row>
    <row r="104" spans="1:22" ht="15" customHeight="1" x14ac:dyDescent="0.2">
      <c r="A104" s="262" t="s">
        <v>149</v>
      </c>
      <c r="B104" s="58" t="s">
        <v>150</v>
      </c>
      <c r="C104" s="14">
        <f>SUM(ENERO:DICIEMBRE!C104)</f>
        <v>8896</v>
      </c>
      <c r="D104" s="14">
        <f>SUM(ENERO:DICIEMBRE!D104)</f>
        <v>8896</v>
      </c>
      <c r="E104" s="14">
        <f>SUM(ENERO:DICIEMBRE!E104)</f>
        <v>36315520</v>
      </c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74"/>
    </row>
    <row r="105" spans="1:22" ht="15" customHeight="1" x14ac:dyDescent="0.2">
      <c r="A105" s="264" t="s">
        <v>151</v>
      </c>
      <c r="B105" s="59" t="s">
        <v>152</v>
      </c>
      <c r="C105" s="14">
        <f>SUM(ENERO:DICIEMBRE!C105)</f>
        <v>6323</v>
      </c>
      <c r="D105" s="14">
        <f>SUM(ENERO:DICIEMBRE!D105)</f>
        <v>6323</v>
      </c>
      <c r="E105" s="14">
        <f>SUM(ENERO:DICIEMBRE!E105)</f>
        <v>21917510</v>
      </c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74"/>
    </row>
    <row r="106" spans="1:22" ht="15" customHeight="1" x14ac:dyDescent="0.2">
      <c r="A106" s="264" t="s">
        <v>153</v>
      </c>
      <c r="B106" s="77" t="s">
        <v>154</v>
      </c>
      <c r="C106" s="14">
        <f>SUM(ENERO:DICIEMBRE!C106)</f>
        <v>2713</v>
      </c>
      <c r="D106" s="14">
        <f>SUM(ENERO:DICIEMBRE!D106)</f>
        <v>2713</v>
      </c>
      <c r="E106" s="14">
        <f>SUM(ENERO:DICIEMBRE!E106)</f>
        <v>22015610</v>
      </c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74"/>
    </row>
    <row r="107" spans="1:22" ht="15" customHeight="1" x14ac:dyDescent="0.2">
      <c r="A107" s="264" t="s">
        <v>155</v>
      </c>
      <c r="B107" s="59" t="s">
        <v>156</v>
      </c>
      <c r="C107" s="14">
        <f>SUM(ENERO:DICIEMBRE!C107)</f>
        <v>830</v>
      </c>
      <c r="D107" s="14">
        <f>SUM(ENERO:DICIEMBRE!D107)</f>
        <v>830</v>
      </c>
      <c r="E107" s="14">
        <f>SUM(ENERO:DICIEMBRE!E107)</f>
        <v>65933700</v>
      </c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74"/>
    </row>
    <row r="108" spans="1:22" ht="15" customHeight="1" x14ac:dyDescent="0.2">
      <c r="A108" s="264" t="s">
        <v>157</v>
      </c>
      <c r="B108" s="59" t="s">
        <v>158</v>
      </c>
      <c r="C108" s="14">
        <f>SUM(ENERO:DICIEMBRE!C108)</f>
        <v>900</v>
      </c>
      <c r="D108" s="14">
        <f>SUM(ENERO:DICIEMBRE!D108)</f>
        <v>505</v>
      </c>
      <c r="E108" s="14">
        <f>SUM(ENERO:DICIEMBRE!E108)</f>
        <v>16698890</v>
      </c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74"/>
    </row>
    <row r="109" spans="1:22" ht="15" customHeight="1" x14ac:dyDescent="0.2">
      <c r="A109" s="253"/>
      <c r="B109" s="60" t="s">
        <v>159</v>
      </c>
      <c r="C109" s="14">
        <f>SUM(ENERO:DICIEMBRE!C109)</f>
        <v>123</v>
      </c>
      <c r="D109" s="78"/>
      <c r="E109" s="39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74"/>
    </row>
    <row r="110" spans="1:22" ht="15" customHeight="1" x14ac:dyDescent="0.2">
      <c r="A110" s="258"/>
      <c r="B110" s="62" t="s">
        <v>160</v>
      </c>
      <c r="C110" s="79">
        <f>SUM(C104:C109)</f>
        <v>19785</v>
      </c>
      <c r="D110" s="79">
        <f>SUM(D104:D108)</f>
        <v>19267</v>
      </c>
      <c r="E110" s="64">
        <f>SUM(E104:E108)</f>
        <v>162881230</v>
      </c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74"/>
    </row>
    <row r="111" spans="1:22" s="84" customFormat="1" ht="24.95" customHeight="1" x14ac:dyDescent="0.2">
      <c r="A111" s="80" t="s">
        <v>161</v>
      </c>
      <c r="B111" s="81"/>
      <c r="C111" s="82"/>
      <c r="D111" s="82"/>
      <c r="E111" s="83"/>
    </row>
    <row r="112" spans="1:22" s="84" customFormat="1" ht="39.950000000000003" customHeight="1" x14ac:dyDescent="0.2">
      <c r="A112" s="8" t="s">
        <v>3</v>
      </c>
      <c r="B112" s="8" t="s">
        <v>4</v>
      </c>
      <c r="C112" s="57" t="s">
        <v>162</v>
      </c>
      <c r="D112" s="57" t="s">
        <v>6</v>
      </c>
      <c r="E112" s="44" t="s">
        <v>7</v>
      </c>
    </row>
    <row r="113" spans="1:19" s="84" customFormat="1" ht="15" customHeight="1" x14ac:dyDescent="0.2">
      <c r="A113" s="243">
        <v>3001001</v>
      </c>
      <c r="B113" s="58" t="s">
        <v>163</v>
      </c>
      <c r="C113" s="14">
        <f>SUM(ENERO:DICIEMBRE!C113)</f>
        <v>4670</v>
      </c>
      <c r="D113" s="14">
        <f>SUM(ENERO:DICIEMBRE!D113)</f>
        <v>4670</v>
      </c>
      <c r="E113" s="14">
        <f>SUM(ENERO:DICIEMBRE!E113)</f>
        <v>110071900</v>
      </c>
    </row>
    <row r="114" spans="1:19" s="84" customFormat="1" ht="15" customHeight="1" x14ac:dyDescent="0.2">
      <c r="A114" s="253" t="s">
        <v>164</v>
      </c>
      <c r="B114" s="60" t="s">
        <v>165</v>
      </c>
      <c r="C114" s="14">
        <f>SUM(ENERO:DICIEMBRE!C114)</f>
        <v>0</v>
      </c>
      <c r="D114" s="14">
        <f>SUM(ENERO:DICIEMBRE!D114)</f>
        <v>0</v>
      </c>
      <c r="E114" s="14">
        <f>SUM(ENERO:DICIEMBRE!E114)</f>
        <v>0</v>
      </c>
    </row>
    <row r="115" spans="1:19" s="84" customFormat="1" ht="15" customHeight="1" x14ac:dyDescent="0.2">
      <c r="A115" s="258"/>
      <c r="B115" s="62" t="s">
        <v>160</v>
      </c>
      <c r="C115" s="85">
        <f>SUM(C113:C114)</f>
        <v>4670</v>
      </c>
      <c r="D115" s="85">
        <f>SUM(D113:D114)</f>
        <v>4670</v>
      </c>
      <c r="E115" s="86">
        <f>SUM(E113:E114)</f>
        <v>110071900</v>
      </c>
    </row>
    <row r="116" spans="1:19" s="84" customFormat="1" ht="24.95" customHeight="1" x14ac:dyDescent="0.2">
      <c r="A116" s="52" t="s">
        <v>166</v>
      </c>
      <c r="B116" s="87"/>
      <c r="C116" s="42"/>
      <c r="D116" s="42"/>
      <c r="E116" s="43"/>
    </row>
    <row r="117" spans="1:19" s="84" customFormat="1" ht="39.950000000000003" customHeight="1" x14ac:dyDescent="0.2">
      <c r="A117" s="8" t="s">
        <v>3</v>
      </c>
      <c r="B117" s="56" t="s">
        <v>4</v>
      </c>
      <c r="C117" s="57" t="s">
        <v>162</v>
      </c>
      <c r="D117" s="57" t="s">
        <v>6</v>
      </c>
      <c r="E117" s="44" t="s">
        <v>7</v>
      </c>
    </row>
    <row r="118" spans="1:19" s="84" customFormat="1" ht="15" customHeight="1" x14ac:dyDescent="0.2">
      <c r="A118" s="258" t="s">
        <v>167</v>
      </c>
      <c r="B118" s="60" t="s">
        <v>168</v>
      </c>
      <c r="C118" s="14">
        <f>SUM(ENERO:DICIEMBRE!C118)</f>
        <v>25016</v>
      </c>
      <c r="D118" s="14">
        <f>SUM(ENERO:DICIEMBRE!D118)</f>
        <v>24332</v>
      </c>
      <c r="E118" s="14">
        <f>SUM(ENERO:DICIEMBRE!E118)</f>
        <v>811791160</v>
      </c>
    </row>
    <row r="119" spans="1:19" ht="24.95" customHeight="1" x14ac:dyDescent="0.2">
      <c r="A119" s="3" t="s">
        <v>169</v>
      </c>
    </row>
    <row r="120" spans="1:19" ht="24.95" customHeight="1" x14ac:dyDescent="0.2">
      <c r="A120" s="550" t="s">
        <v>170</v>
      </c>
      <c r="B120" s="551"/>
      <c r="C120" s="556" t="s">
        <v>160</v>
      </c>
      <c r="D120" s="588" t="s">
        <v>171</v>
      </c>
      <c r="E120" s="589"/>
      <c r="F120" s="589"/>
      <c r="G120" s="589"/>
      <c r="H120" s="590" t="s">
        <v>172</v>
      </c>
      <c r="I120" s="591"/>
      <c r="J120" s="592"/>
      <c r="K120" s="593" t="s">
        <v>173</v>
      </c>
      <c r="L120" s="594"/>
      <c r="M120" s="595"/>
      <c r="N120" s="596" t="s">
        <v>174</v>
      </c>
      <c r="O120" s="599" t="s">
        <v>175</v>
      </c>
      <c r="P120" s="600"/>
      <c r="Q120" s="568" t="s">
        <v>176</v>
      </c>
      <c r="R120" s="568" t="s">
        <v>177</v>
      </c>
      <c r="S120" s="571" t="s">
        <v>7</v>
      </c>
    </row>
    <row r="121" spans="1:19" ht="20.100000000000001" customHeight="1" x14ac:dyDescent="0.2">
      <c r="A121" s="552"/>
      <c r="B121" s="553"/>
      <c r="C121" s="557"/>
      <c r="D121" s="574" t="s">
        <v>178</v>
      </c>
      <c r="E121" s="576" t="s">
        <v>179</v>
      </c>
      <c r="F121" s="577"/>
      <c r="G121" s="578" t="s">
        <v>180</v>
      </c>
      <c r="H121" s="580" t="s">
        <v>181</v>
      </c>
      <c r="I121" s="582" t="s">
        <v>182</v>
      </c>
      <c r="J121" s="584" t="s">
        <v>183</v>
      </c>
      <c r="K121" s="586" t="s">
        <v>184</v>
      </c>
      <c r="L121" s="587" t="s">
        <v>185</v>
      </c>
      <c r="M121" s="601" t="s">
        <v>186</v>
      </c>
      <c r="N121" s="597"/>
      <c r="O121" s="602" t="s">
        <v>187</v>
      </c>
      <c r="P121" s="603" t="s">
        <v>188</v>
      </c>
      <c r="Q121" s="569"/>
      <c r="R121" s="569"/>
      <c r="S121" s="572"/>
    </row>
    <row r="122" spans="1:19" ht="20.100000000000001" customHeight="1" x14ac:dyDescent="0.2">
      <c r="A122" s="554"/>
      <c r="B122" s="555"/>
      <c r="C122" s="558"/>
      <c r="D122" s="575"/>
      <c r="E122" s="88" t="s">
        <v>189</v>
      </c>
      <c r="F122" s="89" t="s">
        <v>190</v>
      </c>
      <c r="G122" s="579"/>
      <c r="H122" s="581"/>
      <c r="I122" s="583"/>
      <c r="J122" s="585"/>
      <c r="K122" s="586"/>
      <c r="L122" s="587"/>
      <c r="M122" s="601"/>
      <c r="N122" s="598"/>
      <c r="O122" s="602"/>
      <c r="P122" s="603"/>
      <c r="Q122" s="570"/>
      <c r="R122" s="570"/>
      <c r="S122" s="573"/>
    </row>
    <row r="123" spans="1:19" s="91" customFormat="1" ht="15" customHeight="1" x14ac:dyDescent="0.2">
      <c r="A123" s="559" t="s">
        <v>191</v>
      </c>
      <c r="B123" s="560"/>
      <c r="C123" s="14">
        <f>SUM(ENERO:DICIEMBRE!C123)</f>
        <v>1786922</v>
      </c>
      <c r="D123" s="14">
        <f>SUM(ENERO:DICIEMBRE!D123)</f>
        <v>1769947</v>
      </c>
      <c r="E123" s="14">
        <f>SUM(ENERO:DICIEMBRE!E123)</f>
        <v>1769947</v>
      </c>
      <c r="F123" s="14">
        <f>SUM(ENERO:DICIEMBRE!F123)</f>
        <v>0</v>
      </c>
      <c r="G123" s="14">
        <f>SUM(ENERO:DICIEMBRE!G123)</f>
        <v>16975</v>
      </c>
      <c r="H123" s="14">
        <f>SUM(ENERO:DICIEMBRE!H123)</f>
        <v>454989</v>
      </c>
      <c r="I123" s="14">
        <f>SUM(ENERO:DICIEMBRE!I123)</f>
        <v>889939</v>
      </c>
      <c r="J123" s="14">
        <f>SUM(ENERO:DICIEMBRE!J123)</f>
        <v>441994</v>
      </c>
      <c r="K123" s="14">
        <f>SUM(ENERO:DICIEMBRE!K123)</f>
        <v>0</v>
      </c>
      <c r="L123" s="14">
        <f>SUM(ENERO:DICIEMBRE!L123)</f>
        <v>0</v>
      </c>
      <c r="M123" s="14">
        <f>SUM(ENERO:DICIEMBRE!M123)</f>
        <v>0</v>
      </c>
      <c r="N123" s="14">
        <f>SUM(ENERO:DICIEMBRE!N123)</f>
        <v>0</v>
      </c>
      <c r="O123" s="14">
        <f>SUM(ENERO:DICIEMBRE!O123)</f>
        <v>3</v>
      </c>
      <c r="P123" s="14">
        <f>SUM(ENERO:DICIEMBRE!P123)</f>
        <v>4244</v>
      </c>
      <c r="Q123" s="14">
        <f>SUM(ENERO:DICIEMBRE!Q123)</f>
        <v>0</v>
      </c>
      <c r="R123" s="14">
        <f>SUM(ENERO:DICIEMBRE!R123)</f>
        <v>0</v>
      </c>
      <c r="S123" s="14">
        <f>SUM(ENERO:DICIEMBRE!S123)</f>
        <v>11179444020</v>
      </c>
    </row>
    <row r="124" spans="1:19" ht="15" customHeight="1" x14ac:dyDescent="0.2">
      <c r="A124" s="92" t="s">
        <v>192</v>
      </c>
      <c r="B124" s="93" t="s">
        <v>193</v>
      </c>
      <c r="C124" s="14">
        <f>SUM(ENERO:DICIEMBRE!C124)</f>
        <v>559451</v>
      </c>
      <c r="D124" s="14">
        <f>SUM(ENERO:DICIEMBRE!D124)</f>
        <v>550868</v>
      </c>
      <c r="E124" s="14">
        <f>SUM(ENERO:DICIEMBRE!E124)</f>
        <v>550868</v>
      </c>
      <c r="F124" s="14">
        <f>SUM(ENERO:DICIEMBRE!F124)</f>
        <v>0</v>
      </c>
      <c r="G124" s="14">
        <f>SUM(ENERO:DICIEMBRE!G124)</f>
        <v>8583</v>
      </c>
      <c r="H124" s="14">
        <f>SUM(ENERO:DICIEMBRE!H124)</f>
        <v>220076</v>
      </c>
      <c r="I124" s="14">
        <f>SUM(ENERO:DICIEMBRE!I124)</f>
        <v>148508</v>
      </c>
      <c r="J124" s="14">
        <f>SUM(ENERO:DICIEMBRE!J124)</f>
        <v>190867</v>
      </c>
      <c r="K124" s="14">
        <f>SUM(ENERO:DICIEMBRE!K124)</f>
        <v>0</v>
      </c>
      <c r="L124" s="14">
        <f>SUM(ENERO:DICIEMBRE!L124)</f>
        <v>0</v>
      </c>
      <c r="M124" s="14">
        <f>SUM(ENERO:DICIEMBRE!M124)</f>
        <v>0</v>
      </c>
      <c r="N124" s="14">
        <f>SUM(ENERO:DICIEMBRE!N124)</f>
        <v>0</v>
      </c>
      <c r="O124" s="14">
        <f>SUM(ENERO:DICIEMBRE!O124)</f>
        <v>0</v>
      </c>
      <c r="P124" s="14">
        <f>SUM(ENERO:DICIEMBRE!P124)</f>
        <v>85</v>
      </c>
      <c r="Q124" s="14">
        <f>SUM(ENERO:DICIEMBRE!Q124)</f>
        <v>0</v>
      </c>
      <c r="R124" s="14">
        <f>SUM(ENERO:DICIEMBRE!R124)</f>
        <v>0</v>
      </c>
      <c r="S124" s="14">
        <f>SUM(ENERO:DICIEMBRE!S124)</f>
        <v>943440920</v>
      </c>
    </row>
    <row r="125" spans="1:19" ht="15" customHeight="1" x14ac:dyDescent="0.2">
      <c r="A125" s="95" t="s">
        <v>194</v>
      </c>
      <c r="B125" s="96" t="s">
        <v>195</v>
      </c>
      <c r="C125" s="14">
        <f>SUM(ENERO:DICIEMBRE!C125)</f>
        <v>662402</v>
      </c>
      <c r="D125" s="14">
        <f>SUM(ENERO:DICIEMBRE!D125)</f>
        <v>657446</v>
      </c>
      <c r="E125" s="14">
        <f>SUM(ENERO:DICIEMBRE!E125)</f>
        <v>657446</v>
      </c>
      <c r="F125" s="14">
        <f>SUM(ENERO:DICIEMBRE!F125)</f>
        <v>0</v>
      </c>
      <c r="G125" s="14">
        <f>SUM(ENERO:DICIEMBRE!G125)</f>
        <v>4956</v>
      </c>
      <c r="H125" s="14">
        <f>SUM(ENERO:DICIEMBRE!H125)</f>
        <v>200134</v>
      </c>
      <c r="I125" s="14">
        <f>SUM(ENERO:DICIEMBRE!I125)</f>
        <v>267115</v>
      </c>
      <c r="J125" s="14">
        <f>SUM(ENERO:DICIEMBRE!J125)</f>
        <v>195153</v>
      </c>
      <c r="K125" s="14">
        <f>SUM(ENERO:DICIEMBRE!K125)</f>
        <v>0</v>
      </c>
      <c r="L125" s="14">
        <f>SUM(ENERO:DICIEMBRE!L125)</f>
        <v>0</v>
      </c>
      <c r="M125" s="14">
        <f>SUM(ENERO:DICIEMBRE!M125)</f>
        <v>0</v>
      </c>
      <c r="N125" s="14">
        <f>SUM(ENERO:DICIEMBRE!N125)</f>
        <v>0</v>
      </c>
      <c r="O125" s="14">
        <f>SUM(ENERO:DICIEMBRE!O125)</f>
        <v>3</v>
      </c>
      <c r="P125" s="14">
        <f>SUM(ENERO:DICIEMBRE!P125)</f>
        <v>709</v>
      </c>
      <c r="Q125" s="14">
        <f>SUM(ENERO:DICIEMBRE!Q125)</f>
        <v>0</v>
      </c>
      <c r="R125" s="14">
        <f>SUM(ENERO:DICIEMBRE!R125)</f>
        <v>0</v>
      </c>
      <c r="S125" s="14">
        <f>SUM(ENERO:DICIEMBRE!S125)</f>
        <v>1071345540</v>
      </c>
    </row>
    <row r="126" spans="1:19" ht="15" customHeight="1" x14ac:dyDescent="0.2">
      <c r="A126" s="95" t="s">
        <v>196</v>
      </c>
      <c r="B126" s="96" t="s">
        <v>197</v>
      </c>
      <c r="C126" s="14">
        <f>SUM(ENERO:DICIEMBRE!C126)</f>
        <v>45931</v>
      </c>
      <c r="D126" s="14">
        <f>SUM(ENERO:DICIEMBRE!D126)</f>
        <v>45741</v>
      </c>
      <c r="E126" s="14">
        <f>SUM(ENERO:DICIEMBRE!E126)</f>
        <v>45741</v>
      </c>
      <c r="F126" s="14">
        <f>SUM(ENERO:DICIEMBRE!F126)</f>
        <v>0</v>
      </c>
      <c r="G126" s="14">
        <f>SUM(ENERO:DICIEMBRE!G126)</f>
        <v>190</v>
      </c>
      <c r="H126" s="14">
        <f>SUM(ENERO:DICIEMBRE!H126)</f>
        <v>2900</v>
      </c>
      <c r="I126" s="14">
        <f>SUM(ENERO:DICIEMBRE!I126)</f>
        <v>42315</v>
      </c>
      <c r="J126" s="14">
        <f>SUM(ENERO:DICIEMBRE!J126)</f>
        <v>716</v>
      </c>
      <c r="K126" s="14">
        <f>SUM(ENERO:DICIEMBRE!K126)</f>
        <v>0</v>
      </c>
      <c r="L126" s="14">
        <f>SUM(ENERO:DICIEMBRE!L126)</f>
        <v>0</v>
      </c>
      <c r="M126" s="14">
        <f>SUM(ENERO:DICIEMBRE!M126)</f>
        <v>0</v>
      </c>
      <c r="N126" s="14">
        <f>SUM(ENERO:DICIEMBRE!N126)</f>
        <v>0</v>
      </c>
      <c r="O126" s="14">
        <f>SUM(ENERO:DICIEMBRE!O126)</f>
        <v>0</v>
      </c>
      <c r="P126" s="14">
        <f>SUM(ENERO:DICIEMBRE!P126)</f>
        <v>425</v>
      </c>
      <c r="Q126" s="14">
        <f>SUM(ENERO:DICIEMBRE!Q126)</f>
        <v>0</v>
      </c>
      <c r="R126" s="14">
        <f>SUM(ENERO:DICIEMBRE!R126)</f>
        <v>0</v>
      </c>
      <c r="S126" s="14">
        <f>SUM(ENERO:DICIEMBRE!S126)</f>
        <v>210006610</v>
      </c>
    </row>
    <row r="127" spans="1:19" ht="15" customHeight="1" x14ac:dyDescent="0.2">
      <c r="A127" s="95" t="s">
        <v>198</v>
      </c>
      <c r="B127" s="96" t="s">
        <v>199</v>
      </c>
      <c r="C127" s="14">
        <f>SUM(ENERO:DICIEMBRE!C127)</f>
        <v>0</v>
      </c>
      <c r="D127" s="14">
        <f>SUM(ENERO:DICIEMBRE!D127)</f>
        <v>0</v>
      </c>
      <c r="E127" s="14">
        <f>SUM(ENERO:DICIEMBRE!E127)</f>
        <v>0</v>
      </c>
      <c r="F127" s="14">
        <f>SUM(ENERO:DICIEMBRE!F127)</f>
        <v>0</v>
      </c>
      <c r="G127" s="14">
        <f>SUM(ENERO:DICIEMBRE!G127)</f>
        <v>0</v>
      </c>
      <c r="H127" s="14">
        <f>SUM(ENERO:DICIEMBRE!H127)</f>
        <v>0</v>
      </c>
      <c r="I127" s="14">
        <f>SUM(ENERO:DICIEMBRE!I127)</f>
        <v>0</v>
      </c>
      <c r="J127" s="14">
        <f>SUM(ENERO:DICIEMBRE!J127)</f>
        <v>0</v>
      </c>
      <c r="K127" s="14">
        <f>SUM(ENERO:DICIEMBRE!K127)</f>
        <v>0</v>
      </c>
      <c r="L127" s="14">
        <f>SUM(ENERO:DICIEMBRE!L127)</f>
        <v>0</v>
      </c>
      <c r="M127" s="14">
        <f>SUM(ENERO:DICIEMBRE!M127)</f>
        <v>0</v>
      </c>
      <c r="N127" s="14">
        <f>SUM(ENERO:DICIEMBRE!N127)</f>
        <v>0</v>
      </c>
      <c r="O127" s="14">
        <f>SUM(ENERO:DICIEMBRE!O127)</f>
        <v>0</v>
      </c>
      <c r="P127" s="14">
        <f>SUM(ENERO:DICIEMBRE!P127)</f>
        <v>43</v>
      </c>
      <c r="Q127" s="14">
        <f>SUM(ENERO:DICIEMBRE!Q127)</f>
        <v>0</v>
      </c>
      <c r="R127" s="14">
        <f>SUM(ENERO:DICIEMBRE!R127)</f>
        <v>0</v>
      </c>
      <c r="S127" s="14">
        <f>SUM(ENERO:DICIEMBRE!S127)</f>
        <v>0</v>
      </c>
    </row>
    <row r="128" spans="1:19" ht="15" customHeight="1" x14ac:dyDescent="0.2">
      <c r="A128" s="98" t="s">
        <v>200</v>
      </c>
      <c r="B128" s="99" t="s">
        <v>201</v>
      </c>
      <c r="C128" s="14">
        <f>SUM(ENERO:DICIEMBRE!C128)</f>
        <v>30277</v>
      </c>
      <c r="D128" s="14">
        <f>SUM(ENERO:DICIEMBRE!D128)</f>
        <v>30086</v>
      </c>
      <c r="E128" s="14">
        <f>SUM(ENERO:DICIEMBRE!E128)</f>
        <v>30086</v>
      </c>
      <c r="F128" s="14">
        <f>SUM(ENERO:DICIEMBRE!F128)</f>
        <v>0</v>
      </c>
      <c r="G128" s="14">
        <f>SUM(ENERO:DICIEMBRE!G128)</f>
        <v>191</v>
      </c>
      <c r="H128" s="14">
        <f>SUM(ENERO:DICIEMBRE!H128)</f>
        <v>8942</v>
      </c>
      <c r="I128" s="14">
        <f>SUM(ENERO:DICIEMBRE!I128)</f>
        <v>11570</v>
      </c>
      <c r="J128" s="14">
        <f>SUM(ENERO:DICIEMBRE!J128)</f>
        <v>9765</v>
      </c>
      <c r="K128" s="14">
        <f>SUM(ENERO:DICIEMBRE!K128)</f>
        <v>0</v>
      </c>
      <c r="L128" s="14">
        <f>SUM(ENERO:DICIEMBRE!L128)</f>
        <v>0</v>
      </c>
      <c r="M128" s="14">
        <f>SUM(ENERO:DICIEMBRE!M128)</f>
        <v>0</v>
      </c>
      <c r="N128" s="14">
        <f>SUM(ENERO:DICIEMBRE!N128)</f>
        <v>0</v>
      </c>
      <c r="O128" s="14">
        <f>SUM(ENERO:DICIEMBRE!O128)</f>
        <v>0</v>
      </c>
      <c r="P128" s="14">
        <f>SUM(ENERO:DICIEMBRE!P128)</f>
        <v>2267</v>
      </c>
      <c r="Q128" s="14">
        <f>SUM(ENERO:DICIEMBRE!Q128)</f>
        <v>0</v>
      </c>
      <c r="R128" s="14">
        <f>SUM(ENERO:DICIEMBRE!R128)</f>
        <v>0</v>
      </c>
      <c r="S128" s="14">
        <f>SUM(ENERO:DICIEMBRE!S128)</f>
        <v>183451570</v>
      </c>
    </row>
    <row r="129" spans="1:19" ht="15" customHeight="1" x14ac:dyDescent="0.2">
      <c r="A129" s="561" t="s">
        <v>202</v>
      </c>
      <c r="B129" s="4" t="s">
        <v>203</v>
      </c>
      <c r="C129" s="14">
        <f>SUM(ENERO:DICIEMBRE!C129)</f>
        <v>435047</v>
      </c>
      <c r="D129" s="14">
        <f>SUM(ENERO:DICIEMBRE!D129)</f>
        <v>432227</v>
      </c>
      <c r="E129" s="14">
        <f>SUM(ENERO:DICIEMBRE!E129)</f>
        <v>432227</v>
      </c>
      <c r="F129" s="14">
        <f>SUM(ENERO:DICIEMBRE!F129)</f>
        <v>0</v>
      </c>
      <c r="G129" s="14">
        <f>SUM(ENERO:DICIEMBRE!G129)</f>
        <v>2820</v>
      </c>
      <c r="H129" s="14">
        <f>SUM(ENERO:DICIEMBRE!H129)</f>
        <v>18784</v>
      </c>
      <c r="I129" s="14">
        <f>SUM(ENERO:DICIEMBRE!I129)</f>
        <v>387457</v>
      </c>
      <c r="J129" s="14">
        <f>SUM(ENERO:DICIEMBRE!J129)</f>
        <v>28806</v>
      </c>
      <c r="K129" s="14">
        <f>SUM(ENERO:DICIEMBRE!K129)</f>
        <v>0</v>
      </c>
      <c r="L129" s="14">
        <f>SUM(ENERO:DICIEMBRE!L129)</f>
        <v>0</v>
      </c>
      <c r="M129" s="14">
        <f>SUM(ENERO:DICIEMBRE!M129)</f>
        <v>0</v>
      </c>
      <c r="N129" s="14">
        <f>SUM(ENERO:DICIEMBRE!N129)</f>
        <v>0</v>
      </c>
      <c r="O129" s="14">
        <f>SUM(ENERO:DICIEMBRE!O129)</f>
        <v>0</v>
      </c>
      <c r="P129" s="14">
        <f>SUM(ENERO:DICIEMBRE!P129)</f>
        <v>651</v>
      </c>
      <c r="Q129" s="14">
        <f>SUM(ENERO:DICIEMBRE!Q129)</f>
        <v>0</v>
      </c>
      <c r="R129" s="14">
        <f>SUM(ENERO:DICIEMBRE!R129)</f>
        <v>0</v>
      </c>
      <c r="S129" s="14">
        <f>SUM(ENERO:DICIEMBRE!S129)</f>
        <v>8673393750</v>
      </c>
    </row>
    <row r="130" spans="1:19" ht="15" customHeight="1" x14ac:dyDescent="0.2">
      <c r="A130" s="561"/>
      <c r="B130" s="103" t="s">
        <v>204</v>
      </c>
      <c r="C130" s="14">
        <f>SUM(ENERO:DICIEMBRE!C130)</f>
        <v>49071</v>
      </c>
      <c r="D130" s="14">
        <f>SUM(ENERO:DICIEMBRE!D130)</f>
        <v>48801</v>
      </c>
      <c r="E130" s="14">
        <f>SUM(ENERO:DICIEMBRE!E130)</f>
        <v>48801</v>
      </c>
      <c r="F130" s="14">
        <f>SUM(ENERO:DICIEMBRE!F130)</f>
        <v>0</v>
      </c>
      <c r="G130" s="14">
        <f>SUM(ENERO:DICIEMBRE!G130)</f>
        <v>270</v>
      </c>
      <c r="H130" s="14">
        <f>SUM(ENERO:DICIEMBRE!H130)</f>
        <v>11520</v>
      </c>
      <c r="I130" s="14">
        <f>SUM(ENERO:DICIEMBRE!I130)</f>
        <v>32497</v>
      </c>
      <c r="J130" s="14">
        <f>SUM(ENERO:DICIEMBRE!J130)</f>
        <v>5054</v>
      </c>
      <c r="K130" s="14">
        <f>SUM(ENERO:DICIEMBRE!K130)</f>
        <v>0</v>
      </c>
      <c r="L130" s="14">
        <f>SUM(ENERO:DICIEMBRE!L130)</f>
        <v>0</v>
      </c>
      <c r="M130" s="14">
        <f>SUM(ENERO:DICIEMBRE!M130)</f>
        <v>0</v>
      </c>
      <c r="N130" s="14">
        <f>SUM(ENERO:DICIEMBRE!N130)</f>
        <v>0</v>
      </c>
      <c r="O130" s="14">
        <f>SUM(ENERO:DICIEMBRE!O130)</f>
        <v>0</v>
      </c>
      <c r="P130" s="14">
        <f>SUM(ENERO:DICIEMBRE!P130)</f>
        <v>101</v>
      </c>
      <c r="Q130" s="14">
        <f>SUM(ENERO:DICIEMBRE!Q130)</f>
        <v>0</v>
      </c>
      <c r="R130" s="14">
        <f>SUM(ENERO:DICIEMBRE!R130)</f>
        <v>0</v>
      </c>
      <c r="S130" s="14">
        <f>SUM(ENERO:DICIEMBRE!S130)</f>
        <v>186233410</v>
      </c>
    </row>
    <row r="131" spans="1:19" ht="15" customHeight="1" x14ac:dyDescent="0.2">
      <c r="A131" s="561"/>
      <c r="B131" s="105" t="s">
        <v>205</v>
      </c>
      <c r="C131" s="14">
        <f>SUM(ENERO:DICIEMBRE!C131)</f>
        <v>404</v>
      </c>
      <c r="D131" s="14">
        <f>SUM(ENERO:DICIEMBRE!D131)</f>
        <v>403</v>
      </c>
      <c r="E131" s="14">
        <f>SUM(ENERO:DICIEMBRE!E131)</f>
        <v>403</v>
      </c>
      <c r="F131" s="14">
        <f>SUM(ENERO:DICIEMBRE!F131)</f>
        <v>0</v>
      </c>
      <c r="G131" s="14">
        <f>SUM(ENERO:DICIEMBRE!G131)</f>
        <v>1</v>
      </c>
      <c r="H131" s="14">
        <f>SUM(ENERO:DICIEMBRE!H131)</f>
        <v>14</v>
      </c>
      <c r="I131" s="14">
        <f>SUM(ENERO:DICIEMBRE!I131)</f>
        <v>389</v>
      </c>
      <c r="J131" s="14">
        <f>SUM(ENERO:DICIEMBRE!J131)</f>
        <v>1</v>
      </c>
      <c r="K131" s="14">
        <f>SUM(ENERO:DICIEMBRE!K131)</f>
        <v>0</v>
      </c>
      <c r="L131" s="14">
        <f>SUM(ENERO:DICIEMBRE!L131)</f>
        <v>0</v>
      </c>
      <c r="M131" s="14">
        <f>SUM(ENERO:DICIEMBRE!M131)</f>
        <v>0</v>
      </c>
      <c r="N131" s="14">
        <f>SUM(ENERO:DICIEMBRE!N131)</f>
        <v>0</v>
      </c>
      <c r="O131" s="14">
        <f>SUM(ENERO:DICIEMBRE!O131)</f>
        <v>0</v>
      </c>
      <c r="P131" s="14">
        <f>SUM(ENERO:DICIEMBRE!P131)</f>
        <v>4</v>
      </c>
      <c r="Q131" s="14">
        <f>SUM(ENERO:DICIEMBRE!Q131)</f>
        <v>0</v>
      </c>
      <c r="R131" s="14">
        <f>SUM(ENERO:DICIEMBRE!R131)</f>
        <v>0</v>
      </c>
      <c r="S131" s="14">
        <f>SUM(ENERO:DICIEMBRE!S131)</f>
        <v>1362520</v>
      </c>
    </row>
    <row r="132" spans="1:19" ht="15" customHeight="1" x14ac:dyDescent="0.2">
      <c r="A132" s="562"/>
      <c r="B132" s="106" t="s">
        <v>206</v>
      </c>
      <c r="C132" s="14">
        <f>SUM(ENERO:DICIEMBRE!C132)</f>
        <v>385572</v>
      </c>
      <c r="D132" s="14">
        <f>SUM(ENERO:DICIEMBRE!D132)</f>
        <v>383023</v>
      </c>
      <c r="E132" s="14">
        <f>SUM(ENERO:DICIEMBRE!E132)</f>
        <v>383023</v>
      </c>
      <c r="F132" s="14">
        <f>SUM(ENERO:DICIEMBRE!F132)</f>
        <v>0</v>
      </c>
      <c r="G132" s="14">
        <f>SUM(ENERO:DICIEMBRE!G132)</f>
        <v>2549</v>
      </c>
      <c r="H132" s="14">
        <f>SUM(ENERO:DICIEMBRE!H132)</f>
        <v>7250</v>
      </c>
      <c r="I132" s="14">
        <f>SUM(ENERO:DICIEMBRE!I132)</f>
        <v>354571</v>
      </c>
      <c r="J132" s="14">
        <f>SUM(ENERO:DICIEMBRE!J132)</f>
        <v>23751</v>
      </c>
      <c r="K132" s="14">
        <f>SUM(ENERO:DICIEMBRE!K132)</f>
        <v>0</v>
      </c>
      <c r="L132" s="14">
        <f>SUM(ENERO:DICIEMBRE!L132)</f>
        <v>0</v>
      </c>
      <c r="M132" s="14">
        <f>SUM(ENERO:DICIEMBRE!M132)</f>
        <v>0</v>
      </c>
      <c r="N132" s="14">
        <f>SUM(ENERO:DICIEMBRE!N132)</f>
        <v>0</v>
      </c>
      <c r="O132" s="14">
        <f>SUM(ENERO:DICIEMBRE!O132)</f>
        <v>0</v>
      </c>
      <c r="P132" s="14">
        <f>SUM(ENERO:DICIEMBRE!P132)</f>
        <v>546</v>
      </c>
      <c r="Q132" s="14">
        <f>SUM(ENERO:DICIEMBRE!Q132)</f>
        <v>0</v>
      </c>
      <c r="R132" s="14">
        <f>SUM(ENERO:DICIEMBRE!R132)</f>
        <v>0</v>
      </c>
      <c r="S132" s="14">
        <f>SUM(ENERO:DICIEMBRE!S132)</f>
        <v>8485797820</v>
      </c>
    </row>
    <row r="133" spans="1:19" ht="15" customHeight="1" x14ac:dyDescent="0.2">
      <c r="A133" s="92" t="s">
        <v>207</v>
      </c>
      <c r="B133" s="93" t="s">
        <v>208</v>
      </c>
      <c r="C133" s="14">
        <f>SUM(ENERO:DICIEMBRE!C133)</f>
        <v>6860</v>
      </c>
      <c r="D133" s="14">
        <f>SUM(ENERO:DICIEMBRE!D133)</f>
        <v>6814</v>
      </c>
      <c r="E133" s="14">
        <f>SUM(ENERO:DICIEMBRE!E133)</f>
        <v>6814</v>
      </c>
      <c r="F133" s="14">
        <f>SUM(ENERO:DICIEMBRE!F133)</f>
        <v>0</v>
      </c>
      <c r="G133" s="14">
        <f>SUM(ENERO:DICIEMBRE!G133)</f>
        <v>46</v>
      </c>
      <c r="H133" s="14">
        <f>SUM(ENERO:DICIEMBRE!H133)</f>
        <v>125</v>
      </c>
      <c r="I133" s="14">
        <f>SUM(ENERO:DICIEMBRE!I133)</f>
        <v>69</v>
      </c>
      <c r="J133" s="14">
        <f>SUM(ENERO:DICIEMBRE!J133)</f>
        <v>6666</v>
      </c>
      <c r="K133" s="14">
        <f>SUM(ENERO:DICIEMBRE!K133)</f>
        <v>0</v>
      </c>
      <c r="L133" s="14">
        <f>SUM(ENERO:DICIEMBRE!L133)</f>
        <v>0</v>
      </c>
      <c r="M133" s="14">
        <f>SUM(ENERO:DICIEMBRE!M133)</f>
        <v>0</v>
      </c>
      <c r="N133" s="14">
        <f>SUM(ENERO:DICIEMBRE!N133)</f>
        <v>0</v>
      </c>
      <c r="O133" s="14">
        <f>SUM(ENERO:DICIEMBRE!O133)</f>
        <v>0</v>
      </c>
      <c r="P133" s="14">
        <f>SUM(ENERO:DICIEMBRE!P133)</f>
        <v>0</v>
      </c>
      <c r="Q133" s="14">
        <f>SUM(ENERO:DICIEMBRE!Q133)</f>
        <v>0</v>
      </c>
      <c r="R133" s="14">
        <f>SUM(ENERO:DICIEMBRE!R133)</f>
        <v>0</v>
      </c>
      <c r="S133" s="14">
        <f>SUM(ENERO:DICIEMBRE!S133)</f>
        <v>15013080</v>
      </c>
    </row>
    <row r="134" spans="1:19" s="109" customFormat="1" ht="15" customHeight="1" x14ac:dyDescent="0.2">
      <c r="A134" s="95" t="s">
        <v>209</v>
      </c>
      <c r="B134" s="107" t="s">
        <v>210</v>
      </c>
      <c r="C134" s="14">
        <f>SUM(ENERO:DICIEMBRE!C134)</f>
        <v>1129</v>
      </c>
      <c r="D134" s="14">
        <f>SUM(ENERO:DICIEMBRE!D134)</f>
        <v>1117</v>
      </c>
      <c r="E134" s="14">
        <f>SUM(ENERO:DICIEMBRE!E134)</f>
        <v>1117</v>
      </c>
      <c r="F134" s="14">
        <f>SUM(ENERO:DICIEMBRE!F134)</f>
        <v>0</v>
      </c>
      <c r="G134" s="14">
        <f>SUM(ENERO:DICIEMBRE!G134)</f>
        <v>12</v>
      </c>
      <c r="H134" s="14">
        <f>SUM(ENERO:DICIEMBRE!H134)</f>
        <v>318</v>
      </c>
      <c r="I134" s="14">
        <f>SUM(ENERO:DICIEMBRE!I134)</f>
        <v>509</v>
      </c>
      <c r="J134" s="14">
        <f>SUM(ENERO:DICIEMBRE!J134)</f>
        <v>302</v>
      </c>
      <c r="K134" s="14">
        <f>SUM(ENERO:DICIEMBRE!K134)</f>
        <v>0</v>
      </c>
      <c r="L134" s="14">
        <f>SUM(ENERO:DICIEMBRE!L134)</f>
        <v>0</v>
      </c>
      <c r="M134" s="14">
        <f>SUM(ENERO:DICIEMBRE!M134)</f>
        <v>0</v>
      </c>
      <c r="N134" s="14">
        <f>SUM(ENERO:DICIEMBRE!N134)</f>
        <v>0</v>
      </c>
      <c r="O134" s="14">
        <f>SUM(ENERO:DICIEMBRE!O134)</f>
        <v>0</v>
      </c>
      <c r="P134" s="14">
        <f>SUM(ENERO:DICIEMBRE!P134)</f>
        <v>56</v>
      </c>
      <c r="Q134" s="14">
        <f>SUM(ENERO:DICIEMBRE!Q134)</f>
        <v>0</v>
      </c>
      <c r="R134" s="14">
        <f>SUM(ENERO:DICIEMBRE!R134)</f>
        <v>0</v>
      </c>
      <c r="S134" s="14">
        <f>SUM(ENERO:DICIEMBRE!S134)</f>
        <v>1964880</v>
      </c>
    </row>
    <row r="135" spans="1:19" ht="15" customHeight="1" x14ac:dyDescent="0.2">
      <c r="A135" s="95" t="s">
        <v>211</v>
      </c>
      <c r="B135" s="107" t="s">
        <v>212</v>
      </c>
      <c r="C135" s="14">
        <f>SUM(ENERO:DICIEMBRE!C135)</f>
        <v>45825</v>
      </c>
      <c r="D135" s="14">
        <f>SUM(ENERO:DICIEMBRE!D135)</f>
        <v>45648</v>
      </c>
      <c r="E135" s="14">
        <f>SUM(ENERO:DICIEMBRE!E135)</f>
        <v>45648</v>
      </c>
      <c r="F135" s="14">
        <f>SUM(ENERO:DICIEMBRE!F135)</f>
        <v>0</v>
      </c>
      <c r="G135" s="14">
        <f>SUM(ENERO:DICIEMBRE!G135)</f>
        <v>177</v>
      </c>
      <c r="H135" s="14">
        <f>SUM(ENERO:DICIEMBRE!H135)</f>
        <v>3710</v>
      </c>
      <c r="I135" s="14">
        <f>SUM(ENERO:DICIEMBRE!I135)</f>
        <v>32396</v>
      </c>
      <c r="J135" s="14">
        <f>SUM(ENERO:DICIEMBRE!J135)</f>
        <v>9719</v>
      </c>
      <c r="K135" s="14">
        <f>SUM(ENERO:DICIEMBRE!K135)</f>
        <v>0</v>
      </c>
      <c r="L135" s="14">
        <f>SUM(ENERO:DICIEMBRE!L135)</f>
        <v>0</v>
      </c>
      <c r="M135" s="14">
        <f>SUM(ENERO:DICIEMBRE!M135)</f>
        <v>0</v>
      </c>
      <c r="N135" s="14">
        <f>SUM(ENERO:DICIEMBRE!N135)</f>
        <v>0</v>
      </c>
      <c r="O135" s="14">
        <f>SUM(ENERO:DICIEMBRE!O135)</f>
        <v>0</v>
      </c>
      <c r="P135" s="14">
        <f>SUM(ENERO:DICIEMBRE!P135)</f>
        <v>8</v>
      </c>
      <c r="Q135" s="14">
        <f>SUM(ENERO:DICIEMBRE!Q135)</f>
        <v>0</v>
      </c>
      <c r="R135" s="14">
        <f>SUM(ENERO:DICIEMBRE!R135)</f>
        <v>0</v>
      </c>
      <c r="S135" s="14">
        <f>SUM(ENERO:DICIEMBRE!S135)</f>
        <v>80827670</v>
      </c>
    </row>
    <row r="136" spans="1:19" s="3" customFormat="1" ht="15" customHeight="1" x14ac:dyDescent="0.2">
      <c r="A136" s="559" t="s">
        <v>213</v>
      </c>
      <c r="B136" s="560"/>
      <c r="C136" s="35">
        <f>SUM(ENERO:DICIEMBRE!C136)</f>
        <v>68044</v>
      </c>
      <c r="D136" s="35">
        <f>SUM(ENERO:DICIEMBRE!D136)</f>
        <v>67422</v>
      </c>
      <c r="E136" s="35">
        <f>SUM(ENERO:DICIEMBRE!E136)</f>
        <v>67369</v>
      </c>
      <c r="F136" s="35">
        <f>SUM(ENERO:DICIEMBRE!F136)</f>
        <v>53</v>
      </c>
      <c r="G136" s="35">
        <f>SUM(ENERO:DICIEMBRE!G136)</f>
        <v>622</v>
      </c>
      <c r="H136" s="35">
        <f>SUM(ENERO:DICIEMBRE!H136)</f>
        <v>11384</v>
      </c>
      <c r="I136" s="35">
        <f>SUM(ENERO:DICIEMBRE!I136)</f>
        <v>20285</v>
      </c>
      <c r="J136" s="35">
        <f>SUM(ENERO:DICIEMBRE!J136)</f>
        <v>36375</v>
      </c>
      <c r="K136" s="35">
        <f>SUM(ENERO:DICIEMBRE!K136)</f>
        <v>86</v>
      </c>
      <c r="L136" s="35">
        <f>SUM(ENERO:DICIEMBRE!L136)</f>
        <v>0</v>
      </c>
      <c r="M136" s="35">
        <f>SUM(ENERO:DICIEMBRE!M136)</f>
        <v>0</v>
      </c>
      <c r="N136" s="35">
        <f>SUM(ENERO:DICIEMBRE!N136)</f>
        <v>0</v>
      </c>
      <c r="O136" s="35">
        <f>SUM(ENERO:DICIEMBRE!O136)</f>
        <v>0</v>
      </c>
      <c r="P136" s="35">
        <f>SUM(ENERO:DICIEMBRE!P136)</f>
        <v>17426</v>
      </c>
      <c r="Q136" s="35">
        <f>SUM(ENERO:DICIEMBRE!Q136)</f>
        <v>0</v>
      </c>
      <c r="R136" s="35">
        <f>SUM(ENERO:DICIEMBRE!R136)</f>
        <v>0</v>
      </c>
      <c r="S136" s="35">
        <f>SUM(ENERO:DICIEMBRE!S136)</f>
        <v>1862341620</v>
      </c>
    </row>
    <row r="137" spans="1:19" ht="15" customHeight="1" x14ac:dyDescent="0.2">
      <c r="A137" s="92" t="s">
        <v>214</v>
      </c>
      <c r="B137" s="110" t="s">
        <v>215</v>
      </c>
      <c r="C137" s="14">
        <f>SUM(ENERO:DICIEMBRE!C137)</f>
        <v>32702</v>
      </c>
      <c r="D137" s="14">
        <f>SUM(ENERO:DICIEMBRE!D137)</f>
        <v>32361</v>
      </c>
      <c r="E137" s="14">
        <f>SUM(ENERO:DICIEMBRE!E137)</f>
        <v>32308</v>
      </c>
      <c r="F137" s="14">
        <f>SUM(ENERO:DICIEMBRE!F137)</f>
        <v>53</v>
      </c>
      <c r="G137" s="14">
        <f>SUM(ENERO:DICIEMBRE!G137)</f>
        <v>341</v>
      </c>
      <c r="H137" s="14">
        <f>SUM(ENERO:DICIEMBRE!H137)</f>
        <v>4390</v>
      </c>
      <c r="I137" s="14">
        <f>SUM(ENERO:DICIEMBRE!I137)</f>
        <v>9616</v>
      </c>
      <c r="J137" s="14">
        <f>SUM(ENERO:DICIEMBRE!J137)</f>
        <v>18696</v>
      </c>
      <c r="K137" s="14">
        <f>SUM(ENERO:DICIEMBRE!K137)</f>
        <v>32</v>
      </c>
      <c r="L137" s="14">
        <f>SUM(ENERO:DICIEMBRE!L137)</f>
        <v>0</v>
      </c>
      <c r="M137" s="14">
        <f>SUM(ENERO:DICIEMBRE!M137)</f>
        <v>0</v>
      </c>
      <c r="N137" s="14">
        <f>SUM(ENERO:DICIEMBRE!N137)</f>
        <v>0</v>
      </c>
      <c r="O137" s="14">
        <f>SUM(ENERO:DICIEMBRE!O137)</f>
        <v>0</v>
      </c>
      <c r="P137" s="14">
        <f>SUM(ENERO:DICIEMBRE!P137)</f>
        <v>0</v>
      </c>
      <c r="Q137" s="14">
        <f>SUM(ENERO:DICIEMBRE!Q137)</f>
        <v>0</v>
      </c>
      <c r="R137" s="14">
        <f>SUM(ENERO:DICIEMBRE!R137)</f>
        <v>0</v>
      </c>
      <c r="S137" s="14">
        <f>SUM(ENERO:DICIEMBRE!S137)</f>
        <v>335882420</v>
      </c>
    </row>
    <row r="138" spans="1:19" ht="15" customHeight="1" x14ac:dyDescent="0.2">
      <c r="A138" s="98" t="s">
        <v>216</v>
      </c>
      <c r="B138" s="111" t="s">
        <v>217</v>
      </c>
      <c r="C138" s="14">
        <f>SUM(ENERO:DICIEMBRE!C138)</f>
        <v>17</v>
      </c>
      <c r="D138" s="14">
        <f>SUM(ENERO:DICIEMBRE!D138)</f>
        <v>17</v>
      </c>
      <c r="E138" s="14">
        <f>SUM(ENERO:DICIEMBRE!E138)</f>
        <v>17</v>
      </c>
      <c r="F138" s="14">
        <f>SUM(ENERO:DICIEMBRE!F138)</f>
        <v>0</v>
      </c>
      <c r="G138" s="14">
        <f>SUM(ENERO:DICIEMBRE!G138)</f>
        <v>0</v>
      </c>
      <c r="H138" s="14">
        <f>SUM(ENERO:DICIEMBRE!H138)</f>
        <v>2</v>
      </c>
      <c r="I138" s="14">
        <f>SUM(ENERO:DICIEMBRE!I138)</f>
        <v>15</v>
      </c>
      <c r="J138" s="14">
        <f>SUM(ENERO:DICIEMBRE!J138)</f>
        <v>0</v>
      </c>
      <c r="K138" s="14">
        <f>SUM(ENERO:DICIEMBRE!K138)</f>
        <v>0</v>
      </c>
      <c r="L138" s="14">
        <f>SUM(ENERO:DICIEMBRE!L138)</f>
        <v>0</v>
      </c>
      <c r="M138" s="14">
        <f>SUM(ENERO:DICIEMBRE!M138)</f>
        <v>0</v>
      </c>
      <c r="N138" s="14">
        <f>SUM(ENERO:DICIEMBRE!N138)</f>
        <v>0</v>
      </c>
      <c r="O138" s="14">
        <f>SUM(ENERO:DICIEMBRE!O138)</f>
        <v>0</v>
      </c>
      <c r="P138" s="14">
        <f>SUM(ENERO:DICIEMBRE!P138)</f>
        <v>0</v>
      </c>
      <c r="Q138" s="14">
        <f>SUM(ENERO:DICIEMBRE!Q138)</f>
        <v>0</v>
      </c>
      <c r="R138" s="14">
        <f>SUM(ENERO:DICIEMBRE!R138)</f>
        <v>0</v>
      </c>
      <c r="S138" s="14">
        <f>SUM(ENERO:DICIEMBRE!S138)</f>
        <v>456110</v>
      </c>
    </row>
    <row r="139" spans="1:19" ht="15" customHeight="1" x14ac:dyDescent="0.2">
      <c r="A139" s="112" t="s">
        <v>218</v>
      </c>
      <c r="B139" s="113" t="s">
        <v>219</v>
      </c>
      <c r="C139" s="14">
        <f>SUM(ENERO:DICIEMBRE!C139)</f>
        <v>21465</v>
      </c>
      <c r="D139" s="14">
        <f>SUM(ENERO:DICIEMBRE!D139)</f>
        <v>21309</v>
      </c>
      <c r="E139" s="14">
        <f>SUM(ENERO:DICIEMBRE!E139)</f>
        <v>21309</v>
      </c>
      <c r="F139" s="14">
        <f>SUM(ENERO:DICIEMBRE!F139)</f>
        <v>0</v>
      </c>
      <c r="G139" s="14">
        <f>SUM(ENERO:DICIEMBRE!G139)</f>
        <v>156</v>
      </c>
      <c r="H139" s="14">
        <f>SUM(ENERO:DICIEMBRE!H139)</f>
        <v>2754</v>
      </c>
      <c r="I139" s="14">
        <f>SUM(ENERO:DICIEMBRE!I139)</f>
        <v>3631</v>
      </c>
      <c r="J139" s="14">
        <f>SUM(ENERO:DICIEMBRE!J139)</f>
        <v>15080</v>
      </c>
      <c r="K139" s="14">
        <f>SUM(ENERO:DICIEMBRE!K139)</f>
        <v>48</v>
      </c>
      <c r="L139" s="14">
        <f>SUM(ENERO:DICIEMBRE!L139)</f>
        <v>0</v>
      </c>
      <c r="M139" s="14">
        <f>SUM(ENERO:DICIEMBRE!M139)</f>
        <v>0</v>
      </c>
      <c r="N139" s="14">
        <f>SUM(ENERO:DICIEMBRE!N139)</f>
        <v>0</v>
      </c>
      <c r="O139" s="14">
        <f>SUM(ENERO:DICIEMBRE!O139)</f>
        <v>0</v>
      </c>
      <c r="P139" s="14">
        <f>SUM(ENERO:DICIEMBRE!P139)</f>
        <v>17223</v>
      </c>
      <c r="Q139" s="14">
        <f>SUM(ENERO:DICIEMBRE!Q139)</f>
        <v>0</v>
      </c>
      <c r="R139" s="14">
        <f>SUM(ENERO:DICIEMBRE!R139)</f>
        <v>0</v>
      </c>
      <c r="S139" s="14">
        <f>SUM(ENERO:DICIEMBRE!S139)</f>
        <v>1264805210</v>
      </c>
    </row>
    <row r="140" spans="1:19" ht="15" customHeight="1" x14ac:dyDescent="0.2">
      <c r="A140" s="563" t="s">
        <v>196</v>
      </c>
      <c r="B140" s="110" t="s">
        <v>220</v>
      </c>
      <c r="C140" s="14">
        <f>SUM(ENERO:DICIEMBRE!C140)</f>
        <v>13817</v>
      </c>
      <c r="D140" s="14">
        <f>SUM(ENERO:DICIEMBRE!D140)</f>
        <v>13692</v>
      </c>
      <c r="E140" s="14">
        <f>SUM(ENERO:DICIEMBRE!E140)</f>
        <v>13692</v>
      </c>
      <c r="F140" s="14">
        <f>SUM(ENERO:DICIEMBRE!F140)</f>
        <v>0</v>
      </c>
      <c r="G140" s="14">
        <f>SUM(ENERO:DICIEMBRE!G140)</f>
        <v>125</v>
      </c>
      <c r="H140" s="14">
        <f>SUM(ENERO:DICIEMBRE!H140)</f>
        <v>4215</v>
      </c>
      <c r="I140" s="14">
        <f>SUM(ENERO:DICIEMBRE!I140)</f>
        <v>7003</v>
      </c>
      <c r="J140" s="14">
        <f>SUM(ENERO:DICIEMBRE!J140)</f>
        <v>2599</v>
      </c>
      <c r="K140" s="14">
        <f>SUM(ENERO:DICIEMBRE!K140)</f>
        <v>6</v>
      </c>
      <c r="L140" s="14">
        <f>SUM(ENERO:DICIEMBRE!L140)</f>
        <v>0</v>
      </c>
      <c r="M140" s="14">
        <f>SUM(ENERO:DICIEMBRE!M140)</f>
        <v>0</v>
      </c>
      <c r="N140" s="14">
        <f>SUM(ENERO:DICIEMBRE!N140)</f>
        <v>0</v>
      </c>
      <c r="O140" s="14">
        <f>SUM(ENERO:DICIEMBRE!O140)</f>
        <v>0</v>
      </c>
      <c r="P140" s="14">
        <f>SUM(ENERO:DICIEMBRE!P140)</f>
        <v>9</v>
      </c>
      <c r="Q140" s="14">
        <f>SUM(ENERO:DICIEMBRE!Q140)</f>
        <v>0</v>
      </c>
      <c r="R140" s="14">
        <f>SUM(ENERO:DICIEMBRE!R140)</f>
        <v>0</v>
      </c>
      <c r="S140" s="14">
        <f>SUM(ENERO:DICIEMBRE!S140)</f>
        <v>261197880</v>
      </c>
    </row>
    <row r="141" spans="1:19" ht="15" customHeight="1" x14ac:dyDescent="0.2">
      <c r="A141" s="563"/>
      <c r="B141" s="105" t="s">
        <v>221</v>
      </c>
      <c r="C141" s="14">
        <f>SUM(ENERO:DICIEMBRE!C141)</f>
        <v>12739</v>
      </c>
      <c r="D141" s="14">
        <f>SUM(ENERO:DICIEMBRE!D141)</f>
        <v>12638</v>
      </c>
      <c r="E141" s="14">
        <f>SUM(ENERO:DICIEMBRE!E141)</f>
        <v>12638</v>
      </c>
      <c r="F141" s="14">
        <f>SUM(ENERO:DICIEMBRE!F141)</f>
        <v>0</v>
      </c>
      <c r="G141" s="14">
        <f>SUM(ENERO:DICIEMBRE!G141)</f>
        <v>101</v>
      </c>
      <c r="H141" s="14">
        <f>SUM(ENERO:DICIEMBRE!H141)</f>
        <v>3899</v>
      </c>
      <c r="I141" s="14">
        <f>SUM(ENERO:DICIEMBRE!I141)</f>
        <v>6608</v>
      </c>
      <c r="J141" s="14">
        <f>SUM(ENERO:DICIEMBRE!J141)</f>
        <v>2232</v>
      </c>
      <c r="K141" s="14">
        <f>SUM(ENERO:DICIEMBRE!K141)</f>
        <v>6</v>
      </c>
      <c r="L141" s="14">
        <f>SUM(ENERO:DICIEMBRE!L141)</f>
        <v>0</v>
      </c>
      <c r="M141" s="14">
        <f>SUM(ENERO:DICIEMBRE!M141)</f>
        <v>0</v>
      </c>
      <c r="N141" s="14">
        <f>SUM(ENERO:DICIEMBRE!N141)</f>
        <v>0</v>
      </c>
      <c r="O141" s="14">
        <f>SUM(ENERO:DICIEMBRE!O141)</f>
        <v>0</v>
      </c>
      <c r="P141" s="14">
        <f>SUM(ENERO:DICIEMBRE!P141)</f>
        <v>9</v>
      </c>
      <c r="Q141" s="14">
        <f>SUM(ENERO:DICIEMBRE!Q141)</f>
        <v>0</v>
      </c>
      <c r="R141" s="14">
        <f>SUM(ENERO:DICIEMBRE!R141)</f>
        <v>0</v>
      </c>
      <c r="S141" s="14">
        <f>SUM(ENERO:DICIEMBRE!S141)</f>
        <v>237229920</v>
      </c>
    </row>
    <row r="142" spans="1:19" ht="15" customHeight="1" x14ac:dyDescent="0.2">
      <c r="A142" s="563"/>
      <c r="B142" s="105" t="s">
        <v>222</v>
      </c>
      <c r="C142" s="14">
        <f>SUM(ENERO:DICIEMBRE!C142)</f>
        <v>0</v>
      </c>
      <c r="D142" s="14">
        <f>SUM(ENERO:DICIEMBRE!D142)</f>
        <v>0</v>
      </c>
      <c r="E142" s="14">
        <f>SUM(ENERO:DICIEMBRE!E142)</f>
        <v>0</v>
      </c>
      <c r="F142" s="14">
        <f>SUM(ENERO:DICIEMBRE!F142)</f>
        <v>0</v>
      </c>
      <c r="G142" s="14">
        <f>SUM(ENERO:DICIEMBRE!G142)</f>
        <v>0</v>
      </c>
      <c r="H142" s="14">
        <f>SUM(ENERO:DICIEMBRE!H142)</f>
        <v>0</v>
      </c>
      <c r="I142" s="14">
        <f>SUM(ENERO:DICIEMBRE!I142)</f>
        <v>0</v>
      </c>
      <c r="J142" s="14">
        <f>SUM(ENERO:DICIEMBRE!J142)</f>
        <v>0</v>
      </c>
      <c r="K142" s="14">
        <f>SUM(ENERO:DICIEMBRE!K142)</f>
        <v>0</v>
      </c>
      <c r="L142" s="14">
        <f>SUM(ENERO:DICIEMBRE!L142)</f>
        <v>0</v>
      </c>
      <c r="M142" s="14">
        <f>SUM(ENERO:DICIEMBRE!M142)</f>
        <v>0</v>
      </c>
      <c r="N142" s="14">
        <f>SUM(ENERO:DICIEMBRE!N142)</f>
        <v>0</v>
      </c>
      <c r="O142" s="14">
        <f>SUM(ENERO:DICIEMBRE!O142)</f>
        <v>0</v>
      </c>
      <c r="P142" s="14">
        <f>SUM(ENERO:DICIEMBRE!P142)</f>
        <v>0</v>
      </c>
      <c r="Q142" s="14">
        <f>SUM(ENERO:DICIEMBRE!Q142)</f>
        <v>0</v>
      </c>
      <c r="R142" s="14">
        <f>SUM(ENERO:DICIEMBRE!R142)</f>
        <v>0</v>
      </c>
      <c r="S142" s="14">
        <f>SUM(ENERO:DICIEMBRE!S142)</f>
        <v>0</v>
      </c>
    </row>
    <row r="143" spans="1:19" ht="15" customHeight="1" x14ac:dyDescent="0.2">
      <c r="A143" s="563"/>
      <c r="B143" s="106" t="s">
        <v>223</v>
      </c>
      <c r="C143" s="14">
        <f>SUM(ENERO:DICIEMBRE!C143)</f>
        <v>1078</v>
      </c>
      <c r="D143" s="14">
        <f>SUM(ENERO:DICIEMBRE!D143)</f>
        <v>1054</v>
      </c>
      <c r="E143" s="14">
        <f>SUM(ENERO:DICIEMBRE!E143)</f>
        <v>1054</v>
      </c>
      <c r="F143" s="14">
        <f>SUM(ENERO:DICIEMBRE!F143)</f>
        <v>0</v>
      </c>
      <c r="G143" s="14">
        <f>SUM(ENERO:DICIEMBRE!G143)</f>
        <v>24</v>
      </c>
      <c r="H143" s="14">
        <f>SUM(ENERO:DICIEMBRE!H143)</f>
        <v>316</v>
      </c>
      <c r="I143" s="14">
        <f>SUM(ENERO:DICIEMBRE!I143)</f>
        <v>395</v>
      </c>
      <c r="J143" s="14">
        <f>SUM(ENERO:DICIEMBRE!J143)</f>
        <v>367</v>
      </c>
      <c r="K143" s="14">
        <f>SUM(ENERO:DICIEMBRE!K143)</f>
        <v>0</v>
      </c>
      <c r="L143" s="14">
        <f>SUM(ENERO:DICIEMBRE!L143)</f>
        <v>0</v>
      </c>
      <c r="M143" s="14">
        <f>SUM(ENERO:DICIEMBRE!M143)</f>
        <v>0</v>
      </c>
      <c r="N143" s="14">
        <f>SUM(ENERO:DICIEMBRE!N143)</f>
        <v>0</v>
      </c>
      <c r="O143" s="14">
        <f>SUM(ENERO:DICIEMBRE!O143)</f>
        <v>0</v>
      </c>
      <c r="P143" s="14">
        <f>SUM(ENERO:DICIEMBRE!P143)</f>
        <v>0</v>
      </c>
      <c r="Q143" s="14">
        <f>SUM(ENERO:DICIEMBRE!Q143)</f>
        <v>0</v>
      </c>
      <c r="R143" s="14">
        <f>SUM(ENERO:DICIEMBRE!R143)</f>
        <v>0</v>
      </c>
      <c r="S143" s="14">
        <f>SUM(ENERO:DICIEMBRE!S143)</f>
        <v>23967960</v>
      </c>
    </row>
    <row r="144" spans="1:19" ht="15" customHeight="1" x14ac:dyDescent="0.2">
      <c r="A144" s="92" t="s">
        <v>198</v>
      </c>
      <c r="B144" s="114" t="s">
        <v>224</v>
      </c>
      <c r="C144" s="14">
        <f>SUM(ENERO:DICIEMBRE!C144)</f>
        <v>0</v>
      </c>
      <c r="D144" s="14">
        <f>SUM(ENERO:DICIEMBRE!D144)</f>
        <v>0</v>
      </c>
      <c r="E144" s="14">
        <f>SUM(ENERO:DICIEMBRE!E144)</f>
        <v>0</v>
      </c>
      <c r="F144" s="14">
        <f>SUM(ENERO:DICIEMBRE!F144)</f>
        <v>0</v>
      </c>
      <c r="G144" s="14">
        <f>SUM(ENERO:DICIEMBRE!G144)</f>
        <v>0</v>
      </c>
      <c r="H144" s="14">
        <f>SUM(ENERO:DICIEMBRE!H144)</f>
        <v>0</v>
      </c>
      <c r="I144" s="14">
        <f>SUM(ENERO:DICIEMBRE!I144)</f>
        <v>0</v>
      </c>
      <c r="J144" s="14">
        <f>SUM(ENERO:DICIEMBRE!J144)</f>
        <v>0</v>
      </c>
      <c r="K144" s="14">
        <f>SUM(ENERO:DICIEMBRE!K144)</f>
        <v>0</v>
      </c>
      <c r="L144" s="14">
        <f>SUM(ENERO:DICIEMBRE!L144)</f>
        <v>0</v>
      </c>
      <c r="M144" s="14">
        <f>SUM(ENERO:DICIEMBRE!M144)</f>
        <v>0</v>
      </c>
      <c r="N144" s="14">
        <f>SUM(ENERO:DICIEMBRE!N144)</f>
        <v>0</v>
      </c>
      <c r="O144" s="14">
        <f>SUM(ENERO:DICIEMBRE!O144)</f>
        <v>0</v>
      </c>
      <c r="P144" s="14">
        <f>SUM(ENERO:DICIEMBRE!P144)</f>
        <v>194</v>
      </c>
      <c r="Q144" s="14">
        <f>SUM(ENERO:DICIEMBRE!Q144)</f>
        <v>0</v>
      </c>
      <c r="R144" s="14">
        <f>SUM(ENERO:DICIEMBRE!R144)</f>
        <v>0</v>
      </c>
      <c r="S144" s="14">
        <f>SUM(ENERO:DICIEMBRE!S144)</f>
        <v>0</v>
      </c>
    </row>
    <row r="145" spans="1:24" s="117" customFormat="1" ht="15" customHeight="1" x14ac:dyDescent="0.2">
      <c r="A145" s="98"/>
      <c r="B145" s="115" t="s">
        <v>225</v>
      </c>
      <c r="C145" s="14">
        <f>SUM(ENERO:DICIEMBRE!C145)</f>
        <v>43</v>
      </c>
      <c r="D145" s="14">
        <f>SUM(ENERO:DICIEMBRE!D145)</f>
        <v>43</v>
      </c>
      <c r="E145" s="14">
        <f>SUM(ENERO:DICIEMBRE!E145)</f>
        <v>43</v>
      </c>
      <c r="F145" s="14">
        <f>SUM(ENERO:DICIEMBRE!F145)</f>
        <v>0</v>
      </c>
      <c r="G145" s="14">
        <f>SUM(ENERO:DICIEMBRE!G145)</f>
        <v>0</v>
      </c>
      <c r="H145" s="14">
        <f>SUM(ENERO:DICIEMBRE!H145)</f>
        <v>23</v>
      </c>
      <c r="I145" s="14">
        <f>SUM(ENERO:DICIEMBRE!I145)</f>
        <v>20</v>
      </c>
      <c r="J145" s="14">
        <f>SUM(ENERO:DICIEMBRE!J145)</f>
        <v>0</v>
      </c>
      <c r="K145" s="14">
        <f>SUM(ENERO:DICIEMBRE!K145)</f>
        <v>0</v>
      </c>
      <c r="L145" s="14">
        <f>SUM(ENERO:DICIEMBRE!L145)</f>
        <v>0</v>
      </c>
      <c r="M145" s="14">
        <f>SUM(ENERO:DICIEMBRE!M145)</f>
        <v>0</v>
      </c>
      <c r="N145" s="14">
        <f>SUM(ENERO:DICIEMBRE!N145)</f>
        <v>0</v>
      </c>
      <c r="O145" s="14">
        <f>SUM(ENERO:DICIEMBRE!O145)</f>
        <v>0</v>
      </c>
      <c r="P145" s="14">
        <f>SUM(ENERO:DICIEMBRE!P145)</f>
        <v>0</v>
      </c>
      <c r="Q145" s="14">
        <f>SUM(ENERO:DICIEMBRE!Q145)</f>
        <v>0</v>
      </c>
      <c r="R145" s="14">
        <f>SUM(ENERO:DICIEMBRE!R145)</f>
        <v>0</v>
      </c>
      <c r="S145" s="14">
        <f>SUM(ENERO:DICIEMBRE!S145)</f>
        <v>0</v>
      </c>
    </row>
    <row r="146" spans="1:24" s="117" customFormat="1" ht="15" customHeight="1" x14ac:dyDescent="0.2">
      <c r="A146" s="564" t="s">
        <v>226</v>
      </c>
      <c r="B146" s="565"/>
      <c r="C146" s="14">
        <f>SUM(ENERO:DICIEMBRE!C146)</f>
        <v>68200</v>
      </c>
      <c r="D146" s="14">
        <f>SUM(ENERO:DICIEMBRE!D146)</f>
        <v>65703</v>
      </c>
      <c r="E146" s="14">
        <f>SUM(ENERO:DICIEMBRE!E146)</f>
        <v>65703</v>
      </c>
      <c r="F146" s="14">
        <f>SUM(ENERO:DICIEMBRE!F146)</f>
        <v>0</v>
      </c>
      <c r="G146" s="14">
        <f>SUM(ENERO:DICIEMBRE!G146)</f>
        <v>2497</v>
      </c>
      <c r="H146" s="14">
        <f>SUM(ENERO:DICIEMBRE!H146)</f>
        <v>36756</v>
      </c>
      <c r="I146" s="14">
        <f>SUM(ENERO:DICIEMBRE!I146)</f>
        <v>17050</v>
      </c>
      <c r="J146" s="14">
        <f>SUM(ENERO:DICIEMBRE!J146)</f>
        <v>14394</v>
      </c>
      <c r="K146" s="14">
        <f>SUM(ENERO:DICIEMBRE!K146)</f>
        <v>0</v>
      </c>
      <c r="L146" s="14">
        <f>SUM(ENERO:DICIEMBRE!L146)</f>
        <v>0</v>
      </c>
      <c r="M146" s="14">
        <f>SUM(ENERO:DICIEMBRE!M146)</f>
        <v>0</v>
      </c>
      <c r="N146" s="14">
        <f>SUM(ENERO:DICIEMBRE!N146)</f>
        <v>0</v>
      </c>
      <c r="O146" s="14">
        <f>SUM(ENERO:DICIEMBRE!O146)</f>
        <v>0</v>
      </c>
      <c r="P146" s="14">
        <f>SUM(ENERO:DICIEMBRE!P146)</f>
        <v>5</v>
      </c>
      <c r="Q146" s="14">
        <f>SUM(ENERO:DICIEMBRE!Q146)</f>
        <v>0</v>
      </c>
      <c r="R146" s="14">
        <f>SUM(ENERO:DICIEMBRE!R146)</f>
        <v>0</v>
      </c>
      <c r="S146" s="14">
        <f>SUM(ENERO:DICIEMBRE!S146)</f>
        <v>0</v>
      </c>
    </row>
    <row r="147" spans="1:24" s="3" customFormat="1" ht="15" customHeight="1" x14ac:dyDescent="0.2">
      <c r="A147" s="566" t="s">
        <v>227</v>
      </c>
      <c r="B147" s="567"/>
      <c r="C147" s="14">
        <f>SUM(ENERO:DICIEMBRE!C147)</f>
        <v>0</v>
      </c>
      <c r="D147" s="14">
        <f>SUM(ENERO:DICIEMBRE!D147)</f>
        <v>0</v>
      </c>
      <c r="E147" s="14">
        <f>SUM(ENERO:DICIEMBRE!E147)</f>
        <v>0</v>
      </c>
      <c r="F147" s="14">
        <f>SUM(ENERO:DICIEMBRE!F147)</f>
        <v>0</v>
      </c>
      <c r="G147" s="14">
        <f>SUM(ENERO:DICIEMBRE!G147)</f>
        <v>0</v>
      </c>
      <c r="H147" s="14">
        <f>SUM(ENERO:DICIEMBRE!H147)</f>
        <v>0</v>
      </c>
      <c r="I147" s="14">
        <f>SUM(ENERO:DICIEMBRE!I147)</f>
        <v>0</v>
      </c>
      <c r="J147" s="14">
        <f>SUM(ENERO:DICIEMBRE!J147)</f>
        <v>0</v>
      </c>
      <c r="K147" s="14">
        <f>SUM(ENERO:DICIEMBRE!K147)</f>
        <v>0</v>
      </c>
      <c r="L147" s="14">
        <f>SUM(ENERO:DICIEMBRE!L147)</f>
        <v>0</v>
      </c>
      <c r="M147" s="14">
        <f>SUM(ENERO:DICIEMBRE!M147)</f>
        <v>0</v>
      </c>
      <c r="N147" s="14">
        <f>SUM(ENERO:DICIEMBRE!N147)</f>
        <v>0</v>
      </c>
      <c r="O147" s="14">
        <f>SUM(ENERO:DICIEMBRE!O147)</f>
        <v>457</v>
      </c>
      <c r="P147" s="14">
        <f>SUM(ENERO:DICIEMBRE!P147)</f>
        <v>8955</v>
      </c>
      <c r="Q147" s="14">
        <f>SUM(ENERO:DICIEMBRE!Q147)</f>
        <v>0</v>
      </c>
      <c r="R147" s="14">
        <f>SUM(ENERO:DICIEMBRE!R147)</f>
        <v>0</v>
      </c>
      <c r="S147" s="14">
        <f>SUM(ENERO:DICIEMBRE!S147)</f>
        <v>0</v>
      </c>
      <c r="T147" s="75"/>
    </row>
    <row r="148" spans="1:24" ht="20.45" customHeight="1" x14ac:dyDescent="0.2">
      <c r="A148" s="3" t="s">
        <v>228</v>
      </c>
      <c r="C148" s="4"/>
      <c r="R148" s="119"/>
      <c r="U148" s="120"/>
    </row>
    <row r="149" spans="1:24" ht="24.95" customHeight="1" x14ac:dyDescent="0.2">
      <c r="A149" s="610" t="s">
        <v>229</v>
      </c>
      <c r="B149" s="611"/>
      <c r="C149" s="556" t="s">
        <v>160</v>
      </c>
      <c r="D149" s="588" t="s">
        <v>230</v>
      </c>
      <c r="E149" s="589"/>
      <c r="F149" s="589"/>
      <c r="G149" s="609"/>
      <c r="H149" s="612" t="s">
        <v>172</v>
      </c>
      <c r="I149" s="612"/>
      <c r="J149" s="613"/>
      <c r="K149" s="614" t="s">
        <v>173</v>
      </c>
      <c r="L149" s="614"/>
      <c r="M149" s="614"/>
      <c r="N149" s="596" t="s">
        <v>174</v>
      </c>
      <c r="O149" s="599" t="s">
        <v>175</v>
      </c>
      <c r="P149" s="600"/>
      <c r="Q149" s="568" t="s">
        <v>176</v>
      </c>
      <c r="R149" s="608" t="s">
        <v>7</v>
      </c>
      <c r="U149" s="120"/>
    </row>
    <row r="150" spans="1:24" ht="20.100000000000001" customHeight="1" x14ac:dyDescent="0.2">
      <c r="A150" s="610"/>
      <c r="B150" s="611"/>
      <c r="C150" s="557"/>
      <c r="D150" s="574" t="s">
        <v>178</v>
      </c>
      <c r="E150" s="588" t="s">
        <v>179</v>
      </c>
      <c r="F150" s="609"/>
      <c r="G150" s="574" t="s">
        <v>180</v>
      </c>
      <c r="H150" s="580" t="s">
        <v>181</v>
      </c>
      <c r="I150" s="582" t="s">
        <v>182</v>
      </c>
      <c r="J150" s="584" t="s">
        <v>183</v>
      </c>
      <c r="K150" s="586" t="s">
        <v>184</v>
      </c>
      <c r="L150" s="587" t="s">
        <v>185</v>
      </c>
      <c r="M150" s="601" t="s">
        <v>186</v>
      </c>
      <c r="N150" s="597"/>
      <c r="O150" s="602" t="s">
        <v>187</v>
      </c>
      <c r="P150" s="603" t="s">
        <v>188</v>
      </c>
      <c r="Q150" s="569"/>
      <c r="R150" s="608"/>
      <c r="U150" s="120"/>
    </row>
    <row r="151" spans="1:24" ht="20.100000000000001" customHeight="1" x14ac:dyDescent="0.2">
      <c r="A151" s="610"/>
      <c r="B151" s="611"/>
      <c r="C151" s="558"/>
      <c r="D151" s="575"/>
      <c r="E151" s="121" t="s">
        <v>189</v>
      </c>
      <c r="F151" s="89" t="s">
        <v>190</v>
      </c>
      <c r="G151" s="575"/>
      <c r="H151" s="581"/>
      <c r="I151" s="583"/>
      <c r="J151" s="585"/>
      <c r="K151" s="586"/>
      <c r="L151" s="587"/>
      <c r="M151" s="601"/>
      <c r="N151" s="598"/>
      <c r="O151" s="602"/>
      <c r="P151" s="603"/>
      <c r="Q151" s="570"/>
      <c r="R151" s="608"/>
      <c r="U151" s="120"/>
    </row>
    <row r="152" spans="1:24" ht="15" customHeight="1" x14ac:dyDescent="0.2">
      <c r="A152" s="604" t="s">
        <v>231</v>
      </c>
      <c r="B152" s="605"/>
      <c r="C152" s="14">
        <f>SUM(ENERO:DICIEMBRE!C152)</f>
        <v>0</v>
      </c>
      <c r="D152" s="14">
        <f>SUM(ENERO:DICIEMBRE!D152)</f>
        <v>0</v>
      </c>
      <c r="E152" s="14">
        <f>SUM(ENERO:DICIEMBRE!E152)</f>
        <v>0</v>
      </c>
      <c r="F152" s="14">
        <f>SUM(ENERO:DICIEMBRE!F152)</f>
        <v>0</v>
      </c>
      <c r="G152" s="14">
        <f>SUM(ENERO:DICIEMBRE!G152)</f>
        <v>0</v>
      </c>
      <c r="H152" s="14">
        <f>SUM(ENERO:DICIEMBRE!H152)</f>
        <v>0</v>
      </c>
      <c r="I152" s="14">
        <f>SUM(ENERO:DICIEMBRE!I152)</f>
        <v>0</v>
      </c>
      <c r="J152" s="14">
        <f>SUM(ENERO:DICIEMBRE!J152)</f>
        <v>0</v>
      </c>
      <c r="K152" s="14">
        <f>SUM(ENERO:DICIEMBRE!K152)</f>
        <v>0</v>
      </c>
      <c r="L152" s="14">
        <f>SUM(ENERO:DICIEMBRE!L152)</f>
        <v>0</v>
      </c>
      <c r="M152" s="14">
        <f>SUM(ENERO:DICIEMBRE!M152)</f>
        <v>0</v>
      </c>
      <c r="N152" s="14">
        <f>SUM(ENERO:DICIEMBRE!N152)</f>
        <v>0</v>
      </c>
      <c r="O152" s="14">
        <f>SUM(ENERO:DICIEMBRE!O152)</f>
        <v>1</v>
      </c>
      <c r="P152" s="14">
        <f>SUM(ENERO:DICIEMBRE!P152)</f>
        <v>285</v>
      </c>
      <c r="Q152" s="14">
        <f>SUM(ENERO:DICIEMBRE!Q152)</f>
        <v>0</v>
      </c>
      <c r="R152" s="14">
        <f>SUM(ENERO:DICIEMBRE!R152)</f>
        <v>0</v>
      </c>
      <c r="U152" s="120"/>
    </row>
    <row r="153" spans="1:24" ht="15" customHeight="1" x14ac:dyDescent="0.2">
      <c r="A153" s="123" t="s">
        <v>232</v>
      </c>
      <c r="B153" s="124"/>
      <c r="C153" s="14">
        <f>SUM(ENERO:DICIEMBRE!C153)</f>
        <v>0</v>
      </c>
      <c r="D153" s="14">
        <f>SUM(ENERO:DICIEMBRE!D153)</f>
        <v>0</v>
      </c>
      <c r="E153" s="14">
        <f>SUM(ENERO:DICIEMBRE!E153)</f>
        <v>0</v>
      </c>
      <c r="F153" s="14">
        <f>SUM(ENERO:DICIEMBRE!F153)</f>
        <v>0</v>
      </c>
      <c r="G153" s="14">
        <f>SUM(ENERO:DICIEMBRE!G153)</f>
        <v>0</v>
      </c>
      <c r="H153" s="14">
        <f>SUM(ENERO:DICIEMBRE!H153)</f>
        <v>0</v>
      </c>
      <c r="I153" s="14">
        <f>SUM(ENERO:DICIEMBRE!I153)</f>
        <v>0</v>
      </c>
      <c r="J153" s="14">
        <f>SUM(ENERO:DICIEMBRE!J153)</f>
        <v>0</v>
      </c>
      <c r="K153" s="14">
        <f>SUM(ENERO:DICIEMBRE!K153)</f>
        <v>0</v>
      </c>
      <c r="L153" s="14">
        <f>SUM(ENERO:DICIEMBRE!L153)</f>
        <v>0</v>
      </c>
      <c r="M153" s="14">
        <f>SUM(ENERO:DICIEMBRE!M153)</f>
        <v>0</v>
      </c>
      <c r="N153" s="14">
        <f>SUM(ENERO:DICIEMBRE!N153)</f>
        <v>0</v>
      </c>
      <c r="O153" s="14">
        <f>SUM(ENERO:DICIEMBRE!O153)</f>
        <v>0</v>
      </c>
      <c r="P153" s="14">
        <f>SUM(ENERO:DICIEMBRE!P153)</f>
        <v>0</v>
      </c>
      <c r="Q153" s="14">
        <f>SUM(ENERO:DICIEMBRE!Q153)</f>
        <v>0</v>
      </c>
      <c r="R153" s="14">
        <f>SUM(ENERO:DICIEMBRE!R153)</f>
        <v>0</v>
      </c>
      <c r="U153" s="120"/>
    </row>
    <row r="154" spans="1:24" ht="15" customHeight="1" x14ac:dyDescent="0.2">
      <c r="A154" s="604" t="s">
        <v>233</v>
      </c>
      <c r="B154" s="605"/>
      <c r="C154" s="14">
        <f>SUM(ENERO:DICIEMBRE!C154)</f>
        <v>0</v>
      </c>
      <c r="D154" s="14">
        <f>SUM(ENERO:DICIEMBRE!D154)</f>
        <v>0</v>
      </c>
      <c r="E154" s="14">
        <f>SUM(ENERO:DICIEMBRE!E154)</f>
        <v>0</v>
      </c>
      <c r="F154" s="14">
        <f>SUM(ENERO:DICIEMBRE!F154)</f>
        <v>0</v>
      </c>
      <c r="G154" s="14">
        <f>SUM(ENERO:DICIEMBRE!G154)</f>
        <v>0</v>
      </c>
      <c r="H154" s="14">
        <f>SUM(ENERO:DICIEMBRE!H154)</f>
        <v>0</v>
      </c>
      <c r="I154" s="14">
        <f>SUM(ENERO:DICIEMBRE!I154)</f>
        <v>0</v>
      </c>
      <c r="J154" s="14">
        <f>SUM(ENERO:DICIEMBRE!J154)</f>
        <v>0</v>
      </c>
      <c r="K154" s="14">
        <f>SUM(ENERO:DICIEMBRE!K154)</f>
        <v>0</v>
      </c>
      <c r="L154" s="14">
        <f>SUM(ENERO:DICIEMBRE!L154)</f>
        <v>0</v>
      </c>
      <c r="M154" s="14">
        <f>SUM(ENERO:DICIEMBRE!M154)</f>
        <v>0</v>
      </c>
      <c r="N154" s="14">
        <f>SUM(ENERO:DICIEMBRE!N154)</f>
        <v>0</v>
      </c>
      <c r="O154" s="14">
        <f>SUM(ENERO:DICIEMBRE!O154)</f>
        <v>0</v>
      </c>
      <c r="P154" s="14">
        <f>SUM(ENERO:DICIEMBRE!P154)</f>
        <v>0</v>
      </c>
      <c r="Q154" s="14">
        <f>SUM(ENERO:DICIEMBRE!Q154)</f>
        <v>0</v>
      </c>
      <c r="R154" s="14">
        <f>SUM(ENERO:DICIEMBRE!R154)</f>
        <v>0</v>
      </c>
      <c r="U154" s="120"/>
    </row>
    <row r="155" spans="1:24" ht="15" customHeight="1" x14ac:dyDescent="0.2">
      <c r="A155" s="606" t="s">
        <v>234</v>
      </c>
      <c r="B155" s="607"/>
      <c r="C155" s="14">
        <f>SUM(ENERO:DICIEMBRE!C155)</f>
        <v>0</v>
      </c>
      <c r="D155" s="14">
        <f>SUM(ENERO:DICIEMBRE!D155)</f>
        <v>0</v>
      </c>
      <c r="E155" s="14">
        <f>SUM(ENERO:DICIEMBRE!E155)</f>
        <v>0</v>
      </c>
      <c r="F155" s="14">
        <f>SUM(ENERO:DICIEMBRE!F155)</f>
        <v>0</v>
      </c>
      <c r="G155" s="14">
        <f>SUM(ENERO:DICIEMBRE!G155)</f>
        <v>0</v>
      </c>
      <c r="H155" s="14">
        <f>SUM(ENERO:DICIEMBRE!H155)</f>
        <v>0</v>
      </c>
      <c r="I155" s="14">
        <f>SUM(ENERO:DICIEMBRE!I155)</f>
        <v>0</v>
      </c>
      <c r="J155" s="14">
        <f>SUM(ENERO:DICIEMBRE!J155)</f>
        <v>0</v>
      </c>
      <c r="K155" s="14">
        <f>SUM(ENERO:DICIEMBRE!K155)</f>
        <v>0</v>
      </c>
      <c r="L155" s="14">
        <f>SUM(ENERO:DICIEMBRE!L155)</f>
        <v>0</v>
      </c>
      <c r="M155" s="14">
        <f>SUM(ENERO:DICIEMBRE!M155)</f>
        <v>0</v>
      </c>
      <c r="N155" s="14">
        <f>SUM(ENERO:DICIEMBRE!N155)</f>
        <v>0</v>
      </c>
      <c r="O155" s="14">
        <f>SUM(ENERO:DICIEMBRE!O155)</f>
        <v>0</v>
      </c>
      <c r="P155" s="14">
        <f>SUM(ENERO:DICIEMBRE!P155)</f>
        <v>0</v>
      </c>
      <c r="Q155" s="14">
        <f>SUM(ENERO:DICIEMBRE!Q155)</f>
        <v>0</v>
      </c>
      <c r="R155" s="14">
        <f>SUM(ENERO:DICIEMBRE!R155)</f>
        <v>0</v>
      </c>
      <c r="U155" s="120"/>
    </row>
    <row r="156" spans="1:24" ht="15" customHeight="1" x14ac:dyDescent="0.2">
      <c r="A156" s="606" t="s">
        <v>235</v>
      </c>
      <c r="B156" s="607"/>
      <c r="C156" s="14">
        <f>SUM(ENERO:DICIEMBRE!C156)</f>
        <v>0</v>
      </c>
      <c r="D156" s="14">
        <f>SUM(ENERO:DICIEMBRE!D156)</f>
        <v>0</v>
      </c>
      <c r="E156" s="14">
        <f>SUM(ENERO:DICIEMBRE!E156)</f>
        <v>0</v>
      </c>
      <c r="F156" s="14">
        <f>SUM(ENERO:DICIEMBRE!F156)</f>
        <v>0</v>
      </c>
      <c r="G156" s="14">
        <f>SUM(ENERO:DICIEMBRE!G156)</f>
        <v>0</v>
      </c>
      <c r="H156" s="14">
        <f>SUM(ENERO:DICIEMBRE!H156)</f>
        <v>0</v>
      </c>
      <c r="I156" s="14">
        <f>SUM(ENERO:DICIEMBRE!I156)</f>
        <v>0</v>
      </c>
      <c r="J156" s="14">
        <f>SUM(ENERO:DICIEMBRE!J156)</f>
        <v>0</v>
      </c>
      <c r="K156" s="14">
        <f>SUM(ENERO:DICIEMBRE!K156)</f>
        <v>0</v>
      </c>
      <c r="L156" s="14">
        <f>SUM(ENERO:DICIEMBRE!L156)</f>
        <v>0</v>
      </c>
      <c r="M156" s="14">
        <f>SUM(ENERO:DICIEMBRE!M156)</f>
        <v>0</v>
      </c>
      <c r="N156" s="14">
        <f>SUM(ENERO:DICIEMBRE!N156)</f>
        <v>0</v>
      </c>
      <c r="O156" s="14">
        <f>SUM(ENERO:DICIEMBRE!O156)</f>
        <v>0</v>
      </c>
      <c r="P156" s="14">
        <f>SUM(ENERO:DICIEMBRE!P156)</f>
        <v>0</v>
      </c>
      <c r="Q156" s="14">
        <f>SUM(ENERO:DICIEMBRE!Q156)</f>
        <v>0</v>
      </c>
      <c r="R156" s="14">
        <f>SUM(ENERO:DICIEMBRE!R156)</f>
        <v>0</v>
      </c>
      <c r="U156" s="120"/>
    </row>
    <row r="157" spans="1:24" ht="15" customHeight="1" x14ac:dyDescent="0.2">
      <c r="A157" s="559" t="s">
        <v>79</v>
      </c>
      <c r="B157" s="620"/>
      <c r="C157" s="125">
        <f t="shared" ref="C157:R157" si="1">SUM(C152+C154+C155+C156)</f>
        <v>0</v>
      </c>
      <c r="D157" s="125">
        <f t="shared" si="1"/>
        <v>0</v>
      </c>
      <c r="E157" s="125">
        <f t="shared" si="1"/>
        <v>0</v>
      </c>
      <c r="F157" s="125">
        <f t="shared" si="1"/>
        <v>0</v>
      </c>
      <c r="G157" s="125">
        <f t="shared" si="1"/>
        <v>0</v>
      </c>
      <c r="H157" s="125">
        <f t="shared" si="1"/>
        <v>0</v>
      </c>
      <c r="I157" s="125">
        <f t="shared" si="1"/>
        <v>0</v>
      </c>
      <c r="J157" s="125">
        <f t="shared" si="1"/>
        <v>0</v>
      </c>
      <c r="K157" s="125">
        <f t="shared" si="1"/>
        <v>0</v>
      </c>
      <c r="L157" s="125">
        <f t="shared" si="1"/>
        <v>0</v>
      </c>
      <c r="M157" s="125">
        <f t="shared" si="1"/>
        <v>0</v>
      </c>
      <c r="N157" s="125">
        <f t="shared" si="1"/>
        <v>0</v>
      </c>
      <c r="O157" s="125">
        <f t="shared" si="1"/>
        <v>1</v>
      </c>
      <c r="P157" s="125">
        <f t="shared" si="1"/>
        <v>285</v>
      </c>
      <c r="Q157" s="125">
        <f t="shared" si="1"/>
        <v>0</v>
      </c>
      <c r="R157" s="122">
        <f t="shared" si="1"/>
        <v>0</v>
      </c>
      <c r="U157" s="120"/>
    </row>
    <row r="158" spans="1:24" s="72" customFormat="1" ht="24.95" customHeight="1" x14ac:dyDescent="0.2">
      <c r="A158" s="67" t="s">
        <v>236</v>
      </c>
      <c r="B158" s="126"/>
      <c r="C158" s="126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/>
      <c r="O158" s="265"/>
      <c r="P158" s="265"/>
      <c r="Q158" s="265"/>
      <c r="R158" s="265"/>
      <c r="S158" s="5"/>
      <c r="T158" s="5"/>
      <c r="X158" s="5"/>
    </row>
    <row r="159" spans="1:24" ht="24" customHeight="1" x14ac:dyDescent="0.2">
      <c r="A159" s="610" t="s">
        <v>237</v>
      </c>
      <c r="B159" s="611"/>
      <c r="C159" s="556" t="s">
        <v>160</v>
      </c>
      <c r="D159" s="621" t="s">
        <v>230</v>
      </c>
      <c r="E159" s="621"/>
      <c r="F159" s="621"/>
      <c r="G159" s="621"/>
      <c r="H159" s="612" t="s">
        <v>172</v>
      </c>
      <c r="I159" s="612"/>
      <c r="J159" s="613"/>
      <c r="K159" s="614" t="s">
        <v>173</v>
      </c>
      <c r="L159" s="614"/>
      <c r="M159" s="614"/>
      <c r="N159" s="596" t="s">
        <v>174</v>
      </c>
      <c r="O159" s="599" t="s">
        <v>175</v>
      </c>
      <c r="P159" s="600"/>
      <c r="Q159" s="568" t="s">
        <v>176</v>
      </c>
      <c r="R159" s="608" t="s">
        <v>7</v>
      </c>
    </row>
    <row r="160" spans="1:24" ht="20.100000000000001" customHeight="1" x14ac:dyDescent="0.2">
      <c r="A160" s="610"/>
      <c r="B160" s="611"/>
      <c r="C160" s="557"/>
      <c r="D160" s="615" t="s">
        <v>238</v>
      </c>
      <c r="E160" s="617" t="s">
        <v>179</v>
      </c>
      <c r="F160" s="577"/>
      <c r="G160" s="618" t="s">
        <v>239</v>
      </c>
      <c r="H160" s="580" t="s">
        <v>181</v>
      </c>
      <c r="I160" s="582" t="s">
        <v>182</v>
      </c>
      <c r="J160" s="584" t="s">
        <v>183</v>
      </c>
      <c r="K160" s="586" t="s">
        <v>184</v>
      </c>
      <c r="L160" s="587" t="s">
        <v>185</v>
      </c>
      <c r="M160" s="601" t="s">
        <v>186</v>
      </c>
      <c r="N160" s="597"/>
      <c r="O160" s="602" t="s">
        <v>187</v>
      </c>
      <c r="P160" s="603" t="s">
        <v>188</v>
      </c>
      <c r="Q160" s="569"/>
      <c r="R160" s="608"/>
      <c r="S160" s="127"/>
      <c r="T160" s="72"/>
    </row>
    <row r="161" spans="1:22" ht="20.100000000000001" customHeight="1" x14ac:dyDescent="0.2">
      <c r="A161" s="610"/>
      <c r="B161" s="611"/>
      <c r="C161" s="558"/>
      <c r="D161" s="616"/>
      <c r="E161" s="121" t="s">
        <v>189</v>
      </c>
      <c r="F161" s="89" t="s">
        <v>190</v>
      </c>
      <c r="G161" s="619"/>
      <c r="H161" s="581"/>
      <c r="I161" s="583"/>
      <c r="J161" s="585"/>
      <c r="K161" s="586"/>
      <c r="L161" s="587"/>
      <c r="M161" s="601"/>
      <c r="N161" s="598"/>
      <c r="O161" s="602"/>
      <c r="P161" s="603"/>
      <c r="Q161" s="570"/>
      <c r="R161" s="608"/>
      <c r="S161" s="119"/>
    </row>
    <row r="162" spans="1:22" ht="15" customHeight="1" x14ac:dyDescent="0.2">
      <c r="A162" s="266">
        <v>1901023</v>
      </c>
      <c r="B162" s="267" t="s">
        <v>240</v>
      </c>
      <c r="C162" s="14">
        <f>SUM(ENERO:DICIEMBRE!C162)</f>
        <v>371</v>
      </c>
      <c r="D162" s="14">
        <f>SUM(ENERO:DICIEMBRE!D162)</f>
        <v>371</v>
      </c>
      <c r="E162" s="14">
        <f>SUM(ENERO:DICIEMBRE!E162)</f>
        <v>371</v>
      </c>
      <c r="F162" s="14">
        <f>SUM(ENERO:DICIEMBRE!F162)</f>
        <v>0</v>
      </c>
      <c r="G162" s="14">
        <f>SUM(ENERO:DICIEMBRE!G162)</f>
        <v>0</v>
      </c>
      <c r="H162" s="14">
        <f>SUM(ENERO:DICIEMBRE!H162)</f>
        <v>371</v>
      </c>
      <c r="I162" s="14">
        <f>SUM(ENERO:DICIEMBRE!I162)</f>
        <v>0</v>
      </c>
      <c r="J162" s="14">
        <f>SUM(ENERO:DICIEMBRE!J162)</f>
        <v>0</v>
      </c>
      <c r="K162" s="14">
        <f>SUM(ENERO:DICIEMBRE!K162)</f>
        <v>0</v>
      </c>
      <c r="L162" s="14">
        <f>SUM(ENERO:DICIEMBRE!L162)</f>
        <v>0</v>
      </c>
      <c r="M162" s="14">
        <f>SUM(ENERO:DICIEMBRE!M162)</f>
        <v>0</v>
      </c>
      <c r="N162" s="14">
        <f>SUM(ENERO:DICIEMBRE!N162)</f>
        <v>0</v>
      </c>
      <c r="O162" s="14">
        <f>SUM(ENERO:DICIEMBRE!O162)</f>
        <v>0</v>
      </c>
      <c r="P162" s="14">
        <f>SUM(ENERO:DICIEMBRE!P162)</f>
        <v>0</v>
      </c>
      <c r="Q162" s="14">
        <f>SUM(ENERO:DICIEMBRE!Q162)</f>
        <v>0</v>
      </c>
      <c r="R162" s="14">
        <f>SUM(ENERO:DICIEMBRE!R162)</f>
        <v>18835670</v>
      </c>
    </row>
    <row r="163" spans="1:22" ht="15" customHeight="1" x14ac:dyDescent="0.2">
      <c r="A163" s="271">
        <v>1901024</v>
      </c>
      <c r="B163" s="272" t="s">
        <v>241</v>
      </c>
      <c r="C163" s="14">
        <f>SUM(ENERO:DICIEMBRE!C163)</f>
        <v>0</v>
      </c>
      <c r="D163" s="14">
        <f>SUM(ENERO:DICIEMBRE!D163)</f>
        <v>0</v>
      </c>
      <c r="E163" s="14">
        <f>SUM(ENERO:DICIEMBRE!E163)</f>
        <v>0</v>
      </c>
      <c r="F163" s="14">
        <f>SUM(ENERO:DICIEMBRE!F163)</f>
        <v>0</v>
      </c>
      <c r="G163" s="14">
        <f>SUM(ENERO:DICIEMBRE!G163)</f>
        <v>0</v>
      </c>
      <c r="H163" s="14">
        <f>SUM(ENERO:DICIEMBRE!H163)</f>
        <v>0</v>
      </c>
      <c r="I163" s="14">
        <f>SUM(ENERO:DICIEMBRE!I163)</f>
        <v>0</v>
      </c>
      <c r="J163" s="14">
        <f>SUM(ENERO:DICIEMBRE!J163)</f>
        <v>0</v>
      </c>
      <c r="K163" s="14">
        <f>SUM(ENERO:DICIEMBRE!K163)</f>
        <v>0</v>
      </c>
      <c r="L163" s="14">
        <f>SUM(ENERO:DICIEMBRE!L163)</f>
        <v>0</v>
      </c>
      <c r="M163" s="14">
        <f>SUM(ENERO:DICIEMBRE!M163)</f>
        <v>0</v>
      </c>
      <c r="N163" s="14">
        <f>SUM(ENERO:DICIEMBRE!N163)</f>
        <v>0</v>
      </c>
      <c r="O163" s="14">
        <f>SUM(ENERO:DICIEMBRE!O163)</f>
        <v>0</v>
      </c>
      <c r="P163" s="14">
        <f>SUM(ENERO:DICIEMBRE!P163)</f>
        <v>0</v>
      </c>
      <c r="Q163" s="14">
        <f>SUM(ENERO:DICIEMBRE!Q163)</f>
        <v>0</v>
      </c>
      <c r="R163" s="14">
        <f>SUM(ENERO:DICIEMBRE!R163)</f>
        <v>0</v>
      </c>
    </row>
    <row r="164" spans="1:22" ht="15" customHeight="1" x14ac:dyDescent="0.2">
      <c r="A164" s="271">
        <v>1901025</v>
      </c>
      <c r="B164" s="272" t="s">
        <v>242</v>
      </c>
      <c r="C164" s="14">
        <f>SUM(ENERO:DICIEMBRE!C164)</f>
        <v>0</v>
      </c>
      <c r="D164" s="14">
        <f>SUM(ENERO:DICIEMBRE!D164)</f>
        <v>0</v>
      </c>
      <c r="E164" s="14">
        <f>SUM(ENERO:DICIEMBRE!E164)</f>
        <v>0</v>
      </c>
      <c r="F164" s="14">
        <f>SUM(ENERO:DICIEMBRE!F164)</f>
        <v>0</v>
      </c>
      <c r="G164" s="14">
        <f>SUM(ENERO:DICIEMBRE!G164)</f>
        <v>0</v>
      </c>
      <c r="H164" s="14">
        <f>SUM(ENERO:DICIEMBRE!H164)</f>
        <v>0</v>
      </c>
      <c r="I164" s="14">
        <f>SUM(ENERO:DICIEMBRE!I164)</f>
        <v>0</v>
      </c>
      <c r="J164" s="14">
        <f>SUM(ENERO:DICIEMBRE!J164)</f>
        <v>0</v>
      </c>
      <c r="K164" s="14">
        <f>SUM(ENERO:DICIEMBRE!K164)</f>
        <v>0</v>
      </c>
      <c r="L164" s="14">
        <f>SUM(ENERO:DICIEMBRE!L164)</f>
        <v>0</v>
      </c>
      <c r="M164" s="14">
        <f>SUM(ENERO:DICIEMBRE!M164)</f>
        <v>0</v>
      </c>
      <c r="N164" s="14">
        <f>SUM(ENERO:DICIEMBRE!N164)</f>
        <v>0</v>
      </c>
      <c r="O164" s="14">
        <f>SUM(ENERO:DICIEMBRE!O164)</f>
        <v>0</v>
      </c>
      <c r="P164" s="14">
        <f>SUM(ENERO:DICIEMBRE!P164)</f>
        <v>0</v>
      </c>
      <c r="Q164" s="14">
        <f>SUM(ENERO:DICIEMBRE!Q164)</f>
        <v>0</v>
      </c>
      <c r="R164" s="14">
        <f>SUM(ENERO:DICIEMBRE!R164)</f>
        <v>0</v>
      </c>
    </row>
    <row r="165" spans="1:22" ht="15" customHeight="1" x14ac:dyDescent="0.2">
      <c r="A165" s="271">
        <v>1901026</v>
      </c>
      <c r="B165" s="272" t="s">
        <v>243</v>
      </c>
      <c r="C165" s="14">
        <f>SUM(ENERO:DICIEMBRE!C165)</f>
        <v>0</v>
      </c>
      <c r="D165" s="14">
        <f>SUM(ENERO:DICIEMBRE!D165)</f>
        <v>0</v>
      </c>
      <c r="E165" s="14">
        <f>SUM(ENERO:DICIEMBRE!E165)</f>
        <v>0</v>
      </c>
      <c r="F165" s="14">
        <f>SUM(ENERO:DICIEMBRE!F165)</f>
        <v>0</v>
      </c>
      <c r="G165" s="14">
        <f>SUM(ENERO:DICIEMBRE!G165)</f>
        <v>0</v>
      </c>
      <c r="H165" s="14">
        <f>SUM(ENERO:DICIEMBRE!H165)</f>
        <v>0</v>
      </c>
      <c r="I165" s="14">
        <f>SUM(ENERO:DICIEMBRE!I165)</f>
        <v>0</v>
      </c>
      <c r="J165" s="14">
        <f>SUM(ENERO:DICIEMBRE!J165)</f>
        <v>0</v>
      </c>
      <c r="K165" s="14">
        <f>SUM(ENERO:DICIEMBRE!K165)</f>
        <v>0</v>
      </c>
      <c r="L165" s="14">
        <f>SUM(ENERO:DICIEMBRE!L165)</f>
        <v>0</v>
      </c>
      <c r="M165" s="14">
        <f>SUM(ENERO:DICIEMBRE!M165)</f>
        <v>0</v>
      </c>
      <c r="N165" s="14">
        <f>SUM(ENERO:DICIEMBRE!N165)</f>
        <v>0</v>
      </c>
      <c r="O165" s="14">
        <f>SUM(ENERO:DICIEMBRE!O165)</f>
        <v>0</v>
      </c>
      <c r="P165" s="14">
        <f>SUM(ENERO:DICIEMBRE!P165)</f>
        <v>0</v>
      </c>
      <c r="Q165" s="14">
        <f>SUM(ENERO:DICIEMBRE!Q165)</f>
        <v>0</v>
      </c>
      <c r="R165" s="14">
        <f>SUM(ENERO:DICIEMBRE!R165)</f>
        <v>0</v>
      </c>
    </row>
    <row r="166" spans="1:22" ht="15" customHeight="1" x14ac:dyDescent="0.2">
      <c r="A166" s="271">
        <v>1901126</v>
      </c>
      <c r="B166" s="272" t="s">
        <v>244</v>
      </c>
      <c r="C166" s="14">
        <f>SUM(ENERO:DICIEMBRE!C166)</f>
        <v>1</v>
      </c>
      <c r="D166" s="14">
        <f>SUM(ENERO:DICIEMBRE!D166)</f>
        <v>1</v>
      </c>
      <c r="E166" s="14">
        <f>SUM(ENERO:DICIEMBRE!E166)</f>
        <v>1</v>
      </c>
      <c r="F166" s="14">
        <f>SUM(ENERO:DICIEMBRE!F166)</f>
        <v>0</v>
      </c>
      <c r="G166" s="14">
        <f>SUM(ENERO:DICIEMBRE!G166)</f>
        <v>0</v>
      </c>
      <c r="H166" s="14">
        <f>SUM(ENERO:DICIEMBRE!H166)</f>
        <v>1</v>
      </c>
      <c r="I166" s="14">
        <f>SUM(ENERO:DICIEMBRE!I166)</f>
        <v>0</v>
      </c>
      <c r="J166" s="14">
        <f>SUM(ENERO:DICIEMBRE!J166)</f>
        <v>0</v>
      </c>
      <c r="K166" s="14">
        <f>SUM(ENERO:DICIEMBRE!K166)</f>
        <v>0</v>
      </c>
      <c r="L166" s="14">
        <f>SUM(ENERO:DICIEMBRE!L166)</f>
        <v>0</v>
      </c>
      <c r="M166" s="14">
        <f>SUM(ENERO:DICIEMBRE!M166)</f>
        <v>0</v>
      </c>
      <c r="N166" s="14">
        <f>SUM(ENERO:DICIEMBRE!N166)</f>
        <v>0</v>
      </c>
      <c r="O166" s="14">
        <f>SUM(ENERO:DICIEMBRE!O166)</f>
        <v>0</v>
      </c>
      <c r="P166" s="14">
        <f>SUM(ENERO:DICIEMBRE!P166)</f>
        <v>0</v>
      </c>
      <c r="Q166" s="14">
        <f>SUM(ENERO:DICIEMBRE!Q166)</f>
        <v>0</v>
      </c>
      <c r="R166" s="14">
        <f>SUM(ENERO:DICIEMBRE!R166)</f>
        <v>448090</v>
      </c>
    </row>
    <row r="167" spans="1:22" ht="15" customHeight="1" x14ac:dyDescent="0.2">
      <c r="A167" s="271">
        <v>1901027</v>
      </c>
      <c r="B167" s="272" t="s">
        <v>245</v>
      </c>
      <c r="C167" s="14">
        <f>SUM(ENERO:DICIEMBRE!C167)</f>
        <v>0</v>
      </c>
      <c r="D167" s="14">
        <f>SUM(ENERO:DICIEMBRE!D167)</f>
        <v>0</v>
      </c>
      <c r="E167" s="14">
        <f>SUM(ENERO:DICIEMBRE!E167)</f>
        <v>0</v>
      </c>
      <c r="F167" s="14">
        <f>SUM(ENERO:DICIEMBRE!F167)</f>
        <v>0</v>
      </c>
      <c r="G167" s="14">
        <f>SUM(ENERO:DICIEMBRE!G167)</f>
        <v>0</v>
      </c>
      <c r="H167" s="14">
        <f>SUM(ENERO:DICIEMBRE!H167)</f>
        <v>0</v>
      </c>
      <c r="I167" s="14">
        <f>SUM(ENERO:DICIEMBRE!I167)</f>
        <v>0</v>
      </c>
      <c r="J167" s="14">
        <f>SUM(ENERO:DICIEMBRE!J167)</f>
        <v>0</v>
      </c>
      <c r="K167" s="14">
        <f>SUM(ENERO:DICIEMBRE!K167)</f>
        <v>0</v>
      </c>
      <c r="L167" s="14">
        <f>SUM(ENERO:DICIEMBRE!L167)</f>
        <v>0</v>
      </c>
      <c r="M167" s="14">
        <f>SUM(ENERO:DICIEMBRE!M167)</f>
        <v>0</v>
      </c>
      <c r="N167" s="14">
        <f>SUM(ENERO:DICIEMBRE!N167)</f>
        <v>0</v>
      </c>
      <c r="O167" s="14">
        <f>SUM(ENERO:DICIEMBRE!O167)</f>
        <v>0</v>
      </c>
      <c r="P167" s="14">
        <f>SUM(ENERO:DICIEMBRE!P167)</f>
        <v>0</v>
      </c>
      <c r="Q167" s="14">
        <f>SUM(ENERO:DICIEMBRE!Q167)</f>
        <v>0</v>
      </c>
      <c r="R167" s="14">
        <f>SUM(ENERO:DICIEMBRE!R167)</f>
        <v>0</v>
      </c>
    </row>
    <row r="168" spans="1:22" ht="15" customHeight="1" x14ac:dyDescent="0.2">
      <c r="A168" s="271">
        <v>1901028</v>
      </c>
      <c r="B168" s="272" t="s">
        <v>246</v>
      </c>
      <c r="C168" s="14">
        <f>SUM(ENERO:DICIEMBRE!C168)</f>
        <v>0</v>
      </c>
      <c r="D168" s="14">
        <f>SUM(ENERO:DICIEMBRE!D168)</f>
        <v>0</v>
      </c>
      <c r="E168" s="14">
        <f>SUM(ENERO:DICIEMBRE!E168)</f>
        <v>0</v>
      </c>
      <c r="F168" s="14">
        <f>SUM(ENERO:DICIEMBRE!F168)</f>
        <v>0</v>
      </c>
      <c r="G168" s="14">
        <f>SUM(ENERO:DICIEMBRE!G168)</f>
        <v>0</v>
      </c>
      <c r="H168" s="14">
        <f>SUM(ENERO:DICIEMBRE!H168)</f>
        <v>0</v>
      </c>
      <c r="I168" s="14">
        <f>SUM(ENERO:DICIEMBRE!I168)</f>
        <v>0</v>
      </c>
      <c r="J168" s="14">
        <f>SUM(ENERO:DICIEMBRE!J168)</f>
        <v>0</v>
      </c>
      <c r="K168" s="14">
        <f>SUM(ENERO:DICIEMBRE!K168)</f>
        <v>0</v>
      </c>
      <c r="L168" s="14">
        <f>SUM(ENERO:DICIEMBRE!L168)</f>
        <v>0</v>
      </c>
      <c r="M168" s="14">
        <f>SUM(ENERO:DICIEMBRE!M168)</f>
        <v>0</v>
      </c>
      <c r="N168" s="14">
        <f>SUM(ENERO:DICIEMBRE!N168)</f>
        <v>0</v>
      </c>
      <c r="O168" s="14">
        <f>SUM(ENERO:DICIEMBRE!O168)</f>
        <v>0</v>
      </c>
      <c r="P168" s="14">
        <f>SUM(ENERO:DICIEMBRE!P168)</f>
        <v>0</v>
      </c>
      <c r="Q168" s="14">
        <f>SUM(ENERO:DICIEMBRE!Q168)</f>
        <v>0</v>
      </c>
      <c r="R168" s="14">
        <f>SUM(ENERO:DICIEMBRE!R168)</f>
        <v>0</v>
      </c>
    </row>
    <row r="169" spans="1:22" ht="15" customHeight="1" x14ac:dyDescent="0.2">
      <c r="A169" s="273">
        <v>1901029</v>
      </c>
      <c r="B169" s="274" t="s">
        <v>247</v>
      </c>
      <c r="C169" s="14">
        <f>SUM(ENERO:DICIEMBRE!C169)</f>
        <v>0</v>
      </c>
      <c r="D169" s="14">
        <f>SUM(ENERO:DICIEMBRE!D169)</f>
        <v>0</v>
      </c>
      <c r="E169" s="14">
        <f>SUM(ENERO:DICIEMBRE!E169)</f>
        <v>0</v>
      </c>
      <c r="F169" s="14">
        <f>SUM(ENERO:DICIEMBRE!F169)</f>
        <v>0</v>
      </c>
      <c r="G169" s="14">
        <f>SUM(ENERO:DICIEMBRE!G169)</f>
        <v>0</v>
      </c>
      <c r="H169" s="14">
        <f>SUM(ENERO:DICIEMBRE!H169)</f>
        <v>0</v>
      </c>
      <c r="I169" s="14">
        <f>SUM(ENERO:DICIEMBRE!I169)</f>
        <v>0</v>
      </c>
      <c r="J169" s="14">
        <f>SUM(ENERO:DICIEMBRE!J169)</f>
        <v>0</v>
      </c>
      <c r="K169" s="14">
        <f>SUM(ENERO:DICIEMBRE!K169)</f>
        <v>0</v>
      </c>
      <c r="L169" s="14">
        <f>SUM(ENERO:DICIEMBRE!L169)</f>
        <v>0</v>
      </c>
      <c r="M169" s="14">
        <f>SUM(ENERO:DICIEMBRE!M169)</f>
        <v>0</v>
      </c>
      <c r="N169" s="14">
        <f>SUM(ENERO:DICIEMBRE!N169)</f>
        <v>0</v>
      </c>
      <c r="O169" s="14">
        <f>SUM(ENERO:DICIEMBRE!O169)</f>
        <v>0</v>
      </c>
      <c r="P169" s="14">
        <f>SUM(ENERO:DICIEMBRE!P169)</f>
        <v>0</v>
      </c>
      <c r="Q169" s="14">
        <f>SUM(ENERO:DICIEMBRE!Q169)</f>
        <v>0</v>
      </c>
      <c r="R169" s="14">
        <f>SUM(ENERO:DICIEMBRE!R169)</f>
        <v>0</v>
      </c>
    </row>
    <row r="170" spans="1:22" s="101" customFormat="1" ht="15" customHeight="1" x14ac:dyDescent="0.2">
      <c r="A170" s="622" t="s">
        <v>160</v>
      </c>
      <c r="B170" s="623"/>
      <c r="C170" s="275">
        <f>SUM(C162:C169)</f>
        <v>372</v>
      </c>
      <c r="D170" s="131">
        <f>SUM(D162:D169)</f>
        <v>372</v>
      </c>
      <c r="E170" s="132">
        <f t="shared" ref="E170:Q170" si="2">SUM(E162:E169)</f>
        <v>372</v>
      </c>
      <c r="F170" s="132">
        <f t="shared" si="2"/>
        <v>0</v>
      </c>
      <c r="G170" s="132">
        <f t="shared" si="2"/>
        <v>0</v>
      </c>
      <c r="H170" s="132">
        <f t="shared" si="2"/>
        <v>372</v>
      </c>
      <c r="I170" s="132">
        <f t="shared" si="2"/>
        <v>0</v>
      </c>
      <c r="J170" s="132">
        <f t="shared" si="2"/>
        <v>0</v>
      </c>
      <c r="K170" s="132">
        <f t="shared" si="2"/>
        <v>0</v>
      </c>
      <c r="L170" s="132">
        <f t="shared" si="2"/>
        <v>0</v>
      </c>
      <c r="M170" s="132">
        <f t="shared" si="2"/>
        <v>0</v>
      </c>
      <c r="N170" s="132">
        <f t="shared" si="2"/>
        <v>0</v>
      </c>
      <c r="O170" s="132">
        <f t="shared" si="2"/>
        <v>0</v>
      </c>
      <c r="P170" s="125">
        <f t="shared" si="2"/>
        <v>0</v>
      </c>
      <c r="Q170" s="125">
        <f t="shared" si="2"/>
        <v>0</v>
      </c>
      <c r="R170" s="86">
        <f>SUM(R162:R169)</f>
        <v>19283760</v>
      </c>
      <c r="S170" s="5"/>
      <c r="T170" s="5"/>
    </row>
    <row r="171" spans="1:22" ht="24.95" customHeight="1" x14ac:dyDescent="0.2">
      <c r="A171" s="624" t="s">
        <v>248</v>
      </c>
      <c r="B171" s="624"/>
      <c r="C171" s="133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134"/>
      <c r="O171" s="260"/>
      <c r="P171" s="260"/>
      <c r="R171" s="135"/>
    </row>
    <row r="172" spans="1:22" ht="24.95" customHeight="1" x14ac:dyDescent="0.2">
      <c r="A172" s="550" t="s">
        <v>249</v>
      </c>
      <c r="B172" s="625"/>
      <c r="C172" s="628" t="s">
        <v>5</v>
      </c>
      <c r="D172" s="574" t="s">
        <v>178</v>
      </c>
      <c r="E172" s="632" t="s">
        <v>250</v>
      </c>
      <c r="F172" s="632"/>
      <c r="G172" s="632"/>
      <c r="H172" s="632"/>
      <c r="I172" s="632"/>
      <c r="J172" s="633"/>
      <c r="K172" s="634" t="s">
        <v>251</v>
      </c>
      <c r="L172" s="637" t="s">
        <v>173</v>
      </c>
      <c r="M172" s="638"/>
      <c r="N172" s="639"/>
      <c r="O172" s="596" t="s">
        <v>174</v>
      </c>
      <c r="P172" s="656" t="s">
        <v>175</v>
      </c>
      <c r="Q172" s="657"/>
      <c r="R172" s="568" t="s">
        <v>176</v>
      </c>
      <c r="S172" s="571" t="s">
        <v>252</v>
      </c>
      <c r="T172" s="571" t="s">
        <v>253</v>
      </c>
      <c r="U172" s="571" t="s">
        <v>254</v>
      </c>
      <c r="V172" s="571" t="s">
        <v>7</v>
      </c>
    </row>
    <row r="173" spans="1:22" ht="20.100000000000001" customHeight="1" x14ac:dyDescent="0.2">
      <c r="A173" s="552"/>
      <c r="B173" s="626"/>
      <c r="C173" s="629"/>
      <c r="D173" s="631"/>
      <c r="E173" s="654" t="s">
        <v>255</v>
      </c>
      <c r="F173" s="655"/>
      <c r="G173" s="655"/>
      <c r="H173" s="655" t="s">
        <v>256</v>
      </c>
      <c r="I173" s="655"/>
      <c r="J173" s="655"/>
      <c r="K173" s="635"/>
      <c r="L173" s="640"/>
      <c r="M173" s="641"/>
      <c r="N173" s="642"/>
      <c r="O173" s="597"/>
      <c r="P173" s="658"/>
      <c r="Q173" s="659"/>
      <c r="R173" s="569"/>
      <c r="S173" s="572"/>
      <c r="T173" s="572"/>
      <c r="U173" s="572"/>
      <c r="V173" s="572"/>
    </row>
    <row r="174" spans="1:22" ht="41.25" customHeight="1" x14ac:dyDescent="0.2">
      <c r="A174" s="554"/>
      <c r="B174" s="627"/>
      <c r="C174" s="630"/>
      <c r="D174" s="575"/>
      <c r="E174" s="136" t="s">
        <v>189</v>
      </c>
      <c r="F174" s="137" t="s">
        <v>190</v>
      </c>
      <c r="G174" s="138" t="s">
        <v>239</v>
      </c>
      <c r="H174" s="136" t="s">
        <v>189</v>
      </c>
      <c r="I174" s="137" t="s">
        <v>190</v>
      </c>
      <c r="J174" s="138" t="s">
        <v>239</v>
      </c>
      <c r="K174" s="636"/>
      <c r="L174" s="139" t="s">
        <v>184</v>
      </c>
      <c r="M174" s="140" t="s">
        <v>185</v>
      </c>
      <c r="N174" s="141" t="s">
        <v>186</v>
      </c>
      <c r="O174" s="598"/>
      <c r="P174" s="277" t="s">
        <v>187</v>
      </c>
      <c r="Q174" s="278" t="s">
        <v>188</v>
      </c>
      <c r="R174" s="570"/>
      <c r="S174" s="653"/>
      <c r="T174" s="653"/>
      <c r="U174" s="653"/>
      <c r="V174" s="653"/>
    </row>
    <row r="175" spans="1:22" ht="15" customHeight="1" x14ac:dyDescent="0.2">
      <c r="A175" s="142" t="s">
        <v>257</v>
      </c>
      <c r="B175" s="143" t="s">
        <v>258</v>
      </c>
      <c r="C175" s="14">
        <f>SUM(ENERO:DICIEMBRE!C175)</f>
        <v>44</v>
      </c>
      <c r="D175" s="14">
        <f>SUM(ENERO:DICIEMBRE!D175)</f>
        <v>41</v>
      </c>
      <c r="E175" s="14">
        <f>SUM(ENERO:DICIEMBRE!E175)</f>
        <v>28</v>
      </c>
      <c r="F175" s="14">
        <f>SUM(ENERO:DICIEMBRE!F175)</f>
        <v>13</v>
      </c>
      <c r="G175" s="14">
        <f>SUM(ENERO:DICIEMBRE!G175)</f>
        <v>2</v>
      </c>
      <c r="H175" s="14">
        <f>SUM(ENERO:DICIEMBRE!H175)</f>
        <v>1</v>
      </c>
      <c r="I175" s="14">
        <f>SUM(ENERO:DICIEMBRE!I175)</f>
        <v>0</v>
      </c>
      <c r="J175" s="14">
        <f>SUM(ENERO:DICIEMBRE!J175)</f>
        <v>0</v>
      </c>
      <c r="K175" s="14">
        <f>SUM(ENERO:DICIEMBRE!K175)</f>
        <v>0</v>
      </c>
      <c r="L175" s="14">
        <f>SUM(ENERO:DICIEMBRE!L175)</f>
        <v>0</v>
      </c>
      <c r="M175" s="14">
        <f>SUM(ENERO:DICIEMBRE!M175)</f>
        <v>0</v>
      </c>
      <c r="N175" s="14">
        <f>SUM(ENERO:DICIEMBRE!N175)</f>
        <v>0</v>
      </c>
      <c r="O175" s="14">
        <f>SUM(ENERO:DICIEMBRE!O175)</f>
        <v>0</v>
      </c>
      <c r="P175" s="14">
        <f>SUM(ENERO:DICIEMBRE!P175)</f>
        <v>0</v>
      </c>
      <c r="Q175" s="14">
        <f>SUM(ENERO:DICIEMBRE!Q175)</f>
        <v>0</v>
      </c>
      <c r="R175" s="14">
        <f>SUM(ENERO:DICIEMBRE!R175)</f>
        <v>15</v>
      </c>
      <c r="S175" s="14">
        <f>SUM(ENERO:DICIEMBRE!S175)</f>
        <v>28</v>
      </c>
      <c r="T175" s="14">
        <f>SUM(ENERO:DICIEMBRE!T175)</f>
        <v>1</v>
      </c>
      <c r="U175" s="14">
        <f>SUM(ENERO:DICIEMBRE!U175)</f>
        <v>0</v>
      </c>
      <c r="V175" s="14">
        <f>SUM(ENERO:DICIEMBRE!V175)</f>
        <v>5217430</v>
      </c>
    </row>
    <row r="176" spans="1:22" ht="15" customHeight="1" x14ac:dyDescent="0.2">
      <c r="A176" s="145" t="s">
        <v>259</v>
      </c>
      <c r="B176" s="146" t="s">
        <v>260</v>
      </c>
      <c r="C176" s="14">
        <f>SUM(ENERO:DICIEMBRE!C176)</f>
        <v>1612</v>
      </c>
      <c r="D176" s="14">
        <f>SUM(ENERO:DICIEMBRE!D176)</f>
        <v>1371</v>
      </c>
      <c r="E176" s="14">
        <f>SUM(ENERO:DICIEMBRE!E176)</f>
        <v>1173</v>
      </c>
      <c r="F176" s="14">
        <f>SUM(ENERO:DICIEMBRE!F176)</f>
        <v>198</v>
      </c>
      <c r="G176" s="14">
        <f>SUM(ENERO:DICIEMBRE!G176)</f>
        <v>16</v>
      </c>
      <c r="H176" s="14">
        <f>SUM(ENERO:DICIEMBRE!H176)</f>
        <v>180</v>
      </c>
      <c r="I176" s="14">
        <f>SUM(ENERO:DICIEMBRE!I176)</f>
        <v>40</v>
      </c>
      <c r="J176" s="14">
        <f>SUM(ENERO:DICIEMBRE!J176)</f>
        <v>5</v>
      </c>
      <c r="K176" s="14">
        <f>SUM(ENERO:DICIEMBRE!K176)</f>
        <v>550</v>
      </c>
      <c r="L176" s="14">
        <f>SUM(ENERO:DICIEMBRE!L176)</f>
        <v>16</v>
      </c>
      <c r="M176" s="14">
        <f>SUM(ENERO:DICIEMBRE!M176)</f>
        <v>355</v>
      </c>
      <c r="N176" s="14">
        <f>SUM(ENERO:DICIEMBRE!N176)</f>
        <v>0</v>
      </c>
      <c r="O176" s="14">
        <f>SUM(ENERO:DICIEMBRE!O176)</f>
        <v>28</v>
      </c>
      <c r="P176" s="14">
        <f>SUM(ENERO:DICIEMBRE!P176)</f>
        <v>0</v>
      </c>
      <c r="Q176" s="14">
        <f>SUM(ENERO:DICIEMBRE!Q176)</f>
        <v>0</v>
      </c>
      <c r="R176" s="14">
        <f>SUM(ENERO:DICIEMBRE!R176)</f>
        <v>201</v>
      </c>
      <c r="S176" s="14">
        <f>SUM(ENERO:DICIEMBRE!S176)</f>
        <v>1173</v>
      </c>
      <c r="T176" s="14">
        <f>SUM(ENERO:DICIEMBRE!T176)</f>
        <v>180</v>
      </c>
      <c r="U176" s="14">
        <f>SUM(ENERO:DICIEMBRE!U176)</f>
        <v>0</v>
      </c>
      <c r="V176" s="14">
        <f>SUM(ENERO:DICIEMBRE!V176)</f>
        <v>515596010</v>
      </c>
    </row>
    <row r="177" spans="1:22" ht="15" customHeight="1" x14ac:dyDescent="0.2">
      <c r="A177" s="145" t="s">
        <v>196</v>
      </c>
      <c r="B177" s="146" t="s">
        <v>261</v>
      </c>
      <c r="C177" s="14">
        <f>SUM(ENERO:DICIEMBRE!C177)</f>
        <v>695</v>
      </c>
      <c r="D177" s="14">
        <f>SUM(ENERO:DICIEMBRE!D177)</f>
        <v>602</v>
      </c>
      <c r="E177" s="14">
        <f>SUM(ENERO:DICIEMBRE!E177)</f>
        <v>464</v>
      </c>
      <c r="F177" s="14">
        <f>SUM(ENERO:DICIEMBRE!F177)</f>
        <v>138</v>
      </c>
      <c r="G177" s="14">
        <f>SUM(ENERO:DICIEMBRE!G177)</f>
        <v>13</v>
      </c>
      <c r="H177" s="14">
        <f>SUM(ENERO:DICIEMBRE!H177)</f>
        <v>57</v>
      </c>
      <c r="I177" s="14">
        <f>SUM(ENERO:DICIEMBRE!I177)</f>
        <v>21</v>
      </c>
      <c r="J177" s="14">
        <f>SUM(ENERO:DICIEMBRE!J177)</f>
        <v>2</v>
      </c>
      <c r="K177" s="14">
        <f>SUM(ENERO:DICIEMBRE!K177)</f>
        <v>273</v>
      </c>
      <c r="L177" s="14">
        <f>SUM(ENERO:DICIEMBRE!L177)</f>
        <v>76</v>
      </c>
      <c r="M177" s="14">
        <f>SUM(ENERO:DICIEMBRE!M177)</f>
        <v>0</v>
      </c>
      <c r="N177" s="14">
        <f>SUM(ENERO:DICIEMBRE!N177)</f>
        <v>0</v>
      </c>
      <c r="O177" s="14">
        <f>SUM(ENERO:DICIEMBRE!O177)</f>
        <v>19</v>
      </c>
      <c r="P177" s="14">
        <f>SUM(ENERO:DICIEMBRE!P177)</f>
        <v>0</v>
      </c>
      <c r="Q177" s="14">
        <f>SUM(ENERO:DICIEMBRE!Q177)</f>
        <v>0</v>
      </c>
      <c r="R177" s="14">
        <f>SUM(ENERO:DICIEMBRE!R177)</f>
        <v>146</v>
      </c>
      <c r="S177" s="14">
        <f>SUM(ENERO:DICIEMBRE!S177)</f>
        <v>464</v>
      </c>
      <c r="T177" s="14">
        <f>SUM(ENERO:DICIEMBRE!T177)</f>
        <v>57</v>
      </c>
      <c r="U177" s="14">
        <f>SUM(ENERO:DICIEMBRE!U177)</f>
        <v>0</v>
      </c>
      <c r="V177" s="14">
        <f>SUM(ENERO:DICIEMBRE!V177)</f>
        <v>58288375</v>
      </c>
    </row>
    <row r="178" spans="1:22" ht="15" customHeight="1" x14ac:dyDescent="0.2">
      <c r="A178" s="145" t="s">
        <v>198</v>
      </c>
      <c r="B178" s="146" t="s">
        <v>262</v>
      </c>
      <c r="C178" s="14">
        <f>SUM(ENERO:DICIEMBRE!C178)</f>
        <v>120</v>
      </c>
      <c r="D178" s="14">
        <f>SUM(ENERO:DICIEMBRE!D178)</f>
        <v>103</v>
      </c>
      <c r="E178" s="14">
        <f>SUM(ENERO:DICIEMBRE!E178)</f>
        <v>102</v>
      </c>
      <c r="F178" s="14">
        <f>SUM(ENERO:DICIEMBRE!F178)</f>
        <v>1</v>
      </c>
      <c r="G178" s="14">
        <f>SUM(ENERO:DICIEMBRE!G178)</f>
        <v>1</v>
      </c>
      <c r="H178" s="14">
        <f>SUM(ENERO:DICIEMBRE!H178)</f>
        <v>16</v>
      </c>
      <c r="I178" s="14">
        <f>SUM(ENERO:DICIEMBRE!I178)</f>
        <v>0</v>
      </c>
      <c r="J178" s="14">
        <f>SUM(ENERO:DICIEMBRE!J178)</f>
        <v>0</v>
      </c>
      <c r="K178" s="14">
        <f>SUM(ENERO:DICIEMBRE!K178)</f>
        <v>26</v>
      </c>
      <c r="L178" s="14">
        <f>SUM(ENERO:DICIEMBRE!L178)</f>
        <v>4</v>
      </c>
      <c r="M178" s="14">
        <f>SUM(ENERO:DICIEMBRE!M178)</f>
        <v>0</v>
      </c>
      <c r="N178" s="14">
        <f>SUM(ENERO:DICIEMBRE!N178)</f>
        <v>0</v>
      </c>
      <c r="O178" s="14">
        <f>SUM(ENERO:DICIEMBRE!O178)</f>
        <v>0</v>
      </c>
      <c r="P178" s="14">
        <f>SUM(ENERO:DICIEMBRE!P178)</f>
        <v>0</v>
      </c>
      <c r="Q178" s="14">
        <f>SUM(ENERO:DICIEMBRE!Q178)</f>
        <v>0</v>
      </c>
      <c r="R178" s="14">
        <f>SUM(ENERO:DICIEMBRE!R178)</f>
        <v>2</v>
      </c>
      <c r="S178" s="14">
        <f>SUM(ENERO:DICIEMBRE!S178)</f>
        <v>102</v>
      </c>
      <c r="T178" s="14">
        <f>SUM(ENERO:DICIEMBRE!T178)</f>
        <v>16</v>
      </c>
      <c r="U178" s="14">
        <f>SUM(ENERO:DICIEMBRE!U178)</f>
        <v>0</v>
      </c>
      <c r="V178" s="14">
        <f>SUM(ENERO:DICIEMBRE!V178)</f>
        <v>17610660</v>
      </c>
    </row>
    <row r="179" spans="1:22" ht="15" customHeight="1" x14ac:dyDescent="0.2">
      <c r="A179" s="145" t="s">
        <v>200</v>
      </c>
      <c r="B179" s="146" t="s">
        <v>263</v>
      </c>
      <c r="C179" s="14">
        <f>SUM(ENERO:DICIEMBRE!C179)</f>
        <v>479</v>
      </c>
      <c r="D179" s="14">
        <f>SUM(ENERO:DICIEMBRE!D179)</f>
        <v>366</v>
      </c>
      <c r="E179" s="14">
        <f>SUM(ENERO:DICIEMBRE!E179)</f>
        <v>354</v>
      </c>
      <c r="F179" s="14">
        <f>SUM(ENERO:DICIEMBRE!F179)</f>
        <v>12</v>
      </c>
      <c r="G179" s="14">
        <f>SUM(ENERO:DICIEMBRE!G179)</f>
        <v>3</v>
      </c>
      <c r="H179" s="14">
        <f>SUM(ENERO:DICIEMBRE!H179)</f>
        <v>103</v>
      </c>
      <c r="I179" s="14">
        <f>SUM(ENERO:DICIEMBRE!I179)</f>
        <v>5</v>
      </c>
      <c r="J179" s="14">
        <f>SUM(ENERO:DICIEMBRE!J179)</f>
        <v>2</v>
      </c>
      <c r="K179" s="14">
        <f>SUM(ENERO:DICIEMBRE!K179)</f>
        <v>319</v>
      </c>
      <c r="L179" s="14">
        <f>SUM(ENERO:DICIEMBRE!L179)</f>
        <v>0</v>
      </c>
      <c r="M179" s="14">
        <f>SUM(ENERO:DICIEMBRE!M179)</f>
        <v>0</v>
      </c>
      <c r="N179" s="14">
        <f>SUM(ENERO:DICIEMBRE!N179)</f>
        <v>0</v>
      </c>
      <c r="O179" s="14">
        <f>SUM(ENERO:DICIEMBRE!O179)</f>
        <v>2</v>
      </c>
      <c r="P179" s="14">
        <f>SUM(ENERO:DICIEMBRE!P179)</f>
        <v>0</v>
      </c>
      <c r="Q179" s="14">
        <f>SUM(ENERO:DICIEMBRE!Q179)</f>
        <v>0</v>
      </c>
      <c r="R179" s="14">
        <f>SUM(ENERO:DICIEMBRE!R179)</f>
        <v>10</v>
      </c>
      <c r="S179" s="14">
        <f>SUM(ENERO:DICIEMBRE!S179)</f>
        <v>354</v>
      </c>
      <c r="T179" s="14">
        <f>SUM(ENERO:DICIEMBRE!T179)</f>
        <v>103</v>
      </c>
      <c r="U179" s="14">
        <f>SUM(ENERO:DICIEMBRE!U179)</f>
        <v>0</v>
      </c>
      <c r="V179" s="14">
        <f>SUM(ENERO:DICIEMBRE!V179)</f>
        <v>31384310</v>
      </c>
    </row>
    <row r="180" spans="1:22" ht="15" customHeight="1" x14ac:dyDescent="0.2">
      <c r="A180" s="145" t="s">
        <v>264</v>
      </c>
      <c r="B180" s="146" t="s">
        <v>265</v>
      </c>
      <c r="C180" s="14">
        <f>SUM(ENERO:DICIEMBRE!C180)</f>
        <v>559</v>
      </c>
      <c r="D180" s="14">
        <f>SUM(ENERO:DICIEMBRE!D180)</f>
        <v>492</v>
      </c>
      <c r="E180" s="14">
        <f>SUM(ENERO:DICIEMBRE!E180)</f>
        <v>460</v>
      </c>
      <c r="F180" s="14">
        <f>SUM(ENERO:DICIEMBRE!F180)</f>
        <v>32</v>
      </c>
      <c r="G180" s="14">
        <f>SUM(ENERO:DICIEMBRE!G180)</f>
        <v>6</v>
      </c>
      <c r="H180" s="14">
        <f>SUM(ENERO:DICIEMBRE!H180)</f>
        <v>50</v>
      </c>
      <c r="I180" s="14">
        <f>SUM(ENERO:DICIEMBRE!I180)</f>
        <v>9</v>
      </c>
      <c r="J180" s="14">
        <f>SUM(ENERO:DICIEMBRE!J180)</f>
        <v>2</v>
      </c>
      <c r="K180" s="14">
        <f>SUM(ENERO:DICIEMBRE!K180)</f>
        <v>555</v>
      </c>
      <c r="L180" s="14">
        <f>SUM(ENERO:DICIEMBRE!L180)</f>
        <v>0</v>
      </c>
      <c r="M180" s="14">
        <f>SUM(ENERO:DICIEMBRE!M180)</f>
        <v>0</v>
      </c>
      <c r="N180" s="14">
        <f>SUM(ENERO:DICIEMBRE!N180)</f>
        <v>0</v>
      </c>
      <c r="O180" s="14">
        <f>SUM(ENERO:DICIEMBRE!O180)</f>
        <v>0</v>
      </c>
      <c r="P180" s="14">
        <f>SUM(ENERO:DICIEMBRE!P180)</f>
        <v>0</v>
      </c>
      <c r="Q180" s="14">
        <f>SUM(ENERO:DICIEMBRE!Q180)</f>
        <v>0</v>
      </c>
      <c r="R180" s="14">
        <f>SUM(ENERO:DICIEMBRE!R180)</f>
        <v>33</v>
      </c>
      <c r="S180" s="14">
        <f>SUM(ENERO:DICIEMBRE!S180)</f>
        <v>460</v>
      </c>
      <c r="T180" s="14">
        <f>SUM(ENERO:DICIEMBRE!T180)</f>
        <v>50</v>
      </c>
      <c r="U180" s="14">
        <f>SUM(ENERO:DICIEMBRE!U180)</f>
        <v>0</v>
      </c>
      <c r="V180" s="14">
        <f>SUM(ENERO:DICIEMBRE!V180)</f>
        <v>31030300</v>
      </c>
    </row>
    <row r="181" spans="1:22" ht="15" customHeight="1" x14ac:dyDescent="0.2">
      <c r="A181" s="145" t="s">
        <v>207</v>
      </c>
      <c r="B181" s="146" t="s">
        <v>266</v>
      </c>
      <c r="C181" s="14">
        <f>SUM(ENERO:DICIEMBRE!C181)</f>
        <v>214</v>
      </c>
      <c r="D181" s="14">
        <f>SUM(ENERO:DICIEMBRE!D181)</f>
        <v>175</v>
      </c>
      <c r="E181" s="14">
        <f>SUM(ENERO:DICIEMBRE!E181)</f>
        <v>147</v>
      </c>
      <c r="F181" s="14">
        <f>SUM(ENERO:DICIEMBRE!F181)</f>
        <v>28</v>
      </c>
      <c r="G181" s="14">
        <f>SUM(ENERO:DICIEMBRE!G181)</f>
        <v>2</v>
      </c>
      <c r="H181" s="14">
        <f>SUM(ENERO:DICIEMBRE!H181)</f>
        <v>21</v>
      </c>
      <c r="I181" s="14">
        <f>SUM(ENERO:DICIEMBRE!I181)</f>
        <v>15</v>
      </c>
      <c r="J181" s="14">
        <f>SUM(ENERO:DICIEMBRE!J181)</f>
        <v>1</v>
      </c>
      <c r="K181" s="14">
        <f>SUM(ENERO:DICIEMBRE!K181)</f>
        <v>6</v>
      </c>
      <c r="L181" s="14">
        <f>SUM(ENERO:DICIEMBRE!L181)</f>
        <v>4</v>
      </c>
      <c r="M181" s="14">
        <f>SUM(ENERO:DICIEMBRE!M181)</f>
        <v>0</v>
      </c>
      <c r="N181" s="14">
        <f>SUM(ENERO:DICIEMBRE!N181)</f>
        <v>0</v>
      </c>
      <c r="O181" s="14">
        <f>SUM(ENERO:DICIEMBRE!O181)</f>
        <v>23</v>
      </c>
      <c r="P181" s="14">
        <f>SUM(ENERO:DICIEMBRE!P181)</f>
        <v>0</v>
      </c>
      <c r="Q181" s="14">
        <f>SUM(ENERO:DICIEMBRE!Q181)</f>
        <v>0</v>
      </c>
      <c r="R181" s="14">
        <f>SUM(ENERO:DICIEMBRE!R181)</f>
        <v>28</v>
      </c>
      <c r="S181" s="14">
        <f>SUM(ENERO:DICIEMBRE!S181)</f>
        <v>147</v>
      </c>
      <c r="T181" s="14">
        <f>SUM(ENERO:DICIEMBRE!T181)</f>
        <v>21</v>
      </c>
      <c r="U181" s="14">
        <f>SUM(ENERO:DICIEMBRE!U181)</f>
        <v>0</v>
      </c>
      <c r="V181" s="14">
        <f>SUM(ENERO:DICIEMBRE!V181)</f>
        <v>187908775</v>
      </c>
    </row>
    <row r="182" spans="1:22" ht="15" customHeight="1" x14ac:dyDescent="0.2">
      <c r="A182" s="145" t="s">
        <v>267</v>
      </c>
      <c r="B182" s="146" t="s">
        <v>268</v>
      </c>
      <c r="C182" s="14">
        <f>SUM(ENERO:DICIEMBRE!C182)</f>
        <v>85</v>
      </c>
      <c r="D182" s="14">
        <f>SUM(ENERO:DICIEMBRE!D182)</f>
        <v>61</v>
      </c>
      <c r="E182" s="14">
        <f>SUM(ENERO:DICIEMBRE!E182)</f>
        <v>61</v>
      </c>
      <c r="F182" s="14">
        <f>SUM(ENERO:DICIEMBRE!F182)</f>
        <v>0</v>
      </c>
      <c r="G182" s="14">
        <f>SUM(ENERO:DICIEMBRE!G182)</f>
        <v>3</v>
      </c>
      <c r="H182" s="14">
        <f>SUM(ENERO:DICIEMBRE!H182)</f>
        <v>19</v>
      </c>
      <c r="I182" s="14">
        <f>SUM(ENERO:DICIEMBRE!I182)</f>
        <v>0</v>
      </c>
      <c r="J182" s="14">
        <f>SUM(ENERO:DICIEMBRE!J182)</f>
        <v>2</v>
      </c>
      <c r="K182" s="14">
        <f>SUM(ENERO:DICIEMBRE!K182)</f>
        <v>14</v>
      </c>
      <c r="L182" s="14">
        <f>SUM(ENERO:DICIEMBRE!L182)</f>
        <v>0</v>
      </c>
      <c r="M182" s="14">
        <f>SUM(ENERO:DICIEMBRE!M182)</f>
        <v>0</v>
      </c>
      <c r="N182" s="14">
        <f>SUM(ENERO:DICIEMBRE!N182)</f>
        <v>0</v>
      </c>
      <c r="O182" s="14">
        <f>SUM(ENERO:DICIEMBRE!O182)</f>
        <v>0</v>
      </c>
      <c r="P182" s="14">
        <f>SUM(ENERO:DICIEMBRE!P182)</f>
        <v>0</v>
      </c>
      <c r="Q182" s="14">
        <f>SUM(ENERO:DICIEMBRE!Q182)</f>
        <v>0</v>
      </c>
      <c r="R182" s="14">
        <f>SUM(ENERO:DICIEMBRE!R182)</f>
        <v>0</v>
      </c>
      <c r="S182" s="14">
        <f>SUM(ENERO:DICIEMBRE!S182)</f>
        <v>61</v>
      </c>
      <c r="T182" s="14">
        <f>SUM(ENERO:DICIEMBRE!T182)</f>
        <v>19</v>
      </c>
      <c r="U182" s="14">
        <f>SUM(ENERO:DICIEMBRE!U182)</f>
        <v>0</v>
      </c>
      <c r="V182" s="14">
        <f>SUM(ENERO:DICIEMBRE!V182)</f>
        <v>18734360</v>
      </c>
    </row>
    <row r="183" spans="1:22" ht="15" customHeight="1" x14ac:dyDescent="0.2">
      <c r="A183" s="145" t="s">
        <v>269</v>
      </c>
      <c r="B183" s="146" t="s">
        <v>270</v>
      </c>
      <c r="C183" s="14">
        <f>SUM(ENERO:DICIEMBRE!C183)</f>
        <v>2419</v>
      </c>
      <c r="D183" s="14">
        <f>SUM(ENERO:DICIEMBRE!D183)</f>
        <v>1986</v>
      </c>
      <c r="E183" s="14">
        <f>SUM(ENERO:DICIEMBRE!E183)</f>
        <v>1548</v>
      </c>
      <c r="F183" s="14">
        <f>SUM(ENERO:DICIEMBRE!F183)</f>
        <v>438</v>
      </c>
      <c r="G183" s="14">
        <f>SUM(ENERO:DICIEMBRE!G183)</f>
        <v>71</v>
      </c>
      <c r="H183" s="14">
        <f>SUM(ENERO:DICIEMBRE!H183)</f>
        <v>298</v>
      </c>
      <c r="I183" s="14">
        <f>SUM(ENERO:DICIEMBRE!I183)</f>
        <v>56</v>
      </c>
      <c r="J183" s="14">
        <f>SUM(ENERO:DICIEMBRE!J183)</f>
        <v>8</v>
      </c>
      <c r="K183" s="14">
        <f>SUM(ENERO:DICIEMBRE!K183)</f>
        <v>0</v>
      </c>
      <c r="L183" s="14">
        <f>SUM(ENERO:DICIEMBRE!L183)</f>
        <v>34</v>
      </c>
      <c r="M183" s="14">
        <f>SUM(ENERO:DICIEMBRE!M183)</f>
        <v>30</v>
      </c>
      <c r="N183" s="14">
        <f>SUM(ENERO:DICIEMBRE!N183)</f>
        <v>0</v>
      </c>
      <c r="O183" s="14">
        <f>SUM(ENERO:DICIEMBRE!O183)</f>
        <v>1</v>
      </c>
      <c r="P183" s="14">
        <f>SUM(ENERO:DICIEMBRE!P183)</f>
        <v>0</v>
      </c>
      <c r="Q183" s="14">
        <f>SUM(ENERO:DICIEMBRE!Q183)</f>
        <v>0</v>
      </c>
      <c r="R183" s="14">
        <f>SUM(ENERO:DICIEMBRE!R183)</f>
        <v>473</v>
      </c>
      <c r="S183" s="14">
        <f>SUM(ENERO:DICIEMBRE!S183)</f>
        <v>1548</v>
      </c>
      <c r="T183" s="14">
        <f>SUM(ENERO:DICIEMBRE!T183)</f>
        <v>298</v>
      </c>
      <c r="U183" s="14">
        <f>SUM(ENERO:DICIEMBRE!U183)</f>
        <v>0</v>
      </c>
      <c r="V183" s="14">
        <f>SUM(ENERO:DICIEMBRE!V183)</f>
        <v>513400640</v>
      </c>
    </row>
    <row r="184" spans="1:22" ht="15" customHeight="1" x14ac:dyDescent="0.2">
      <c r="A184" s="145" t="s">
        <v>271</v>
      </c>
      <c r="B184" s="146" t="s">
        <v>272</v>
      </c>
      <c r="C184" s="14">
        <f>SUM(ENERO:DICIEMBRE!C184)</f>
        <v>212</v>
      </c>
      <c r="D184" s="14">
        <f>SUM(ENERO:DICIEMBRE!D184)</f>
        <v>188</v>
      </c>
      <c r="E184" s="14">
        <f>SUM(ENERO:DICIEMBRE!E184)</f>
        <v>105</v>
      </c>
      <c r="F184" s="14">
        <f>SUM(ENERO:DICIEMBRE!F184)</f>
        <v>83</v>
      </c>
      <c r="G184" s="14">
        <f>SUM(ENERO:DICIEMBRE!G184)</f>
        <v>6</v>
      </c>
      <c r="H184" s="14">
        <f>SUM(ENERO:DICIEMBRE!H184)</f>
        <v>15</v>
      </c>
      <c r="I184" s="14">
        <f>SUM(ENERO:DICIEMBRE!I184)</f>
        <v>1</v>
      </c>
      <c r="J184" s="14">
        <f>SUM(ENERO:DICIEMBRE!J184)</f>
        <v>2</v>
      </c>
      <c r="K184" s="14">
        <f>SUM(ENERO:DICIEMBRE!K184)</f>
        <v>25</v>
      </c>
      <c r="L184" s="14">
        <f>SUM(ENERO:DICIEMBRE!L184)</f>
        <v>20</v>
      </c>
      <c r="M184" s="14">
        <f>SUM(ENERO:DICIEMBRE!M184)</f>
        <v>0</v>
      </c>
      <c r="N184" s="14">
        <f>SUM(ENERO:DICIEMBRE!N184)</f>
        <v>0</v>
      </c>
      <c r="O184" s="14">
        <f>SUM(ENERO:DICIEMBRE!O184)</f>
        <v>0</v>
      </c>
      <c r="P184" s="14">
        <f>SUM(ENERO:DICIEMBRE!P184)</f>
        <v>0</v>
      </c>
      <c r="Q184" s="14">
        <f>SUM(ENERO:DICIEMBRE!Q184)</f>
        <v>0</v>
      </c>
      <c r="R184" s="14">
        <f>SUM(ENERO:DICIEMBRE!R184)</f>
        <v>89</v>
      </c>
      <c r="S184" s="14">
        <f>SUM(ENERO:DICIEMBRE!S184)</f>
        <v>105</v>
      </c>
      <c r="T184" s="14">
        <f>SUM(ENERO:DICIEMBRE!T184)</f>
        <v>15</v>
      </c>
      <c r="U184" s="14">
        <f>SUM(ENERO:DICIEMBRE!U184)</f>
        <v>0</v>
      </c>
      <c r="V184" s="14">
        <f>SUM(ENERO:DICIEMBRE!V184)</f>
        <v>19785470</v>
      </c>
    </row>
    <row r="185" spans="1:22" ht="15" customHeight="1" x14ac:dyDescent="0.2">
      <c r="A185" s="145" t="s">
        <v>273</v>
      </c>
      <c r="B185" s="146" t="s">
        <v>274</v>
      </c>
      <c r="C185" s="14">
        <f>SUM(ENERO:DICIEMBRE!C185)</f>
        <v>933</v>
      </c>
      <c r="D185" s="14">
        <f>SUM(ENERO:DICIEMBRE!D185)</f>
        <v>805</v>
      </c>
      <c r="E185" s="14">
        <f>SUM(ENERO:DICIEMBRE!E185)</f>
        <v>537</v>
      </c>
      <c r="F185" s="14">
        <f>SUM(ENERO:DICIEMBRE!F185)</f>
        <v>268</v>
      </c>
      <c r="G185" s="14">
        <f>SUM(ENERO:DICIEMBRE!G185)</f>
        <v>14</v>
      </c>
      <c r="H185" s="14">
        <f>SUM(ENERO:DICIEMBRE!H185)</f>
        <v>77</v>
      </c>
      <c r="I185" s="14">
        <f>SUM(ENERO:DICIEMBRE!I185)</f>
        <v>36</v>
      </c>
      <c r="J185" s="14">
        <f>SUM(ENERO:DICIEMBRE!J185)</f>
        <v>1</v>
      </c>
      <c r="K185" s="14">
        <f>SUM(ENERO:DICIEMBRE!K185)</f>
        <v>1</v>
      </c>
      <c r="L185" s="14">
        <f>SUM(ENERO:DICIEMBRE!L185)</f>
        <v>1</v>
      </c>
      <c r="M185" s="14">
        <f>SUM(ENERO:DICIEMBRE!M185)</f>
        <v>7</v>
      </c>
      <c r="N185" s="14">
        <f>SUM(ENERO:DICIEMBRE!N185)</f>
        <v>0</v>
      </c>
      <c r="O185" s="14">
        <f>SUM(ENERO:DICIEMBRE!O185)</f>
        <v>18</v>
      </c>
      <c r="P185" s="14">
        <f>SUM(ENERO:DICIEMBRE!P185)</f>
        <v>0</v>
      </c>
      <c r="Q185" s="14">
        <f>SUM(ENERO:DICIEMBRE!Q185)</f>
        <v>0</v>
      </c>
      <c r="R185" s="14">
        <f>SUM(ENERO:DICIEMBRE!R185)</f>
        <v>280</v>
      </c>
      <c r="S185" s="14">
        <f>SUM(ENERO:DICIEMBRE!S185)</f>
        <v>537</v>
      </c>
      <c r="T185" s="14">
        <f>SUM(ENERO:DICIEMBRE!T185)</f>
        <v>77</v>
      </c>
      <c r="U185" s="14">
        <f>SUM(ENERO:DICIEMBRE!U185)</f>
        <v>0</v>
      </c>
      <c r="V185" s="14">
        <f>SUM(ENERO:DICIEMBRE!V185)</f>
        <v>143867360</v>
      </c>
    </row>
    <row r="186" spans="1:22" ht="15" customHeight="1" x14ac:dyDescent="0.2">
      <c r="A186" s="145" t="s">
        <v>275</v>
      </c>
      <c r="B186" s="146" t="s">
        <v>276</v>
      </c>
      <c r="C186" s="14">
        <f>SUM(ENERO:DICIEMBRE!C186)</f>
        <v>169</v>
      </c>
      <c r="D186" s="14">
        <f>SUM(ENERO:DICIEMBRE!D186)</f>
        <v>156</v>
      </c>
      <c r="E186" s="14">
        <f>SUM(ENERO:DICIEMBRE!E186)</f>
        <v>146</v>
      </c>
      <c r="F186" s="14">
        <f>SUM(ENERO:DICIEMBRE!F186)</f>
        <v>10</v>
      </c>
      <c r="G186" s="14">
        <f>SUM(ENERO:DICIEMBRE!G186)</f>
        <v>2</v>
      </c>
      <c r="H186" s="14">
        <f>SUM(ENERO:DICIEMBRE!H186)</f>
        <v>8</v>
      </c>
      <c r="I186" s="14">
        <f>SUM(ENERO:DICIEMBRE!I186)</f>
        <v>3</v>
      </c>
      <c r="J186" s="14">
        <f>SUM(ENERO:DICIEMBRE!J186)</f>
        <v>0</v>
      </c>
      <c r="K186" s="14">
        <f>SUM(ENERO:DICIEMBRE!K186)</f>
        <v>9</v>
      </c>
      <c r="L186" s="14">
        <f>SUM(ENERO:DICIEMBRE!L186)</f>
        <v>0</v>
      </c>
      <c r="M186" s="14">
        <f>SUM(ENERO:DICIEMBRE!M186)</f>
        <v>7</v>
      </c>
      <c r="N186" s="14">
        <f>SUM(ENERO:DICIEMBRE!N186)</f>
        <v>0</v>
      </c>
      <c r="O186" s="14">
        <f>SUM(ENERO:DICIEMBRE!O186)</f>
        <v>0</v>
      </c>
      <c r="P186" s="14">
        <f>SUM(ENERO:DICIEMBRE!P186)</f>
        <v>0</v>
      </c>
      <c r="Q186" s="14">
        <f>SUM(ENERO:DICIEMBRE!Q186)</f>
        <v>0</v>
      </c>
      <c r="R186" s="14">
        <f>SUM(ENERO:DICIEMBRE!R186)</f>
        <v>12</v>
      </c>
      <c r="S186" s="14">
        <f>SUM(ENERO:DICIEMBRE!S186)</f>
        <v>146</v>
      </c>
      <c r="T186" s="14">
        <f>SUM(ENERO:DICIEMBRE!T186)</f>
        <v>8</v>
      </c>
      <c r="U186" s="14">
        <f>SUM(ENERO:DICIEMBRE!U186)</f>
        <v>0</v>
      </c>
      <c r="V186" s="14">
        <f>SUM(ENERO:DICIEMBRE!V186)</f>
        <v>34999735</v>
      </c>
    </row>
    <row r="187" spans="1:22" ht="15" customHeight="1" x14ac:dyDescent="0.2">
      <c r="A187" s="145" t="s">
        <v>277</v>
      </c>
      <c r="B187" s="146" t="s">
        <v>278</v>
      </c>
      <c r="C187" s="14">
        <f>SUM(ENERO:DICIEMBRE!C187)</f>
        <v>699</v>
      </c>
      <c r="D187" s="14">
        <f>SUM(ENERO:DICIEMBRE!D187)</f>
        <v>607</v>
      </c>
      <c r="E187" s="14">
        <f>SUM(ENERO:DICIEMBRE!E187)</f>
        <v>399</v>
      </c>
      <c r="F187" s="14">
        <f>SUM(ENERO:DICIEMBRE!F187)</f>
        <v>208</v>
      </c>
      <c r="G187" s="14">
        <f>SUM(ENERO:DICIEMBRE!G187)</f>
        <v>11</v>
      </c>
      <c r="H187" s="14">
        <f>SUM(ENERO:DICIEMBRE!H187)</f>
        <v>49</v>
      </c>
      <c r="I187" s="14">
        <f>SUM(ENERO:DICIEMBRE!I187)</f>
        <v>31</v>
      </c>
      <c r="J187" s="14">
        <f>SUM(ENERO:DICIEMBRE!J187)</f>
        <v>1</v>
      </c>
      <c r="K187" s="14">
        <f>SUM(ENERO:DICIEMBRE!K187)</f>
        <v>13</v>
      </c>
      <c r="L187" s="14">
        <f>SUM(ENERO:DICIEMBRE!L187)</f>
        <v>6</v>
      </c>
      <c r="M187" s="14">
        <f>SUM(ENERO:DICIEMBRE!M187)</f>
        <v>0</v>
      </c>
      <c r="N187" s="14">
        <f>SUM(ENERO:DICIEMBRE!N187)</f>
        <v>0</v>
      </c>
      <c r="O187" s="14">
        <f>SUM(ENERO:DICIEMBRE!O187)</f>
        <v>0</v>
      </c>
      <c r="P187" s="14">
        <f>SUM(ENERO:DICIEMBRE!P187)</f>
        <v>0</v>
      </c>
      <c r="Q187" s="14">
        <f>SUM(ENERO:DICIEMBRE!Q187)</f>
        <v>0</v>
      </c>
      <c r="R187" s="14">
        <f>SUM(ENERO:DICIEMBRE!R187)</f>
        <v>218</v>
      </c>
      <c r="S187" s="14">
        <f>SUM(ENERO:DICIEMBRE!S187)</f>
        <v>399</v>
      </c>
      <c r="T187" s="14">
        <f>SUM(ENERO:DICIEMBRE!T187)</f>
        <v>49</v>
      </c>
      <c r="U187" s="14">
        <f>SUM(ENERO:DICIEMBRE!U187)</f>
        <v>0</v>
      </c>
      <c r="V187" s="14">
        <f>SUM(ENERO:DICIEMBRE!V187)</f>
        <v>83333005</v>
      </c>
    </row>
    <row r="188" spans="1:22" ht="15" customHeight="1" x14ac:dyDescent="0.2">
      <c r="A188" s="147" t="s">
        <v>279</v>
      </c>
      <c r="B188" s="146" t="s">
        <v>280</v>
      </c>
      <c r="C188" s="14">
        <f>SUM(ENERO:DICIEMBRE!C188)</f>
        <v>1093</v>
      </c>
      <c r="D188" s="14">
        <f>SUM(ENERO:DICIEMBRE!D188)</f>
        <v>1066</v>
      </c>
      <c r="E188" s="14">
        <f>SUM(ENERO:DICIEMBRE!E188)</f>
        <v>337</v>
      </c>
      <c r="F188" s="14">
        <f>SUM(ENERO:DICIEMBRE!F188)</f>
        <v>729</v>
      </c>
      <c r="G188" s="14">
        <f>SUM(ENERO:DICIEMBRE!G188)</f>
        <v>27</v>
      </c>
      <c r="H188" s="14">
        <f>SUM(ENERO:DICIEMBRE!H188)</f>
        <v>0</v>
      </c>
      <c r="I188" s="14">
        <f>SUM(ENERO:DICIEMBRE!I188)</f>
        <v>0</v>
      </c>
      <c r="J188" s="14">
        <f>SUM(ENERO:DICIEMBRE!J188)</f>
        <v>0</v>
      </c>
      <c r="K188" s="14">
        <f>SUM(ENERO:DICIEMBRE!K188)</f>
        <v>0</v>
      </c>
      <c r="L188" s="14">
        <f>SUM(ENERO:DICIEMBRE!L188)</f>
        <v>2</v>
      </c>
      <c r="M188" s="14">
        <f>SUM(ENERO:DICIEMBRE!M188)</f>
        <v>0</v>
      </c>
      <c r="N188" s="14">
        <f>SUM(ENERO:DICIEMBRE!N188)</f>
        <v>0</v>
      </c>
      <c r="O188" s="14">
        <f>SUM(ENERO:DICIEMBRE!O188)</f>
        <v>0</v>
      </c>
      <c r="P188" s="14">
        <f>SUM(ENERO:DICIEMBRE!P188)</f>
        <v>0</v>
      </c>
      <c r="Q188" s="14">
        <f>SUM(ENERO:DICIEMBRE!Q188)</f>
        <v>0</v>
      </c>
      <c r="R188" s="14">
        <f>SUM(ENERO:DICIEMBRE!R188)</f>
        <v>719</v>
      </c>
      <c r="S188" s="14">
        <f>SUM(ENERO:DICIEMBRE!S188)</f>
        <v>337</v>
      </c>
      <c r="T188" s="14">
        <f>SUM(ENERO:DICIEMBRE!T188)</f>
        <v>0</v>
      </c>
      <c r="U188" s="14">
        <f>SUM(ENERO:DICIEMBRE!U188)</f>
        <v>0</v>
      </c>
      <c r="V188" s="14">
        <f>SUM(ENERO:DICIEMBRE!V188)</f>
        <v>53357790</v>
      </c>
    </row>
    <row r="189" spans="1:22" ht="15" customHeight="1" x14ac:dyDescent="0.2">
      <c r="A189" s="149"/>
      <c r="B189" s="150" t="s">
        <v>281</v>
      </c>
      <c r="C189" s="14">
        <f>SUM(ENERO:DICIEMBRE!C189)</f>
        <v>1090</v>
      </c>
      <c r="D189" s="14">
        <f>SUM(ENERO:DICIEMBRE!D189)</f>
        <v>1063</v>
      </c>
      <c r="E189" s="14">
        <f>SUM(ENERO:DICIEMBRE!E189)</f>
        <v>335</v>
      </c>
      <c r="F189" s="14">
        <f>SUM(ENERO:DICIEMBRE!F189)</f>
        <v>728</v>
      </c>
      <c r="G189" s="14">
        <f>SUM(ENERO:DICIEMBRE!G189)</f>
        <v>27</v>
      </c>
      <c r="H189" s="14">
        <f>SUM(ENERO:DICIEMBRE!H189)</f>
        <v>0</v>
      </c>
      <c r="I189" s="14">
        <f>SUM(ENERO:DICIEMBRE!I189)</f>
        <v>0</v>
      </c>
      <c r="J189" s="14">
        <f>SUM(ENERO:DICIEMBRE!J189)</f>
        <v>0</v>
      </c>
      <c r="K189" s="14">
        <f>SUM(ENERO:DICIEMBRE!K189)</f>
        <v>0</v>
      </c>
      <c r="L189" s="14">
        <f>SUM(ENERO:DICIEMBRE!L189)</f>
        <v>2</v>
      </c>
      <c r="M189" s="14">
        <f>SUM(ENERO:DICIEMBRE!M189)</f>
        <v>0</v>
      </c>
      <c r="N189" s="14">
        <f>SUM(ENERO:DICIEMBRE!N189)</f>
        <v>0</v>
      </c>
      <c r="O189" s="14">
        <f>SUM(ENERO:DICIEMBRE!O189)</f>
        <v>0</v>
      </c>
      <c r="P189" s="14">
        <f>SUM(ENERO:DICIEMBRE!P189)</f>
        <v>0</v>
      </c>
      <c r="Q189" s="14">
        <f>SUM(ENERO:DICIEMBRE!Q189)</f>
        <v>0</v>
      </c>
      <c r="R189" s="14">
        <f>SUM(ENERO:DICIEMBRE!R189)</f>
        <v>718</v>
      </c>
      <c r="S189" s="14">
        <f>SUM(ENERO:DICIEMBRE!S189)</f>
        <v>335</v>
      </c>
      <c r="T189" s="14">
        <f>SUM(ENERO:DICIEMBRE!T189)</f>
        <v>0</v>
      </c>
      <c r="U189" s="14">
        <f>SUM(ENERO:DICIEMBRE!U189)</f>
        <v>0</v>
      </c>
      <c r="V189" s="14">
        <f>SUM(ENERO:DICIEMBRE!V189)</f>
        <v>52739050</v>
      </c>
    </row>
    <row r="190" spans="1:22" ht="15" customHeight="1" x14ac:dyDescent="0.2">
      <c r="A190" s="149"/>
      <c r="B190" s="150" t="s">
        <v>282</v>
      </c>
      <c r="C190" s="14">
        <f>SUM(ENERO:DICIEMBRE!C190)</f>
        <v>3</v>
      </c>
      <c r="D190" s="14">
        <f>SUM(ENERO:DICIEMBRE!D190)</f>
        <v>3</v>
      </c>
      <c r="E190" s="14">
        <f>SUM(ENERO:DICIEMBRE!E190)</f>
        <v>2</v>
      </c>
      <c r="F190" s="14">
        <f>SUM(ENERO:DICIEMBRE!F190)</f>
        <v>1</v>
      </c>
      <c r="G190" s="14">
        <f>SUM(ENERO:DICIEMBRE!G190)</f>
        <v>0</v>
      </c>
      <c r="H190" s="14">
        <f>SUM(ENERO:DICIEMBRE!H190)</f>
        <v>0</v>
      </c>
      <c r="I190" s="14">
        <f>SUM(ENERO:DICIEMBRE!I190)</f>
        <v>0</v>
      </c>
      <c r="J190" s="14">
        <f>SUM(ENERO:DICIEMBRE!J190)</f>
        <v>0</v>
      </c>
      <c r="K190" s="14">
        <f>SUM(ENERO:DICIEMBRE!K190)</f>
        <v>0</v>
      </c>
      <c r="L190" s="14">
        <f>SUM(ENERO:DICIEMBRE!L190)</f>
        <v>0</v>
      </c>
      <c r="M190" s="14">
        <f>SUM(ENERO:DICIEMBRE!M190)</f>
        <v>0</v>
      </c>
      <c r="N190" s="14">
        <f>SUM(ENERO:DICIEMBRE!N190)</f>
        <v>0</v>
      </c>
      <c r="O190" s="14">
        <f>SUM(ENERO:DICIEMBRE!O190)</f>
        <v>0</v>
      </c>
      <c r="P190" s="14">
        <f>SUM(ENERO:DICIEMBRE!P190)</f>
        <v>0</v>
      </c>
      <c r="Q190" s="14">
        <f>SUM(ENERO:DICIEMBRE!Q190)</f>
        <v>0</v>
      </c>
      <c r="R190" s="14">
        <f>SUM(ENERO:DICIEMBRE!R190)</f>
        <v>1</v>
      </c>
      <c r="S190" s="14">
        <f>SUM(ENERO:DICIEMBRE!S190)</f>
        <v>2</v>
      </c>
      <c r="T190" s="14">
        <f>SUM(ENERO:DICIEMBRE!T190)</f>
        <v>0</v>
      </c>
      <c r="U190" s="14">
        <f>SUM(ENERO:DICIEMBRE!U190)</f>
        <v>0</v>
      </c>
      <c r="V190" s="14">
        <f>SUM(ENERO:DICIEMBRE!V190)</f>
        <v>618740</v>
      </c>
    </row>
    <row r="191" spans="1:22" ht="15" customHeight="1" x14ac:dyDescent="0.2">
      <c r="A191" s="149"/>
      <c r="B191" s="150" t="s">
        <v>283</v>
      </c>
      <c r="C191" s="14">
        <f>SUM(ENERO:DICIEMBRE!C191)</f>
        <v>0</v>
      </c>
      <c r="D191" s="14">
        <f>SUM(ENERO:DICIEMBRE!D191)</f>
        <v>0</v>
      </c>
      <c r="E191" s="14">
        <f>SUM(ENERO:DICIEMBRE!E191)</f>
        <v>0</v>
      </c>
      <c r="F191" s="14">
        <f>SUM(ENERO:DICIEMBRE!F191)</f>
        <v>0</v>
      </c>
      <c r="G191" s="14">
        <f>SUM(ENERO:DICIEMBRE!G191)</f>
        <v>0</v>
      </c>
      <c r="H191" s="14">
        <f>SUM(ENERO:DICIEMBRE!H191)</f>
        <v>0</v>
      </c>
      <c r="I191" s="14">
        <f>SUM(ENERO:DICIEMBRE!I191)</f>
        <v>0</v>
      </c>
      <c r="J191" s="14">
        <f>SUM(ENERO:DICIEMBRE!J191)</f>
        <v>0</v>
      </c>
      <c r="K191" s="14">
        <f>SUM(ENERO:DICIEMBRE!K191)</f>
        <v>0</v>
      </c>
      <c r="L191" s="14">
        <f>SUM(ENERO:DICIEMBRE!L191)</f>
        <v>0</v>
      </c>
      <c r="M191" s="14">
        <f>SUM(ENERO:DICIEMBRE!M191)</f>
        <v>0</v>
      </c>
      <c r="N191" s="14">
        <f>SUM(ENERO:DICIEMBRE!N191)</f>
        <v>0</v>
      </c>
      <c r="O191" s="14">
        <f>SUM(ENERO:DICIEMBRE!O191)</f>
        <v>0</v>
      </c>
      <c r="P191" s="14">
        <f>SUM(ENERO:DICIEMBRE!P191)</f>
        <v>0</v>
      </c>
      <c r="Q191" s="14">
        <f>SUM(ENERO:DICIEMBRE!Q191)</f>
        <v>0</v>
      </c>
      <c r="R191" s="14">
        <f>SUM(ENERO:DICIEMBRE!R191)</f>
        <v>0</v>
      </c>
      <c r="S191" s="14">
        <f>SUM(ENERO:DICIEMBRE!S191)</f>
        <v>0</v>
      </c>
      <c r="T191" s="14">
        <f>SUM(ENERO:DICIEMBRE!T191)</f>
        <v>0</v>
      </c>
      <c r="U191" s="14">
        <f>SUM(ENERO:DICIEMBRE!U191)</f>
        <v>0</v>
      </c>
      <c r="V191" s="14">
        <f>SUM(ENERO:DICIEMBRE!V191)</f>
        <v>0</v>
      </c>
    </row>
    <row r="192" spans="1:22" ht="15" customHeight="1" x14ac:dyDescent="0.2">
      <c r="A192" s="145" t="s">
        <v>284</v>
      </c>
      <c r="B192" s="146" t="s">
        <v>285</v>
      </c>
      <c r="C192" s="14">
        <f>SUM(ENERO:DICIEMBRE!C192)</f>
        <v>1218</v>
      </c>
      <c r="D192" s="14">
        <f>SUM(ENERO:DICIEMBRE!D192)</f>
        <v>1085</v>
      </c>
      <c r="E192" s="14">
        <f>SUM(ENERO:DICIEMBRE!E192)</f>
        <v>954</v>
      </c>
      <c r="F192" s="14">
        <f>SUM(ENERO:DICIEMBRE!F192)</f>
        <v>131</v>
      </c>
      <c r="G192" s="14">
        <f>SUM(ENERO:DICIEMBRE!G192)</f>
        <v>29</v>
      </c>
      <c r="H192" s="14">
        <f>SUM(ENERO:DICIEMBRE!H192)</f>
        <v>97</v>
      </c>
      <c r="I192" s="14">
        <f>SUM(ENERO:DICIEMBRE!I192)</f>
        <v>5</v>
      </c>
      <c r="J192" s="14">
        <f>SUM(ENERO:DICIEMBRE!J192)</f>
        <v>2</v>
      </c>
      <c r="K192" s="14">
        <f>SUM(ENERO:DICIEMBRE!K192)</f>
        <v>85</v>
      </c>
      <c r="L192" s="14">
        <f>SUM(ENERO:DICIEMBRE!L192)</f>
        <v>54</v>
      </c>
      <c r="M192" s="14">
        <f>SUM(ENERO:DICIEMBRE!M192)</f>
        <v>60</v>
      </c>
      <c r="N192" s="14">
        <f>SUM(ENERO:DICIEMBRE!N192)</f>
        <v>0</v>
      </c>
      <c r="O192" s="14">
        <f>SUM(ENERO:DICIEMBRE!O192)</f>
        <v>40</v>
      </c>
      <c r="P192" s="14">
        <f>SUM(ENERO:DICIEMBRE!P192)</f>
        <v>0</v>
      </c>
      <c r="Q192" s="14">
        <f>SUM(ENERO:DICIEMBRE!Q192)</f>
        <v>0</v>
      </c>
      <c r="R192" s="14">
        <f>SUM(ENERO:DICIEMBRE!R192)</f>
        <v>146</v>
      </c>
      <c r="S192" s="14">
        <f>SUM(ENERO:DICIEMBRE!S192)</f>
        <v>954</v>
      </c>
      <c r="T192" s="14">
        <f>SUM(ENERO:DICIEMBRE!T192)</f>
        <v>97</v>
      </c>
      <c r="U192" s="14">
        <f>SUM(ENERO:DICIEMBRE!U192)</f>
        <v>0</v>
      </c>
      <c r="V192" s="14">
        <f>SUM(ENERO:DICIEMBRE!V192)</f>
        <v>409031110</v>
      </c>
    </row>
    <row r="193" spans="1:28" ht="15" customHeight="1" x14ac:dyDescent="0.2">
      <c r="A193" s="145" t="s">
        <v>286</v>
      </c>
      <c r="B193" s="146" t="s">
        <v>287</v>
      </c>
      <c r="C193" s="14">
        <f>SUM(ENERO:DICIEMBRE!C193)</f>
        <v>915</v>
      </c>
      <c r="D193" s="14">
        <f>SUM(ENERO:DICIEMBRE!D193)</f>
        <v>533</v>
      </c>
      <c r="E193" s="14">
        <f>SUM(ENERO:DICIEMBRE!E193)</f>
        <v>520</v>
      </c>
      <c r="F193" s="14">
        <f>SUM(ENERO:DICIEMBRE!F193)</f>
        <v>13</v>
      </c>
      <c r="G193" s="14">
        <f>SUM(ENERO:DICIEMBRE!G193)</f>
        <v>2</v>
      </c>
      <c r="H193" s="14">
        <f>SUM(ENERO:DICIEMBRE!H193)</f>
        <v>374</v>
      </c>
      <c r="I193" s="14">
        <f>SUM(ENERO:DICIEMBRE!I193)</f>
        <v>5</v>
      </c>
      <c r="J193" s="14">
        <f>SUM(ENERO:DICIEMBRE!J193)</f>
        <v>1</v>
      </c>
      <c r="K193" s="14">
        <f>SUM(ENERO:DICIEMBRE!K193)</f>
        <v>898</v>
      </c>
      <c r="L193" s="14">
        <f>SUM(ENERO:DICIEMBRE!L193)</f>
        <v>0</v>
      </c>
      <c r="M193" s="14">
        <f>SUM(ENERO:DICIEMBRE!M193)</f>
        <v>0</v>
      </c>
      <c r="N193" s="14">
        <f>SUM(ENERO:DICIEMBRE!N193)</f>
        <v>0</v>
      </c>
      <c r="O193" s="14">
        <f>SUM(ENERO:DICIEMBRE!O193)</f>
        <v>0</v>
      </c>
      <c r="P193" s="14">
        <f>SUM(ENERO:DICIEMBRE!P193)</f>
        <v>0</v>
      </c>
      <c r="Q193" s="14">
        <f>SUM(ENERO:DICIEMBRE!Q193)</f>
        <v>0</v>
      </c>
      <c r="R193" s="14">
        <f>SUM(ENERO:DICIEMBRE!R193)</f>
        <v>13</v>
      </c>
      <c r="S193" s="14">
        <f>SUM(ENERO:DICIEMBRE!S193)</f>
        <v>520</v>
      </c>
      <c r="T193" s="14">
        <f>SUM(ENERO:DICIEMBRE!T193)</f>
        <v>374</v>
      </c>
      <c r="U193" s="14">
        <f>SUM(ENERO:DICIEMBRE!U193)</f>
        <v>0</v>
      </c>
      <c r="V193" s="14">
        <f>SUM(ENERO:DICIEMBRE!V193)</f>
        <v>16698890</v>
      </c>
    </row>
    <row r="194" spans="1:28" ht="15" customHeight="1" x14ac:dyDescent="0.2">
      <c r="A194" s="153" t="s">
        <v>286</v>
      </c>
      <c r="B194" s="154" t="s">
        <v>288</v>
      </c>
      <c r="C194" s="14">
        <f>SUM(ENERO:DICIEMBRE!C194)</f>
        <v>122</v>
      </c>
      <c r="D194" s="14">
        <f>SUM(ENERO:DICIEMBRE!D194)</f>
        <v>96</v>
      </c>
      <c r="E194" s="14">
        <f>SUM(ENERO:DICIEMBRE!E194)</f>
        <v>92</v>
      </c>
      <c r="F194" s="14">
        <f>SUM(ENERO:DICIEMBRE!F194)</f>
        <v>4</v>
      </c>
      <c r="G194" s="14">
        <f>SUM(ENERO:DICIEMBRE!G194)</f>
        <v>0</v>
      </c>
      <c r="H194" s="14">
        <f>SUM(ENERO:DICIEMBRE!H194)</f>
        <v>25</v>
      </c>
      <c r="I194" s="14">
        <f>SUM(ENERO:DICIEMBRE!I194)</f>
        <v>1</v>
      </c>
      <c r="J194" s="14">
        <f>SUM(ENERO:DICIEMBRE!J194)</f>
        <v>0</v>
      </c>
      <c r="K194" s="14">
        <f>SUM(ENERO:DICIEMBRE!K194)</f>
        <v>0</v>
      </c>
      <c r="L194" s="14">
        <f>SUM(ENERO:DICIEMBRE!L194)</f>
        <v>0</v>
      </c>
      <c r="M194" s="14">
        <f>SUM(ENERO:DICIEMBRE!M194)</f>
        <v>1</v>
      </c>
      <c r="N194" s="14">
        <f>SUM(ENERO:DICIEMBRE!N194)</f>
        <v>0</v>
      </c>
      <c r="O194" s="14">
        <f>SUM(ENERO:DICIEMBRE!O194)</f>
        <v>7</v>
      </c>
      <c r="P194" s="14">
        <f>SUM(ENERO:DICIEMBRE!P194)</f>
        <v>0</v>
      </c>
      <c r="Q194" s="14">
        <f>SUM(ENERO:DICIEMBRE!Q194)</f>
        <v>0</v>
      </c>
      <c r="R194" s="14">
        <f>SUM(ENERO:DICIEMBRE!R194)</f>
        <v>4</v>
      </c>
      <c r="S194" s="14">
        <f>SUM(ENERO:DICIEMBRE!S194)</f>
        <v>0</v>
      </c>
      <c r="T194" s="14">
        <f>SUM(ENERO:DICIEMBRE!T194)</f>
        <v>0</v>
      </c>
      <c r="U194" s="14">
        <f>SUM(ENERO:DICIEMBRE!U194)</f>
        <v>122</v>
      </c>
      <c r="V194" s="14">
        <f>SUM(ENERO:DICIEMBRE!V194)</f>
        <v>4739790</v>
      </c>
    </row>
    <row r="195" spans="1:28" s="3" customFormat="1" ht="15" customHeight="1" x14ac:dyDescent="0.2">
      <c r="A195" s="610" t="s">
        <v>289</v>
      </c>
      <c r="B195" s="610"/>
      <c r="C195" s="290">
        <f>SUM(C175:C188)+C192+C193+C194</f>
        <v>11588</v>
      </c>
      <c r="D195" s="290">
        <f t="shared" ref="D195:J195" si="3">SUM(D175:D188)+D192+D193+D194</f>
        <v>9733</v>
      </c>
      <c r="E195" s="290">
        <f t="shared" si="3"/>
        <v>7427</v>
      </c>
      <c r="F195" s="290">
        <f t="shared" si="3"/>
        <v>2306</v>
      </c>
      <c r="G195" s="290">
        <f t="shared" si="3"/>
        <v>208</v>
      </c>
      <c r="H195" s="290">
        <f t="shared" si="3"/>
        <v>1390</v>
      </c>
      <c r="I195" s="290">
        <f t="shared" si="3"/>
        <v>228</v>
      </c>
      <c r="J195" s="290">
        <f t="shared" si="3"/>
        <v>29</v>
      </c>
      <c r="K195" s="290">
        <f>SUM(K176:K182)+K192+K193+K184+K185+K186+K187</f>
        <v>2774</v>
      </c>
      <c r="L195" s="290">
        <f t="shared" ref="L195:R195" si="4">SUM(L175:L188)+L192+L193+L194</f>
        <v>217</v>
      </c>
      <c r="M195" s="290">
        <f t="shared" si="4"/>
        <v>460</v>
      </c>
      <c r="N195" s="290">
        <f t="shared" si="4"/>
        <v>0</v>
      </c>
      <c r="O195" s="290">
        <f t="shared" si="4"/>
        <v>138</v>
      </c>
      <c r="P195" s="290">
        <f t="shared" si="4"/>
        <v>0</v>
      </c>
      <c r="Q195" s="290">
        <f t="shared" si="4"/>
        <v>0</v>
      </c>
      <c r="R195" s="290">
        <f t="shared" si="4"/>
        <v>2389</v>
      </c>
      <c r="S195" s="156">
        <f>SUM(S175:S188)+S192+S193</f>
        <v>7335</v>
      </c>
      <c r="T195" s="156">
        <f>SUM(T175:T188)+T192+T193</f>
        <v>1365</v>
      </c>
      <c r="U195" s="155">
        <f>SUM(U194)</f>
        <v>122</v>
      </c>
      <c r="V195" s="102">
        <f>SUM(V175:V188)+V192+V193+V194</f>
        <v>2144984010</v>
      </c>
    </row>
    <row r="196" spans="1:28" ht="24.95" customHeight="1" x14ac:dyDescent="0.2">
      <c r="A196" s="648" t="s">
        <v>290</v>
      </c>
      <c r="B196" s="648"/>
      <c r="C196" s="648"/>
      <c r="D196" s="648"/>
      <c r="E196" s="648"/>
      <c r="F196" s="648"/>
    </row>
    <row r="197" spans="1:28" ht="51" customHeight="1" x14ac:dyDescent="0.2">
      <c r="A197" s="550" t="s">
        <v>291</v>
      </c>
      <c r="B197" s="625"/>
      <c r="C197" s="556" t="s">
        <v>160</v>
      </c>
      <c r="D197" s="556" t="s">
        <v>292</v>
      </c>
      <c r="E197" s="596" t="s">
        <v>293</v>
      </c>
      <c r="F197" s="596" t="s">
        <v>294</v>
      </c>
      <c r="G197" s="277" t="s">
        <v>295</v>
      </c>
      <c r="H197" s="277" t="s">
        <v>296</v>
      </c>
      <c r="I197" s="277" t="s">
        <v>297</v>
      </c>
      <c r="J197" s="291" t="s">
        <v>297</v>
      </c>
    </row>
    <row r="198" spans="1:28" ht="32.25" customHeight="1" x14ac:dyDescent="0.2">
      <c r="A198" s="554"/>
      <c r="B198" s="627"/>
      <c r="C198" s="558"/>
      <c r="D198" s="558"/>
      <c r="E198" s="598"/>
      <c r="F198" s="598"/>
      <c r="G198" s="292" t="s">
        <v>293</v>
      </c>
      <c r="H198" s="292" t="s">
        <v>294</v>
      </c>
      <c r="I198" s="292" t="s">
        <v>293</v>
      </c>
      <c r="J198" s="293" t="s">
        <v>294</v>
      </c>
      <c r="S198" s="3"/>
      <c r="T198" s="3"/>
      <c r="U198" s="3"/>
      <c r="V198" s="3"/>
    </row>
    <row r="199" spans="1:28" ht="15" customHeight="1" x14ac:dyDescent="0.2">
      <c r="A199" s="604" t="s">
        <v>298</v>
      </c>
      <c r="B199" s="643"/>
      <c r="C199" s="157">
        <f>SUM(E199:F199)</f>
        <v>4148</v>
      </c>
      <c r="D199" s="14">
        <f>SUM(ENERO:DICIEMBRE!D199)</f>
        <v>2502</v>
      </c>
      <c r="E199" s="14">
        <f>SUM(ENERO:DICIEMBRE!E199)</f>
        <v>423</v>
      </c>
      <c r="F199" s="14">
        <f>SUM(ENERO:DICIEMBRE!F199)</f>
        <v>3725</v>
      </c>
      <c r="G199" s="14">
        <f>SUM(ENERO:DICIEMBRE!G199)</f>
        <v>0</v>
      </c>
      <c r="H199" s="14">
        <f>SUM(ENERO:DICIEMBRE!H199)</f>
        <v>0</v>
      </c>
      <c r="I199" s="14">
        <f>SUM(ENERO:DICIEMBRE!I199)</f>
        <v>0</v>
      </c>
      <c r="J199" s="14">
        <f>SUM(ENERO:DICIEMBRE!J199)</f>
        <v>0</v>
      </c>
      <c r="K199" s="158" t="str">
        <f>AA199</f>
        <v/>
      </c>
      <c r="AA199" s="159" t="str">
        <f>IF(C199&lt;D199,"Beneficiarios MAI no puede ser mayor al TOTAL","")</f>
        <v/>
      </c>
      <c r="AB199" s="159">
        <f>IF(C199&lt;D199,1,0)</f>
        <v>0</v>
      </c>
    </row>
    <row r="200" spans="1:28" ht="15" customHeight="1" x14ac:dyDescent="0.2">
      <c r="A200" s="644" t="s">
        <v>299</v>
      </c>
      <c r="B200" s="645"/>
      <c r="C200" s="157">
        <f>SUM(E200:F200)</f>
        <v>2757</v>
      </c>
      <c r="D200" s="14">
        <f>SUM(ENERO:DICIEMBRE!D200)</f>
        <v>2053</v>
      </c>
      <c r="E200" s="14">
        <f>SUM(ENERO:DICIEMBRE!E200)</f>
        <v>533</v>
      </c>
      <c r="F200" s="14">
        <f>SUM(ENERO:DICIEMBRE!F200)</f>
        <v>2224</v>
      </c>
      <c r="G200" s="14">
        <f>SUM(ENERO:DICIEMBRE!G200)</f>
        <v>0</v>
      </c>
      <c r="H200" s="14">
        <f>SUM(ENERO:DICIEMBRE!H200)</f>
        <v>0</v>
      </c>
      <c r="I200" s="14">
        <f>SUM(ENERO:DICIEMBRE!I200)</f>
        <v>0</v>
      </c>
      <c r="J200" s="14">
        <f>SUM(ENERO:DICIEMBRE!J200)</f>
        <v>0</v>
      </c>
      <c r="K200" s="158" t="str">
        <f>AA200</f>
        <v/>
      </c>
      <c r="S200" s="3"/>
      <c r="T200" s="3"/>
      <c r="V200" s="3"/>
      <c r="AA200" s="159" t="str">
        <f>IF(C200&lt;D200,"Beneficiarios MAI no puede ser mayor al TOTAL","")</f>
        <v/>
      </c>
      <c r="AB200" s="159">
        <f>IF(C200&lt;D200,1,0)</f>
        <v>0</v>
      </c>
    </row>
    <row r="201" spans="1:28" ht="15" customHeight="1" x14ac:dyDescent="0.2">
      <c r="A201" s="646" t="s">
        <v>300</v>
      </c>
      <c r="B201" s="160" t="s">
        <v>301</v>
      </c>
      <c r="C201" s="157">
        <f>SUM(E201:F201)</f>
        <v>1897</v>
      </c>
      <c r="D201" s="14">
        <f>SUM(ENERO:DICIEMBRE!D201)</f>
        <v>1706</v>
      </c>
      <c r="E201" s="14">
        <f>SUM(ENERO:DICIEMBRE!E201)</f>
        <v>115</v>
      </c>
      <c r="F201" s="14">
        <f>SUM(ENERO:DICIEMBRE!F201)</f>
        <v>1782</v>
      </c>
      <c r="G201" s="14">
        <f>SUM(ENERO:DICIEMBRE!G201)</f>
        <v>0</v>
      </c>
      <c r="H201" s="14">
        <f>SUM(ENERO:DICIEMBRE!H201)</f>
        <v>0</v>
      </c>
      <c r="I201" s="14">
        <f>SUM(ENERO:DICIEMBRE!I201)</f>
        <v>0</v>
      </c>
      <c r="J201" s="14">
        <f>SUM(ENERO:DICIEMBRE!J201)</f>
        <v>0</v>
      </c>
      <c r="K201" s="158" t="str">
        <f>AA201</f>
        <v/>
      </c>
      <c r="AA201" s="159" t="str">
        <f>IF(C201&lt;D201,"Beneficiarios MAI no puede ser mayor al TOTAL","")</f>
        <v/>
      </c>
      <c r="AB201" s="159">
        <f>IF(C201&lt;D201,1,0)</f>
        <v>0</v>
      </c>
    </row>
    <row r="202" spans="1:28" ht="15" customHeight="1" x14ac:dyDescent="0.2">
      <c r="A202" s="647"/>
      <c r="B202" s="161" t="s">
        <v>302</v>
      </c>
      <c r="C202" s="162">
        <f>SUM(E202:F202)</f>
        <v>12</v>
      </c>
      <c r="D202" s="14">
        <f>SUM(ENERO:DICIEMBRE!D202)</f>
        <v>10</v>
      </c>
      <c r="E202" s="14">
        <f>SUM(ENERO:DICIEMBRE!E202)</f>
        <v>1</v>
      </c>
      <c r="F202" s="14">
        <f>SUM(ENERO:DICIEMBRE!F202)</f>
        <v>11</v>
      </c>
      <c r="G202" s="14">
        <f>SUM(ENERO:DICIEMBRE!G202)</f>
        <v>0</v>
      </c>
      <c r="H202" s="14">
        <f>SUM(ENERO:DICIEMBRE!H202)</f>
        <v>0</v>
      </c>
      <c r="I202" s="14">
        <f>SUM(ENERO:DICIEMBRE!I202)</f>
        <v>0</v>
      </c>
      <c r="J202" s="14">
        <f>SUM(ENERO:DICIEMBRE!J202)</f>
        <v>0</v>
      </c>
      <c r="K202" s="158" t="str">
        <f>AA202</f>
        <v/>
      </c>
      <c r="AA202" s="159" t="str">
        <f>IF(C202&lt;D202,"Beneficiarios MAI no puede ser mayor al TOTAL","")</f>
        <v/>
      </c>
      <c r="AB202" s="159">
        <f>IF(C202&lt;D202,1,0)</f>
        <v>0</v>
      </c>
    </row>
    <row r="203" spans="1:28" ht="24.95" customHeight="1" x14ac:dyDescent="0.2">
      <c r="A203" s="648" t="s">
        <v>303</v>
      </c>
      <c r="B203" s="648"/>
      <c r="C203" s="163"/>
      <c r="D203" s="163"/>
      <c r="E203" s="2"/>
      <c r="F203" s="2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</row>
    <row r="204" spans="1:28" ht="29.25" customHeight="1" x14ac:dyDescent="0.2">
      <c r="A204" s="649" t="s">
        <v>304</v>
      </c>
      <c r="B204" s="650"/>
      <c r="C204" s="556" t="s">
        <v>5</v>
      </c>
      <c r="D204" s="574" t="s">
        <v>6</v>
      </c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74"/>
    </row>
    <row r="205" spans="1:28" ht="20.25" customHeight="1" x14ac:dyDescent="0.2">
      <c r="A205" s="651"/>
      <c r="B205" s="652"/>
      <c r="C205" s="558"/>
      <c r="D205" s="575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74"/>
    </row>
    <row r="206" spans="1:28" ht="15" customHeight="1" x14ac:dyDescent="0.2">
      <c r="A206" s="660" t="s">
        <v>305</v>
      </c>
      <c r="B206" s="661"/>
      <c r="C206" s="336">
        <f>SUM(ENERO:DICIEMBRE!C206)</f>
        <v>50</v>
      </c>
      <c r="D206" s="336">
        <f>SUM(ENERO:DICIEMBRE!D206)</f>
        <v>50</v>
      </c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74"/>
      <c r="U206" s="74"/>
    </row>
    <row r="207" spans="1:28" ht="15" customHeight="1" x14ac:dyDescent="0.2">
      <c r="A207" s="662" t="s">
        <v>306</v>
      </c>
      <c r="B207" s="662"/>
      <c r="C207" s="336">
        <f>SUM(ENERO:DICIEMBRE!C207)</f>
        <v>33</v>
      </c>
      <c r="D207" s="336">
        <f>SUM(ENERO:DICIEMBRE!D207)</f>
        <v>32</v>
      </c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74"/>
    </row>
    <row r="208" spans="1:28" ht="24.95" customHeight="1" x14ac:dyDescent="0.2">
      <c r="A208" s="663" t="s">
        <v>307</v>
      </c>
      <c r="B208" s="663"/>
      <c r="C208" s="164"/>
      <c r="D208" s="304"/>
      <c r="E208" s="304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74"/>
      <c r="S208" s="260"/>
      <c r="T208" s="260"/>
    </row>
    <row r="209" spans="1:22" ht="24.95" customHeight="1" x14ac:dyDescent="0.2">
      <c r="A209" s="664" t="s">
        <v>229</v>
      </c>
      <c r="B209" s="664"/>
      <c r="C209" s="556" t="s">
        <v>160</v>
      </c>
      <c r="D209" s="588" t="s">
        <v>230</v>
      </c>
      <c r="E209" s="589"/>
      <c r="F209" s="589"/>
      <c r="G209" s="589"/>
      <c r="H209" s="590" t="s">
        <v>172</v>
      </c>
      <c r="I209" s="591"/>
      <c r="J209" s="592"/>
      <c r="K209" s="665" t="s">
        <v>173</v>
      </c>
      <c r="L209" s="614"/>
      <c r="M209" s="614"/>
      <c r="N209" s="596" t="s">
        <v>174</v>
      </c>
      <c r="O209" s="599" t="s">
        <v>175</v>
      </c>
      <c r="P209" s="600"/>
      <c r="Q209" s="568" t="s">
        <v>176</v>
      </c>
    </row>
    <row r="210" spans="1:22" s="84" customFormat="1" ht="20.100000000000001" customHeight="1" x14ac:dyDescent="0.2">
      <c r="A210" s="664"/>
      <c r="B210" s="664"/>
      <c r="C210" s="557"/>
      <c r="D210" s="615" t="s">
        <v>178</v>
      </c>
      <c r="E210" s="621" t="s">
        <v>179</v>
      </c>
      <c r="F210" s="621"/>
      <c r="G210" s="578" t="s">
        <v>239</v>
      </c>
      <c r="H210" s="580" t="s">
        <v>181</v>
      </c>
      <c r="I210" s="582" t="s">
        <v>182</v>
      </c>
      <c r="J210" s="584" t="s">
        <v>183</v>
      </c>
      <c r="K210" s="586" t="s">
        <v>308</v>
      </c>
      <c r="L210" s="587" t="s">
        <v>185</v>
      </c>
      <c r="M210" s="601" t="s">
        <v>186</v>
      </c>
      <c r="N210" s="597"/>
      <c r="O210" s="602" t="s">
        <v>187</v>
      </c>
      <c r="P210" s="603" t="s">
        <v>188</v>
      </c>
      <c r="Q210" s="569"/>
      <c r="S210" s="5"/>
      <c r="T210" s="5"/>
      <c r="U210" s="5"/>
      <c r="V210" s="5"/>
    </row>
    <row r="211" spans="1:22" s="84" customFormat="1" ht="20.100000000000001" customHeight="1" x14ac:dyDescent="0.2">
      <c r="A211" s="664"/>
      <c r="B211" s="664"/>
      <c r="C211" s="558"/>
      <c r="D211" s="616"/>
      <c r="E211" s="121" t="s">
        <v>189</v>
      </c>
      <c r="F211" s="89" t="s">
        <v>190</v>
      </c>
      <c r="G211" s="579"/>
      <c r="H211" s="581"/>
      <c r="I211" s="583"/>
      <c r="J211" s="585"/>
      <c r="K211" s="586"/>
      <c r="L211" s="587"/>
      <c r="M211" s="601"/>
      <c r="N211" s="598"/>
      <c r="O211" s="602"/>
      <c r="P211" s="603"/>
      <c r="Q211" s="570"/>
      <c r="S211" s="5"/>
      <c r="T211" s="5"/>
      <c r="U211" s="5"/>
      <c r="V211" s="5"/>
    </row>
    <row r="212" spans="1:22" ht="15" customHeight="1" x14ac:dyDescent="0.2">
      <c r="A212" s="667" t="s">
        <v>309</v>
      </c>
      <c r="B212" s="165" t="s">
        <v>310</v>
      </c>
      <c r="C212" s="336">
        <f>SUM(ENERO:DICIEMBRE!C212)</f>
        <v>386</v>
      </c>
      <c r="D212" s="336">
        <f>SUM(ENERO:DICIEMBRE!D212)</f>
        <v>386</v>
      </c>
      <c r="E212" s="336">
        <f>SUM(ENERO:DICIEMBRE!E212)</f>
        <v>386</v>
      </c>
      <c r="F212" s="336">
        <f>SUM(ENERO:DICIEMBRE!F212)</f>
        <v>0</v>
      </c>
      <c r="G212" s="336">
        <f>SUM(ENERO:DICIEMBRE!G212)</f>
        <v>0</v>
      </c>
      <c r="H212" s="336">
        <f>SUM(ENERO:DICIEMBRE!H212)</f>
        <v>103</v>
      </c>
      <c r="I212" s="336">
        <f>SUM(ENERO:DICIEMBRE!I212)</f>
        <v>280</v>
      </c>
      <c r="J212" s="336">
        <f>SUM(ENERO:DICIEMBRE!J212)</f>
        <v>3</v>
      </c>
      <c r="K212" s="336">
        <f>SUM(ENERO:DICIEMBRE!K212)</f>
        <v>0</v>
      </c>
      <c r="L212" s="336">
        <f>SUM(ENERO:DICIEMBRE!L212)</f>
        <v>0</v>
      </c>
      <c r="M212" s="336">
        <f>SUM(ENERO:DICIEMBRE!M212)</f>
        <v>0</v>
      </c>
      <c r="N212" s="336">
        <f>SUM(ENERO:DICIEMBRE!N212)</f>
        <v>0</v>
      </c>
      <c r="O212" s="336">
        <f>SUM(ENERO:DICIEMBRE!O212)</f>
        <v>96</v>
      </c>
      <c r="P212" s="336">
        <f>SUM(ENERO:DICIEMBRE!P212)</f>
        <v>83</v>
      </c>
      <c r="Q212" s="336">
        <f>SUM(ENERO:DICIEMBRE!Q212)</f>
        <v>0</v>
      </c>
    </row>
    <row r="213" spans="1:22" ht="15" customHeight="1" x14ac:dyDescent="0.2">
      <c r="A213" s="563"/>
      <c r="B213" s="166" t="s">
        <v>311</v>
      </c>
      <c r="C213" s="336">
        <f>SUM(ENERO:DICIEMBRE!C213)</f>
        <v>84</v>
      </c>
      <c r="D213" s="336">
        <f>SUM(ENERO:DICIEMBRE!D213)</f>
        <v>84</v>
      </c>
      <c r="E213" s="336">
        <f>SUM(ENERO:DICIEMBRE!E213)</f>
        <v>84</v>
      </c>
      <c r="F213" s="336">
        <f>SUM(ENERO:DICIEMBRE!F213)</f>
        <v>0</v>
      </c>
      <c r="G213" s="336">
        <f>SUM(ENERO:DICIEMBRE!G213)</f>
        <v>0</v>
      </c>
      <c r="H213" s="336">
        <f>SUM(ENERO:DICIEMBRE!H213)</f>
        <v>0</v>
      </c>
      <c r="I213" s="336">
        <f>SUM(ENERO:DICIEMBRE!I213)</f>
        <v>59</v>
      </c>
      <c r="J213" s="336">
        <f>SUM(ENERO:DICIEMBRE!J213)</f>
        <v>25</v>
      </c>
      <c r="K213" s="336">
        <f>SUM(ENERO:DICIEMBRE!K213)</f>
        <v>0</v>
      </c>
      <c r="L213" s="336">
        <f>SUM(ENERO:DICIEMBRE!L213)</f>
        <v>0</v>
      </c>
      <c r="M213" s="336">
        <f>SUM(ENERO:DICIEMBRE!M213)</f>
        <v>0</v>
      </c>
      <c r="N213" s="336">
        <f>SUM(ENERO:DICIEMBRE!N213)</f>
        <v>0</v>
      </c>
      <c r="O213" s="336">
        <f>SUM(ENERO:DICIEMBRE!O213)</f>
        <v>0</v>
      </c>
      <c r="P213" s="336">
        <f>SUM(ENERO:DICIEMBRE!P213)</f>
        <v>0</v>
      </c>
      <c r="Q213" s="336">
        <f>SUM(ENERO:DICIEMBRE!Q213)</f>
        <v>0</v>
      </c>
      <c r="U213" s="84"/>
      <c r="V213" s="84"/>
    </row>
    <row r="214" spans="1:22" s="3" customFormat="1" ht="15" customHeight="1" x14ac:dyDescent="0.2">
      <c r="A214" s="668"/>
      <c r="B214" s="167" t="s">
        <v>160</v>
      </c>
      <c r="C214" s="85">
        <f>SUM(ENERO:DICIEMBRE!C214)</f>
        <v>470</v>
      </c>
      <c r="D214" s="85">
        <f>SUM(ENERO:DICIEMBRE!D214)</f>
        <v>470</v>
      </c>
      <c r="E214" s="85">
        <f>SUM(ENERO:DICIEMBRE!E214)</f>
        <v>470</v>
      </c>
      <c r="F214" s="85">
        <f>SUM(ENERO:DICIEMBRE!F214)</f>
        <v>0</v>
      </c>
      <c r="G214" s="85">
        <f>SUM(ENERO:DICIEMBRE!G214)</f>
        <v>0</v>
      </c>
      <c r="H214" s="85">
        <f>SUM(ENERO:DICIEMBRE!H214)</f>
        <v>103</v>
      </c>
      <c r="I214" s="85">
        <f>SUM(ENERO:DICIEMBRE!I214)</f>
        <v>339</v>
      </c>
      <c r="J214" s="85">
        <f>SUM(ENERO:DICIEMBRE!J214)</f>
        <v>28</v>
      </c>
      <c r="K214" s="85">
        <f>SUM(ENERO:DICIEMBRE!K214)</f>
        <v>0</v>
      </c>
      <c r="L214" s="85">
        <f>SUM(ENERO:DICIEMBRE!L214)</f>
        <v>0</v>
      </c>
      <c r="M214" s="85">
        <f>SUM(ENERO:DICIEMBRE!M214)</f>
        <v>0</v>
      </c>
      <c r="N214" s="85">
        <f>SUM(ENERO:DICIEMBRE!N214)</f>
        <v>0</v>
      </c>
      <c r="O214" s="85">
        <f>SUM(ENERO:DICIEMBRE!O214)</f>
        <v>96</v>
      </c>
      <c r="P214" s="85">
        <f>SUM(ENERO:DICIEMBRE!P214)</f>
        <v>83</v>
      </c>
      <c r="Q214" s="85">
        <f>SUM(ENERO:DICIEMBRE!Q214)</f>
        <v>0</v>
      </c>
      <c r="U214" s="339"/>
      <c r="V214" s="339"/>
    </row>
    <row r="215" spans="1:22" ht="15" customHeight="1" x14ac:dyDescent="0.2">
      <c r="A215" s="667" t="s">
        <v>312</v>
      </c>
      <c r="B215" s="165" t="s">
        <v>310</v>
      </c>
      <c r="C215" s="336">
        <f>SUM(ENERO:DICIEMBRE!C215)</f>
        <v>8622</v>
      </c>
      <c r="D215" s="336">
        <f>SUM(ENERO:DICIEMBRE!D215)</f>
        <v>8612</v>
      </c>
      <c r="E215" s="336">
        <f>SUM(ENERO:DICIEMBRE!E215)</f>
        <v>8590</v>
      </c>
      <c r="F215" s="336">
        <f>SUM(ENERO:DICIEMBRE!F215)</f>
        <v>22</v>
      </c>
      <c r="G215" s="336">
        <f>SUM(ENERO:DICIEMBRE!G215)</f>
        <v>10</v>
      </c>
      <c r="H215" s="336">
        <f>SUM(ENERO:DICIEMBRE!H215)</f>
        <v>154</v>
      </c>
      <c r="I215" s="336">
        <f>SUM(ENERO:DICIEMBRE!I215)</f>
        <v>8468</v>
      </c>
      <c r="J215" s="336">
        <f>SUM(ENERO:DICIEMBRE!J215)</f>
        <v>0</v>
      </c>
      <c r="K215" s="336">
        <f>SUM(ENERO:DICIEMBRE!K215)</f>
        <v>0</v>
      </c>
      <c r="L215" s="336">
        <f>SUM(ENERO:DICIEMBRE!L215)</f>
        <v>0</v>
      </c>
      <c r="M215" s="336">
        <f>SUM(ENERO:DICIEMBRE!M215)</f>
        <v>0</v>
      </c>
      <c r="N215" s="336">
        <f>SUM(ENERO:DICIEMBRE!N215)</f>
        <v>0</v>
      </c>
      <c r="O215" s="336">
        <f>SUM(ENERO:DICIEMBRE!O215)</f>
        <v>0</v>
      </c>
      <c r="P215" s="336">
        <f>SUM(ENERO:DICIEMBRE!P215)</f>
        <v>233</v>
      </c>
      <c r="Q215" s="336">
        <f>SUM(ENERO:DICIEMBRE!Q215)</f>
        <v>24</v>
      </c>
      <c r="S215" s="84"/>
      <c r="T215" s="84"/>
    </row>
    <row r="216" spans="1:22" ht="15" customHeight="1" x14ac:dyDescent="0.2">
      <c r="A216" s="563"/>
      <c r="B216" s="166" t="s">
        <v>313</v>
      </c>
      <c r="C216" s="336">
        <f>SUM(ENERO:DICIEMBRE!C216)</f>
        <v>2632</v>
      </c>
      <c r="D216" s="336">
        <f>SUM(ENERO:DICIEMBRE!D216)</f>
        <v>2632</v>
      </c>
      <c r="E216" s="336">
        <f>SUM(ENERO:DICIEMBRE!E216)</f>
        <v>2632</v>
      </c>
      <c r="F216" s="336">
        <f>SUM(ENERO:DICIEMBRE!F216)</f>
        <v>0</v>
      </c>
      <c r="G216" s="336">
        <f>SUM(ENERO:DICIEMBRE!G216)</f>
        <v>0</v>
      </c>
      <c r="H216" s="336">
        <f>SUM(ENERO:DICIEMBRE!H216)</f>
        <v>0</v>
      </c>
      <c r="I216" s="336">
        <f>SUM(ENERO:DICIEMBRE!I216)</f>
        <v>2632</v>
      </c>
      <c r="J216" s="336">
        <f>SUM(ENERO:DICIEMBRE!J216)</f>
        <v>0</v>
      </c>
      <c r="K216" s="336">
        <f>SUM(ENERO:DICIEMBRE!K216)</f>
        <v>0</v>
      </c>
      <c r="L216" s="336">
        <f>SUM(ENERO:DICIEMBRE!L216)</f>
        <v>0</v>
      </c>
      <c r="M216" s="336">
        <f>SUM(ENERO:DICIEMBRE!M216)</f>
        <v>0</v>
      </c>
      <c r="N216" s="336">
        <f>SUM(ENERO:DICIEMBRE!N216)</f>
        <v>0</v>
      </c>
      <c r="O216" s="336">
        <f>SUM(ENERO:DICIEMBRE!O216)</f>
        <v>0</v>
      </c>
      <c r="P216" s="336">
        <f>SUM(ENERO:DICIEMBRE!P216)</f>
        <v>0</v>
      </c>
      <c r="Q216" s="336">
        <f>SUM(ENERO:DICIEMBRE!Q216)</f>
        <v>0</v>
      </c>
      <c r="S216" s="84"/>
      <c r="T216" s="84"/>
    </row>
    <row r="217" spans="1:22" s="3" customFormat="1" ht="15" customHeight="1" x14ac:dyDescent="0.2">
      <c r="A217" s="668"/>
      <c r="B217" s="167" t="s">
        <v>160</v>
      </c>
      <c r="C217" s="85">
        <f>SUM(ENERO:DICIEMBRE!C217)</f>
        <v>11254</v>
      </c>
      <c r="D217" s="85">
        <f>SUM(ENERO:DICIEMBRE!D217)</f>
        <v>11244</v>
      </c>
      <c r="E217" s="85">
        <f>SUM(ENERO:DICIEMBRE!E217)</f>
        <v>11222</v>
      </c>
      <c r="F217" s="85">
        <f>SUM(ENERO:DICIEMBRE!F217)</f>
        <v>22</v>
      </c>
      <c r="G217" s="85">
        <f>SUM(ENERO:DICIEMBRE!G217)</f>
        <v>10</v>
      </c>
      <c r="H217" s="85">
        <f>SUM(ENERO:DICIEMBRE!H217)</f>
        <v>154</v>
      </c>
      <c r="I217" s="85">
        <f>SUM(ENERO:DICIEMBRE!I217)</f>
        <v>11100</v>
      </c>
      <c r="J217" s="85">
        <f>SUM(ENERO:DICIEMBRE!J217)</f>
        <v>0</v>
      </c>
      <c r="K217" s="85">
        <f>SUM(ENERO:DICIEMBRE!K217)</f>
        <v>0</v>
      </c>
      <c r="L217" s="85">
        <f>SUM(ENERO:DICIEMBRE!L217)</f>
        <v>0</v>
      </c>
      <c r="M217" s="85">
        <f>SUM(ENERO:DICIEMBRE!M217)</f>
        <v>0</v>
      </c>
      <c r="N217" s="85">
        <f>SUM(ENERO:DICIEMBRE!N217)</f>
        <v>0</v>
      </c>
      <c r="O217" s="85">
        <f>SUM(ENERO:DICIEMBRE!O217)</f>
        <v>0</v>
      </c>
      <c r="P217" s="85">
        <f>SUM(ENERO:DICIEMBRE!P217)</f>
        <v>233</v>
      </c>
      <c r="Q217" s="85">
        <f>SUM(ENERO:DICIEMBRE!Q217)</f>
        <v>24</v>
      </c>
    </row>
    <row r="218" spans="1:22" ht="15" customHeight="1" x14ac:dyDescent="0.2">
      <c r="A218" s="667" t="s">
        <v>314</v>
      </c>
      <c r="B218" s="165" t="s">
        <v>310</v>
      </c>
      <c r="C218" s="336">
        <f>SUM(ENERO:DICIEMBRE!C218)</f>
        <v>9490</v>
      </c>
      <c r="D218" s="336">
        <f>SUM(ENERO:DICIEMBRE!D218)</f>
        <v>9453</v>
      </c>
      <c r="E218" s="336">
        <f>SUM(ENERO:DICIEMBRE!E218)</f>
        <v>9452</v>
      </c>
      <c r="F218" s="336">
        <f>SUM(ENERO:DICIEMBRE!F218)</f>
        <v>1</v>
      </c>
      <c r="G218" s="336">
        <f>SUM(ENERO:DICIEMBRE!G218)</f>
        <v>37</v>
      </c>
      <c r="H218" s="336">
        <f>SUM(ENERO:DICIEMBRE!H218)</f>
        <v>5139</v>
      </c>
      <c r="I218" s="336">
        <f>SUM(ENERO:DICIEMBRE!I218)</f>
        <v>4338</v>
      </c>
      <c r="J218" s="336">
        <f>SUM(ENERO:DICIEMBRE!J218)</f>
        <v>13</v>
      </c>
      <c r="K218" s="336">
        <f>SUM(ENERO:DICIEMBRE!K218)</f>
        <v>0</v>
      </c>
      <c r="L218" s="336">
        <f>SUM(ENERO:DICIEMBRE!L218)</f>
        <v>0</v>
      </c>
      <c r="M218" s="336">
        <f>SUM(ENERO:DICIEMBRE!M218)</f>
        <v>0</v>
      </c>
      <c r="N218" s="336">
        <f>SUM(ENERO:DICIEMBRE!N218)</f>
        <v>0</v>
      </c>
      <c r="O218" s="336">
        <f>SUM(ENERO:DICIEMBRE!O218)</f>
        <v>0</v>
      </c>
      <c r="P218" s="336">
        <f>SUM(ENERO:DICIEMBRE!P218)</f>
        <v>0</v>
      </c>
      <c r="Q218" s="336">
        <f>SUM(ENERO:DICIEMBRE!Q218)</f>
        <v>2</v>
      </c>
    </row>
    <row r="219" spans="1:22" ht="15" customHeight="1" x14ac:dyDescent="0.2">
      <c r="A219" s="563"/>
      <c r="B219" s="170" t="s">
        <v>313</v>
      </c>
      <c r="C219" s="336">
        <f>SUM(ENERO:DICIEMBRE!C219)</f>
        <v>67</v>
      </c>
      <c r="D219" s="336">
        <f>SUM(ENERO:DICIEMBRE!D219)</f>
        <v>65</v>
      </c>
      <c r="E219" s="336">
        <f>SUM(ENERO:DICIEMBRE!E219)</f>
        <v>65</v>
      </c>
      <c r="F219" s="336">
        <f>SUM(ENERO:DICIEMBRE!F219)</f>
        <v>0</v>
      </c>
      <c r="G219" s="336">
        <f>SUM(ENERO:DICIEMBRE!G219)</f>
        <v>2</v>
      </c>
      <c r="H219" s="336">
        <f>SUM(ENERO:DICIEMBRE!H219)</f>
        <v>8</v>
      </c>
      <c r="I219" s="336">
        <f>SUM(ENERO:DICIEMBRE!I219)</f>
        <v>59</v>
      </c>
      <c r="J219" s="336">
        <f>SUM(ENERO:DICIEMBRE!J219)</f>
        <v>0</v>
      </c>
      <c r="K219" s="336">
        <f>SUM(ENERO:DICIEMBRE!K219)</f>
        <v>0</v>
      </c>
      <c r="L219" s="336">
        <f>SUM(ENERO:DICIEMBRE!L219)</f>
        <v>0</v>
      </c>
      <c r="M219" s="336">
        <f>SUM(ENERO:DICIEMBRE!M219)</f>
        <v>0</v>
      </c>
      <c r="N219" s="336">
        <f>SUM(ENERO:DICIEMBRE!N219)</f>
        <v>0</v>
      </c>
      <c r="O219" s="336">
        <f>SUM(ENERO:DICIEMBRE!O219)</f>
        <v>0</v>
      </c>
      <c r="P219" s="336">
        <f>SUM(ENERO:DICIEMBRE!P219)</f>
        <v>0</v>
      </c>
      <c r="Q219" s="336">
        <f>SUM(ENERO:DICIEMBRE!Q219)</f>
        <v>0</v>
      </c>
    </row>
    <row r="220" spans="1:22" s="3" customFormat="1" ht="15" customHeight="1" x14ac:dyDescent="0.2">
      <c r="A220" s="668"/>
      <c r="B220" s="167" t="s">
        <v>160</v>
      </c>
      <c r="C220" s="85">
        <f>SUM(ENERO:DICIEMBRE!C220)</f>
        <v>9557</v>
      </c>
      <c r="D220" s="85">
        <f>SUM(ENERO:DICIEMBRE!D220)</f>
        <v>9518</v>
      </c>
      <c r="E220" s="85">
        <f>SUM(ENERO:DICIEMBRE!E220)</f>
        <v>9517</v>
      </c>
      <c r="F220" s="85">
        <f>SUM(ENERO:DICIEMBRE!F220)</f>
        <v>1</v>
      </c>
      <c r="G220" s="85">
        <f>SUM(ENERO:DICIEMBRE!G220)</f>
        <v>39</v>
      </c>
      <c r="H220" s="85">
        <f>SUM(ENERO:DICIEMBRE!H220)</f>
        <v>5147</v>
      </c>
      <c r="I220" s="85">
        <f>SUM(ENERO:DICIEMBRE!I220)</f>
        <v>4397</v>
      </c>
      <c r="J220" s="85">
        <f>SUM(ENERO:DICIEMBRE!J220)</f>
        <v>13</v>
      </c>
      <c r="K220" s="85">
        <f>SUM(ENERO:DICIEMBRE!K220)</f>
        <v>0</v>
      </c>
      <c r="L220" s="85">
        <f>SUM(ENERO:DICIEMBRE!L220)</f>
        <v>0</v>
      </c>
      <c r="M220" s="85">
        <f>SUM(ENERO:DICIEMBRE!M220)</f>
        <v>0</v>
      </c>
      <c r="N220" s="85">
        <f>SUM(ENERO:DICIEMBRE!N220)</f>
        <v>0</v>
      </c>
      <c r="O220" s="85">
        <f>SUM(ENERO:DICIEMBRE!O220)</f>
        <v>0</v>
      </c>
      <c r="P220" s="85">
        <f>SUM(ENERO:DICIEMBRE!P220)</f>
        <v>0</v>
      </c>
      <c r="Q220" s="85">
        <f>SUM(ENERO:DICIEMBRE!Q220)</f>
        <v>2</v>
      </c>
    </row>
    <row r="221" spans="1:22" ht="29.25" customHeight="1" x14ac:dyDescent="0.2">
      <c r="A221" s="112" t="s">
        <v>315</v>
      </c>
      <c r="B221" s="169" t="s">
        <v>310</v>
      </c>
      <c r="C221" s="336">
        <f>SUM(ENERO:DICIEMBRE!C221)</f>
        <v>71</v>
      </c>
      <c r="D221" s="336">
        <f>SUM(ENERO:DICIEMBRE!D221)</f>
        <v>70</v>
      </c>
      <c r="E221" s="336">
        <f>SUM(ENERO:DICIEMBRE!E221)</f>
        <v>70</v>
      </c>
      <c r="F221" s="336">
        <f>SUM(ENERO:DICIEMBRE!F221)</f>
        <v>0</v>
      </c>
      <c r="G221" s="336">
        <f>SUM(ENERO:DICIEMBRE!G221)</f>
        <v>1</v>
      </c>
      <c r="H221" s="336">
        <f>SUM(ENERO:DICIEMBRE!H221)</f>
        <v>0</v>
      </c>
      <c r="I221" s="336">
        <f>SUM(ENERO:DICIEMBRE!I221)</f>
        <v>71</v>
      </c>
      <c r="J221" s="336">
        <f>SUM(ENERO:DICIEMBRE!J221)</f>
        <v>0</v>
      </c>
      <c r="K221" s="336">
        <f>SUM(ENERO:DICIEMBRE!K221)</f>
        <v>0</v>
      </c>
      <c r="L221" s="336">
        <f>SUM(ENERO:DICIEMBRE!L221)</f>
        <v>0</v>
      </c>
      <c r="M221" s="336">
        <f>SUM(ENERO:DICIEMBRE!M221)</f>
        <v>0</v>
      </c>
      <c r="N221" s="336">
        <f>SUM(ENERO:DICIEMBRE!N221)</f>
        <v>0</v>
      </c>
      <c r="O221" s="336">
        <f>SUM(ENERO:DICIEMBRE!O221)</f>
        <v>0</v>
      </c>
      <c r="P221" s="336">
        <f>SUM(ENERO:DICIEMBRE!P221)</f>
        <v>0</v>
      </c>
      <c r="Q221" s="336">
        <f>SUM(ENERO:DICIEMBRE!Q221)</f>
        <v>0</v>
      </c>
    </row>
    <row r="222" spans="1:22" ht="15" customHeight="1" x14ac:dyDescent="0.2">
      <c r="A222" s="171" t="s">
        <v>316</v>
      </c>
      <c r="B222" s="166" t="s">
        <v>310</v>
      </c>
      <c r="C222" s="336">
        <f>SUM(ENERO:DICIEMBRE!C222)</f>
        <v>76</v>
      </c>
      <c r="D222" s="336">
        <f>SUM(ENERO:DICIEMBRE!D222)</f>
        <v>75</v>
      </c>
      <c r="E222" s="336">
        <f>SUM(ENERO:DICIEMBRE!E222)</f>
        <v>74</v>
      </c>
      <c r="F222" s="336">
        <f>SUM(ENERO:DICIEMBRE!F222)</f>
        <v>1</v>
      </c>
      <c r="G222" s="336">
        <f>SUM(ENERO:DICIEMBRE!G222)</f>
        <v>1</v>
      </c>
      <c r="H222" s="336">
        <f>SUM(ENERO:DICIEMBRE!H222)</f>
        <v>3</v>
      </c>
      <c r="I222" s="336">
        <f>SUM(ENERO:DICIEMBRE!I222)</f>
        <v>73</v>
      </c>
      <c r="J222" s="336">
        <f>SUM(ENERO:DICIEMBRE!J222)</f>
        <v>0</v>
      </c>
      <c r="K222" s="336">
        <f>SUM(ENERO:DICIEMBRE!K222)</f>
        <v>0</v>
      </c>
      <c r="L222" s="336">
        <f>SUM(ENERO:DICIEMBRE!L222)</f>
        <v>0</v>
      </c>
      <c r="M222" s="336">
        <f>SUM(ENERO:DICIEMBRE!M222)</f>
        <v>0</v>
      </c>
      <c r="N222" s="336">
        <f>SUM(ENERO:DICIEMBRE!N222)</f>
        <v>0</v>
      </c>
      <c r="O222" s="336">
        <f>SUM(ENERO:DICIEMBRE!O222)</f>
        <v>0</v>
      </c>
      <c r="P222" s="336">
        <f>SUM(ENERO:DICIEMBRE!P222)</f>
        <v>0</v>
      </c>
      <c r="Q222" s="336">
        <f>SUM(ENERO:DICIEMBRE!Q222)</f>
        <v>1</v>
      </c>
    </row>
    <row r="223" spans="1:22" ht="15" customHeight="1" x14ac:dyDescent="0.2">
      <c r="A223" s="667" t="s">
        <v>317</v>
      </c>
      <c r="B223" s="172" t="s">
        <v>310</v>
      </c>
      <c r="C223" s="336">
        <f>SUM(ENERO:DICIEMBRE!C223)</f>
        <v>320034</v>
      </c>
      <c r="D223" s="336">
        <f>SUM(ENERO:DICIEMBRE!D223)</f>
        <v>312234</v>
      </c>
      <c r="E223" s="336">
        <f>SUM(ENERO:DICIEMBRE!E223)</f>
        <v>312234</v>
      </c>
      <c r="F223" s="336">
        <f>SUM(ENERO:DICIEMBRE!F223)</f>
        <v>0</v>
      </c>
      <c r="G223" s="336">
        <f>SUM(ENERO:DICIEMBRE!G223)</f>
        <v>7800</v>
      </c>
      <c r="H223" s="336">
        <f>SUM(ENERO:DICIEMBRE!H223)</f>
        <v>302575</v>
      </c>
      <c r="I223" s="336">
        <f>SUM(ENERO:DICIEMBRE!I223)</f>
        <v>6172</v>
      </c>
      <c r="J223" s="336">
        <f>SUM(ENERO:DICIEMBRE!J223)</f>
        <v>11287</v>
      </c>
      <c r="K223" s="336">
        <f>SUM(ENERO:DICIEMBRE!K223)</f>
        <v>0</v>
      </c>
      <c r="L223" s="336">
        <f>SUM(ENERO:DICIEMBRE!L223)</f>
        <v>0</v>
      </c>
      <c r="M223" s="336">
        <f>SUM(ENERO:DICIEMBRE!M223)</f>
        <v>0</v>
      </c>
      <c r="N223" s="336">
        <f>SUM(ENERO:DICIEMBRE!N223)</f>
        <v>0</v>
      </c>
      <c r="O223" s="336">
        <f>SUM(ENERO:DICIEMBRE!O223)</f>
        <v>0</v>
      </c>
      <c r="P223" s="336">
        <f>SUM(ENERO:DICIEMBRE!P223)</f>
        <v>30</v>
      </c>
      <c r="Q223" s="336">
        <f>SUM(ENERO:DICIEMBRE!Q223)</f>
        <v>0</v>
      </c>
    </row>
    <row r="224" spans="1:22" ht="15" customHeight="1" x14ac:dyDescent="0.2">
      <c r="A224" s="563"/>
      <c r="B224" s="170" t="s">
        <v>318</v>
      </c>
      <c r="C224" s="336">
        <f>SUM(ENERO:DICIEMBRE!C224)</f>
        <v>25174</v>
      </c>
      <c r="D224" s="336">
        <f>SUM(ENERO:DICIEMBRE!D224)</f>
        <v>25174</v>
      </c>
      <c r="E224" s="336">
        <f>SUM(ENERO:DICIEMBRE!E224)</f>
        <v>25174</v>
      </c>
      <c r="F224" s="336">
        <f>SUM(ENERO:DICIEMBRE!F224)</f>
        <v>0</v>
      </c>
      <c r="G224" s="336">
        <f>SUM(ENERO:DICIEMBRE!G224)</f>
        <v>0</v>
      </c>
      <c r="H224" s="336">
        <f>SUM(ENERO:DICIEMBRE!H224)</f>
        <v>17355</v>
      </c>
      <c r="I224" s="336">
        <f>SUM(ENERO:DICIEMBRE!I224)</f>
        <v>6</v>
      </c>
      <c r="J224" s="336">
        <f>SUM(ENERO:DICIEMBRE!J224)</f>
        <v>7813</v>
      </c>
      <c r="K224" s="336">
        <f>SUM(ENERO:DICIEMBRE!K224)</f>
        <v>0</v>
      </c>
      <c r="L224" s="336">
        <f>SUM(ENERO:DICIEMBRE!L224)</f>
        <v>0</v>
      </c>
      <c r="M224" s="336">
        <f>SUM(ENERO:DICIEMBRE!M224)</f>
        <v>0</v>
      </c>
      <c r="N224" s="336">
        <f>SUM(ENERO:DICIEMBRE!N224)</f>
        <v>0</v>
      </c>
      <c r="O224" s="336">
        <f>SUM(ENERO:DICIEMBRE!O224)</f>
        <v>0</v>
      </c>
      <c r="P224" s="336">
        <f>SUM(ENERO:DICIEMBRE!P224)</f>
        <v>0</v>
      </c>
      <c r="Q224" s="336">
        <f>SUM(ENERO:DICIEMBRE!Q224)</f>
        <v>0</v>
      </c>
    </row>
    <row r="225" spans="1:17" s="3" customFormat="1" ht="15" customHeight="1" x14ac:dyDescent="0.2">
      <c r="A225" s="668"/>
      <c r="B225" s="167" t="s">
        <v>160</v>
      </c>
      <c r="C225" s="85">
        <f>SUM(ENERO:DICIEMBRE!C225)</f>
        <v>345208</v>
      </c>
      <c r="D225" s="85">
        <f>SUM(ENERO:DICIEMBRE!D225)</f>
        <v>337408</v>
      </c>
      <c r="E225" s="85">
        <f>SUM(ENERO:DICIEMBRE!E225)</f>
        <v>337408</v>
      </c>
      <c r="F225" s="85">
        <f>SUM(ENERO:DICIEMBRE!F225)</f>
        <v>0</v>
      </c>
      <c r="G225" s="85">
        <f>SUM(ENERO:DICIEMBRE!G225)</f>
        <v>7800</v>
      </c>
      <c r="H225" s="85">
        <f>SUM(ENERO:DICIEMBRE!H225)</f>
        <v>319930</v>
      </c>
      <c r="I225" s="85">
        <f>SUM(ENERO:DICIEMBRE!I225)</f>
        <v>6178</v>
      </c>
      <c r="J225" s="85">
        <f>SUM(ENERO:DICIEMBRE!J225)</f>
        <v>19100</v>
      </c>
      <c r="K225" s="85">
        <f>SUM(ENERO:DICIEMBRE!K225)</f>
        <v>0</v>
      </c>
      <c r="L225" s="85">
        <f>SUM(ENERO:DICIEMBRE!L225)</f>
        <v>0</v>
      </c>
      <c r="M225" s="85">
        <f>SUM(ENERO:DICIEMBRE!M225)</f>
        <v>0</v>
      </c>
      <c r="N225" s="85">
        <f>SUM(ENERO:DICIEMBRE!N225)</f>
        <v>0</v>
      </c>
      <c r="O225" s="85">
        <f>SUM(ENERO:DICIEMBRE!O225)</f>
        <v>0</v>
      </c>
      <c r="P225" s="85">
        <f>SUM(ENERO:DICIEMBRE!P225)</f>
        <v>30</v>
      </c>
      <c r="Q225" s="85">
        <f>SUM(ENERO:DICIEMBRE!Q225)</f>
        <v>0</v>
      </c>
    </row>
    <row r="226" spans="1:17" ht="15" customHeight="1" x14ac:dyDescent="0.2">
      <c r="A226" s="563" t="s">
        <v>319</v>
      </c>
      <c r="B226" s="172" t="s">
        <v>310</v>
      </c>
      <c r="C226" s="336">
        <f>SUM(ENERO:DICIEMBRE!C226)</f>
        <v>3794</v>
      </c>
      <c r="D226" s="336">
        <f>SUM(ENERO:DICIEMBRE!D226)</f>
        <v>3773</v>
      </c>
      <c r="E226" s="336">
        <f>SUM(ENERO:DICIEMBRE!E226)</f>
        <v>3773</v>
      </c>
      <c r="F226" s="336">
        <f>SUM(ENERO:DICIEMBRE!F226)</f>
        <v>0</v>
      </c>
      <c r="G226" s="336">
        <f>SUM(ENERO:DICIEMBRE!G226)</f>
        <v>21</v>
      </c>
      <c r="H226" s="336">
        <f>SUM(ENERO:DICIEMBRE!H226)</f>
        <v>1729</v>
      </c>
      <c r="I226" s="336">
        <f>SUM(ENERO:DICIEMBRE!I226)</f>
        <v>1989</v>
      </c>
      <c r="J226" s="336">
        <f>SUM(ENERO:DICIEMBRE!J226)</f>
        <v>76</v>
      </c>
      <c r="K226" s="336">
        <f>SUM(ENERO:DICIEMBRE!K226)</f>
        <v>0</v>
      </c>
      <c r="L226" s="336">
        <f>SUM(ENERO:DICIEMBRE!L226)</f>
        <v>0</v>
      </c>
      <c r="M226" s="336">
        <f>SUM(ENERO:DICIEMBRE!M226)</f>
        <v>0</v>
      </c>
      <c r="N226" s="336">
        <f>SUM(ENERO:DICIEMBRE!N226)</f>
        <v>0</v>
      </c>
      <c r="O226" s="336">
        <f>SUM(ENERO:DICIEMBRE!O226)</f>
        <v>0</v>
      </c>
      <c r="P226" s="336">
        <f>SUM(ENERO:DICIEMBRE!P226)</f>
        <v>0</v>
      </c>
      <c r="Q226" s="336">
        <f>SUM(ENERO:DICIEMBRE!Q226)</f>
        <v>0</v>
      </c>
    </row>
    <row r="227" spans="1:17" ht="15" customHeight="1" x14ac:dyDescent="0.2">
      <c r="A227" s="563"/>
      <c r="B227" s="170" t="s">
        <v>318</v>
      </c>
      <c r="C227" s="336">
        <f>SUM(ENERO:DICIEMBRE!C227)</f>
        <v>245</v>
      </c>
      <c r="D227" s="336">
        <f>SUM(ENERO:DICIEMBRE!D227)</f>
        <v>245</v>
      </c>
      <c r="E227" s="336">
        <f>SUM(ENERO:DICIEMBRE!E227)</f>
        <v>245</v>
      </c>
      <c r="F227" s="336">
        <f>SUM(ENERO:DICIEMBRE!F227)</f>
        <v>0</v>
      </c>
      <c r="G227" s="336">
        <f>SUM(ENERO:DICIEMBRE!G227)</f>
        <v>0</v>
      </c>
      <c r="H227" s="336">
        <f>SUM(ENERO:DICIEMBRE!H227)</f>
        <v>3</v>
      </c>
      <c r="I227" s="336">
        <f>SUM(ENERO:DICIEMBRE!I227)</f>
        <v>47</v>
      </c>
      <c r="J227" s="336">
        <f>SUM(ENERO:DICIEMBRE!J227)</f>
        <v>195</v>
      </c>
      <c r="K227" s="336">
        <f>SUM(ENERO:DICIEMBRE!K227)</f>
        <v>0</v>
      </c>
      <c r="L227" s="336">
        <f>SUM(ENERO:DICIEMBRE!L227)</f>
        <v>0</v>
      </c>
      <c r="M227" s="336">
        <f>SUM(ENERO:DICIEMBRE!M227)</f>
        <v>0</v>
      </c>
      <c r="N227" s="336">
        <f>SUM(ENERO:DICIEMBRE!N227)</f>
        <v>0</v>
      </c>
      <c r="O227" s="336">
        <f>SUM(ENERO:DICIEMBRE!O227)</f>
        <v>0</v>
      </c>
      <c r="P227" s="336">
        <f>SUM(ENERO:DICIEMBRE!P227)</f>
        <v>0</v>
      </c>
      <c r="Q227" s="336">
        <f>SUM(ENERO:DICIEMBRE!Q227)</f>
        <v>0</v>
      </c>
    </row>
    <row r="228" spans="1:17" s="3" customFormat="1" ht="15" customHeight="1" x14ac:dyDescent="0.2">
      <c r="A228" s="563"/>
      <c r="B228" s="167" t="s">
        <v>160</v>
      </c>
      <c r="C228" s="85">
        <f>SUM(ENERO:DICIEMBRE!C228)</f>
        <v>4039</v>
      </c>
      <c r="D228" s="85">
        <f>SUM(ENERO:DICIEMBRE!D228)</f>
        <v>4018</v>
      </c>
      <c r="E228" s="85">
        <f>SUM(ENERO:DICIEMBRE!E228)</f>
        <v>4018</v>
      </c>
      <c r="F228" s="85">
        <f>SUM(ENERO:DICIEMBRE!F228)</f>
        <v>0</v>
      </c>
      <c r="G228" s="85">
        <f>SUM(ENERO:DICIEMBRE!G228)</f>
        <v>21</v>
      </c>
      <c r="H228" s="85">
        <f>SUM(ENERO:DICIEMBRE!H228)</f>
        <v>1732</v>
      </c>
      <c r="I228" s="85">
        <f>SUM(ENERO:DICIEMBRE!I228)</f>
        <v>2036</v>
      </c>
      <c r="J228" s="85">
        <f>SUM(ENERO:DICIEMBRE!J228)</f>
        <v>271</v>
      </c>
      <c r="K228" s="85">
        <f>SUM(ENERO:DICIEMBRE!K228)</f>
        <v>0</v>
      </c>
      <c r="L228" s="85">
        <f>SUM(ENERO:DICIEMBRE!L228)</f>
        <v>0</v>
      </c>
      <c r="M228" s="85">
        <f>SUM(ENERO:DICIEMBRE!M228)</f>
        <v>0</v>
      </c>
      <c r="N228" s="85">
        <f>SUM(ENERO:DICIEMBRE!N228)</f>
        <v>0</v>
      </c>
      <c r="O228" s="85">
        <f>SUM(ENERO:DICIEMBRE!O228)</f>
        <v>0</v>
      </c>
      <c r="P228" s="85">
        <f>SUM(ENERO:DICIEMBRE!P228)</f>
        <v>0</v>
      </c>
      <c r="Q228" s="85">
        <f>SUM(ENERO:DICIEMBRE!Q228)</f>
        <v>0</v>
      </c>
    </row>
    <row r="229" spans="1:17" ht="15" customHeight="1" x14ac:dyDescent="0.2">
      <c r="A229" s="667" t="s">
        <v>320</v>
      </c>
      <c r="B229" s="165" t="s">
        <v>310</v>
      </c>
      <c r="C229" s="336">
        <f>SUM(ENERO:DICIEMBRE!C229)</f>
        <v>3357</v>
      </c>
      <c r="D229" s="336">
        <f>SUM(ENERO:DICIEMBRE!D229)</f>
        <v>3336</v>
      </c>
      <c r="E229" s="336">
        <f>SUM(ENERO:DICIEMBRE!E229)</f>
        <v>3332</v>
      </c>
      <c r="F229" s="336">
        <f>SUM(ENERO:DICIEMBRE!F229)</f>
        <v>4</v>
      </c>
      <c r="G229" s="336">
        <f>SUM(ENERO:DICIEMBRE!G229)</f>
        <v>21</v>
      </c>
      <c r="H229" s="336">
        <f>SUM(ENERO:DICIEMBRE!H229)</f>
        <v>2384</v>
      </c>
      <c r="I229" s="336">
        <f>SUM(ENERO:DICIEMBRE!I229)</f>
        <v>346</v>
      </c>
      <c r="J229" s="336">
        <f>SUM(ENERO:DICIEMBRE!J229)</f>
        <v>627</v>
      </c>
      <c r="K229" s="336">
        <f>SUM(ENERO:DICIEMBRE!K229)</f>
        <v>0</v>
      </c>
      <c r="L229" s="336">
        <f>SUM(ENERO:DICIEMBRE!L229)</f>
        <v>0</v>
      </c>
      <c r="M229" s="336">
        <f>SUM(ENERO:DICIEMBRE!M229)</f>
        <v>0</v>
      </c>
      <c r="N229" s="336">
        <f>SUM(ENERO:DICIEMBRE!N229)</f>
        <v>0</v>
      </c>
      <c r="O229" s="336">
        <f>SUM(ENERO:DICIEMBRE!O229)</f>
        <v>0</v>
      </c>
      <c r="P229" s="336">
        <f>SUM(ENERO:DICIEMBRE!P229)</f>
        <v>0</v>
      </c>
      <c r="Q229" s="336">
        <f>SUM(ENERO:DICIEMBRE!Q229)</f>
        <v>2</v>
      </c>
    </row>
    <row r="230" spans="1:17" ht="15" customHeight="1" x14ac:dyDescent="0.2">
      <c r="A230" s="563"/>
      <c r="B230" s="170" t="s">
        <v>318</v>
      </c>
      <c r="C230" s="336">
        <f>SUM(ENERO:DICIEMBRE!C230)</f>
        <v>2640</v>
      </c>
      <c r="D230" s="336">
        <f>SUM(ENERO:DICIEMBRE!D230)</f>
        <v>1822</v>
      </c>
      <c r="E230" s="336">
        <f>SUM(ENERO:DICIEMBRE!E230)</f>
        <v>1822</v>
      </c>
      <c r="F230" s="336">
        <f>SUM(ENERO:DICIEMBRE!F230)</f>
        <v>0</v>
      </c>
      <c r="G230" s="336">
        <f>SUM(ENERO:DICIEMBRE!G230)</f>
        <v>818</v>
      </c>
      <c r="H230" s="336">
        <f>SUM(ENERO:DICIEMBRE!H230)</f>
        <v>1517</v>
      </c>
      <c r="I230" s="336">
        <f>SUM(ENERO:DICIEMBRE!I230)</f>
        <v>9</v>
      </c>
      <c r="J230" s="336">
        <f>SUM(ENERO:DICIEMBRE!J230)</f>
        <v>1114</v>
      </c>
      <c r="K230" s="336">
        <f>SUM(ENERO:DICIEMBRE!K230)</f>
        <v>0</v>
      </c>
      <c r="L230" s="336">
        <f>SUM(ENERO:DICIEMBRE!L230)</f>
        <v>0</v>
      </c>
      <c r="M230" s="336">
        <f>SUM(ENERO:DICIEMBRE!M230)</f>
        <v>0</v>
      </c>
      <c r="N230" s="336">
        <f>SUM(ENERO:DICIEMBRE!N230)</f>
        <v>0</v>
      </c>
      <c r="O230" s="336">
        <f>SUM(ENERO:DICIEMBRE!O230)</f>
        <v>0</v>
      </c>
      <c r="P230" s="336">
        <f>SUM(ENERO:DICIEMBRE!P230)</f>
        <v>0</v>
      </c>
      <c r="Q230" s="336">
        <f>SUM(ENERO:DICIEMBRE!Q230)</f>
        <v>0</v>
      </c>
    </row>
    <row r="231" spans="1:17" s="3" customFormat="1" ht="15" customHeight="1" x14ac:dyDescent="0.2">
      <c r="A231" s="668"/>
      <c r="B231" s="167" t="s">
        <v>160</v>
      </c>
      <c r="C231" s="85">
        <f>SUM(ENERO:DICIEMBRE!C231)</f>
        <v>5997</v>
      </c>
      <c r="D231" s="85">
        <f>SUM(ENERO:DICIEMBRE!D231)</f>
        <v>5158</v>
      </c>
      <c r="E231" s="85">
        <f>SUM(ENERO:DICIEMBRE!E231)</f>
        <v>5154</v>
      </c>
      <c r="F231" s="85">
        <f>SUM(ENERO:DICIEMBRE!F231)</f>
        <v>4</v>
      </c>
      <c r="G231" s="85">
        <f>SUM(ENERO:DICIEMBRE!G231)</f>
        <v>839</v>
      </c>
      <c r="H231" s="85">
        <f>SUM(ENERO:DICIEMBRE!H231)</f>
        <v>3901</v>
      </c>
      <c r="I231" s="85">
        <f>SUM(ENERO:DICIEMBRE!I231)</f>
        <v>355</v>
      </c>
      <c r="J231" s="85">
        <f>SUM(ENERO:DICIEMBRE!J231)</f>
        <v>1741</v>
      </c>
      <c r="K231" s="85">
        <f>SUM(ENERO:DICIEMBRE!K231)</f>
        <v>0</v>
      </c>
      <c r="L231" s="85">
        <f>SUM(ENERO:DICIEMBRE!L231)</f>
        <v>0</v>
      </c>
      <c r="M231" s="85">
        <f>SUM(ENERO:DICIEMBRE!M231)</f>
        <v>0</v>
      </c>
      <c r="N231" s="85">
        <f>SUM(ENERO:DICIEMBRE!N231)</f>
        <v>0</v>
      </c>
      <c r="O231" s="85">
        <f>SUM(ENERO:DICIEMBRE!O231)</f>
        <v>0</v>
      </c>
      <c r="P231" s="85">
        <f>SUM(ENERO:DICIEMBRE!P231)</f>
        <v>0</v>
      </c>
      <c r="Q231" s="85">
        <f>SUM(ENERO:DICIEMBRE!Q231)</f>
        <v>2</v>
      </c>
    </row>
    <row r="232" spans="1:17" ht="15" customHeight="1" x14ac:dyDescent="0.2">
      <c r="A232" s="649" t="s">
        <v>321</v>
      </c>
      <c r="B232" s="169" t="s">
        <v>322</v>
      </c>
      <c r="C232" s="336">
        <f>SUM(ENERO:DICIEMBRE!C232)</f>
        <v>11454</v>
      </c>
      <c r="D232" s="336">
        <f>SUM(ENERO:DICIEMBRE!D232)</f>
        <v>9939</v>
      </c>
      <c r="E232" s="336">
        <f>SUM(ENERO:DICIEMBRE!E232)</f>
        <v>9920</v>
      </c>
      <c r="F232" s="336">
        <f>SUM(ENERO:DICIEMBRE!F232)</f>
        <v>19</v>
      </c>
      <c r="G232" s="336">
        <f>SUM(ENERO:DICIEMBRE!G232)</f>
        <v>1515</v>
      </c>
      <c r="H232" s="336">
        <f>SUM(ENERO:DICIEMBRE!H232)</f>
        <v>10296</v>
      </c>
      <c r="I232" s="336">
        <f>SUM(ENERO:DICIEMBRE!I232)</f>
        <v>267</v>
      </c>
      <c r="J232" s="336">
        <f>SUM(ENERO:DICIEMBRE!J232)</f>
        <v>891</v>
      </c>
      <c r="K232" s="336">
        <f>SUM(ENERO:DICIEMBRE!K232)</f>
        <v>0</v>
      </c>
      <c r="L232" s="336">
        <f>SUM(ENERO:DICIEMBRE!L232)</f>
        <v>0</v>
      </c>
      <c r="M232" s="336">
        <f>SUM(ENERO:DICIEMBRE!M232)</f>
        <v>0</v>
      </c>
      <c r="N232" s="336">
        <f>SUM(ENERO:DICIEMBRE!N232)</f>
        <v>0</v>
      </c>
      <c r="O232" s="336">
        <f>SUM(ENERO:DICIEMBRE!O232)</f>
        <v>0</v>
      </c>
      <c r="P232" s="336">
        <f>SUM(ENERO:DICIEMBRE!P232)</f>
        <v>0</v>
      </c>
      <c r="Q232" s="336">
        <f>SUM(ENERO:DICIEMBRE!Q232)</f>
        <v>23</v>
      </c>
    </row>
    <row r="233" spans="1:17" ht="15" customHeight="1" x14ac:dyDescent="0.2">
      <c r="A233" s="666"/>
      <c r="B233" s="174" t="s">
        <v>318</v>
      </c>
      <c r="C233" s="336">
        <f>SUM(ENERO:DICIEMBRE!C233)</f>
        <v>169</v>
      </c>
      <c r="D233" s="336">
        <f>SUM(ENERO:DICIEMBRE!D233)</f>
        <v>156</v>
      </c>
      <c r="E233" s="336">
        <f>SUM(ENERO:DICIEMBRE!E233)</f>
        <v>156</v>
      </c>
      <c r="F233" s="336">
        <f>SUM(ENERO:DICIEMBRE!F233)</f>
        <v>0</v>
      </c>
      <c r="G233" s="336">
        <f>SUM(ENERO:DICIEMBRE!G233)</f>
        <v>13</v>
      </c>
      <c r="H233" s="336">
        <f>SUM(ENERO:DICIEMBRE!H233)</f>
        <v>8</v>
      </c>
      <c r="I233" s="336">
        <f>SUM(ENERO:DICIEMBRE!I233)</f>
        <v>161</v>
      </c>
      <c r="J233" s="336">
        <f>SUM(ENERO:DICIEMBRE!J233)</f>
        <v>0</v>
      </c>
      <c r="K233" s="336">
        <f>SUM(ENERO:DICIEMBRE!K233)</f>
        <v>0</v>
      </c>
      <c r="L233" s="336">
        <f>SUM(ENERO:DICIEMBRE!L233)</f>
        <v>0</v>
      </c>
      <c r="M233" s="336">
        <f>SUM(ENERO:DICIEMBRE!M233)</f>
        <v>0</v>
      </c>
      <c r="N233" s="336">
        <f>SUM(ENERO:DICIEMBRE!N233)</f>
        <v>0</v>
      </c>
      <c r="O233" s="336">
        <f>SUM(ENERO:DICIEMBRE!O233)</f>
        <v>0</v>
      </c>
      <c r="P233" s="336">
        <f>SUM(ENERO:DICIEMBRE!P233)</f>
        <v>0</v>
      </c>
      <c r="Q233" s="336">
        <f>SUM(ENERO:DICIEMBRE!Q233)</f>
        <v>0</v>
      </c>
    </row>
    <row r="234" spans="1:17" s="3" customFormat="1" ht="15" customHeight="1" x14ac:dyDescent="0.2">
      <c r="A234" s="651"/>
      <c r="B234" s="167" t="s">
        <v>160</v>
      </c>
      <c r="C234" s="85">
        <f>SUM(ENERO:DICIEMBRE!C234)</f>
        <v>11623</v>
      </c>
      <c r="D234" s="85">
        <f>SUM(ENERO:DICIEMBRE!D234)</f>
        <v>10095</v>
      </c>
      <c r="E234" s="85">
        <f>SUM(ENERO:DICIEMBRE!E234)</f>
        <v>10076</v>
      </c>
      <c r="F234" s="85">
        <f>SUM(ENERO:DICIEMBRE!F234)</f>
        <v>19</v>
      </c>
      <c r="G234" s="85">
        <f>SUM(ENERO:DICIEMBRE!G234)</f>
        <v>1528</v>
      </c>
      <c r="H234" s="85">
        <f>SUM(ENERO:DICIEMBRE!H234)</f>
        <v>10304</v>
      </c>
      <c r="I234" s="85">
        <f>SUM(ENERO:DICIEMBRE!I234)</f>
        <v>428</v>
      </c>
      <c r="J234" s="85">
        <f>SUM(ENERO:DICIEMBRE!J234)</f>
        <v>891</v>
      </c>
      <c r="K234" s="85">
        <f>SUM(ENERO:DICIEMBRE!K234)</f>
        <v>0</v>
      </c>
      <c r="L234" s="85">
        <f>SUM(ENERO:DICIEMBRE!L234)</f>
        <v>0</v>
      </c>
      <c r="M234" s="85">
        <f>SUM(ENERO:DICIEMBRE!M234)</f>
        <v>0</v>
      </c>
      <c r="N234" s="85">
        <f>SUM(ENERO:DICIEMBRE!N234)</f>
        <v>0</v>
      </c>
      <c r="O234" s="85">
        <f>SUM(ENERO:DICIEMBRE!O234)</f>
        <v>0</v>
      </c>
      <c r="P234" s="85">
        <f>SUM(ENERO:DICIEMBRE!P234)</f>
        <v>0</v>
      </c>
      <c r="Q234" s="85">
        <f>SUM(ENERO:DICIEMBRE!Q234)</f>
        <v>23</v>
      </c>
    </row>
    <row r="235" spans="1:17" ht="15" customHeight="1" x14ac:dyDescent="0.2">
      <c r="A235" s="667" t="s">
        <v>323</v>
      </c>
      <c r="B235" s="172" t="s">
        <v>310</v>
      </c>
      <c r="C235" s="336">
        <f>SUM(ENERO:DICIEMBRE!C235)</f>
        <v>1750</v>
      </c>
      <c r="D235" s="336">
        <f>SUM(ENERO:DICIEMBRE!D235)</f>
        <v>1749</v>
      </c>
      <c r="E235" s="336">
        <f>SUM(ENERO:DICIEMBRE!E235)</f>
        <v>1749</v>
      </c>
      <c r="F235" s="336">
        <f>SUM(ENERO:DICIEMBRE!F235)</f>
        <v>0</v>
      </c>
      <c r="G235" s="336">
        <f>SUM(ENERO:DICIEMBRE!G235)</f>
        <v>1</v>
      </c>
      <c r="H235" s="336">
        <f>SUM(ENERO:DICIEMBRE!H235)</f>
        <v>15</v>
      </c>
      <c r="I235" s="336">
        <f>SUM(ENERO:DICIEMBRE!I235)</f>
        <v>1436</v>
      </c>
      <c r="J235" s="336">
        <f>SUM(ENERO:DICIEMBRE!J235)</f>
        <v>299</v>
      </c>
      <c r="K235" s="336">
        <f>SUM(ENERO:DICIEMBRE!K235)</f>
        <v>0</v>
      </c>
      <c r="L235" s="336">
        <f>SUM(ENERO:DICIEMBRE!L235)</f>
        <v>0</v>
      </c>
      <c r="M235" s="336">
        <f>SUM(ENERO:DICIEMBRE!M235)</f>
        <v>0</v>
      </c>
      <c r="N235" s="336">
        <f>SUM(ENERO:DICIEMBRE!N235)</f>
        <v>0</v>
      </c>
      <c r="O235" s="336">
        <f>SUM(ENERO:DICIEMBRE!O235)</f>
        <v>0</v>
      </c>
      <c r="P235" s="336">
        <f>SUM(ENERO:DICIEMBRE!P235)</f>
        <v>0</v>
      </c>
      <c r="Q235" s="336">
        <f>SUM(ENERO:DICIEMBRE!Q235)</f>
        <v>0</v>
      </c>
    </row>
    <row r="236" spans="1:17" ht="15" customHeight="1" x14ac:dyDescent="0.2">
      <c r="A236" s="563"/>
      <c r="B236" s="170" t="s">
        <v>318</v>
      </c>
      <c r="C236" s="336">
        <f>SUM(ENERO:DICIEMBRE!C236)</f>
        <v>1169</v>
      </c>
      <c r="D236" s="336">
        <f>SUM(ENERO:DICIEMBRE!D236)</f>
        <v>1169</v>
      </c>
      <c r="E236" s="336">
        <f>SUM(ENERO:DICIEMBRE!E236)</f>
        <v>1169</v>
      </c>
      <c r="F236" s="336">
        <f>SUM(ENERO:DICIEMBRE!F236)</f>
        <v>0</v>
      </c>
      <c r="G236" s="336">
        <f>SUM(ENERO:DICIEMBRE!G236)</f>
        <v>0</v>
      </c>
      <c r="H236" s="336">
        <f>SUM(ENERO:DICIEMBRE!H236)</f>
        <v>0</v>
      </c>
      <c r="I236" s="336">
        <f>SUM(ENERO:DICIEMBRE!I236)</f>
        <v>1169</v>
      </c>
      <c r="J236" s="336">
        <f>SUM(ENERO:DICIEMBRE!J236)</f>
        <v>0</v>
      </c>
      <c r="K236" s="336">
        <f>SUM(ENERO:DICIEMBRE!K236)</f>
        <v>0</v>
      </c>
      <c r="L236" s="336">
        <f>SUM(ENERO:DICIEMBRE!L236)</f>
        <v>0</v>
      </c>
      <c r="M236" s="336">
        <f>SUM(ENERO:DICIEMBRE!M236)</f>
        <v>0</v>
      </c>
      <c r="N236" s="336">
        <f>SUM(ENERO:DICIEMBRE!N236)</f>
        <v>0</v>
      </c>
      <c r="O236" s="336">
        <f>SUM(ENERO:DICIEMBRE!O236)</f>
        <v>0</v>
      </c>
      <c r="P236" s="336">
        <f>SUM(ENERO:DICIEMBRE!P236)</f>
        <v>0</v>
      </c>
      <c r="Q236" s="336">
        <f>SUM(ENERO:DICIEMBRE!Q236)</f>
        <v>0</v>
      </c>
    </row>
    <row r="237" spans="1:17" s="3" customFormat="1" ht="15" customHeight="1" x14ac:dyDescent="0.2">
      <c r="A237" s="668"/>
      <c r="B237" s="167" t="s">
        <v>160</v>
      </c>
      <c r="C237" s="85">
        <f>SUM(ENERO:DICIEMBRE!C237)</f>
        <v>2919</v>
      </c>
      <c r="D237" s="85">
        <f>SUM(ENERO:DICIEMBRE!D237)</f>
        <v>2918</v>
      </c>
      <c r="E237" s="85">
        <f>SUM(ENERO:DICIEMBRE!E237)</f>
        <v>2918</v>
      </c>
      <c r="F237" s="85">
        <f>SUM(ENERO:DICIEMBRE!F237)</f>
        <v>0</v>
      </c>
      <c r="G237" s="85">
        <f>SUM(ENERO:DICIEMBRE!G237)</f>
        <v>1</v>
      </c>
      <c r="H237" s="85">
        <f>SUM(ENERO:DICIEMBRE!H237)</f>
        <v>15</v>
      </c>
      <c r="I237" s="85">
        <f>SUM(ENERO:DICIEMBRE!I237)</f>
        <v>2605</v>
      </c>
      <c r="J237" s="85">
        <f>SUM(ENERO:DICIEMBRE!J237)</f>
        <v>299</v>
      </c>
      <c r="K237" s="85">
        <f>SUM(ENERO:DICIEMBRE!K237)</f>
        <v>0</v>
      </c>
      <c r="L237" s="85">
        <f>SUM(ENERO:DICIEMBRE!L237)</f>
        <v>0</v>
      </c>
      <c r="M237" s="85">
        <f>SUM(ENERO:DICIEMBRE!M237)</f>
        <v>0</v>
      </c>
      <c r="N237" s="85">
        <f>SUM(ENERO:DICIEMBRE!N237)</f>
        <v>0</v>
      </c>
      <c r="O237" s="85">
        <f>SUM(ENERO:DICIEMBRE!O237)</f>
        <v>0</v>
      </c>
      <c r="P237" s="85">
        <f>SUM(ENERO:DICIEMBRE!P237)</f>
        <v>0</v>
      </c>
      <c r="Q237" s="85">
        <f>SUM(ENERO:DICIEMBRE!Q237)</f>
        <v>0</v>
      </c>
    </row>
    <row r="238" spans="1:17" ht="15" customHeight="1" x14ac:dyDescent="0.2">
      <c r="A238" s="667" t="s">
        <v>324</v>
      </c>
      <c r="B238" s="170" t="s">
        <v>310</v>
      </c>
      <c r="C238" s="336">
        <f>SUM(ENERO:DICIEMBRE!C238)</f>
        <v>67252</v>
      </c>
      <c r="D238" s="336">
        <f>SUM(ENERO:DICIEMBRE!D238)</f>
        <v>67252</v>
      </c>
      <c r="E238" s="336">
        <f>SUM(ENERO:DICIEMBRE!E238)</f>
        <v>67252</v>
      </c>
      <c r="F238" s="336">
        <f>SUM(ENERO:DICIEMBRE!F238)</f>
        <v>0</v>
      </c>
      <c r="G238" s="336">
        <f>SUM(ENERO:DICIEMBRE!G238)</f>
        <v>0</v>
      </c>
      <c r="H238" s="336">
        <f>SUM(ENERO:DICIEMBRE!H238)</f>
        <v>50924</v>
      </c>
      <c r="I238" s="336">
        <f>SUM(ENERO:DICIEMBRE!I238)</f>
        <v>16328</v>
      </c>
      <c r="J238" s="336">
        <f>SUM(ENERO:DICIEMBRE!J238)</f>
        <v>0</v>
      </c>
      <c r="K238" s="336">
        <f>SUM(ENERO:DICIEMBRE!K238)</f>
        <v>0</v>
      </c>
      <c r="L238" s="336">
        <f>SUM(ENERO:DICIEMBRE!L238)</f>
        <v>0</v>
      </c>
      <c r="M238" s="336">
        <f>SUM(ENERO:DICIEMBRE!M238)</f>
        <v>0</v>
      </c>
      <c r="N238" s="336">
        <f>SUM(ENERO:DICIEMBRE!N238)</f>
        <v>0</v>
      </c>
      <c r="O238" s="336">
        <f>SUM(ENERO:DICIEMBRE!O238)</f>
        <v>0</v>
      </c>
      <c r="P238" s="336">
        <f>SUM(ENERO:DICIEMBRE!P238)</f>
        <v>0</v>
      </c>
      <c r="Q238" s="336">
        <f>SUM(ENERO:DICIEMBRE!Q238)</f>
        <v>0</v>
      </c>
    </row>
    <row r="239" spans="1:17" ht="15" customHeight="1" x14ac:dyDescent="0.2">
      <c r="A239" s="563"/>
      <c r="B239" s="170" t="s">
        <v>318</v>
      </c>
      <c r="C239" s="336">
        <f>SUM(ENERO:DICIEMBRE!C239)</f>
        <v>84092</v>
      </c>
      <c r="D239" s="336">
        <f>SUM(ENERO:DICIEMBRE!D239)</f>
        <v>84092</v>
      </c>
      <c r="E239" s="336">
        <f>SUM(ENERO:DICIEMBRE!E239)</f>
        <v>84092</v>
      </c>
      <c r="F239" s="336">
        <f>SUM(ENERO:DICIEMBRE!F239)</f>
        <v>0</v>
      </c>
      <c r="G239" s="336">
        <f>SUM(ENERO:DICIEMBRE!G239)</f>
        <v>0</v>
      </c>
      <c r="H239" s="336">
        <f>SUM(ENERO:DICIEMBRE!H239)</f>
        <v>57758</v>
      </c>
      <c r="I239" s="336">
        <f>SUM(ENERO:DICIEMBRE!I239)</f>
        <v>22553</v>
      </c>
      <c r="J239" s="336">
        <f>SUM(ENERO:DICIEMBRE!J239)</f>
        <v>0</v>
      </c>
      <c r="K239" s="336">
        <f>SUM(ENERO:DICIEMBRE!K239)</f>
        <v>0</v>
      </c>
      <c r="L239" s="336">
        <f>SUM(ENERO:DICIEMBRE!L239)</f>
        <v>0</v>
      </c>
      <c r="M239" s="336">
        <f>SUM(ENERO:DICIEMBRE!M239)</f>
        <v>0</v>
      </c>
      <c r="N239" s="336">
        <f>SUM(ENERO:DICIEMBRE!N239)</f>
        <v>0</v>
      </c>
      <c r="O239" s="336">
        <f>SUM(ENERO:DICIEMBRE!O239)</f>
        <v>0</v>
      </c>
      <c r="P239" s="336">
        <f>SUM(ENERO:DICIEMBRE!P239)</f>
        <v>0</v>
      </c>
      <c r="Q239" s="336">
        <f>SUM(ENERO:DICIEMBRE!Q239)</f>
        <v>0</v>
      </c>
    </row>
    <row r="240" spans="1:17" s="3" customFormat="1" ht="15" customHeight="1" x14ac:dyDescent="0.2">
      <c r="A240" s="668"/>
      <c r="B240" s="167" t="s">
        <v>160</v>
      </c>
      <c r="C240" s="85">
        <f>SUM(ENERO:DICIEMBRE!C240)</f>
        <v>151344</v>
      </c>
      <c r="D240" s="85">
        <f>SUM(ENERO:DICIEMBRE!D240)</f>
        <v>151344</v>
      </c>
      <c r="E240" s="85">
        <f>SUM(ENERO:DICIEMBRE!E240)</f>
        <v>151344</v>
      </c>
      <c r="F240" s="85">
        <f>SUM(ENERO:DICIEMBRE!F240)</f>
        <v>0</v>
      </c>
      <c r="G240" s="85">
        <f>SUM(ENERO:DICIEMBRE!G240)</f>
        <v>0</v>
      </c>
      <c r="H240" s="85">
        <f>SUM(ENERO:DICIEMBRE!H240)</f>
        <v>108682</v>
      </c>
      <c r="I240" s="85">
        <f>SUM(ENERO:DICIEMBRE!I240)</f>
        <v>38881</v>
      </c>
      <c r="J240" s="85">
        <f>SUM(ENERO:DICIEMBRE!J240)</f>
        <v>0</v>
      </c>
      <c r="K240" s="85">
        <f>SUM(ENERO:DICIEMBRE!K240)</f>
        <v>0</v>
      </c>
      <c r="L240" s="85">
        <f>SUM(ENERO:DICIEMBRE!L240)</f>
        <v>0</v>
      </c>
      <c r="M240" s="85">
        <f>SUM(ENERO:DICIEMBRE!M240)</f>
        <v>0</v>
      </c>
      <c r="N240" s="85">
        <f>SUM(ENERO:DICIEMBRE!N240)</f>
        <v>0</v>
      </c>
      <c r="O240" s="85">
        <f>SUM(ENERO:DICIEMBRE!O240)</f>
        <v>0</v>
      </c>
      <c r="P240" s="85">
        <f>SUM(ENERO:DICIEMBRE!P240)</f>
        <v>0</v>
      </c>
      <c r="Q240" s="85">
        <f>SUM(ENERO:DICIEMBRE!Q240)</f>
        <v>0</v>
      </c>
    </row>
    <row r="241" spans="1:23" ht="15" customHeight="1" x14ac:dyDescent="0.2">
      <c r="A241" s="610" t="s">
        <v>325</v>
      </c>
      <c r="B241" s="175" t="s">
        <v>310</v>
      </c>
      <c r="C241" s="336">
        <f>SUM(ENERO:DICIEMBRE!C241)</f>
        <v>426285</v>
      </c>
      <c r="D241" s="336">
        <f>SUM(ENERO:DICIEMBRE!D241)</f>
        <v>416878</v>
      </c>
      <c r="E241" s="336">
        <f>SUM(ENERO:DICIEMBRE!E241)</f>
        <v>416831</v>
      </c>
      <c r="F241" s="336">
        <f>SUM(ENERO:DICIEMBRE!F241)</f>
        <v>47</v>
      </c>
      <c r="G241" s="336">
        <f>SUM(ENERO:DICIEMBRE!G241)</f>
        <v>9407</v>
      </c>
      <c r="H241" s="336">
        <f>SUM(ENERO:DICIEMBRE!H241)</f>
        <v>373322</v>
      </c>
      <c r="I241" s="336">
        <f>SUM(ENERO:DICIEMBRE!I241)</f>
        <v>39767</v>
      </c>
      <c r="J241" s="336">
        <f>SUM(ENERO:DICIEMBRE!J241)</f>
        <v>13196</v>
      </c>
      <c r="K241" s="336">
        <f>SUM(ENERO:DICIEMBRE!K241)</f>
        <v>0</v>
      </c>
      <c r="L241" s="336">
        <f>SUM(ENERO:DICIEMBRE!L241)</f>
        <v>0</v>
      </c>
      <c r="M241" s="336">
        <f>SUM(ENERO:DICIEMBRE!M241)</f>
        <v>0</v>
      </c>
      <c r="N241" s="336">
        <f>SUM(ENERO:DICIEMBRE!N241)</f>
        <v>0</v>
      </c>
      <c r="O241" s="336">
        <f>SUM(ENERO:DICIEMBRE!O241)</f>
        <v>96</v>
      </c>
      <c r="P241" s="336">
        <f>SUM(ENERO:DICIEMBRE!P241)</f>
        <v>346</v>
      </c>
      <c r="Q241" s="336">
        <f>SUM(ENERO:DICIEMBRE!Q241)</f>
        <v>52</v>
      </c>
    </row>
    <row r="242" spans="1:23" ht="15" customHeight="1" x14ac:dyDescent="0.2">
      <c r="A242" s="610"/>
      <c r="B242" s="177" t="s">
        <v>318</v>
      </c>
      <c r="C242" s="336">
        <f>SUM(ENERO:DICIEMBRE!C242)</f>
        <v>116104</v>
      </c>
      <c r="D242" s="336">
        <f>SUM(ENERO:DICIEMBRE!D242)</f>
        <v>115284</v>
      </c>
      <c r="E242" s="336">
        <f>SUM(ENERO:DICIEMBRE!E242)</f>
        <v>115284</v>
      </c>
      <c r="F242" s="336">
        <f>SUM(ENERO:DICIEMBRE!F242)</f>
        <v>0</v>
      </c>
      <c r="G242" s="336">
        <f>SUM(ENERO:DICIEMBRE!G242)</f>
        <v>820</v>
      </c>
      <c r="H242" s="336">
        <f>SUM(ENERO:DICIEMBRE!H242)</f>
        <v>76641</v>
      </c>
      <c r="I242" s="336">
        <f>SUM(ENERO:DICIEMBRE!I242)</f>
        <v>26535</v>
      </c>
      <c r="J242" s="336">
        <f>SUM(ENERO:DICIEMBRE!J242)</f>
        <v>9147</v>
      </c>
      <c r="K242" s="336">
        <f>SUM(ENERO:DICIEMBRE!K242)</f>
        <v>0</v>
      </c>
      <c r="L242" s="336">
        <f>SUM(ENERO:DICIEMBRE!L242)</f>
        <v>0</v>
      </c>
      <c r="M242" s="336">
        <f>SUM(ENERO:DICIEMBRE!M242)</f>
        <v>0</v>
      </c>
      <c r="N242" s="336">
        <f>SUM(ENERO:DICIEMBRE!N242)</f>
        <v>0</v>
      </c>
      <c r="O242" s="336">
        <f>SUM(ENERO:DICIEMBRE!O242)</f>
        <v>0</v>
      </c>
      <c r="P242" s="336">
        <f>SUM(ENERO:DICIEMBRE!P242)</f>
        <v>0</v>
      </c>
      <c r="Q242" s="336">
        <f>SUM(ENERO:DICIEMBRE!Q242)</f>
        <v>0</v>
      </c>
    </row>
    <row r="243" spans="1:23" s="3" customFormat="1" ht="15" customHeight="1" x14ac:dyDescent="0.2">
      <c r="A243" s="610"/>
      <c r="B243" s="179" t="s">
        <v>79</v>
      </c>
      <c r="C243" s="85">
        <f>SUM(ENERO:DICIEMBRE!C243)</f>
        <v>542389</v>
      </c>
      <c r="D243" s="85">
        <f>SUM(ENERO:DICIEMBRE!D243)</f>
        <v>532162</v>
      </c>
      <c r="E243" s="85">
        <f>SUM(ENERO:DICIEMBRE!E243)</f>
        <v>532115</v>
      </c>
      <c r="F243" s="85">
        <f>SUM(ENERO:DICIEMBRE!F243)</f>
        <v>47</v>
      </c>
      <c r="G243" s="85">
        <f>SUM(ENERO:DICIEMBRE!G243)</f>
        <v>10227</v>
      </c>
      <c r="H243" s="85">
        <f>SUM(ENERO:DICIEMBRE!H243)</f>
        <v>449963</v>
      </c>
      <c r="I243" s="85">
        <f>SUM(ENERO:DICIEMBRE!I243)</f>
        <v>66302</v>
      </c>
      <c r="J243" s="85">
        <f>SUM(ENERO:DICIEMBRE!J243)</f>
        <v>22343</v>
      </c>
      <c r="K243" s="85">
        <f>SUM(ENERO:DICIEMBRE!K243)</f>
        <v>0</v>
      </c>
      <c r="L243" s="85">
        <f>SUM(ENERO:DICIEMBRE!L243)</f>
        <v>0</v>
      </c>
      <c r="M243" s="85">
        <f>SUM(ENERO:DICIEMBRE!M243)</f>
        <v>0</v>
      </c>
      <c r="N243" s="85">
        <f>SUM(ENERO:DICIEMBRE!N243)</f>
        <v>0</v>
      </c>
      <c r="O243" s="85">
        <f>SUM(ENERO:DICIEMBRE!O243)</f>
        <v>96</v>
      </c>
      <c r="P243" s="85">
        <f>SUM(ENERO:DICIEMBRE!P243)</f>
        <v>346</v>
      </c>
      <c r="Q243" s="85">
        <f>SUM(ENERO:DICIEMBRE!Q243)</f>
        <v>52</v>
      </c>
    </row>
    <row r="244" spans="1:23" ht="27.75" customHeight="1" x14ac:dyDescent="0.2">
      <c r="A244" s="180" t="s">
        <v>326</v>
      </c>
      <c r="B244" s="181"/>
      <c r="E244" s="134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3"/>
      <c r="Q244" s="183"/>
      <c r="R244" s="183"/>
    </row>
    <row r="245" spans="1:23" ht="39.950000000000003" customHeight="1" x14ac:dyDescent="0.2">
      <c r="A245" s="669" t="s">
        <v>327</v>
      </c>
      <c r="B245" s="670"/>
      <c r="C245" s="184" t="s">
        <v>160</v>
      </c>
      <c r="D245" s="185" t="s">
        <v>6</v>
      </c>
      <c r="E245" s="44" t="s">
        <v>7</v>
      </c>
      <c r="F245" s="182"/>
      <c r="G245" s="182"/>
      <c r="H245" s="182"/>
      <c r="I245" s="182"/>
      <c r="J245" s="182"/>
      <c r="K245" s="182"/>
      <c r="L245" s="182"/>
      <c r="M245" s="183"/>
      <c r="N245" s="183"/>
      <c r="O245" s="183"/>
    </row>
    <row r="246" spans="1:23" ht="15" customHeight="1" x14ac:dyDescent="0.2">
      <c r="A246" s="671" t="s">
        <v>328</v>
      </c>
      <c r="B246" s="672"/>
      <c r="C246" s="336">
        <f>SUM(ENERO:DICIEMBRE!C246)</f>
        <v>1037</v>
      </c>
      <c r="D246" s="336">
        <f>SUM(ENERO:DICIEMBRE!D246)</f>
        <v>1037</v>
      </c>
      <c r="E246" s="336">
        <f>SUM(ENERO:DICIEMBRE!E246)</f>
        <v>0</v>
      </c>
      <c r="F246" s="182"/>
      <c r="G246" s="182"/>
      <c r="H246" s="182"/>
      <c r="I246" s="182"/>
      <c r="J246" s="182"/>
      <c r="K246" s="182"/>
      <c r="L246" s="182"/>
      <c r="M246" s="183"/>
      <c r="N246" s="183"/>
      <c r="O246" s="183"/>
    </row>
    <row r="247" spans="1:23" ht="15" customHeight="1" x14ac:dyDescent="0.2">
      <c r="A247" s="679" t="s">
        <v>329</v>
      </c>
      <c r="B247" s="680"/>
      <c r="C247" s="336">
        <f>SUM(ENERO:DICIEMBRE!C247)</f>
        <v>422</v>
      </c>
      <c r="D247" s="336">
        <f>SUM(ENERO:DICIEMBRE!D247)</f>
        <v>340</v>
      </c>
      <c r="E247" s="336">
        <f>SUM(ENERO:DICIEMBRE!E247)</f>
        <v>11611000</v>
      </c>
      <c r="F247" s="182"/>
      <c r="G247" s="182"/>
      <c r="H247" s="182"/>
      <c r="I247" s="182"/>
      <c r="J247" s="182"/>
      <c r="K247" s="182"/>
      <c r="L247" s="182"/>
      <c r="M247" s="183"/>
      <c r="N247" s="183"/>
      <c r="O247" s="183"/>
    </row>
    <row r="248" spans="1:23" ht="15" customHeight="1" x14ac:dyDescent="0.2">
      <c r="A248" s="679" t="s">
        <v>330</v>
      </c>
      <c r="B248" s="680"/>
      <c r="C248" s="336">
        <f>SUM(ENERO:DICIEMBRE!C248)</f>
        <v>1097</v>
      </c>
      <c r="D248" s="336">
        <f>SUM(ENERO:DICIEMBRE!D248)</f>
        <v>473</v>
      </c>
      <c r="E248" s="336">
        <f>SUM(ENERO:DICIEMBRE!E248)</f>
        <v>0</v>
      </c>
      <c r="F248" s="182"/>
      <c r="G248" s="182"/>
      <c r="H248" s="182"/>
      <c r="I248" s="182"/>
      <c r="J248" s="182"/>
      <c r="K248" s="182"/>
      <c r="L248" s="182"/>
      <c r="M248" s="183"/>
      <c r="N248" s="183"/>
      <c r="O248" s="183"/>
    </row>
    <row r="249" spans="1:23" ht="15" customHeight="1" x14ac:dyDescent="0.2">
      <c r="A249" s="679" t="s">
        <v>331</v>
      </c>
      <c r="B249" s="680"/>
      <c r="C249" s="336">
        <f>SUM(ENERO:DICIEMBRE!C249)</f>
        <v>20095</v>
      </c>
      <c r="D249" s="336">
        <f>SUM(ENERO:DICIEMBRE!D249)</f>
        <v>19757</v>
      </c>
      <c r="E249" s="336">
        <f>SUM(ENERO:DICIEMBRE!E249)</f>
        <v>16003170</v>
      </c>
      <c r="F249" s="182"/>
      <c r="G249" s="182"/>
      <c r="H249" s="182"/>
      <c r="I249" s="182"/>
      <c r="J249" s="182"/>
      <c r="K249" s="182"/>
      <c r="L249" s="182"/>
      <c r="M249" s="183"/>
      <c r="N249" s="183"/>
      <c r="O249" s="183"/>
      <c r="S249" s="182"/>
    </row>
    <row r="250" spans="1:23" ht="15" customHeight="1" x14ac:dyDescent="0.2">
      <c r="A250" s="679" t="s">
        <v>332</v>
      </c>
      <c r="B250" s="680"/>
      <c r="C250" s="336">
        <f>SUM(ENERO:DICIEMBRE!C250)</f>
        <v>0</v>
      </c>
      <c r="D250" s="336">
        <f>SUM(ENERO:DICIEMBRE!D250)</f>
        <v>0</v>
      </c>
      <c r="E250" s="336">
        <f>SUM(ENERO:DICIEMBRE!E250)</f>
        <v>0</v>
      </c>
      <c r="F250" s="182"/>
      <c r="G250" s="182"/>
      <c r="H250" s="182"/>
      <c r="I250" s="182"/>
      <c r="J250" s="182"/>
      <c r="K250" s="182"/>
      <c r="L250" s="182"/>
      <c r="M250" s="183"/>
      <c r="N250" s="183"/>
      <c r="O250" s="183"/>
    </row>
    <row r="251" spans="1:23" ht="15" customHeight="1" x14ac:dyDescent="0.2">
      <c r="A251" s="679" t="s">
        <v>333</v>
      </c>
      <c r="B251" s="680"/>
      <c r="C251" s="336">
        <f>SUM(ENERO:DICIEMBRE!C251)</f>
        <v>294</v>
      </c>
      <c r="D251" s="336">
        <f>SUM(ENERO:DICIEMBRE!D251)</f>
        <v>287</v>
      </c>
      <c r="E251" s="336">
        <f>SUM(ENERO:DICIEMBRE!E251)</f>
        <v>0</v>
      </c>
      <c r="F251" s="188"/>
      <c r="G251" s="188"/>
      <c r="H251" s="188"/>
      <c r="I251" s="188"/>
      <c r="J251" s="188"/>
      <c r="K251" s="188"/>
      <c r="L251" s="188"/>
      <c r="M251" s="188"/>
      <c r="N251" s="188"/>
      <c r="O251" s="188"/>
    </row>
    <row r="252" spans="1:23" ht="15" customHeight="1" x14ac:dyDescent="0.2">
      <c r="A252" s="681" t="s">
        <v>79</v>
      </c>
      <c r="B252" s="682"/>
      <c r="C252" s="324">
        <f>SUM(C246:C251)</f>
        <v>22945</v>
      </c>
      <c r="D252" s="325">
        <f>SUM(D246:D251)</f>
        <v>21894</v>
      </c>
      <c r="E252" s="326">
        <f>SUM(E246:E251)</f>
        <v>27614170</v>
      </c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</row>
    <row r="253" spans="1:23" ht="24.95" customHeight="1" x14ac:dyDescent="0.2">
      <c r="A253" s="189" t="s">
        <v>334</v>
      </c>
      <c r="B253" s="190"/>
      <c r="C253" s="191"/>
      <c r="D253" s="304"/>
      <c r="E253" s="304"/>
      <c r="F253" s="304"/>
      <c r="G253" s="182"/>
      <c r="H253" s="182"/>
      <c r="I253" s="182"/>
      <c r="J253" s="182"/>
      <c r="K253" s="182"/>
      <c r="L253" s="182"/>
      <c r="M253" s="182"/>
      <c r="N253" s="188"/>
      <c r="O253" s="188"/>
      <c r="P253" s="192"/>
      <c r="Q253" s="192"/>
      <c r="R253" s="192"/>
      <c r="U253" s="193"/>
      <c r="V253" s="193"/>
      <c r="W253" s="192"/>
    </row>
    <row r="254" spans="1:23" ht="21.75" customHeight="1" x14ac:dyDescent="0.2">
      <c r="A254" s="194"/>
      <c r="B254" s="195"/>
      <c r="C254" s="196" t="s">
        <v>160</v>
      </c>
      <c r="D254" s="304"/>
      <c r="E254" s="304"/>
      <c r="F254" s="304"/>
      <c r="G254" s="182"/>
      <c r="H254" s="182"/>
      <c r="I254" s="182"/>
      <c r="J254" s="182"/>
      <c r="K254" s="182"/>
      <c r="L254" s="182"/>
      <c r="M254" s="182"/>
      <c r="N254" s="182"/>
      <c r="O254" s="182"/>
      <c r="U254" s="192"/>
      <c r="V254" s="192"/>
    </row>
    <row r="255" spans="1:23" ht="15" customHeight="1" x14ac:dyDescent="0.2">
      <c r="A255" s="673" t="s">
        <v>335</v>
      </c>
      <c r="B255" s="172" t="s">
        <v>336</v>
      </c>
      <c r="C255" s="336">
        <f>SUM(ENERO:DICIEMBRE!C255)</f>
        <v>0</v>
      </c>
      <c r="D255" s="328"/>
      <c r="E255" s="304"/>
      <c r="F255" s="304"/>
      <c r="G255" s="182"/>
      <c r="H255" s="182"/>
      <c r="I255" s="182"/>
      <c r="J255" s="182"/>
      <c r="K255" s="182"/>
      <c r="L255" s="182"/>
      <c r="M255" s="182"/>
      <c r="N255" s="182"/>
      <c r="O255" s="182"/>
      <c r="S255" s="193"/>
      <c r="T255" s="192"/>
      <c r="U255" s="192"/>
      <c r="V255" s="192"/>
    </row>
    <row r="256" spans="1:23" x14ac:dyDescent="0.2">
      <c r="A256" s="673"/>
      <c r="B256" s="174" t="s">
        <v>337</v>
      </c>
      <c r="C256" s="336">
        <f>SUM(ENERO:DICIEMBRE!C256)</f>
        <v>56073</v>
      </c>
      <c r="D256" s="328"/>
      <c r="E256" s="304"/>
      <c r="F256" s="304"/>
      <c r="G256" s="182"/>
      <c r="H256" s="182"/>
      <c r="I256" s="182"/>
      <c r="J256" s="182"/>
      <c r="K256" s="182"/>
      <c r="L256" s="182"/>
      <c r="M256" s="182"/>
      <c r="N256" s="182"/>
      <c r="O256" s="182"/>
      <c r="S256" s="192"/>
      <c r="T256" s="192"/>
      <c r="U256" s="192"/>
      <c r="V256" s="192"/>
    </row>
    <row r="257" spans="1:28" ht="15" customHeight="1" x14ac:dyDescent="0.2">
      <c r="A257" s="674" t="s">
        <v>338</v>
      </c>
      <c r="B257" s="675"/>
      <c r="C257" s="336">
        <f>SUM(ENERO:DICIEMBRE!C257)</f>
        <v>325595</v>
      </c>
      <c r="D257" s="328"/>
      <c r="E257" s="304"/>
      <c r="F257" s="304"/>
      <c r="G257" s="182"/>
      <c r="H257" s="182"/>
      <c r="I257" s="182"/>
      <c r="J257" s="182"/>
      <c r="K257" s="182"/>
      <c r="L257" s="182"/>
      <c r="M257" s="182"/>
      <c r="N257" s="182"/>
      <c r="O257" s="182"/>
      <c r="S257" s="192"/>
      <c r="T257" s="192"/>
    </row>
    <row r="258" spans="1:28" ht="24.95" customHeight="1" x14ac:dyDescent="0.2">
      <c r="A258" s="67" t="s">
        <v>339</v>
      </c>
      <c r="S258" s="192"/>
      <c r="T258" s="192"/>
    </row>
    <row r="259" spans="1:28" ht="12.75" customHeight="1" x14ac:dyDescent="0.2">
      <c r="A259" s="649" t="s">
        <v>340</v>
      </c>
      <c r="B259" s="650"/>
      <c r="C259" s="556" t="s">
        <v>79</v>
      </c>
      <c r="D259" s="676" t="s">
        <v>341</v>
      </c>
      <c r="E259" s="677"/>
      <c r="F259" s="677"/>
      <c r="G259" s="677"/>
      <c r="H259" s="677"/>
      <c r="I259" s="678"/>
      <c r="J259" s="667" t="s">
        <v>179</v>
      </c>
    </row>
    <row r="260" spans="1:28" ht="27" customHeight="1" x14ac:dyDescent="0.2">
      <c r="A260" s="651"/>
      <c r="B260" s="652"/>
      <c r="C260" s="558"/>
      <c r="D260" s="197" t="s">
        <v>342</v>
      </c>
      <c r="E260" s="198" t="s">
        <v>343</v>
      </c>
      <c r="F260" s="199" t="s">
        <v>344</v>
      </c>
      <c r="G260" s="199" t="s">
        <v>345</v>
      </c>
      <c r="H260" s="199" t="s">
        <v>346</v>
      </c>
      <c r="I260" s="200" t="s">
        <v>347</v>
      </c>
      <c r="J260" s="668"/>
    </row>
    <row r="261" spans="1:28" ht="15" customHeight="1" x14ac:dyDescent="0.2">
      <c r="A261" s="688" t="s">
        <v>348</v>
      </c>
      <c r="B261" s="689"/>
      <c r="C261" s="201">
        <f>SUM(D261:I261)</f>
        <v>0</v>
      </c>
      <c r="D261" s="336">
        <f>SUM(ENERO:DICIEMBRE!D261)</f>
        <v>0</v>
      </c>
      <c r="E261" s="336">
        <f>SUM(ENERO:DICIEMBRE!E261)</f>
        <v>0</v>
      </c>
      <c r="F261" s="336">
        <f>SUM(ENERO:DICIEMBRE!F261)</f>
        <v>0</v>
      </c>
      <c r="G261" s="336">
        <f>SUM(ENERO:DICIEMBRE!G261)</f>
        <v>0</v>
      </c>
      <c r="H261" s="336">
        <f>SUM(ENERO:DICIEMBRE!H261)</f>
        <v>0</v>
      </c>
      <c r="I261" s="336">
        <f>SUM(ENERO:DICIEMBRE!I261)</f>
        <v>0</v>
      </c>
      <c r="J261" s="336">
        <f>SUM(ENERO:DICIEMBRE!J261)</f>
        <v>0</v>
      </c>
      <c r="K261" s="206" t="str">
        <f>AA261</f>
        <v/>
      </c>
      <c r="L261" s="182"/>
      <c r="M261" s="182"/>
      <c r="N261" s="182"/>
      <c r="O261" s="182"/>
      <c r="P261" s="183"/>
      <c r="Q261" s="183"/>
      <c r="R261" s="183"/>
      <c r="AA261" s="159" t="str">
        <f>IF(J261&gt;C261,"Error: Las actividades totales son menores que las realizadas en beneficiarios","")</f>
        <v/>
      </c>
      <c r="AB261" s="159">
        <f>IF(J261&gt;C261,1,0)</f>
        <v>0</v>
      </c>
    </row>
    <row r="262" spans="1:28" ht="15" customHeight="1" x14ac:dyDescent="0.2">
      <c r="A262" s="690" t="s">
        <v>349</v>
      </c>
      <c r="B262" s="691"/>
      <c r="C262" s="207">
        <f>SUM(D262:I262)</f>
        <v>0</v>
      </c>
      <c r="D262" s="336">
        <f>SUM(ENERO:DICIEMBRE!D262)</f>
        <v>0</v>
      </c>
      <c r="E262" s="336">
        <f>SUM(ENERO:DICIEMBRE!E262)</f>
        <v>0</v>
      </c>
      <c r="F262" s="336">
        <f>SUM(ENERO:DICIEMBRE!F262)</f>
        <v>0</v>
      </c>
      <c r="G262" s="336">
        <f>SUM(ENERO:DICIEMBRE!G262)</f>
        <v>0</v>
      </c>
      <c r="H262" s="336">
        <f>SUM(ENERO:DICIEMBRE!H262)</f>
        <v>0</v>
      </c>
      <c r="I262" s="336">
        <f>SUM(ENERO:DICIEMBRE!I262)</f>
        <v>0</v>
      </c>
      <c r="J262" s="336">
        <f>SUM(ENERO:DICIEMBRE!J262)</f>
        <v>0</v>
      </c>
      <c r="K262" s="206" t="str">
        <f>AA262</f>
        <v/>
      </c>
      <c r="AA262" s="159" t="str">
        <f>IF(J262&gt;C262,"Error: Las actividades totales son menores que las realizadas en beneficiarios","")</f>
        <v/>
      </c>
      <c r="AB262" s="159">
        <f>IF(J262&gt;C262,1,0)</f>
        <v>0</v>
      </c>
    </row>
    <row r="263" spans="1:28" ht="15" customHeight="1" x14ac:dyDescent="0.2">
      <c r="A263" s="692" t="s">
        <v>350</v>
      </c>
      <c r="B263" s="693"/>
      <c r="C263" s="212">
        <f>SUM(D263:E263)</f>
        <v>0</v>
      </c>
      <c r="D263" s="336">
        <f>SUM(ENERO:DICIEMBRE!D263)</f>
        <v>0</v>
      </c>
      <c r="E263" s="336">
        <f>SUM(ENERO:DICIEMBRE!E263)</f>
        <v>0</v>
      </c>
      <c r="F263" s="336">
        <f>SUM(ENERO:DICIEMBRE!F263)</f>
        <v>0</v>
      </c>
      <c r="G263" s="336">
        <f>SUM(ENERO:DICIEMBRE!G263)</f>
        <v>0</v>
      </c>
      <c r="H263" s="336">
        <f>SUM(ENERO:DICIEMBRE!H263)</f>
        <v>0</v>
      </c>
      <c r="I263" s="336">
        <f>SUM(ENERO:DICIEMBRE!I263)</f>
        <v>0</v>
      </c>
      <c r="J263" s="336">
        <f>SUM(ENERO:DICIEMBRE!J263)</f>
        <v>0</v>
      </c>
      <c r="K263" s="206" t="str">
        <f>AA263</f>
        <v/>
      </c>
      <c r="AA263" s="159" t="str">
        <f>IF(J263&gt;C263,"Error: Las actividades totales son menores que las realizadas en beneficiarios","")</f>
        <v/>
      </c>
      <c r="AB263" s="159">
        <f>IF(J263&gt;C263,1,0)</f>
        <v>0</v>
      </c>
    </row>
    <row r="264" spans="1:28" ht="24.95" customHeight="1" x14ac:dyDescent="0.2">
      <c r="A264" s="67" t="s">
        <v>351</v>
      </c>
      <c r="B264" s="218"/>
      <c r="C264" s="331"/>
      <c r="D264" s="331"/>
      <c r="E264" s="331"/>
      <c r="F264" s="331"/>
      <c r="G264" s="331"/>
      <c r="H264" s="331"/>
      <c r="I264" s="331"/>
      <c r="J264" s="331"/>
      <c r="K264" s="331"/>
    </row>
    <row r="265" spans="1:28" ht="39.950000000000003" customHeight="1" x14ac:dyDescent="0.2">
      <c r="A265" s="694" t="s">
        <v>352</v>
      </c>
      <c r="B265" s="695"/>
      <c r="C265" s="219" t="s">
        <v>160</v>
      </c>
      <c r="D265" s="112" t="s">
        <v>353</v>
      </c>
      <c r="E265" s="220" t="s">
        <v>354</v>
      </c>
      <c r="L265" s="5" t="s">
        <v>355</v>
      </c>
    </row>
    <row r="266" spans="1:28" ht="15" customHeight="1" x14ac:dyDescent="0.2">
      <c r="A266" s="696" t="s">
        <v>356</v>
      </c>
      <c r="B266" s="221" t="s">
        <v>357</v>
      </c>
      <c r="C266" s="336">
        <f>SUM(ENERO:DICIEMBRE!C266)</f>
        <v>3265</v>
      </c>
      <c r="D266" s="336">
        <f>SUM(ENERO:DICIEMBRE!D266)</f>
        <v>3185</v>
      </c>
      <c r="E266" s="336">
        <f>SUM(ENERO:DICIEMBRE!E266)</f>
        <v>0</v>
      </c>
      <c r="F266" s="119" t="str">
        <f>AA266</f>
        <v/>
      </c>
      <c r="AA266" s="159" t="str">
        <f>IF(D266&gt;C266,"Error: Las actividades totales son menores que las realizadas en beneficiarios","")</f>
        <v/>
      </c>
      <c r="AB266" s="159">
        <f>IF(D266&gt;C266,1,0)</f>
        <v>0</v>
      </c>
    </row>
    <row r="267" spans="1:28" ht="15" customHeight="1" x14ac:dyDescent="0.2">
      <c r="A267" s="697"/>
      <c r="B267" s="224" t="s">
        <v>358</v>
      </c>
      <c r="C267" s="336">
        <f>SUM(ENERO:DICIEMBRE!C267)</f>
        <v>0</v>
      </c>
      <c r="D267" s="336">
        <f>SUM(ENERO:DICIEMBRE!D267)</f>
        <v>0</v>
      </c>
      <c r="E267" s="336">
        <f>SUM(ENERO:DICIEMBRE!E267)</f>
        <v>0</v>
      </c>
      <c r="F267" s="119" t="str">
        <f>AA267</f>
        <v/>
      </c>
      <c r="AA267" s="159" t="str">
        <f>IF(D267&gt;C267,"Error: Las actividades totales son menores que las realizadas en beneficiarios","")</f>
        <v/>
      </c>
      <c r="AB267" s="159">
        <f>IF(D267&gt;C267,1,0)</f>
        <v>0</v>
      </c>
    </row>
    <row r="268" spans="1:28" ht="15" customHeight="1" x14ac:dyDescent="0.2">
      <c r="A268" s="698"/>
      <c r="B268" s="227" t="s">
        <v>359</v>
      </c>
      <c r="C268" s="336">
        <f>SUM(ENERO:DICIEMBRE!C268)</f>
        <v>0</v>
      </c>
      <c r="D268" s="336">
        <f>SUM(ENERO:DICIEMBRE!D268)</f>
        <v>0</v>
      </c>
      <c r="E268" s="336">
        <f>SUM(ENERO:DICIEMBRE!E268)</f>
        <v>0</v>
      </c>
      <c r="F268" s="119" t="str">
        <f>AA268</f>
        <v/>
      </c>
      <c r="AA268" s="159" t="str">
        <f>IF(D268&gt;C268,"Error: Las actividades totales son menores que las realizadas en beneficiarios","")</f>
        <v/>
      </c>
      <c r="AB268" s="159">
        <f>IF(D268&gt;C268,1,0)</f>
        <v>0</v>
      </c>
    </row>
    <row r="269" spans="1:28" ht="26.25" customHeight="1" x14ac:dyDescent="0.2">
      <c r="A269" s="230" t="s">
        <v>360</v>
      </c>
      <c r="B269" s="231"/>
    </row>
    <row r="270" spans="1:28" ht="50.25" customHeight="1" x14ac:dyDescent="0.2">
      <c r="A270" s="699" t="s">
        <v>291</v>
      </c>
      <c r="B270" s="700"/>
      <c r="C270" s="556" t="s">
        <v>160</v>
      </c>
      <c r="D270" s="556" t="s">
        <v>292</v>
      </c>
      <c r="E270" s="683" t="s">
        <v>361</v>
      </c>
      <c r="F270" s="685"/>
      <c r="G270" s="683" t="s">
        <v>362</v>
      </c>
      <c r="H270" s="684"/>
      <c r="I270" s="685"/>
      <c r="J270" s="277" t="s">
        <v>295</v>
      </c>
      <c r="K270" s="277" t="s">
        <v>296</v>
      </c>
      <c r="L270" s="277" t="s">
        <v>297</v>
      </c>
      <c r="M270" s="291" t="s">
        <v>297</v>
      </c>
    </row>
    <row r="271" spans="1:28" ht="61.5" customHeight="1" x14ac:dyDescent="0.2">
      <c r="A271" s="701"/>
      <c r="B271" s="702"/>
      <c r="C271" s="557"/>
      <c r="D271" s="557"/>
      <c r="E271" s="232" t="s">
        <v>363</v>
      </c>
      <c r="F271" s="232" t="s">
        <v>364</v>
      </c>
      <c r="G271" s="332" t="s">
        <v>365</v>
      </c>
      <c r="H271" s="332" t="s">
        <v>366</v>
      </c>
      <c r="I271" s="333" t="s">
        <v>367</v>
      </c>
      <c r="J271" s="232" t="s">
        <v>363</v>
      </c>
      <c r="K271" s="232" t="s">
        <v>364</v>
      </c>
      <c r="L271" s="232" t="s">
        <v>363</v>
      </c>
      <c r="M271" s="232" t="s">
        <v>364</v>
      </c>
    </row>
    <row r="272" spans="1:28" ht="15" customHeight="1" x14ac:dyDescent="0.2">
      <c r="A272" s="686" t="s">
        <v>368</v>
      </c>
      <c r="B272" s="687" t="s">
        <v>368</v>
      </c>
      <c r="C272" s="233">
        <f>SUM(E272:F272)</f>
        <v>13</v>
      </c>
      <c r="D272" s="336">
        <f>SUM(ENERO:DICIEMBRE!D272)</f>
        <v>11</v>
      </c>
      <c r="E272" s="336">
        <f>SUM(ENERO:DICIEMBRE!E272)</f>
        <v>0</v>
      </c>
      <c r="F272" s="336">
        <f>SUM(ENERO:DICIEMBRE!F272)</f>
        <v>13</v>
      </c>
      <c r="G272" s="336">
        <f>SUM(ENERO:DICIEMBRE!G272)</f>
        <v>11</v>
      </c>
      <c r="H272" s="336">
        <f>SUM(ENERO:DICIEMBRE!H272)</f>
        <v>2</v>
      </c>
      <c r="I272" s="336">
        <f>SUM(ENERO:DICIEMBRE!I272)</f>
        <v>0</v>
      </c>
      <c r="J272" s="336">
        <f>SUM(ENERO:DICIEMBRE!J272)</f>
        <v>0</v>
      </c>
      <c r="K272" s="336">
        <f>SUM(ENERO:DICIEMBRE!K272)</f>
        <v>0</v>
      </c>
      <c r="L272" s="336">
        <f>SUM(ENERO:DICIEMBRE!L272)</f>
        <v>0</v>
      </c>
      <c r="M272" s="336">
        <f>SUM(ENERO:DICIEMBRE!M272)</f>
        <v>0</v>
      </c>
    </row>
    <row r="273" spans="1:13" ht="15" customHeight="1" x14ac:dyDescent="0.2">
      <c r="A273" s="686" t="s">
        <v>369</v>
      </c>
      <c r="B273" s="687" t="s">
        <v>369</v>
      </c>
      <c r="C273" s="233">
        <f>SUM(E273:F273)</f>
        <v>0</v>
      </c>
      <c r="D273" s="336">
        <f>SUM(ENERO:DICIEMBRE!D273)</f>
        <v>0</v>
      </c>
      <c r="E273" s="336">
        <f>SUM(ENERO:DICIEMBRE!E273)</f>
        <v>0</v>
      </c>
      <c r="F273" s="336">
        <f>SUM(ENERO:DICIEMBRE!F273)</f>
        <v>0</v>
      </c>
      <c r="G273" s="336">
        <f>SUM(ENERO:DICIEMBRE!G273)</f>
        <v>0</v>
      </c>
      <c r="H273" s="336">
        <f>SUM(ENERO:DICIEMBRE!H273)</f>
        <v>0</v>
      </c>
      <c r="I273" s="336">
        <f>SUM(ENERO:DICIEMBRE!I273)</f>
        <v>0</v>
      </c>
      <c r="J273" s="336">
        <f>SUM(ENERO:DICIEMBRE!J273)</f>
        <v>0</v>
      </c>
      <c r="K273" s="336">
        <f>SUM(ENERO:DICIEMBRE!K273)</f>
        <v>0</v>
      </c>
      <c r="L273" s="336">
        <f>SUM(ENERO:DICIEMBRE!L273)</f>
        <v>0</v>
      </c>
      <c r="M273" s="336">
        <f>SUM(ENERO:DICIEMBRE!M273)</f>
        <v>0</v>
      </c>
    </row>
    <row r="274" spans="1:13" ht="15" customHeight="1" x14ac:dyDescent="0.2">
      <c r="A274" s="686" t="s">
        <v>370</v>
      </c>
      <c r="B274" s="687"/>
      <c r="C274" s="233">
        <f>SUM(E274:F274)</f>
        <v>0</v>
      </c>
      <c r="D274" s="336">
        <f>SUM(ENERO:DICIEMBRE!D274)</f>
        <v>0</v>
      </c>
      <c r="E274" s="336">
        <f>SUM(ENERO:DICIEMBRE!E274)</f>
        <v>0</v>
      </c>
      <c r="F274" s="336">
        <f>SUM(ENERO:DICIEMBRE!F274)</f>
        <v>0</v>
      </c>
      <c r="G274" s="336">
        <f>SUM(ENERO:DICIEMBRE!G274)</f>
        <v>0</v>
      </c>
      <c r="H274" s="336">
        <f>SUM(ENERO:DICIEMBRE!H274)</f>
        <v>0</v>
      </c>
      <c r="I274" s="336">
        <f>SUM(ENERO:DICIEMBRE!I274)</f>
        <v>0</v>
      </c>
      <c r="J274" s="336">
        <f>SUM(ENERO:DICIEMBRE!J274)</f>
        <v>0</v>
      </c>
      <c r="K274" s="336">
        <f>SUM(ENERO:DICIEMBRE!K274)</f>
        <v>0</v>
      </c>
      <c r="L274" s="336">
        <f>SUM(ENERO:DICIEMBRE!L274)</f>
        <v>0</v>
      </c>
      <c r="M274" s="336">
        <f>SUM(ENERO:DICIEMBRE!M274)</f>
        <v>0</v>
      </c>
    </row>
    <row r="275" spans="1:13" ht="15" customHeight="1" x14ac:dyDescent="0.2">
      <c r="A275" s="686" t="s">
        <v>371</v>
      </c>
      <c r="B275" s="687"/>
      <c r="C275" s="233">
        <f>SUM(E275:F275)</f>
        <v>0</v>
      </c>
      <c r="D275" s="336">
        <f>SUM(ENERO:DICIEMBRE!D275)</f>
        <v>0</v>
      </c>
      <c r="E275" s="336">
        <f>SUM(ENERO:DICIEMBRE!E275)</f>
        <v>0</v>
      </c>
      <c r="F275" s="336">
        <f>SUM(ENERO:DICIEMBRE!F275)</f>
        <v>0</v>
      </c>
      <c r="G275" s="336">
        <f>SUM(ENERO:DICIEMBRE!G275)</f>
        <v>0</v>
      </c>
      <c r="H275" s="336">
        <f>SUM(ENERO:DICIEMBRE!H275)</f>
        <v>0</v>
      </c>
      <c r="I275" s="336">
        <f>SUM(ENERO:DICIEMBRE!I275)</f>
        <v>0</v>
      </c>
      <c r="J275" s="336">
        <f>SUM(ENERO:DICIEMBRE!J275)</f>
        <v>0</v>
      </c>
      <c r="K275" s="336">
        <f>SUM(ENERO:DICIEMBRE!K275)</f>
        <v>0</v>
      </c>
      <c r="L275" s="336">
        <f>SUM(ENERO:DICIEMBRE!L275)</f>
        <v>0</v>
      </c>
      <c r="M275" s="336">
        <f>SUM(ENERO:DICIEMBRE!M275)</f>
        <v>0</v>
      </c>
    </row>
    <row r="276" spans="1:13" ht="15" customHeight="1" x14ac:dyDescent="0.2">
      <c r="A276" s="686" t="s">
        <v>372</v>
      </c>
      <c r="B276" s="687"/>
      <c r="C276" s="233">
        <f>SUM(E276:F276)</f>
        <v>0</v>
      </c>
      <c r="D276" s="336">
        <f>SUM(ENERO:DICIEMBRE!D276)</f>
        <v>0</v>
      </c>
      <c r="E276" s="336">
        <f>SUM(ENERO:DICIEMBRE!E276)</f>
        <v>0</v>
      </c>
      <c r="F276" s="336">
        <f>SUM(ENERO:DICIEMBRE!F276)</f>
        <v>0</v>
      </c>
      <c r="G276" s="336">
        <f>SUM(ENERO:DICIEMBRE!G276)</f>
        <v>0</v>
      </c>
      <c r="H276" s="336">
        <f>SUM(ENERO:DICIEMBRE!H276)</f>
        <v>0</v>
      </c>
      <c r="I276" s="336">
        <f>SUM(ENERO:DICIEMBRE!I276)</f>
        <v>0</v>
      </c>
      <c r="J276" s="336">
        <f>SUM(ENERO:DICIEMBRE!J276)</f>
        <v>0</v>
      </c>
      <c r="K276" s="336">
        <f>SUM(ENERO:DICIEMBRE!K276)</f>
        <v>0</v>
      </c>
      <c r="L276" s="336">
        <f>SUM(ENERO:DICIEMBRE!L276)</f>
        <v>0</v>
      </c>
      <c r="M276" s="336">
        <f>SUM(ENERO:DICIEMBRE!M276)</f>
        <v>0</v>
      </c>
    </row>
    <row r="277" spans="1:13" s="3" customFormat="1" ht="15" customHeight="1" x14ac:dyDescent="0.2">
      <c r="A277" s="337"/>
      <c r="B277" s="234" t="s">
        <v>373</v>
      </c>
      <c r="C277" s="233">
        <f t="shared" ref="C277" si="5">SUM(C272:C276)</f>
        <v>13</v>
      </c>
      <c r="D277" s="85">
        <f>SUM(ENERO:DICIEMBRE!D277)</f>
        <v>11</v>
      </c>
      <c r="E277" s="85">
        <f>SUM(ENERO:DICIEMBRE!E277)</f>
        <v>0</v>
      </c>
      <c r="F277" s="85">
        <f>SUM(ENERO:DICIEMBRE!F277)</f>
        <v>13</v>
      </c>
      <c r="G277" s="85">
        <f>SUM(ENERO:DICIEMBRE!G277)</f>
        <v>11</v>
      </c>
      <c r="H277" s="85">
        <f>SUM(ENERO:DICIEMBRE!H277)</f>
        <v>2</v>
      </c>
      <c r="I277" s="85">
        <f>SUM(ENERO:DICIEMBRE!I277)</f>
        <v>0</v>
      </c>
      <c r="J277" s="85">
        <f>SUM(ENERO:DICIEMBRE!J277)</f>
        <v>0</v>
      </c>
      <c r="K277" s="85">
        <f>SUM(ENERO:DICIEMBRE!K277)</f>
        <v>0</v>
      </c>
      <c r="L277" s="85">
        <f>SUM(ENERO:DICIEMBRE!L277)</f>
        <v>0</v>
      </c>
      <c r="M277" s="85">
        <f>SUM(ENERO:DICIEMBRE!M277)</f>
        <v>0</v>
      </c>
    </row>
    <row r="278" spans="1:13" ht="28.5" customHeight="1" x14ac:dyDescent="0.2">
      <c r="A278" s="703" t="s">
        <v>374</v>
      </c>
      <c r="B278" s="704"/>
      <c r="C278" s="233">
        <f>SUM(E278:F278)</f>
        <v>0</v>
      </c>
      <c r="D278" s="336">
        <f>SUM(ENERO:DICIEMBRE!D278)</f>
        <v>0</v>
      </c>
      <c r="E278" s="336">
        <f>SUM(ENERO:DICIEMBRE!E278)</f>
        <v>0</v>
      </c>
      <c r="F278" s="336">
        <f>SUM(ENERO:DICIEMBRE!F278)</f>
        <v>0</v>
      </c>
      <c r="G278" s="336">
        <f>SUM(ENERO:DICIEMBRE!G278)</f>
        <v>0</v>
      </c>
      <c r="H278" s="336">
        <f>SUM(ENERO:DICIEMBRE!H278)</f>
        <v>0</v>
      </c>
      <c r="I278" s="336">
        <f>SUM(ENERO:DICIEMBRE!I278)</f>
        <v>0</v>
      </c>
      <c r="J278" s="336">
        <f>SUM(ENERO:DICIEMBRE!J278)</f>
        <v>0</v>
      </c>
      <c r="K278" s="336">
        <f>SUM(ENERO:DICIEMBRE!K278)</f>
        <v>0</v>
      </c>
      <c r="L278" s="336">
        <f>SUM(ENERO:DICIEMBRE!L278)</f>
        <v>0</v>
      </c>
      <c r="M278" s="336">
        <f>SUM(ENERO:DICIEMBRE!M278)</f>
        <v>0</v>
      </c>
    </row>
    <row r="279" spans="1:13" ht="15" customHeight="1" x14ac:dyDescent="0.2">
      <c r="A279" s="703" t="s">
        <v>375</v>
      </c>
      <c r="B279" s="704"/>
      <c r="C279" s="233">
        <f>SUM(E279:F279)</f>
        <v>0</v>
      </c>
      <c r="D279" s="336">
        <f>SUM(ENERO:DICIEMBRE!D279)</f>
        <v>0</v>
      </c>
      <c r="E279" s="336">
        <f>SUM(ENERO:DICIEMBRE!E279)</f>
        <v>0</v>
      </c>
      <c r="F279" s="336">
        <f>SUM(ENERO:DICIEMBRE!F279)</f>
        <v>0</v>
      </c>
      <c r="G279" s="336">
        <f>SUM(ENERO:DICIEMBRE!G279)</f>
        <v>0</v>
      </c>
      <c r="H279" s="336">
        <f>SUM(ENERO:DICIEMBRE!H279)</f>
        <v>0</v>
      </c>
      <c r="I279" s="336">
        <f>SUM(ENERO:DICIEMBRE!I279)</f>
        <v>0</v>
      </c>
      <c r="J279" s="336">
        <f>SUM(ENERO:DICIEMBRE!J279)</f>
        <v>0</v>
      </c>
      <c r="K279" s="336">
        <f>SUM(ENERO:DICIEMBRE!K279)</f>
        <v>0</v>
      </c>
      <c r="L279" s="336">
        <f>SUM(ENERO:DICIEMBRE!L279)</f>
        <v>0</v>
      </c>
      <c r="M279" s="336">
        <f>SUM(ENERO:DICIEMBRE!M279)</f>
        <v>0</v>
      </c>
    </row>
    <row r="280" spans="1:13" ht="15" customHeight="1" x14ac:dyDescent="0.2">
      <c r="A280" s="703" t="s">
        <v>376</v>
      </c>
      <c r="B280" s="704"/>
      <c r="C280" s="233">
        <f>SUM(E280:F280)</f>
        <v>0</v>
      </c>
      <c r="D280" s="336">
        <f>SUM(ENERO:DICIEMBRE!D280)</f>
        <v>0</v>
      </c>
      <c r="E280" s="336">
        <f>SUM(ENERO:DICIEMBRE!E280)</f>
        <v>0</v>
      </c>
      <c r="F280" s="336">
        <f>SUM(ENERO:DICIEMBRE!F280)</f>
        <v>0</v>
      </c>
      <c r="G280" s="336">
        <f>SUM(ENERO:DICIEMBRE!G280)</f>
        <v>0</v>
      </c>
      <c r="H280" s="336">
        <f>SUM(ENERO:DICIEMBRE!H280)</f>
        <v>0</v>
      </c>
      <c r="I280" s="336">
        <f>SUM(ENERO:DICIEMBRE!I280)</f>
        <v>0</v>
      </c>
      <c r="J280" s="336">
        <f>SUM(ENERO:DICIEMBRE!J280)</f>
        <v>0</v>
      </c>
      <c r="K280" s="336">
        <f>SUM(ENERO:DICIEMBRE!K280)</f>
        <v>0</v>
      </c>
      <c r="L280" s="336">
        <f>SUM(ENERO:DICIEMBRE!L280)</f>
        <v>0</v>
      </c>
      <c r="M280" s="336">
        <f>SUM(ENERO:DICIEMBRE!M280)</f>
        <v>0</v>
      </c>
    </row>
    <row r="281" spans="1:13" s="3" customFormat="1" ht="15" customHeight="1" x14ac:dyDescent="0.2">
      <c r="A281" s="709" t="s">
        <v>377</v>
      </c>
      <c r="B281" s="710"/>
      <c r="C281" s="233">
        <f t="shared" ref="C281" si="6">SUM(C278:C280)</f>
        <v>0</v>
      </c>
      <c r="D281" s="85">
        <f>SUM(ENERO:DICIEMBRE!D281)</f>
        <v>0</v>
      </c>
      <c r="E281" s="85">
        <f>SUM(ENERO:DICIEMBRE!E281)</f>
        <v>0</v>
      </c>
      <c r="F281" s="85">
        <f>SUM(ENERO:DICIEMBRE!F281)</f>
        <v>0</v>
      </c>
      <c r="G281" s="85">
        <f>SUM(ENERO:DICIEMBRE!G281)</f>
        <v>0</v>
      </c>
      <c r="H281" s="85">
        <f>SUM(ENERO:DICIEMBRE!H281)</f>
        <v>0</v>
      </c>
      <c r="I281" s="85">
        <f>SUM(ENERO:DICIEMBRE!I281)</f>
        <v>0</v>
      </c>
      <c r="J281" s="85">
        <f>SUM(ENERO:DICIEMBRE!J281)</f>
        <v>0</v>
      </c>
      <c r="K281" s="85">
        <f>SUM(ENERO:DICIEMBRE!K281)</f>
        <v>0</v>
      </c>
      <c r="L281" s="85">
        <f>SUM(ENERO:DICIEMBRE!L281)</f>
        <v>0</v>
      </c>
      <c r="M281" s="85">
        <f>SUM(ENERO:DICIEMBRE!M281)</f>
        <v>0</v>
      </c>
    </row>
    <row r="282" spans="1:13" ht="15" customHeight="1" x14ac:dyDescent="0.2">
      <c r="A282" s="703" t="s">
        <v>378</v>
      </c>
      <c r="B282" s="704"/>
      <c r="C282" s="233">
        <f>SUM(E282:F282)</f>
        <v>0</v>
      </c>
      <c r="D282" s="336">
        <f>SUM(ENERO:DICIEMBRE!D282)</f>
        <v>0</v>
      </c>
      <c r="E282" s="336">
        <f>SUM(ENERO:DICIEMBRE!E282)</f>
        <v>0</v>
      </c>
      <c r="F282" s="336">
        <f>SUM(ENERO:DICIEMBRE!F282)</f>
        <v>0</v>
      </c>
      <c r="G282" s="336">
        <f>SUM(ENERO:DICIEMBRE!G282)</f>
        <v>0</v>
      </c>
      <c r="H282" s="336">
        <f>SUM(ENERO:DICIEMBRE!H282)</f>
        <v>0</v>
      </c>
      <c r="I282" s="336">
        <f>SUM(ENERO:DICIEMBRE!I282)</f>
        <v>0</v>
      </c>
      <c r="J282" s="336">
        <f>SUM(ENERO:DICIEMBRE!J282)</f>
        <v>0</v>
      </c>
      <c r="K282" s="336">
        <f>SUM(ENERO:DICIEMBRE!K282)</f>
        <v>0</v>
      </c>
      <c r="L282" s="336">
        <f>SUM(ENERO:DICIEMBRE!L282)</f>
        <v>0</v>
      </c>
      <c r="M282" s="336">
        <f>SUM(ENERO:DICIEMBRE!M282)</f>
        <v>0</v>
      </c>
    </row>
    <row r="283" spans="1:13" ht="15" customHeight="1" x14ac:dyDescent="0.2">
      <c r="A283" s="703" t="s">
        <v>379</v>
      </c>
      <c r="B283" s="704"/>
      <c r="C283" s="233">
        <f>SUM(E283:F283)</f>
        <v>0</v>
      </c>
      <c r="D283" s="336">
        <f>SUM(ENERO:DICIEMBRE!D283)</f>
        <v>0</v>
      </c>
      <c r="E283" s="336">
        <f>SUM(ENERO:DICIEMBRE!E283)</f>
        <v>0</v>
      </c>
      <c r="F283" s="336">
        <f>SUM(ENERO:DICIEMBRE!F283)</f>
        <v>0</v>
      </c>
      <c r="G283" s="336">
        <f>SUM(ENERO:DICIEMBRE!G283)</f>
        <v>0</v>
      </c>
      <c r="H283" s="336">
        <f>SUM(ENERO:DICIEMBRE!H283)</f>
        <v>0</v>
      </c>
      <c r="I283" s="336">
        <f>SUM(ENERO:DICIEMBRE!I283)</f>
        <v>0</v>
      </c>
      <c r="J283" s="336">
        <f>SUM(ENERO:DICIEMBRE!J283)</f>
        <v>0</v>
      </c>
      <c r="K283" s="336">
        <f>SUM(ENERO:DICIEMBRE!K283)</f>
        <v>0</v>
      </c>
      <c r="L283" s="336">
        <f>SUM(ENERO:DICIEMBRE!L283)</f>
        <v>0</v>
      </c>
      <c r="M283" s="336">
        <f>SUM(ENERO:DICIEMBRE!M283)</f>
        <v>0</v>
      </c>
    </row>
    <row r="284" spans="1:13" ht="15" customHeight="1" x14ac:dyDescent="0.2">
      <c r="A284" s="703" t="s">
        <v>380</v>
      </c>
      <c r="B284" s="704"/>
      <c r="C284" s="233">
        <f>SUM(E284:F284)</f>
        <v>0</v>
      </c>
      <c r="D284" s="336">
        <f>SUM(ENERO:DICIEMBRE!D284)</f>
        <v>0</v>
      </c>
      <c r="E284" s="336">
        <f>SUM(ENERO:DICIEMBRE!E284)</f>
        <v>0</v>
      </c>
      <c r="F284" s="336">
        <f>SUM(ENERO:DICIEMBRE!F284)</f>
        <v>0</v>
      </c>
      <c r="G284" s="336">
        <f>SUM(ENERO:DICIEMBRE!G284)</f>
        <v>0</v>
      </c>
      <c r="H284" s="336">
        <f>SUM(ENERO:DICIEMBRE!H284)</f>
        <v>0</v>
      </c>
      <c r="I284" s="336">
        <f>SUM(ENERO:DICIEMBRE!I284)</f>
        <v>0</v>
      </c>
      <c r="J284" s="336">
        <f>SUM(ENERO:DICIEMBRE!J284)</f>
        <v>0</v>
      </c>
      <c r="K284" s="336">
        <f>SUM(ENERO:DICIEMBRE!K284)</f>
        <v>0</v>
      </c>
      <c r="L284" s="336">
        <f>SUM(ENERO:DICIEMBRE!L284)</f>
        <v>0</v>
      </c>
      <c r="M284" s="336">
        <f>SUM(ENERO:DICIEMBRE!M284)</f>
        <v>0</v>
      </c>
    </row>
    <row r="285" spans="1:13" s="3" customFormat="1" ht="15" customHeight="1" x14ac:dyDescent="0.2">
      <c r="A285" s="337"/>
      <c r="B285" s="235" t="s">
        <v>381</v>
      </c>
      <c r="C285" s="233">
        <f t="shared" ref="C285" si="7">SUM(C282:C284)</f>
        <v>0</v>
      </c>
      <c r="D285" s="85">
        <f>SUM(ENERO:DICIEMBRE!D285)</f>
        <v>0</v>
      </c>
      <c r="E285" s="85">
        <f>SUM(ENERO:DICIEMBRE!E285)</f>
        <v>0</v>
      </c>
      <c r="F285" s="85">
        <f>SUM(ENERO:DICIEMBRE!F285)</f>
        <v>0</v>
      </c>
      <c r="G285" s="85">
        <f>SUM(ENERO:DICIEMBRE!G285)</f>
        <v>0</v>
      </c>
      <c r="H285" s="85">
        <f>SUM(ENERO:DICIEMBRE!H285)</f>
        <v>0</v>
      </c>
      <c r="I285" s="85">
        <f>SUM(ENERO:DICIEMBRE!I285)</f>
        <v>0</v>
      </c>
      <c r="J285" s="85">
        <f>SUM(ENERO:DICIEMBRE!J285)</f>
        <v>0</v>
      </c>
      <c r="K285" s="85">
        <f>SUM(ENERO:DICIEMBRE!K285)</f>
        <v>0</v>
      </c>
      <c r="L285" s="85">
        <f>SUM(ENERO:DICIEMBRE!L285)</f>
        <v>0</v>
      </c>
      <c r="M285" s="85">
        <f>SUM(ENERO:DICIEMBRE!M285)</f>
        <v>0</v>
      </c>
    </row>
    <row r="286" spans="1:13" ht="15" customHeight="1" x14ac:dyDescent="0.2">
      <c r="A286" s="703" t="s">
        <v>382</v>
      </c>
      <c r="B286" s="704"/>
      <c r="C286" s="233">
        <f>SUM(E286:F286)</f>
        <v>0</v>
      </c>
      <c r="D286" s="336">
        <f>SUM(ENERO:DICIEMBRE!D286)</f>
        <v>0</v>
      </c>
      <c r="E286" s="336">
        <f>SUM(ENERO:DICIEMBRE!E286)</f>
        <v>0</v>
      </c>
      <c r="F286" s="336">
        <f>SUM(ENERO:DICIEMBRE!F286)</f>
        <v>0</v>
      </c>
      <c r="G286" s="336">
        <f>SUM(ENERO:DICIEMBRE!G286)</f>
        <v>0</v>
      </c>
      <c r="H286" s="336">
        <f>SUM(ENERO:DICIEMBRE!H286)</f>
        <v>0</v>
      </c>
      <c r="I286" s="336">
        <f>SUM(ENERO:DICIEMBRE!I286)</f>
        <v>0</v>
      </c>
      <c r="J286" s="336">
        <f>SUM(ENERO:DICIEMBRE!J286)</f>
        <v>0</v>
      </c>
      <c r="K286" s="336">
        <f>SUM(ENERO:DICIEMBRE!K286)</f>
        <v>0</v>
      </c>
      <c r="L286" s="336">
        <f>SUM(ENERO:DICIEMBRE!L286)</f>
        <v>0</v>
      </c>
      <c r="M286" s="336">
        <f>SUM(ENERO:DICIEMBRE!M286)</f>
        <v>0</v>
      </c>
    </row>
    <row r="287" spans="1:13" ht="15" customHeight="1" x14ac:dyDescent="0.2">
      <c r="A287" s="711" t="s">
        <v>383</v>
      </c>
      <c r="B287" s="712"/>
      <c r="C287" s="233">
        <f>SUM(E287:F287)</f>
        <v>6</v>
      </c>
      <c r="D287" s="336">
        <f>SUM(ENERO:DICIEMBRE!D287)</f>
        <v>6</v>
      </c>
      <c r="E287" s="336">
        <f>SUM(ENERO:DICIEMBRE!E287)</f>
        <v>0</v>
      </c>
      <c r="F287" s="336">
        <f>SUM(ENERO:DICIEMBRE!F287)</f>
        <v>6</v>
      </c>
      <c r="G287" s="336">
        <f>SUM(ENERO:DICIEMBRE!G287)</f>
        <v>5</v>
      </c>
      <c r="H287" s="336">
        <f>SUM(ENERO:DICIEMBRE!H287)</f>
        <v>1</v>
      </c>
      <c r="I287" s="336">
        <f>SUM(ENERO:DICIEMBRE!I287)</f>
        <v>0</v>
      </c>
      <c r="J287" s="336">
        <f>SUM(ENERO:DICIEMBRE!J287)</f>
        <v>0</v>
      </c>
      <c r="K287" s="336">
        <f>SUM(ENERO:DICIEMBRE!K287)</f>
        <v>0</v>
      </c>
      <c r="L287" s="336">
        <f>SUM(ENERO:DICIEMBRE!L287)</f>
        <v>0</v>
      </c>
      <c r="M287" s="336">
        <f>SUM(ENERO:DICIEMBRE!M287)</f>
        <v>0</v>
      </c>
    </row>
    <row r="288" spans="1:13" ht="15" customHeight="1" x14ac:dyDescent="0.2">
      <c r="A288" s="703" t="s">
        <v>384</v>
      </c>
      <c r="B288" s="704"/>
      <c r="C288" s="233">
        <f>SUM(E288:F288)</f>
        <v>0</v>
      </c>
      <c r="D288" s="336">
        <f>SUM(ENERO:DICIEMBRE!D288)</f>
        <v>0</v>
      </c>
      <c r="E288" s="336">
        <f>SUM(ENERO:DICIEMBRE!E288)</f>
        <v>0</v>
      </c>
      <c r="F288" s="336">
        <f>SUM(ENERO:DICIEMBRE!F288)</f>
        <v>0</v>
      </c>
      <c r="G288" s="336">
        <f>SUM(ENERO:DICIEMBRE!G288)</f>
        <v>0</v>
      </c>
      <c r="H288" s="336">
        <f>SUM(ENERO:DICIEMBRE!H288)</f>
        <v>0</v>
      </c>
      <c r="I288" s="336">
        <f>SUM(ENERO:DICIEMBRE!I288)</f>
        <v>0</v>
      </c>
      <c r="J288" s="336">
        <f>SUM(ENERO:DICIEMBRE!J288)</f>
        <v>0</v>
      </c>
      <c r="K288" s="336">
        <f>SUM(ENERO:DICIEMBRE!K288)</f>
        <v>0</v>
      </c>
      <c r="L288" s="336">
        <f>SUM(ENERO:DICIEMBRE!L288)</f>
        <v>0</v>
      </c>
      <c r="M288" s="336">
        <f>SUM(ENERO:DICIEMBRE!M288)</f>
        <v>0</v>
      </c>
    </row>
    <row r="289" spans="1:13" s="3" customFormat="1" ht="15" customHeight="1" x14ac:dyDescent="0.2">
      <c r="A289" s="337"/>
      <c r="B289" s="235" t="s">
        <v>385</v>
      </c>
      <c r="C289" s="233">
        <f t="shared" ref="C289" si="8">SUM(C286:C288)</f>
        <v>6</v>
      </c>
      <c r="D289" s="85">
        <f>SUM(ENERO:DICIEMBRE!D289)</f>
        <v>6</v>
      </c>
      <c r="E289" s="85">
        <f>SUM(ENERO:DICIEMBRE!E289)</f>
        <v>0</v>
      </c>
      <c r="F289" s="85">
        <f>SUM(ENERO:DICIEMBRE!F289)</f>
        <v>6</v>
      </c>
      <c r="G289" s="85">
        <f>SUM(ENERO:DICIEMBRE!G289)</f>
        <v>5</v>
      </c>
      <c r="H289" s="85">
        <f>SUM(ENERO:DICIEMBRE!H289)</f>
        <v>1</v>
      </c>
      <c r="I289" s="85">
        <f>SUM(ENERO:DICIEMBRE!I289)</f>
        <v>0</v>
      </c>
      <c r="J289" s="85">
        <f>SUM(ENERO:DICIEMBRE!J289)</f>
        <v>0</v>
      </c>
      <c r="K289" s="85">
        <f>SUM(ENERO:DICIEMBRE!K289)</f>
        <v>0</v>
      </c>
      <c r="L289" s="85">
        <f>SUM(ENERO:DICIEMBRE!L289)</f>
        <v>0</v>
      </c>
      <c r="M289" s="85">
        <f>SUM(ENERO:DICIEMBRE!M289)</f>
        <v>0</v>
      </c>
    </row>
    <row r="290" spans="1:13" ht="15" customHeight="1" x14ac:dyDescent="0.2">
      <c r="A290" s="705" t="s">
        <v>386</v>
      </c>
      <c r="B290" s="706" t="s">
        <v>387</v>
      </c>
      <c r="C290" s="233">
        <f t="shared" ref="C290:C297" si="9">SUM(E290:F290)</f>
        <v>29</v>
      </c>
      <c r="D290" s="336">
        <f>SUM(ENERO:DICIEMBRE!D290)</f>
        <v>24</v>
      </c>
      <c r="E290" s="336">
        <f>SUM(ENERO:DICIEMBRE!E290)</f>
        <v>0</v>
      </c>
      <c r="F290" s="336">
        <f>SUM(ENERO:DICIEMBRE!F290)</f>
        <v>29</v>
      </c>
      <c r="G290" s="336">
        <f>SUM(ENERO:DICIEMBRE!G290)</f>
        <v>20</v>
      </c>
      <c r="H290" s="336">
        <f>SUM(ENERO:DICIEMBRE!H290)</f>
        <v>9</v>
      </c>
      <c r="I290" s="336">
        <f>SUM(ENERO:DICIEMBRE!I290)</f>
        <v>0</v>
      </c>
      <c r="J290" s="336">
        <f>SUM(ENERO:DICIEMBRE!J290)</f>
        <v>0</v>
      </c>
      <c r="K290" s="336">
        <f>SUM(ENERO:DICIEMBRE!K290)</f>
        <v>0</v>
      </c>
      <c r="L290" s="336">
        <f>SUM(ENERO:DICIEMBRE!L290)</f>
        <v>0</v>
      </c>
      <c r="M290" s="336">
        <f>SUM(ENERO:DICIEMBRE!M290)</f>
        <v>0</v>
      </c>
    </row>
    <row r="291" spans="1:13" ht="15" customHeight="1" x14ac:dyDescent="0.2">
      <c r="A291" s="705" t="s">
        <v>388</v>
      </c>
      <c r="B291" s="706" t="s">
        <v>388</v>
      </c>
      <c r="C291" s="233">
        <f t="shared" si="9"/>
        <v>0</v>
      </c>
      <c r="D291" s="336">
        <f>SUM(ENERO:DICIEMBRE!D291)</f>
        <v>0</v>
      </c>
      <c r="E291" s="336">
        <f>SUM(ENERO:DICIEMBRE!E291)</f>
        <v>0</v>
      </c>
      <c r="F291" s="336">
        <f>SUM(ENERO:DICIEMBRE!F291)</f>
        <v>0</v>
      </c>
      <c r="G291" s="336">
        <f>SUM(ENERO:DICIEMBRE!G291)</f>
        <v>0</v>
      </c>
      <c r="H291" s="336">
        <f>SUM(ENERO:DICIEMBRE!H291)</f>
        <v>0</v>
      </c>
      <c r="I291" s="336">
        <f>SUM(ENERO:DICIEMBRE!I291)</f>
        <v>0</v>
      </c>
      <c r="J291" s="336">
        <f>SUM(ENERO:DICIEMBRE!J291)</f>
        <v>0</v>
      </c>
      <c r="K291" s="336">
        <f>SUM(ENERO:DICIEMBRE!K291)</f>
        <v>0</v>
      </c>
      <c r="L291" s="336">
        <f>SUM(ENERO:DICIEMBRE!L291)</f>
        <v>0</v>
      </c>
      <c r="M291" s="336">
        <f>SUM(ENERO:DICIEMBRE!M291)</f>
        <v>0</v>
      </c>
    </row>
    <row r="292" spans="1:13" ht="15" customHeight="1" x14ac:dyDescent="0.2">
      <c r="A292" s="705" t="s">
        <v>389</v>
      </c>
      <c r="B292" s="706" t="s">
        <v>389</v>
      </c>
      <c r="C292" s="233">
        <f t="shared" si="9"/>
        <v>18</v>
      </c>
      <c r="D292" s="336">
        <f>SUM(ENERO:DICIEMBRE!D292)</f>
        <v>10</v>
      </c>
      <c r="E292" s="336">
        <f>SUM(ENERO:DICIEMBRE!E292)</f>
        <v>0</v>
      </c>
      <c r="F292" s="336">
        <f>SUM(ENERO:DICIEMBRE!F292)</f>
        <v>18</v>
      </c>
      <c r="G292" s="336">
        <f>SUM(ENERO:DICIEMBRE!G292)</f>
        <v>8</v>
      </c>
      <c r="H292" s="336">
        <f>SUM(ENERO:DICIEMBRE!H292)</f>
        <v>10</v>
      </c>
      <c r="I292" s="336">
        <f>SUM(ENERO:DICIEMBRE!I292)</f>
        <v>0</v>
      </c>
      <c r="J292" s="336">
        <f>SUM(ENERO:DICIEMBRE!J292)</f>
        <v>0</v>
      </c>
      <c r="K292" s="336">
        <f>SUM(ENERO:DICIEMBRE!K292)</f>
        <v>0</v>
      </c>
      <c r="L292" s="336">
        <f>SUM(ENERO:DICIEMBRE!L292)</f>
        <v>0</v>
      </c>
      <c r="M292" s="336">
        <f>SUM(ENERO:DICIEMBRE!M292)</f>
        <v>0</v>
      </c>
    </row>
    <row r="293" spans="1:13" ht="15" customHeight="1" x14ac:dyDescent="0.2">
      <c r="A293" s="707" t="s">
        <v>390</v>
      </c>
      <c r="B293" s="708"/>
      <c r="C293" s="233">
        <f t="shared" si="9"/>
        <v>156</v>
      </c>
      <c r="D293" s="336">
        <f>SUM(ENERO:DICIEMBRE!D293)</f>
        <v>128</v>
      </c>
      <c r="E293" s="336">
        <f>SUM(ENERO:DICIEMBRE!E293)</f>
        <v>0</v>
      </c>
      <c r="F293" s="336">
        <f>SUM(ENERO:DICIEMBRE!F293)</f>
        <v>156</v>
      </c>
      <c r="G293" s="336">
        <f>SUM(ENERO:DICIEMBRE!G293)</f>
        <v>109</v>
      </c>
      <c r="H293" s="336">
        <f>SUM(ENERO:DICIEMBRE!H293)</f>
        <v>47</v>
      </c>
      <c r="I293" s="336">
        <f>SUM(ENERO:DICIEMBRE!I293)</f>
        <v>0</v>
      </c>
      <c r="J293" s="336">
        <f>SUM(ENERO:DICIEMBRE!J293)</f>
        <v>0</v>
      </c>
      <c r="K293" s="336">
        <f>SUM(ENERO:DICIEMBRE!K293)</f>
        <v>0</v>
      </c>
      <c r="L293" s="336">
        <f>SUM(ENERO:DICIEMBRE!L293)</f>
        <v>0</v>
      </c>
      <c r="M293" s="336">
        <f>SUM(ENERO:DICIEMBRE!M293)</f>
        <v>0</v>
      </c>
    </row>
    <row r="294" spans="1:13" ht="15" customHeight="1" x14ac:dyDescent="0.2">
      <c r="A294" s="707" t="s">
        <v>56</v>
      </c>
      <c r="B294" s="708" t="s">
        <v>56</v>
      </c>
      <c r="C294" s="233">
        <f t="shared" si="9"/>
        <v>0</v>
      </c>
      <c r="D294" s="336">
        <f>SUM(ENERO:DICIEMBRE!D294)</f>
        <v>0</v>
      </c>
      <c r="E294" s="336">
        <f>SUM(ENERO:DICIEMBRE!E294)</f>
        <v>0</v>
      </c>
      <c r="F294" s="336">
        <f>SUM(ENERO:DICIEMBRE!F294)</f>
        <v>0</v>
      </c>
      <c r="G294" s="336">
        <f>SUM(ENERO:DICIEMBRE!G294)</f>
        <v>0</v>
      </c>
      <c r="H294" s="336">
        <f>SUM(ENERO:DICIEMBRE!H294)</f>
        <v>0</v>
      </c>
      <c r="I294" s="336">
        <f>SUM(ENERO:DICIEMBRE!I294)</f>
        <v>0</v>
      </c>
      <c r="J294" s="336">
        <f>SUM(ENERO:DICIEMBRE!J294)</f>
        <v>0</v>
      </c>
      <c r="K294" s="336">
        <f>SUM(ENERO:DICIEMBRE!K294)</f>
        <v>0</v>
      </c>
      <c r="L294" s="336">
        <f>SUM(ENERO:DICIEMBRE!L294)</f>
        <v>0</v>
      </c>
      <c r="M294" s="336">
        <f>SUM(ENERO:DICIEMBRE!M294)</f>
        <v>0</v>
      </c>
    </row>
    <row r="295" spans="1:13" ht="15" customHeight="1" x14ac:dyDescent="0.2">
      <c r="A295" s="703" t="s">
        <v>41</v>
      </c>
      <c r="B295" s="704"/>
      <c r="C295" s="233">
        <f t="shared" si="9"/>
        <v>19</v>
      </c>
      <c r="D295" s="336">
        <f>SUM(ENERO:DICIEMBRE!D295)</f>
        <v>11</v>
      </c>
      <c r="E295" s="336">
        <f>SUM(ENERO:DICIEMBRE!E295)</f>
        <v>0</v>
      </c>
      <c r="F295" s="336">
        <f>SUM(ENERO:DICIEMBRE!F295)</f>
        <v>19</v>
      </c>
      <c r="G295" s="336">
        <f>SUM(ENERO:DICIEMBRE!G295)</f>
        <v>9</v>
      </c>
      <c r="H295" s="336">
        <f>SUM(ENERO:DICIEMBRE!H295)</f>
        <v>10</v>
      </c>
      <c r="I295" s="336">
        <f>SUM(ENERO:DICIEMBRE!I295)</f>
        <v>0</v>
      </c>
      <c r="J295" s="336">
        <f>SUM(ENERO:DICIEMBRE!J295)</f>
        <v>0</v>
      </c>
      <c r="K295" s="336">
        <f>SUM(ENERO:DICIEMBRE!K295)</f>
        <v>0</v>
      </c>
      <c r="L295" s="336">
        <f>SUM(ENERO:DICIEMBRE!L295)</f>
        <v>0</v>
      </c>
      <c r="M295" s="336">
        <f>SUM(ENERO:DICIEMBRE!M295)</f>
        <v>0</v>
      </c>
    </row>
    <row r="296" spans="1:13" ht="30" customHeight="1" x14ac:dyDescent="0.2">
      <c r="A296" s="707" t="s">
        <v>391</v>
      </c>
      <c r="B296" s="708" t="s">
        <v>391</v>
      </c>
      <c r="C296" s="233">
        <f t="shared" si="9"/>
        <v>0</v>
      </c>
      <c r="D296" s="336">
        <f>SUM(ENERO:DICIEMBRE!D296)</f>
        <v>0</v>
      </c>
      <c r="E296" s="336">
        <f>SUM(ENERO:DICIEMBRE!E296)</f>
        <v>0</v>
      </c>
      <c r="F296" s="336">
        <f>SUM(ENERO:DICIEMBRE!F296)</f>
        <v>0</v>
      </c>
      <c r="G296" s="336">
        <f>SUM(ENERO:DICIEMBRE!G296)</f>
        <v>0</v>
      </c>
      <c r="H296" s="336">
        <f>SUM(ENERO:DICIEMBRE!H296)</f>
        <v>0</v>
      </c>
      <c r="I296" s="336">
        <f>SUM(ENERO:DICIEMBRE!I296)</f>
        <v>0</v>
      </c>
      <c r="J296" s="336">
        <f>SUM(ENERO:DICIEMBRE!J296)</f>
        <v>0</v>
      </c>
      <c r="K296" s="336">
        <f>SUM(ENERO:DICIEMBRE!K296)</f>
        <v>0</v>
      </c>
      <c r="L296" s="336">
        <f>SUM(ENERO:DICIEMBRE!L296)</f>
        <v>0</v>
      </c>
      <c r="M296" s="336">
        <f>SUM(ENERO:DICIEMBRE!M296)</f>
        <v>0</v>
      </c>
    </row>
    <row r="297" spans="1:13" ht="15" customHeight="1" x14ac:dyDescent="0.2">
      <c r="A297" s="707" t="s">
        <v>38</v>
      </c>
      <c r="B297" s="708" t="s">
        <v>38</v>
      </c>
      <c r="C297" s="233">
        <f t="shared" si="9"/>
        <v>0</v>
      </c>
      <c r="D297" s="336">
        <f>SUM(ENERO:DICIEMBRE!D297)</f>
        <v>0</v>
      </c>
      <c r="E297" s="336">
        <f>SUM(ENERO:DICIEMBRE!E297)</f>
        <v>0</v>
      </c>
      <c r="F297" s="336">
        <f>SUM(ENERO:DICIEMBRE!F297)</f>
        <v>0</v>
      </c>
      <c r="G297" s="336">
        <f>SUM(ENERO:DICIEMBRE!G297)</f>
        <v>0</v>
      </c>
      <c r="H297" s="336">
        <f>SUM(ENERO:DICIEMBRE!H297)</f>
        <v>0</v>
      </c>
      <c r="I297" s="336">
        <f>SUM(ENERO:DICIEMBRE!I297)</f>
        <v>0</v>
      </c>
      <c r="J297" s="336">
        <f>SUM(ENERO:DICIEMBRE!J297)</f>
        <v>0</v>
      </c>
      <c r="K297" s="336">
        <f>SUM(ENERO:DICIEMBRE!K297)</f>
        <v>0</v>
      </c>
      <c r="L297" s="336">
        <f>SUM(ENERO:DICIEMBRE!L297)</f>
        <v>0</v>
      </c>
      <c r="M297" s="336">
        <f>SUM(ENERO:DICIEMBRE!M297)</f>
        <v>0</v>
      </c>
    </row>
    <row r="298" spans="1:13" s="3" customFormat="1" ht="15" customHeight="1" x14ac:dyDescent="0.2">
      <c r="A298" s="338"/>
      <c r="B298" s="235" t="s">
        <v>392</v>
      </c>
      <c r="C298" s="233">
        <f t="shared" ref="C298" si="10">SUM(C290:C297)</f>
        <v>222</v>
      </c>
      <c r="D298" s="85">
        <f>SUM(ENERO:DICIEMBRE!D298)</f>
        <v>173</v>
      </c>
      <c r="E298" s="85">
        <f>SUM(ENERO:DICIEMBRE!E298)</f>
        <v>0</v>
      </c>
      <c r="F298" s="85">
        <f>SUM(ENERO:DICIEMBRE!F298)</f>
        <v>222</v>
      </c>
      <c r="G298" s="85">
        <f>SUM(ENERO:DICIEMBRE!G298)</f>
        <v>146</v>
      </c>
      <c r="H298" s="85">
        <f>SUM(ENERO:DICIEMBRE!H298)</f>
        <v>76</v>
      </c>
      <c r="I298" s="85">
        <f>SUM(ENERO:DICIEMBRE!I298)</f>
        <v>0</v>
      </c>
      <c r="J298" s="85">
        <f>SUM(ENERO:DICIEMBRE!J298)</f>
        <v>0</v>
      </c>
      <c r="K298" s="85">
        <f>SUM(ENERO:DICIEMBRE!K298)</f>
        <v>0</v>
      </c>
      <c r="L298" s="85">
        <f>SUM(ENERO:DICIEMBRE!L298)</f>
        <v>0</v>
      </c>
      <c r="M298" s="85">
        <f>SUM(ENERO:DICIEMBRE!M298)</f>
        <v>0</v>
      </c>
    </row>
    <row r="299" spans="1:13" ht="15" customHeight="1" x14ac:dyDescent="0.2">
      <c r="A299" s="711" t="s">
        <v>393</v>
      </c>
      <c r="B299" s="712"/>
      <c r="C299" s="233">
        <f t="shared" ref="C299:C304" si="11">SUM(E299:F299)</f>
        <v>0</v>
      </c>
      <c r="D299" s="336">
        <f>SUM(ENERO:DICIEMBRE!D299)</f>
        <v>0</v>
      </c>
      <c r="E299" s="336">
        <f>SUM(ENERO:DICIEMBRE!E299)</f>
        <v>0</v>
      </c>
      <c r="F299" s="336">
        <f>SUM(ENERO:DICIEMBRE!F299)</f>
        <v>0</v>
      </c>
      <c r="G299" s="336">
        <f>SUM(ENERO:DICIEMBRE!G299)</f>
        <v>0</v>
      </c>
      <c r="H299" s="336">
        <f>SUM(ENERO:DICIEMBRE!H299)</f>
        <v>0</v>
      </c>
      <c r="I299" s="336">
        <f>SUM(ENERO:DICIEMBRE!I299)</f>
        <v>0</v>
      </c>
      <c r="J299" s="336">
        <f>SUM(ENERO:DICIEMBRE!J299)</f>
        <v>0</v>
      </c>
      <c r="K299" s="336">
        <f>SUM(ENERO:DICIEMBRE!K299)</f>
        <v>0</v>
      </c>
      <c r="L299" s="336">
        <f>SUM(ENERO:DICIEMBRE!L299)</f>
        <v>0</v>
      </c>
      <c r="M299" s="336">
        <f>SUM(ENERO:DICIEMBRE!M299)</f>
        <v>0</v>
      </c>
    </row>
    <row r="300" spans="1:13" ht="15" customHeight="1" x14ac:dyDescent="0.2">
      <c r="A300" s="711" t="s">
        <v>394</v>
      </c>
      <c r="B300" s="712"/>
      <c r="C300" s="233">
        <f t="shared" si="11"/>
        <v>0</v>
      </c>
      <c r="D300" s="336">
        <f>SUM(ENERO:DICIEMBRE!D300)</f>
        <v>0</v>
      </c>
      <c r="E300" s="336">
        <f>SUM(ENERO:DICIEMBRE!E300)</f>
        <v>0</v>
      </c>
      <c r="F300" s="336">
        <f>SUM(ENERO:DICIEMBRE!F300)</f>
        <v>0</v>
      </c>
      <c r="G300" s="336">
        <f>SUM(ENERO:DICIEMBRE!G300)</f>
        <v>0</v>
      </c>
      <c r="H300" s="336">
        <f>SUM(ENERO:DICIEMBRE!H300)</f>
        <v>0</v>
      </c>
      <c r="I300" s="336">
        <f>SUM(ENERO:DICIEMBRE!I300)</f>
        <v>0</v>
      </c>
      <c r="J300" s="336">
        <f>SUM(ENERO:DICIEMBRE!J300)</f>
        <v>0</v>
      </c>
      <c r="K300" s="336">
        <f>SUM(ENERO:DICIEMBRE!K300)</f>
        <v>0</v>
      </c>
      <c r="L300" s="336">
        <f>SUM(ENERO:DICIEMBRE!L300)</f>
        <v>0</v>
      </c>
      <c r="M300" s="336">
        <f>SUM(ENERO:DICIEMBRE!M300)</f>
        <v>0</v>
      </c>
    </row>
    <row r="301" spans="1:13" ht="15" customHeight="1" x14ac:dyDescent="0.2">
      <c r="A301" s="711" t="s">
        <v>395</v>
      </c>
      <c r="B301" s="712"/>
      <c r="C301" s="233">
        <f t="shared" si="11"/>
        <v>0</v>
      </c>
      <c r="D301" s="336">
        <f>SUM(ENERO:DICIEMBRE!D301)</f>
        <v>0</v>
      </c>
      <c r="E301" s="336">
        <f>SUM(ENERO:DICIEMBRE!E301)</f>
        <v>0</v>
      </c>
      <c r="F301" s="336">
        <f>SUM(ENERO:DICIEMBRE!F301)</f>
        <v>0</v>
      </c>
      <c r="G301" s="336">
        <f>SUM(ENERO:DICIEMBRE!G301)</f>
        <v>0</v>
      </c>
      <c r="H301" s="336">
        <f>SUM(ENERO:DICIEMBRE!H301)</f>
        <v>0</v>
      </c>
      <c r="I301" s="336">
        <f>SUM(ENERO:DICIEMBRE!I301)</f>
        <v>0</v>
      </c>
      <c r="J301" s="336">
        <f>SUM(ENERO:DICIEMBRE!J301)</f>
        <v>0</v>
      </c>
      <c r="K301" s="336">
        <f>SUM(ENERO:DICIEMBRE!K301)</f>
        <v>0</v>
      </c>
      <c r="L301" s="336">
        <f>SUM(ENERO:DICIEMBRE!L301)</f>
        <v>0</v>
      </c>
      <c r="M301" s="336">
        <f>SUM(ENERO:DICIEMBRE!M301)</f>
        <v>0</v>
      </c>
    </row>
    <row r="302" spans="1:13" ht="15" customHeight="1" x14ac:dyDescent="0.2">
      <c r="A302" s="703" t="s">
        <v>396</v>
      </c>
      <c r="B302" s="704"/>
      <c r="C302" s="233">
        <f t="shared" si="11"/>
        <v>0</v>
      </c>
      <c r="D302" s="336">
        <f>SUM(ENERO:DICIEMBRE!D302)</f>
        <v>0</v>
      </c>
      <c r="E302" s="336">
        <f>SUM(ENERO:DICIEMBRE!E302)</f>
        <v>0</v>
      </c>
      <c r="F302" s="336">
        <f>SUM(ENERO:DICIEMBRE!F302)</f>
        <v>0</v>
      </c>
      <c r="G302" s="336">
        <f>SUM(ENERO:DICIEMBRE!G302)</f>
        <v>0</v>
      </c>
      <c r="H302" s="336">
        <f>SUM(ENERO:DICIEMBRE!H302)</f>
        <v>0</v>
      </c>
      <c r="I302" s="336">
        <f>SUM(ENERO:DICIEMBRE!I302)</f>
        <v>0</v>
      </c>
      <c r="J302" s="336">
        <f>SUM(ENERO:DICIEMBRE!J302)</f>
        <v>0</v>
      </c>
      <c r="K302" s="336">
        <f>SUM(ENERO:DICIEMBRE!K302)</f>
        <v>0</v>
      </c>
      <c r="L302" s="336">
        <f>SUM(ENERO:DICIEMBRE!L302)</f>
        <v>0</v>
      </c>
      <c r="M302" s="336">
        <f>SUM(ENERO:DICIEMBRE!M302)</f>
        <v>0</v>
      </c>
    </row>
    <row r="303" spans="1:13" ht="15" customHeight="1" x14ac:dyDescent="0.2">
      <c r="A303" s="703" t="s">
        <v>397</v>
      </c>
      <c r="B303" s="704"/>
      <c r="C303" s="233">
        <f t="shared" si="11"/>
        <v>4</v>
      </c>
      <c r="D303" s="336">
        <f>SUM(ENERO:DICIEMBRE!D303)</f>
        <v>4</v>
      </c>
      <c r="E303" s="336">
        <f>SUM(ENERO:DICIEMBRE!E303)</f>
        <v>0</v>
      </c>
      <c r="F303" s="336">
        <f>SUM(ENERO:DICIEMBRE!F303)</f>
        <v>4</v>
      </c>
      <c r="G303" s="336">
        <f>SUM(ENERO:DICIEMBRE!G303)</f>
        <v>3</v>
      </c>
      <c r="H303" s="336">
        <f>SUM(ENERO:DICIEMBRE!H303)</f>
        <v>1</v>
      </c>
      <c r="I303" s="336">
        <f>SUM(ENERO:DICIEMBRE!I303)</f>
        <v>0</v>
      </c>
      <c r="J303" s="336">
        <f>SUM(ENERO:DICIEMBRE!J303)</f>
        <v>0</v>
      </c>
      <c r="K303" s="336">
        <f>SUM(ENERO:DICIEMBRE!K303)</f>
        <v>0</v>
      </c>
      <c r="L303" s="336">
        <f>SUM(ENERO:DICIEMBRE!L303)</f>
        <v>0</v>
      </c>
      <c r="M303" s="336">
        <f>SUM(ENERO:DICIEMBRE!M303)</f>
        <v>0</v>
      </c>
    </row>
    <row r="304" spans="1:13" ht="15" customHeight="1" x14ac:dyDescent="0.2">
      <c r="A304" s="703" t="s">
        <v>398</v>
      </c>
      <c r="B304" s="704"/>
      <c r="C304" s="233">
        <f t="shared" si="11"/>
        <v>2</v>
      </c>
      <c r="D304" s="336">
        <f>SUM(ENERO:DICIEMBRE!D304)</f>
        <v>2</v>
      </c>
      <c r="E304" s="336">
        <f>SUM(ENERO:DICIEMBRE!E304)</f>
        <v>0</v>
      </c>
      <c r="F304" s="336">
        <f>SUM(ENERO:DICIEMBRE!F304)</f>
        <v>2</v>
      </c>
      <c r="G304" s="336">
        <f>SUM(ENERO:DICIEMBRE!G304)</f>
        <v>1</v>
      </c>
      <c r="H304" s="336">
        <f>SUM(ENERO:DICIEMBRE!H304)</f>
        <v>1</v>
      </c>
      <c r="I304" s="336">
        <f>SUM(ENERO:DICIEMBRE!I304)</f>
        <v>0</v>
      </c>
      <c r="J304" s="336">
        <f>SUM(ENERO:DICIEMBRE!J304)</f>
        <v>0</v>
      </c>
      <c r="K304" s="336">
        <f>SUM(ENERO:DICIEMBRE!K304)</f>
        <v>0</v>
      </c>
      <c r="L304" s="336">
        <f>SUM(ENERO:DICIEMBRE!L304)</f>
        <v>0</v>
      </c>
      <c r="M304" s="336">
        <f>SUM(ENERO:DICIEMBRE!M304)</f>
        <v>0</v>
      </c>
    </row>
    <row r="305" spans="1:13" s="3" customFormat="1" ht="15" customHeight="1" x14ac:dyDescent="0.2">
      <c r="A305" s="338"/>
      <c r="B305" s="235" t="s">
        <v>399</v>
      </c>
      <c r="C305" s="233">
        <f t="shared" ref="C305" si="12">SUM(C299:C304)</f>
        <v>6</v>
      </c>
      <c r="D305" s="85">
        <f>SUM(ENERO:DICIEMBRE!D305)</f>
        <v>6</v>
      </c>
      <c r="E305" s="85">
        <f>SUM(ENERO:DICIEMBRE!E305)</f>
        <v>0</v>
      </c>
      <c r="F305" s="85">
        <f>SUM(ENERO:DICIEMBRE!F305)</f>
        <v>6</v>
      </c>
      <c r="G305" s="85">
        <f>SUM(ENERO:DICIEMBRE!G305)</f>
        <v>4</v>
      </c>
      <c r="H305" s="85">
        <f>SUM(ENERO:DICIEMBRE!H305)</f>
        <v>2</v>
      </c>
      <c r="I305" s="85">
        <f>SUM(ENERO:DICIEMBRE!I305)</f>
        <v>0</v>
      </c>
      <c r="J305" s="85">
        <f>SUM(ENERO:DICIEMBRE!J305)</f>
        <v>0</v>
      </c>
      <c r="K305" s="85">
        <f>SUM(ENERO:DICIEMBRE!K305)</f>
        <v>0</v>
      </c>
      <c r="L305" s="85">
        <f>SUM(ENERO:DICIEMBRE!L305)</f>
        <v>0</v>
      </c>
      <c r="M305" s="85">
        <f>SUM(ENERO:DICIEMBRE!M305)</f>
        <v>0</v>
      </c>
    </row>
    <row r="306" spans="1:13" ht="15" customHeight="1" x14ac:dyDescent="0.2">
      <c r="A306" s="703" t="s">
        <v>143</v>
      </c>
      <c r="B306" s="704" t="s">
        <v>143</v>
      </c>
      <c r="C306" s="233">
        <f>SUM(E306:F306)</f>
        <v>0</v>
      </c>
      <c r="D306" s="336">
        <f>SUM(ENERO:DICIEMBRE!D306)</f>
        <v>0</v>
      </c>
      <c r="E306" s="336">
        <f>SUM(ENERO:DICIEMBRE!E306)</f>
        <v>0</v>
      </c>
      <c r="F306" s="336">
        <f>SUM(ENERO:DICIEMBRE!F306)</f>
        <v>0</v>
      </c>
      <c r="G306" s="336">
        <f>SUM(ENERO:DICIEMBRE!G306)</f>
        <v>0</v>
      </c>
      <c r="H306" s="336">
        <f>SUM(ENERO:DICIEMBRE!H306)</f>
        <v>0</v>
      </c>
      <c r="I306" s="336">
        <f>SUM(ENERO:DICIEMBRE!I306)</f>
        <v>0</v>
      </c>
      <c r="J306" s="336">
        <f>SUM(ENERO:DICIEMBRE!J306)</f>
        <v>0</v>
      </c>
      <c r="K306" s="336">
        <f>SUM(ENERO:DICIEMBRE!K306)</f>
        <v>0</v>
      </c>
      <c r="L306" s="336">
        <f>SUM(ENERO:DICIEMBRE!L306)</f>
        <v>0</v>
      </c>
      <c r="M306" s="336">
        <f>SUM(ENERO:DICIEMBRE!M306)</f>
        <v>0</v>
      </c>
    </row>
    <row r="307" spans="1:13" ht="15" customHeight="1" x14ac:dyDescent="0.2">
      <c r="A307" s="703" t="s">
        <v>145</v>
      </c>
      <c r="B307" s="704" t="s">
        <v>145</v>
      </c>
      <c r="C307" s="233">
        <f>SUM(E307:F307)</f>
        <v>0</v>
      </c>
      <c r="D307" s="336">
        <f>SUM(ENERO:DICIEMBRE!D307)</f>
        <v>0</v>
      </c>
      <c r="E307" s="336">
        <f>SUM(ENERO:DICIEMBRE!E307)</f>
        <v>0</v>
      </c>
      <c r="F307" s="336">
        <f>SUM(ENERO:DICIEMBRE!F307)</f>
        <v>0</v>
      </c>
      <c r="G307" s="336">
        <f>SUM(ENERO:DICIEMBRE!G307)</f>
        <v>0</v>
      </c>
      <c r="H307" s="336">
        <f>SUM(ENERO:DICIEMBRE!H307)</f>
        <v>0</v>
      </c>
      <c r="I307" s="336">
        <f>SUM(ENERO:DICIEMBRE!I307)</f>
        <v>0</v>
      </c>
      <c r="J307" s="336">
        <f>SUM(ENERO:DICIEMBRE!J307)</f>
        <v>0</v>
      </c>
      <c r="K307" s="336">
        <f>SUM(ENERO:DICIEMBRE!K307)</f>
        <v>0</v>
      </c>
      <c r="L307" s="336">
        <f>SUM(ENERO:DICIEMBRE!L307)</f>
        <v>0</v>
      </c>
      <c r="M307" s="336">
        <f>SUM(ENERO:DICIEMBRE!M307)</f>
        <v>0</v>
      </c>
    </row>
    <row r="308" spans="1:13" ht="32.25" customHeight="1" x14ac:dyDescent="0.2">
      <c r="A308" s="703" t="s">
        <v>400</v>
      </c>
      <c r="B308" s="704"/>
      <c r="C308" s="233">
        <f>SUM(E308:F308)</f>
        <v>1</v>
      </c>
      <c r="D308" s="336">
        <f>SUM(ENERO:DICIEMBRE!D308)</f>
        <v>0</v>
      </c>
      <c r="E308" s="336">
        <f>SUM(ENERO:DICIEMBRE!E308)</f>
        <v>0</v>
      </c>
      <c r="F308" s="336">
        <f>SUM(ENERO:DICIEMBRE!F308)</f>
        <v>1</v>
      </c>
      <c r="G308" s="336">
        <f>SUM(ENERO:DICIEMBRE!G308)</f>
        <v>0</v>
      </c>
      <c r="H308" s="336">
        <f>SUM(ENERO:DICIEMBRE!H308)</f>
        <v>1</v>
      </c>
      <c r="I308" s="336">
        <f>SUM(ENERO:DICIEMBRE!I308)</f>
        <v>0</v>
      </c>
      <c r="J308" s="336">
        <f>SUM(ENERO:DICIEMBRE!J308)</f>
        <v>0</v>
      </c>
      <c r="K308" s="336">
        <f>SUM(ENERO:DICIEMBRE!K308)</f>
        <v>0</v>
      </c>
      <c r="L308" s="336">
        <f>SUM(ENERO:DICIEMBRE!L308)</f>
        <v>0</v>
      </c>
      <c r="M308" s="336">
        <f>SUM(ENERO:DICIEMBRE!M308)</f>
        <v>0</v>
      </c>
    </row>
    <row r="309" spans="1:13" ht="15" customHeight="1" x14ac:dyDescent="0.2">
      <c r="A309" s="703" t="s">
        <v>281</v>
      </c>
      <c r="B309" s="704"/>
      <c r="C309" s="233">
        <f>SUM(E309:F309)</f>
        <v>0</v>
      </c>
      <c r="D309" s="336">
        <f>SUM(ENERO:DICIEMBRE!D309)</f>
        <v>0</v>
      </c>
      <c r="E309" s="336">
        <f>SUM(ENERO:DICIEMBRE!E309)</f>
        <v>0</v>
      </c>
      <c r="F309" s="336">
        <f>SUM(ENERO:DICIEMBRE!F309)</f>
        <v>0</v>
      </c>
      <c r="G309" s="336">
        <f>SUM(ENERO:DICIEMBRE!G309)</f>
        <v>0</v>
      </c>
      <c r="H309" s="336">
        <f>SUM(ENERO:DICIEMBRE!H309)</f>
        <v>0</v>
      </c>
      <c r="I309" s="336">
        <f>SUM(ENERO:DICIEMBRE!I309)</f>
        <v>0</v>
      </c>
      <c r="J309" s="336">
        <f>SUM(ENERO:DICIEMBRE!J309)</f>
        <v>0</v>
      </c>
      <c r="K309" s="336">
        <f>SUM(ENERO:DICIEMBRE!K309)</f>
        <v>0</v>
      </c>
      <c r="L309" s="336">
        <f>SUM(ENERO:DICIEMBRE!L309)</f>
        <v>0</v>
      </c>
      <c r="M309" s="336">
        <f>SUM(ENERO:DICIEMBRE!M309)</f>
        <v>0</v>
      </c>
    </row>
    <row r="310" spans="1:13" ht="15" customHeight="1" x14ac:dyDescent="0.2">
      <c r="A310" s="703" t="s">
        <v>282</v>
      </c>
      <c r="B310" s="704"/>
      <c r="C310" s="233">
        <f>SUM(E310:F310)</f>
        <v>0</v>
      </c>
      <c r="D310" s="336">
        <f>SUM(ENERO:DICIEMBRE!D310)</f>
        <v>0</v>
      </c>
      <c r="E310" s="336">
        <f>SUM(ENERO:DICIEMBRE!E310)</f>
        <v>0</v>
      </c>
      <c r="F310" s="336">
        <f>SUM(ENERO:DICIEMBRE!F310)</f>
        <v>0</v>
      </c>
      <c r="G310" s="336">
        <f>SUM(ENERO:DICIEMBRE!G310)</f>
        <v>0</v>
      </c>
      <c r="H310" s="336">
        <f>SUM(ENERO:DICIEMBRE!H310)</f>
        <v>0</v>
      </c>
      <c r="I310" s="336">
        <f>SUM(ENERO:DICIEMBRE!I310)</f>
        <v>0</v>
      </c>
      <c r="J310" s="336">
        <f>SUM(ENERO:DICIEMBRE!J310)</f>
        <v>0</v>
      </c>
      <c r="K310" s="336">
        <f>SUM(ENERO:DICIEMBRE!K310)</f>
        <v>0</v>
      </c>
      <c r="L310" s="336">
        <f>SUM(ENERO:DICIEMBRE!L310)</f>
        <v>0</v>
      </c>
      <c r="M310" s="336">
        <f>SUM(ENERO:DICIEMBRE!M310)</f>
        <v>0</v>
      </c>
    </row>
    <row r="311" spans="1:13" ht="15" customHeight="1" x14ac:dyDescent="0.2">
      <c r="A311" s="236"/>
      <c r="B311" s="237" t="s">
        <v>401</v>
      </c>
      <c r="C311" s="233">
        <f>SUM(C306:C310)</f>
        <v>1</v>
      </c>
      <c r="D311" s="233">
        <f>SUM(D306:D310)</f>
        <v>0</v>
      </c>
      <c r="E311" s="233">
        <f t="shared" ref="E311:M311" si="13">SUM(E306:E310)</f>
        <v>0</v>
      </c>
      <c r="F311" s="233">
        <f t="shared" si="13"/>
        <v>1</v>
      </c>
      <c r="G311" s="233">
        <f t="shared" si="13"/>
        <v>0</v>
      </c>
      <c r="H311" s="233">
        <f t="shared" si="13"/>
        <v>1</v>
      </c>
      <c r="I311" s="233">
        <f t="shared" si="13"/>
        <v>0</v>
      </c>
      <c r="J311" s="233">
        <f t="shared" si="13"/>
        <v>0</v>
      </c>
      <c r="K311" s="233">
        <f t="shared" si="13"/>
        <v>0</v>
      </c>
      <c r="L311" s="233">
        <f t="shared" si="13"/>
        <v>0</v>
      </c>
      <c r="M311" s="233">
        <f t="shared" si="13"/>
        <v>0</v>
      </c>
    </row>
    <row r="312" spans="1:13" ht="15" customHeight="1" x14ac:dyDescent="0.2">
      <c r="A312" s="238"/>
      <c r="B312" s="239" t="s">
        <v>160</v>
      </c>
      <c r="C312" s="240">
        <f t="shared" ref="C312:M312" si="14">SUM(C277+C281+C285+C289+C298+C305+C311)</f>
        <v>248</v>
      </c>
      <c r="D312" s="240">
        <f t="shared" si="14"/>
        <v>196</v>
      </c>
      <c r="E312" s="240">
        <f t="shared" si="14"/>
        <v>0</v>
      </c>
      <c r="F312" s="240">
        <f t="shared" si="14"/>
        <v>248</v>
      </c>
      <c r="G312" s="240">
        <f t="shared" si="14"/>
        <v>166</v>
      </c>
      <c r="H312" s="240">
        <f t="shared" si="14"/>
        <v>82</v>
      </c>
      <c r="I312" s="240">
        <f t="shared" si="14"/>
        <v>0</v>
      </c>
      <c r="J312" s="240">
        <f t="shared" si="14"/>
        <v>0</v>
      </c>
      <c r="K312" s="240">
        <f t="shared" si="14"/>
        <v>0</v>
      </c>
      <c r="L312" s="240">
        <f t="shared" si="14"/>
        <v>0</v>
      </c>
      <c r="M312" s="240">
        <f t="shared" si="14"/>
        <v>0</v>
      </c>
    </row>
  </sheetData>
  <mergeCells count="198">
    <mergeCell ref="A309:B309"/>
    <mergeCell ref="A310:B310"/>
    <mergeCell ref="A302:B302"/>
    <mergeCell ref="A303:B303"/>
    <mergeCell ref="A304:B304"/>
    <mergeCell ref="A306:B306"/>
    <mergeCell ref="A307:B307"/>
    <mergeCell ref="A308:B308"/>
    <mergeCell ref="A295:B295"/>
    <mergeCell ref="A296:B296"/>
    <mergeCell ref="A297:B297"/>
    <mergeCell ref="A299:B299"/>
    <mergeCell ref="A300:B300"/>
    <mergeCell ref="A301:B301"/>
    <mergeCell ref="A288:B288"/>
    <mergeCell ref="A290:B290"/>
    <mergeCell ref="A291:B291"/>
    <mergeCell ref="A292:B292"/>
    <mergeCell ref="A293:B293"/>
    <mergeCell ref="A294:B294"/>
    <mergeCell ref="A281:B281"/>
    <mergeCell ref="A282:B282"/>
    <mergeCell ref="A283:B283"/>
    <mergeCell ref="A284:B284"/>
    <mergeCell ref="A286:B286"/>
    <mergeCell ref="A287:B287"/>
    <mergeCell ref="A274:B274"/>
    <mergeCell ref="A275:B275"/>
    <mergeCell ref="A276:B276"/>
    <mergeCell ref="A278:B278"/>
    <mergeCell ref="A279:B279"/>
    <mergeCell ref="A280:B280"/>
    <mergeCell ref="C270:C271"/>
    <mergeCell ref="D270:D271"/>
    <mergeCell ref="E270:F270"/>
    <mergeCell ref="G270:I270"/>
    <mergeCell ref="A272:B272"/>
    <mergeCell ref="A273:B273"/>
    <mergeCell ref="A261:B261"/>
    <mergeCell ref="A262:B262"/>
    <mergeCell ref="A263:B263"/>
    <mergeCell ref="A265:B265"/>
    <mergeCell ref="A266:A268"/>
    <mergeCell ref="A270:B271"/>
    <mergeCell ref="A255:A256"/>
    <mergeCell ref="A257:B257"/>
    <mergeCell ref="A259:B260"/>
    <mergeCell ref="C259:C260"/>
    <mergeCell ref="D259:I259"/>
    <mergeCell ref="J259:J260"/>
    <mergeCell ref="A247:B247"/>
    <mergeCell ref="A248:B248"/>
    <mergeCell ref="A249:B249"/>
    <mergeCell ref="A250:B250"/>
    <mergeCell ref="A251:B251"/>
    <mergeCell ref="A252:B252"/>
    <mergeCell ref="A232:A234"/>
    <mergeCell ref="A235:A237"/>
    <mergeCell ref="A238:A240"/>
    <mergeCell ref="A241:A243"/>
    <mergeCell ref="A245:B245"/>
    <mergeCell ref="A246:B246"/>
    <mergeCell ref="A212:A214"/>
    <mergeCell ref="A215:A217"/>
    <mergeCell ref="A218:A220"/>
    <mergeCell ref="A223:A225"/>
    <mergeCell ref="A226:A228"/>
    <mergeCell ref="A229:A231"/>
    <mergeCell ref="Q209:Q211"/>
    <mergeCell ref="D210:D211"/>
    <mergeCell ref="E210:F210"/>
    <mergeCell ref="G210:G211"/>
    <mergeCell ref="H210:H211"/>
    <mergeCell ref="I210:I211"/>
    <mergeCell ref="D204:D205"/>
    <mergeCell ref="A206:B206"/>
    <mergeCell ref="A207:B207"/>
    <mergeCell ref="A208:B208"/>
    <mergeCell ref="A209:B211"/>
    <mergeCell ref="C209:C211"/>
    <mergeCell ref="D209:G209"/>
    <mergeCell ref="J210:J211"/>
    <mergeCell ref="K210:K211"/>
    <mergeCell ref="L210:L211"/>
    <mergeCell ref="M210:M211"/>
    <mergeCell ref="O210:O211"/>
    <mergeCell ref="P210:P211"/>
    <mergeCell ref="H209:J209"/>
    <mergeCell ref="K209:M209"/>
    <mergeCell ref="N209:N211"/>
    <mergeCell ref="O209:P209"/>
    <mergeCell ref="A199:B199"/>
    <mergeCell ref="A200:B200"/>
    <mergeCell ref="A201:A202"/>
    <mergeCell ref="A203:B203"/>
    <mergeCell ref="A204:B205"/>
    <mergeCell ref="C204:C205"/>
    <mergeCell ref="V172:V174"/>
    <mergeCell ref="E173:G173"/>
    <mergeCell ref="H173:J173"/>
    <mergeCell ref="A195:B195"/>
    <mergeCell ref="A196:F196"/>
    <mergeCell ref="A197:B198"/>
    <mergeCell ref="C197:C198"/>
    <mergeCell ref="D197:D198"/>
    <mergeCell ref="E197:E198"/>
    <mergeCell ref="F197:F198"/>
    <mergeCell ref="O172:O174"/>
    <mergeCell ref="P172:Q173"/>
    <mergeCell ref="R172:R174"/>
    <mergeCell ref="S172:S174"/>
    <mergeCell ref="T172:T174"/>
    <mergeCell ref="U172:U174"/>
    <mergeCell ref="A170:B170"/>
    <mergeCell ref="A171:B171"/>
    <mergeCell ref="A172:B174"/>
    <mergeCell ref="C172:C174"/>
    <mergeCell ref="D172:D174"/>
    <mergeCell ref="E172:J172"/>
    <mergeCell ref="K172:K174"/>
    <mergeCell ref="L172:N173"/>
    <mergeCell ref="N159:N161"/>
    <mergeCell ref="Q159:Q161"/>
    <mergeCell ref="R159:R161"/>
    <mergeCell ref="D160:D161"/>
    <mergeCell ref="E160:F160"/>
    <mergeCell ref="G160:G161"/>
    <mergeCell ref="H160:H161"/>
    <mergeCell ref="I160:I161"/>
    <mergeCell ref="J160:J161"/>
    <mergeCell ref="A157:B157"/>
    <mergeCell ref="A159:B161"/>
    <mergeCell ref="C159:C161"/>
    <mergeCell ref="D159:G159"/>
    <mergeCell ref="H159:J159"/>
    <mergeCell ref="K159:M159"/>
    <mergeCell ref="K160:K161"/>
    <mergeCell ref="L160:L161"/>
    <mergeCell ref="M160:M161"/>
    <mergeCell ref="O160:O161"/>
    <mergeCell ref="P160:P161"/>
    <mergeCell ref="O159:P159"/>
    <mergeCell ref="O150:O151"/>
    <mergeCell ref="P150:P151"/>
    <mergeCell ref="A152:B152"/>
    <mergeCell ref="A154:B154"/>
    <mergeCell ref="A155:B155"/>
    <mergeCell ref="A156:B156"/>
    <mergeCell ref="O149:P149"/>
    <mergeCell ref="Q149:Q151"/>
    <mergeCell ref="R149:R151"/>
    <mergeCell ref="D150:D151"/>
    <mergeCell ref="E150:F150"/>
    <mergeCell ref="G150:G151"/>
    <mergeCell ref="H150:H151"/>
    <mergeCell ref="I150:I151"/>
    <mergeCell ref="J150:J151"/>
    <mergeCell ref="K150:K151"/>
    <mergeCell ref="A149:B151"/>
    <mergeCell ref="C149:C151"/>
    <mergeCell ref="D149:G149"/>
    <mergeCell ref="H149:J149"/>
    <mergeCell ref="K149:M149"/>
    <mergeCell ref="N149:N151"/>
    <mergeCell ref="L150:L151"/>
    <mergeCell ref="M150:M151"/>
    <mergeCell ref="A136:B136"/>
    <mergeCell ref="A140:A143"/>
    <mergeCell ref="A146:B146"/>
    <mergeCell ref="A147:B147"/>
    <mergeCell ref="R120:R122"/>
    <mergeCell ref="S120:S122"/>
    <mergeCell ref="D121:D122"/>
    <mergeCell ref="E121:F121"/>
    <mergeCell ref="G121:G122"/>
    <mergeCell ref="H121:H122"/>
    <mergeCell ref="I121:I122"/>
    <mergeCell ref="J121:J122"/>
    <mergeCell ref="K121:K122"/>
    <mergeCell ref="L121:L122"/>
    <mergeCell ref="D120:G120"/>
    <mergeCell ref="H120:J120"/>
    <mergeCell ref="K120:M120"/>
    <mergeCell ref="N120:N122"/>
    <mergeCell ref="O120:P120"/>
    <mergeCell ref="Q120:Q122"/>
    <mergeCell ref="M121:M122"/>
    <mergeCell ref="O121:O122"/>
    <mergeCell ref="P121:P122"/>
    <mergeCell ref="A8:C8"/>
    <mergeCell ref="A57:B57"/>
    <mergeCell ref="A86:B86"/>
    <mergeCell ref="A96:B96"/>
    <mergeCell ref="A102:B102"/>
    <mergeCell ref="A120:B122"/>
    <mergeCell ref="C120:C122"/>
    <mergeCell ref="A123:B123"/>
    <mergeCell ref="A129:A132"/>
  </mergeCells>
  <dataValidations count="1">
    <dataValidation allowBlank="1" showInputMessage="1" showErrorMessage="1" errorTitle="ERROR" error="Por favor ingrese solo Números." sqref="A1:A238 C175:V1048576 W1:XFD1048576 A241:A1048576 B1:B1048576 S1:V172 R148:R149 C148:Q151 R156:R159 C152:R155 C156:Q161 C162:R174 C1:R147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2"/>
  <sheetViews>
    <sheetView topLeftCell="D166" zoomScale="80" zoomScaleNormal="80" workbookViewId="0">
      <selection activeCell="K179" sqref="K179"/>
    </sheetView>
  </sheetViews>
  <sheetFormatPr baseColWidth="10" defaultColWidth="11.42578125" defaultRowHeight="14.25" x14ac:dyDescent="0.2"/>
  <cols>
    <col min="1" max="1" width="23.5703125" style="5" customWidth="1"/>
    <col min="2" max="2" width="122.5703125" style="4" customWidth="1"/>
    <col min="3" max="3" width="24.5703125" style="5" customWidth="1"/>
    <col min="4" max="5" width="20.7109375" style="5" customWidth="1"/>
    <col min="6" max="6" width="18.42578125" style="5" customWidth="1"/>
    <col min="7" max="7" width="24.5703125" style="5" bestFit="1" customWidth="1"/>
    <col min="8" max="9" width="15.7109375" style="5" customWidth="1"/>
    <col min="10" max="10" width="16.7109375" style="5" customWidth="1"/>
    <col min="11" max="12" width="17" style="5" customWidth="1"/>
    <col min="13" max="13" width="18.28515625" style="5" customWidth="1"/>
    <col min="14" max="14" width="18.5703125" style="5" customWidth="1"/>
    <col min="15" max="15" width="14.140625" style="5" customWidth="1"/>
    <col min="16" max="16" width="12.7109375" style="5" customWidth="1"/>
    <col min="17" max="17" width="14.7109375" style="5" customWidth="1"/>
    <col min="18" max="18" width="22" style="5" customWidth="1"/>
    <col min="19" max="22" width="22.7109375" style="5" customWidth="1"/>
    <col min="23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2">
      <c r="A1" s="1" t="s">
        <v>0</v>
      </c>
      <c r="B1" s="2"/>
    </row>
    <row r="2" spans="1:14" s="3" customFormat="1" ht="15" customHeight="1" x14ac:dyDescent="0.2">
      <c r="A2" s="1" t="str">
        <f>CONCATENATE("COMUNA: ",[2]NOMBRE!B2," - ","( ",[2]NOMBRE!C2,[2]NOMBRE!D2,[2]NOMBRE!E2,[2]NOMBRE!F2,[2]NOMBRE!G2," )")</f>
        <v>COMUNA: LINARES - ( 07401 )</v>
      </c>
      <c r="B2" s="2"/>
    </row>
    <row r="3" spans="1:14" ht="15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14" ht="15" customHeight="1" x14ac:dyDescent="0.2">
      <c r="A4" s="1" t="str">
        <f>CONCATENATE("MES: ",[2]NOMBRE!B6," - ","( ",[2]NOMBRE!C6,[2]NOMBRE!D6," )")</f>
        <v>MES: ENERO - ( 01 )</v>
      </c>
    </row>
    <row r="5" spans="1:14" s="3" customFormat="1" ht="15" customHeight="1" x14ac:dyDescent="0.2">
      <c r="A5" s="1" t="str">
        <f>CONCATENATE("AÑO: ",[2]NOMBRE!B7)</f>
        <v>AÑO: 2022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ht="14.25" customHeigh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ht="15.95" customHeight="1" x14ac:dyDescent="0.2">
      <c r="A8" s="546" t="s">
        <v>2</v>
      </c>
      <c r="B8" s="546"/>
      <c r="C8" s="546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42" customHeight="1" x14ac:dyDescent="0.2">
      <c r="A9" s="8" t="s">
        <v>3</v>
      </c>
      <c r="B9" s="8" t="s">
        <v>4</v>
      </c>
      <c r="C9" s="471" t="s">
        <v>5</v>
      </c>
      <c r="D9" s="471" t="s">
        <v>6</v>
      </c>
      <c r="E9" s="471" t="s">
        <v>7</v>
      </c>
      <c r="F9" s="7"/>
      <c r="G9" s="458">
        <f>+E56+E77+E85+E95+E101+E110+E115+E118+S123+S136+R157+R170+V195+E252</f>
        <v>1968324795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2">
      <c r="A10" s="10"/>
      <c r="B10" s="11" t="s">
        <v>8</v>
      </c>
      <c r="C10" s="340">
        <f>SUM(C11:C18)</f>
        <v>10680</v>
      </c>
      <c r="D10" s="340">
        <f>SUM(D11:D18)</f>
        <v>10378</v>
      </c>
      <c r="E10" s="341">
        <f>SUM(E11:E18)</f>
        <v>90624790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4.1" customHeight="1" x14ac:dyDescent="0.2">
      <c r="A11" s="241"/>
      <c r="B11" s="242" t="s">
        <v>9</v>
      </c>
      <c r="C11" s="342">
        <f>[2]B!C54</f>
        <v>0</v>
      </c>
      <c r="D11" s="342">
        <f>[2]B!E54</f>
        <v>0</v>
      </c>
      <c r="E11" s="15">
        <f>[2]B!AL54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4.1" customHeight="1" x14ac:dyDescent="0.2">
      <c r="A12" s="241"/>
      <c r="B12" s="242" t="s">
        <v>10</v>
      </c>
      <c r="C12" s="342">
        <f>[2]B!C52</f>
        <v>6100</v>
      </c>
      <c r="D12" s="342">
        <f>[2]B!E52</f>
        <v>6100</v>
      </c>
      <c r="E12" s="15">
        <f>[2]B!AL52</f>
        <v>52887000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4.1" customHeight="1" x14ac:dyDescent="0.2">
      <c r="A13" s="241"/>
      <c r="B13" s="242" t="s">
        <v>11</v>
      </c>
      <c r="C13" s="342">
        <f>[2]B!C56</f>
        <v>4256</v>
      </c>
      <c r="D13" s="342">
        <f>[2]B!E56</f>
        <v>4035</v>
      </c>
      <c r="E13" s="15">
        <f>[2]B!AL56</f>
        <v>34983450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4.1" customHeight="1" x14ac:dyDescent="0.2">
      <c r="A14" s="241"/>
      <c r="B14" s="242" t="s">
        <v>12</v>
      </c>
      <c r="C14" s="342">
        <f>[2]B!C55</f>
        <v>194</v>
      </c>
      <c r="D14" s="342">
        <f>[2]B!E55</f>
        <v>113</v>
      </c>
      <c r="E14" s="15">
        <f>[2]B!AL55</f>
        <v>1817040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4.1" customHeight="1" x14ac:dyDescent="0.2">
      <c r="A15" s="241"/>
      <c r="B15" s="242" t="s">
        <v>13</v>
      </c>
      <c r="C15" s="342">
        <f>[2]B!C119</f>
        <v>130</v>
      </c>
      <c r="D15" s="342">
        <f>[2]B!E119</f>
        <v>130</v>
      </c>
      <c r="E15" s="15">
        <f>[2]B!AL119</f>
        <v>937300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4.1" customHeight="1" x14ac:dyDescent="0.2">
      <c r="A16" s="241"/>
      <c r="B16" s="242" t="s">
        <v>14</v>
      </c>
      <c r="C16" s="342">
        <f>[2]B!C122</f>
        <v>0</v>
      </c>
      <c r="D16" s="342">
        <f>[2]B!E122</f>
        <v>0</v>
      </c>
      <c r="E16" s="15">
        <f>[2]B!AL122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4.1" customHeight="1" x14ac:dyDescent="0.2">
      <c r="A17" s="241"/>
      <c r="B17" s="242" t="s">
        <v>15</v>
      </c>
      <c r="C17" s="342">
        <f>[2]B!C126</f>
        <v>0</v>
      </c>
      <c r="D17" s="342">
        <f>[2]B!E126</f>
        <v>0</v>
      </c>
      <c r="E17" s="15">
        <f>[2]B!AL126</f>
        <v>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14.1" customHeight="1" x14ac:dyDescent="0.2">
      <c r="A18" s="243" t="s">
        <v>16</v>
      </c>
      <c r="B18" s="244" t="s">
        <v>17</v>
      </c>
      <c r="C18" s="342">
        <f>[2]B!C1234</f>
        <v>0</v>
      </c>
      <c r="D18" s="343">
        <f>[2]B!E1234</f>
        <v>0</v>
      </c>
      <c r="E18" s="16">
        <f>[2]B!AL1234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14.1" customHeight="1" x14ac:dyDescent="0.2">
      <c r="A19" s="17"/>
      <c r="B19" s="18" t="s">
        <v>18</v>
      </c>
      <c r="C19" s="344">
        <f>SUM(C20:C29)</f>
        <v>2880</v>
      </c>
      <c r="D19" s="344">
        <f>SUM(D20:D29)</f>
        <v>2878</v>
      </c>
      <c r="E19" s="345">
        <f>SUM(E20:E29)</f>
        <v>5782880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14.1" customHeight="1" x14ac:dyDescent="0.2">
      <c r="A20" s="245" t="s">
        <v>19</v>
      </c>
      <c r="B20" s="244" t="s">
        <v>20</v>
      </c>
      <c r="C20" s="346">
        <f>[2]B!$C$60</f>
        <v>855</v>
      </c>
      <c r="D20" s="346">
        <f>[2]B!$E$60</f>
        <v>855</v>
      </c>
      <c r="E20" s="21">
        <f>[2]B!$AL$60</f>
        <v>1975050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14.1" customHeight="1" x14ac:dyDescent="0.2">
      <c r="A21" s="241" t="s">
        <v>21</v>
      </c>
      <c r="B21" s="242" t="s">
        <v>22</v>
      </c>
      <c r="C21" s="347">
        <f>[2]B!$C$61</f>
        <v>0</v>
      </c>
      <c r="D21" s="347">
        <f>[2]B!$E$61</f>
        <v>0</v>
      </c>
      <c r="E21" s="15">
        <f>[2]B!$AL$61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14.1" customHeight="1" x14ac:dyDescent="0.2">
      <c r="A22" s="241" t="s">
        <v>23</v>
      </c>
      <c r="B22" s="242" t="s">
        <v>24</v>
      </c>
      <c r="C22" s="347">
        <f>[2]B!$C$62</f>
        <v>0</v>
      </c>
      <c r="D22" s="347">
        <f>[2]B!$E$62</f>
        <v>0</v>
      </c>
      <c r="E22" s="15">
        <f>[2]B!$AL$62</f>
        <v>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14.1" customHeight="1" x14ac:dyDescent="0.2">
      <c r="A23" s="241" t="s">
        <v>25</v>
      </c>
      <c r="B23" s="242" t="s">
        <v>26</v>
      </c>
      <c r="C23" s="347">
        <f>[2]B!$C$63</f>
        <v>137</v>
      </c>
      <c r="D23" s="347">
        <f>[2]B!$E$63</f>
        <v>137</v>
      </c>
      <c r="E23" s="15">
        <f>[2]B!$AL$63</f>
        <v>184950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4.1" customHeight="1" x14ac:dyDescent="0.2">
      <c r="A24" s="241" t="s">
        <v>27</v>
      </c>
      <c r="B24" s="242" t="s">
        <v>28</v>
      </c>
      <c r="C24" s="347">
        <f>[2]B!$C$64</f>
        <v>886</v>
      </c>
      <c r="D24" s="347">
        <f>[2]B!$E$64</f>
        <v>884</v>
      </c>
      <c r="E24" s="15">
        <f>[2]B!$AL$64</f>
        <v>1193400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4.1" customHeight="1" x14ac:dyDescent="0.2">
      <c r="A25" s="241" t="s">
        <v>29</v>
      </c>
      <c r="B25" s="242" t="s">
        <v>30</v>
      </c>
      <c r="C25" s="347">
        <f>[2]B!$C$65</f>
        <v>456</v>
      </c>
      <c r="D25" s="347">
        <f>[2]B!$E$65</f>
        <v>456</v>
      </c>
      <c r="E25" s="15">
        <f>[2]B!$AL$65</f>
        <v>615600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4.1" customHeight="1" x14ac:dyDescent="0.2">
      <c r="A26" s="241" t="s">
        <v>31</v>
      </c>
      <c r="B26" s="242" t="s">
        <v>32</v>
      </c>
      <c r="C26" s="347">
        <f>[2]B!$C$1230</f>
        <v>214</v>
      </c>
      <c r="D26" s="347">
        <f>[2]B!$E$1230</f>
        <v>214</v>
      </c>
      <c r="E26" s="15">
        <f>[2]B!$AL$1230</f>
        <v>706200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4.1" customHeight="1" x14ac:dyDescent="0.2">
      <c r="A27" s="241" t="s">
        <v>33</v>
      </c>
      <c r="B27" s="242" t="s">
        <v>34</v>
      </c>
      <c r="C27" s="347">
        <f>[2]B!$C$1231</f>
        <v>331</v>
      </c>
      <c r="D27" s="347">
        <f>[2]B!$E$1231</f>
        <v>331</v>
      </c>
      <c r="E27" s="15">
        <f>[2]B!$AL$1231</f>
        <v>1092300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4.1" customHeight="1" x14ac:dyDescent="0.2">
      <c r="A28" s="241" t="s">
        <v>35</v>
      </c>
      <c r="B28" s="242" t="s">
        <v>36</v>
      </c>
      <c r="C28" s="347">
        <f>[2]B!$C$1232</f>
        <v>0</v>
      </c>
      <c r="D28" s="347">
        <f>[2]B!$E$1232</f>
        <v>0</v>
      </c>
      <c r="E28" s="15">
        <f>[2]B!$AL$1232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4.1" customHeight="1" x14ac:dyDescent="0.2">
      <c r="A29" s="241" t="s">
        <v>37</v>
      </c>
      <c r="B29" s="242" t="s">
        <v>38</v>
      </c>
      <c r="C29" s="347">
        <f>[2]B!$C$1233</f>
        <v>1</v>
      </c>
      <c r="D29" s="347">
        <f>[2]B!$E$1233</f>
        <v>1</v>
      </c>
      <c r="E29" s="15">
        <f>[2]B!$AL$1233</f>
        <v>15380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4.1" customHeight="1" x14ac:dyDescent="0.2">
      <c r="A30" s="246"/>
      <c r="B30" s="247" t="s">
        <v>39</v>
      </c>
      <c r="C30" s="348">
        <f>SUM(C31:C32)</f>
        <v>538</v>
      </c>
      <c r="D30" s="349"/>
      <c r="E30" s="24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4.1" customHeight="1" x14ac:dyDescent="0.2">
      <c r="A31" s="25"/>
      <c r="B31" s="242" t="s">
        <v>40</v>
      </c>
      <c r="C31" s="347">
        <f>[2]B!$C$67</f>
        <v>208</v>
      </c>
      <c r="D31" s="349"/>
      <c r="E31" s="24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4.1" customHeight="1" x14ac:dyDescent="0.2">
      <c r="A32" s="25"/>
      <c r="B32" s="242" t="s">
        <v>41</v>
      </c>
      <c r="C32" s="347">
        <f>[2]B!$C$68</f>
        <v>330</v>
      </c>
      <c r="D32" s="349"/>
      <c r="E32" s="24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2">
      <c r="A33" s="17"/>
      <c r="B33" s="18" t="s">
        <v>42</v>
      </c>
      <c r="C33" s="350">
        <f>SUM(C34:C35)</f>
        <v>0</v>
      </c>
      <c r="D33" s="344">
        <f>SUM(D34:D35)</f>
        <v>0</v>
      </c>
      <c r="E33" s="27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2">
      <c r="A34" s="243" t="s">
        <v>43</v>
      </c>
      <c r="B34" s="244" t="s">
        <v>44</v>
      </c>
      <c r="C34" s="351">
        <f>[2]B!$C$1235</f>
        <v>0</v>
      </c>
      <c r="D34" s="351">
        <f>[2]B!$E$1235</f>
        <v>0</v>
      </c>
      <c r="E34" s="28">
        <f>[2]B!$AL$1235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2">
      <c r="A35" s="241" t="s">
        <v>45</v>
      </c>
      <c r="B35" s="242" t="s">
        <v>46</v>
      </c>
      <c r="C35" s="342">
        <f>[2]B!$C$1236</f>
        <v>0</v>
      </c>
      <c r="D35" s="342">
        <f>[2]B!$E$1236</f>
        <v>0</v>
      </c>
      <c r="E35" s="29">
        <f>[2]B!$AL$1236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2">
      <c r="A36" s="246"/>
      <c r="B36" s="248" t="s">
        <v>47</v>
      </c>
      <c r="C36" s="352">
        <f>C37</f>
        <v>0</v>
      </c>
      <c r="D36" s="349"/>
      <c r="E36" s="3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28.5" x14ac:dyDescent="0.2">
      <c r="A37" s="241" t="s">
        <v>48</v>
      </c>
      <c r="B37" s="249" t="s">
        <v>49</v>
      </c>
      <c r="C37" s="353">
        <f>[2]B!$C$1210</f>
        <v>0</v>
      </c>
      <c r="D37" s="349"/>
      <c r="E37" s="3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20.100000000000001" customHeight="1" x14ac:dyDescent="0.2">
      <c r="A38" s="32"/>
      <c r="B38" s="18" t="s">
        <v>50</v>
      </c>
      <c r="C38" s="350">
        <f>SUM(C39:C44)</f>
        <v>1000</v>
      </c>
      <c r="D38" s="350">
        <f>SUM(D39:D44)</f>
        <v>1000</v>
      </c>
      <c r="E38" s="354">
        <f>SUM(E39:E44)</f>
        <v>2508000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2">
      <c r="A39" s="243" t="s">
        <v>51</v>
      </c>
      <c r="B39" s="244" t="s">
        <v>52</v>
      </c>
      <c r="C39" s="351">
        <f>[2]B!$C$128</f>
        <v>34</v>
      </c>
      <c r="D39" s="351">
        <f>[2]B!$E$128</f>
        <v>34</v>
      </c>
      <c r="E39" s="28">
        <f>[2]B!$AL$128</f>
        <v>150960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2">
      <c r="A40" s="250" t="s">
        <v>53</v>
      </c>
      <c r="B40" s="242" t="s">
        <v>54</v>
      </c>
      <c r="C40" s="342">
        <f>[2]B!$C$129</f>
        <v>521</v>
      </c>
      <c r="D40" s="342">
        <f>[2]B!$E$129</f>
        <v>521</v>
      </c>
      <c r="E40" s="29">
        <f>[2]B!$AL$129</f>
        <v>1271240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2">
      <c r="A41" s="241" t="s">
        <v>55</v>
      </c>
      <c r="B41" s="242" t="s">
        <v>56</v>
      </c>
      <c r="C41" s="342">
        <f>[2]B!$C$130</f>
        <v>0</v>
      </c>
      <c r="D41" s="342">
        <f>[2]B!$E$130</f>
        <v>0</v>
      </c>
      <c r="E41" s="29">
        <f>[2]B!$AL$130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2">
      <c r="A42" s="241" t="s">
        <v>57</v>
      </c>
      <c r="B42" s="242" t="s">
        <v>58</v>
      </c>
      <c r="C42" s="342">
        <f>[2]B!$C$131</f>
        <v>357</v>
      </c>
      <c r="D42" s="342">
        <f>[2]B!$E$131</f>
        <v>357</v>
      </c>
      <c r="E42" s="29">
        <f>[2]B!$AL$131</f>
        <v>871080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2">
      <c r="A43" s="251" t="s">
        <v>59</v>
      </c>
      <c r="B43" s="242" t="s">
        <v>60</v>
      </c>
      <c r="C43" s="342">
        <f>[2]B!$C$132</f>
        <v>27</v>
      </c>
      <c r="D43" s="342">
        <f>[2]B!$E$132</f>
        <v>27</v>
      </c>
      <c r="E43" s="29">
        <f>[2]B!$AL$132</f>
        <v>65880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2">
      <c r="A44" s="251" t="s">
        <v>61</v>
      </c>
      <c r="B44" s="242" t="s">
        <v>62</v>
      </c>
      <c r="C44" s="342">
        <f>[2]B!$C$133</f>
        <v>61</v>
      </c>
      <c r="D44" s="342">
        <f>[2]B!$E$133</f>
        <v>61</v>
      </c>
      <c r="E44" s="29">
        <f>[2]B!$AL$133</f>
        <v>148840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2">
      <c r="A45" s="252"/>
      <c r="B45" s="248" t="s">
        <v>63</v>
      </c>
      <c r="C45" s="355">
        <f>C46</f>
        <v>0</v>
      </c>
      <c r="D45" s="349"/>
      <c r="E45" s="24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2">
      <c r="A46" s="253"/>
      <c r="B46" s="249" t="s">
        <v>64</v>
      </c>
      <c r="C46" s="356">
        <f>[2]B!$C$135</f>
        <v>0</v>
      </c>
      <c r="D46" s="349"/>
      <c r="E46" s="24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20.100000000000001" customHeight="1" x14ac:dyDescent="0.2">
      <c r="A47" s="32"/>
      <c r="B47" s="18" t="s">
        <v>65</v>
      </c>
      <c r="C47" s="350">
        <f>SUM(C48:C52)</f>
        <v>848</v>
      </c>
      <c r="D47" s="350">
        <f>SUM(D48:D52)</f>
        <v>848</v>
      </c>
      <c r="E47" s="354">
        <f>SUM(E48:E52)</f>
        <v>1485460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2">
      <c r="A48" s="245" t="s">
        <v>66</v>
      </c>
      <c r="B48" s="244" t="s">
        <v>67</v>
      </c>
      <c r="C48" s="342">
        <f>[2]B!$C$141</f>
        <v>439</v>
      </c>
      <c r="D48" s="342">
        <f>[2]B!$E$141</f>
        <v>439</v>
      </c>
      <c r="E48" s="29">
        <f>[2]B!$AL$141</f>
        <v>930680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2">
      <c r="A49" s="241" t="s">
        <v>68</v>
      </c>
      <c r="B49" s="242" t="s">
        <v>69</v>
      </c>
      <c r="C49" s="342">
        <f>[2]B!$C$139</f>
        <v>62</v>
      </c>
      <c r="D49" s="342">
        <f>[2]B!$E$139</f>
        <v>62</v>
      </c>
      <c r="E49" s="29">
        <f>[2]B!$AL$139</f>
        <v>131440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2">
      <c r="A50" s="241" t="s">
        <v>70</v>
      </c>
      <c r="B50" s="242" t="s">
        <v>71</v>
      </c>
      <c r="C50" s="342">
        <f>[2]B!$C$140</f>
        <v>347</v>
      </c>
      <c r="D50" s="342">
        <f>[2]B!$E$140</f>
        <v>347</v>
      </c>
      <c r="E50" s="29">
        <f>[2]B!$AL$140</f>
        <v>423340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2">
      <c r="A51" s="254" t="s">
        <v>72</v>
      </c>
      <c r="B51" s="242" t="s">
        <v>73</v>
      </c>
      <c r="C51" s="342">
        <f>[2]B!$C$142</f>
        <v>0</v>
      </c>
      <c r="D51" s="342">
        <f>[2]B!$E$142</f>
        <v>0</v>
      </c>
      <c r="E51" s="29">
        <f>[2]B!$AL$142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2">
      <c r="A52" s="254" t="s">
        <v>74</v>
      </c>
      <c r="B52" s="242" t="s">
        <v>75</v>
      </c>
      <c r="C52" s="342">
        <f>[2]B!$C$143</f>
        <v>0</v>
      </c>
      <c r="D52" s="342">
        <f>[2]B!$E$143</f>
        <v>0</v>
      </c>
      <c r="E52" s="29">
        <f>[2]B!$AL$143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2">
      <c r="A53" s="246"/>
      <c r="B53" s="247" t="s">
        <v>76</v>
      </c>
      <c r="C53" s="357">
        <f>SUM(C54:C55)</f>
        <v>203</v>
      </c>
      <c r="D53" s="349"/>
      <c r="E53" s="36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2">
      <c r="A54" s="25"/>
      <c r="B54" s="242" t="s">
        <v>77</v>
      </c>
      <c r="C54" s="342">
        <f xml:space="preserve"> [2]B!$C$145</f>
        <v>203</v>
      </c>
      <c r="D54" s="349"/>
      <c r="E54" s="36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15" customHeight="1" x14ac:dyDescent="0.2">
      <c r="A55" s="37"/>
      <c r="B55" s="249" t="s">
        <v>78</v>
      </c>
      <c r="C55" s="356">
        <f>[2]B!$C$146</f>
        <v>0</v>
      </c>
      <c r="D55" s="358"/>
      <c r="E55" s="3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2">
      <c r="A56" s="40"/>
      <c r="B56" s="8" t="s">
        <v>79</v>
      </c>
      <c r="C56" s="350">
        <f>C10+C19+C33+C38+C47+C30+C36+C45+C53</f>
        <v>16149</v>
      </c>
      <c r="D56" s="350">
        <f>D10+D19+D33+D38+D47</f>
        <v>15104</v>
      </c>
      <c r="E56" s="359">
        <f>E10+E19+E33+E38+E47</f>
        <v>100401130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24.95" customHeight="1" x14ac:dyDescent="0.2">
      <c r="A57" s="547" t="s">
        <v>80</v>
      </c>
      <c r="B57" s="548"/>
      <c r="C57" s="360"/>
      <c r="D57" s="360"/>
      <c r="E57" s="43"/>
      <c r="F57" s="7"/>
      <c r="G57" s="7"/>
      <c r="H57" s="7"/>
      <c r="I57" s="7"/>
      <c r="J57" s="7"/>
      <c r="K57" s="7"/>
      <c r="L57" s="7"/>
    </row>
    <row r="58" spans="1:14" s="3" customFormat="1" ht="39.950000000000003" customHeight="1" x14ac:dyDescent="0.2">
      <c r="A58" s="8" t="s">
        <v>3</v>
      </c>
      <c r="B58" s="8" t="s">
        <v>4</v>
      </c>
      <c r="C58" s="478" t="s">
        <v>5</v>
      </c>
      <c r="D58" s="478" t="s">
        <v>6</v>
      </c>
      <c r="E58" s="478" t="s">
        <v>7</v>
      </c>
      <c r="F58" s="7"/>
      <c r="G58" s="7"/>
      <c r="H58" s="7"/>
      <c r="I58" s="7"/>
      <c r="J58" s="7"/>
      <c r="K58" s="7"/>
      <c r="L58" s="7"/>
    </row>
    <row r="59" spans="1:14" s="3" customFormat="1" ht="20.100000000000001" customHeight="1" x14ac:dyDescent="0.2">
      <c r="A59" s="8"/>
      <c r="B59" s="255" t="s">
        <v>81</v>
      </c>
      <c r="C59" s="350"/>
      <c r="D59" s="350"/>
      <c r="E59" s="45"/>
      <c r="F59" s="7"/>
      <c r="G59" s="7"/>
      <c r="H59" s="7"/>
      <c r="I59" s="7"/>
      <c r="J59" s="7"/>
      <c r="K59" s="7"/>
      <c r="L59" s="7"/>
    </row>
    <row r="60" spans="1:14" s="3" customFormat="1" ht="15" customHeight="1" x14ac:dyDescent="0.2">
      <c r="A60" s="256" t="s">
        <v>82</v>
      </c>
      <c r="B60" s="46" t="s">
        <v>83</v>
      </c>
      <c r="C60" s="361">
        <f>[2]B!C196</f>
        <v>1681</v>
      </c>
      <c r="D60" s="361">
        <f>[2]B!E196</f>
        <v>1361</v>
      </c>
      <c r="E60" s="29">
        <f>[2]B!$AL$196</f>
        <v>52629870</v>
      </c>
      <c r="F60" s="7"/>
      <c r="G60" s="7"/>
      <c r="H60" s="7"/>
      <c r="I60" s="7"/>
      <c r="J60" s="7"/>
      <c r="K60" s="7"/>
      <c r="L60" s="7"/>
    </row>
    <row r="61" spans="1:14" s="3" customFormat="1" ht="15" customHeight="1" x14ac:dyDescent="0.2">
      <c r="A61" s="256" t="s">
        <v>84</v>
      </c>
      <c r="B61" s="46" t="s">
        <v>85</v>
      </c>
      <c r="C61" s="361">
        <f>[2]B!C197</f>
        <v>1907</v>
      </c>
      <c r="D61" s="361">
        <f>[2]B!E197</f>
        <v>1896</v>
      </c>
      <c r="E61" s="29">
        <f>[2]B!$AL$197</f>
        <v>82532880</v>
      </c>
      <c r="F61" s="7"/>
      <c r="G61" s="7"/>
      <c r="H61" s="7"/>
      <c r="I61" s="7"/>
      <c r="J61" s="7"/>
      <c r="K61" s="7"/>
      <c r="L61" s="7"/>
    </row>
    <row r="62" spans="1:14" s="3" customFormat="1" ht="15" customHeight="1" x14ac:dyDescent="0.2">
      <c r="A62" s="256" t="s">
        <v>86</v>
      </c>
      <c r="B62" s="46" t="s">
        <v>87</v>
      </c>
      <c r="C62" s="361">
        <f>[2]B!C198</f>
        <v>393</v>
      </c>
      <c r="D62" s="361">
        <f>[2]B!E198</f>
        <v>393</v>
      </c>
      <c r="E62" s="29">
        <f>[2]B!$AL$198</f>
        <v>31817280</v>
      </c>
      <c r="F62" s="7"/>
      <c r="G62" s="7"/>
      <c r="H62" s="7"/>
      <c r="I62" s="7"/>
      <c r="J62" s="7"/>
      <c r="K62" s="7"/>
      <c r="L62" s="7"/>
    </row>
    <row r="63" spans="1:14" s="3" customFormat="1" ht="15" customHeight="1" x14ac:dyDescent="0.2">
      <c r="A63" s="256" t="s">
        <v>88</v>
      </c>
      <c r="B63" s="46" t="s">
        <v>89</v>
      </c>
      <c r="C63" s="361">
        <f>[2]B!C199</f>
        <v>135</v>
      </c>
      <c r="D63" s="361">
        <f>[2]B!E199</f>
        <v>135</v>
      </c>
      <c r="E63" s="29">
        <f>[2]B!$AL$199</f>
        <v>10929600</v>
      </c>
      <c r="F63" s="7"/>
      <c r="G63" s="7"/>
      <c r="H63" s="7"/>
      <c r="I63" s="7"/>
      <c r="J63" s="7"/>
      <c r="K63" s="7"/>
      <c r="L63" s="7"/>
    </row>
    <row r="64" spans="1:14" s="3" customFormat="1" ht="15" customHeight="1" x14ac:dyDescent="0.2">
      <c r="A64" s="256" t="s">
        <v>90</v>
      </c>
      <c r="B64" s="46" t="s">
        <v>91</v>
      </c>
      <c r="C64" s="361">
        <f>[2]B!C200</f>
        <v>0</v>
      </c>
      <c r="D64" s="361">
        <f>[2]B!E200</f>
        <v>0</v>
      </c>
      <c r="E64" s="29">
        <f>[2]B!$AL$200</f>
        <v>0</v>
      </c>
      <c r="F64" s="7"/>
      <c r="G64" s="7"/>
      <c r="H64" s="7"/>
      <c r="I64" s="7"/>
      <c r="J64" s="7"/>
      <c r="K64" s="7"/>
      <c r="L64" s="7"/>
    </row>
    <row r="65" spans="1:12" s="3" customFormat="1" ht="15" customHeight="1" x14ac:dyDescent="0.2">
      <c r="A65" s="256" t="s">
        <v>92</v>
      </c>
      <c r="B65" s="46" t="s">
        <v>93</v>
      </c>
      <c r="C65" s="361">
        <f>[2]B!C201</f>
        <v>559</v>
      </c>
      <c r="D65" s="361">
        <f>[2]B!E201</f>
        <v>559</v>
      </c>
      <c r="E65" s="29">
        <f>[2]B!$AL$201</f>
        <v>93688400</v>
      </c>
      <c r="F65" s="7"/>
      <c r="G65" s="7"/>
      <c r="H65" s="7"/>
      <c r="I65" s="7"/>
      <c r="J65" s="7"/>
      <c r="K65" s="7"/>
      <c r="L65" s="7"/>
    </row>
    <row r="66" spans="1:12" s="3" customFormat="1" ht="15" customHeight="1" x14ac:dyDescent="0.2">
      <c r="A66" s="256" t="s">
        <v>94</v>
      </c>
      <c r="B66" s="46" t="s">
        <v>95</v>
      </c>
      <c r="C66" s="361">
        <f>[2]B!C202</f>
        <v>0</v>
      </c>
      <c r="D66" s="361">
        <f>[2]B!E202</f>
        <v>0</v>
      </c>
      <c r="E66" s="29">
        <f>[2]B!$AL$202</f>
        <v>0</v>
      </c>
      <c r="F66" s="7"/>
      <c r="G66" s="7"/>
      <c r="H66" s="7"/>
      <c r="I66" s="7"/>
      <c r="J66" s="7"/>
      <c r="K66" s="7"/>
      <c r="L66" s="7"/>
    </row>
    <row r="67" spans="1:12" s="3" customFormat="1" ht="15" customHeight="1" x14ac:dyDescent="0.2">
      <c r="A67" s="256" t="s">
        <v>96</v>
      </c>
      <c r="B67" s="46" t="s">
        <v>97</v>
      </c>
      <c r="C67" s="361">
        <f>[2]B!C203</f>
        <v>0</v>
      </c>
      <c r="D67" s="361">
        <f>[2]B!E203</f>
        <v>0</v>
      </c>
      <c r="E67" s="29">
        <f>[2]B!$AL$203</f>
        <v>0</v>
      </c>
      <c r="F67" s="7"/>
      <c r="G67" s="7"/>
      <c r="H67" s="7"/>
      <c r="I67" s="7"/>
      <c r="J67" s="7"/>
      <c r="K67" s="7"/>
      <c r="L67" s="7"/>
    </row>
    <row r="68" spans="1:12" s="3" customFormat="1" ht="15" customHeight="1" x14ac:dyDescent="0.2">
      <c r="A68" s="256" t="s">
        <v>98</v>
      </c>
      <c r="B68" s="46" t="s">
        <v>99</v>
      </c>
      <c r="C68" s="361">
        <f>[2]B!C204</f>
        <v>450</v>
      </c>
      <c r="D68" s="361">
        <f>[2]B!E204</f>
        <v>449</v>
      </c>
      <c r="E68" s="29">
        <f>[2]B!$AL$204</f>
        <v>17385280</v>
      </c>
      <c r="F68" s="7"/>
      <c r="G68" s="7"/>
      <c r="H68" s="7"/>
      <c r="I68" s="7"/>
      <c r="J68" s="7"/>
      <c r="K68" s="7"/>
      <c r="L68" s="7"/>
    </row>
    <row r="69" spans="1:12" s="3" customFormat="1" ht="15" customHeight="1" x14ac:dyDescent="0.2">
      <c r="A69" s="256" t="s">
        <v>100</v>
      </c>
      <c r="B69" s="46" t="s">
        <v>101</v>
      </c>
      <c r="C69" s="361">
        <f>[2]B!C205</f>
        <v>170</v>
      </c>
      <c r="D69" s="361">
        <f>[2]B!E205</f>
        <v>169</v>
      </c>
      <c r="E69" s="29">
        <f>[2]B!$AL$205</f>
        <v>1321580</v>
      </c>
      <c r="F69" s="7"/>
      <c r="G69" s="7"/>
      <c r="H69" s="7"/>
      <c r="I69" s="7"/>
      <c r="J69" s="7"/>
      <c r="K69" s="7"/>
      <c r="L69" s="7"/>
    </row>
    <row r="70" spans="1:12" s="3" customFormat="1" ht="15" customHeight="1" x14ac:dyDescent="0.2">
      <c r="A70" s="256" t="s">
        <v>102</v>
      </c>
      <c r="B70" s="46" t="s">
        <v>103</v>
      </c>
      <c r="C70" s="361">
        <f>[2]B!C206</f>
        <v>51</v>
      </c>
      <c r="D70" s="361">
        <f>[2]B!E206</f>
        <v>51</v>
      </c>
      <c r="E70" s="29">
        <f>[2]B!$AL$206</f>
        <v>3704130</v>
      </c>
      <c r="F70" s="7"/>
      <c r="G70" s="7"/>
      <c r="H70" s="7"/>
      <c r="I70" s="7"/>
      <c r="J70" s="7"/>
      <c r="K70" s="7"/>
      <c r="L70" s="7"/>
    </row>
    <row r="71" spans="1:12" s="3" customFormat="1" ht="15" customHeight="1" x14ac:dyDescent="0.2">
      <c r="A71" s="256" t="s">
        <v>104</v>
      </c>
      <c r="B71" s="46" t="s">
        <v>105</v>
      </c>
      <c r="C71" s="361">
        <f>[2]B!C207</f>
        <v>0</v>
      </c>
      <c r="D71" s="361">
        <f>[2]B!E207</f>
        <v>0</v>
      </c>
      <c r="E71" s="29">
        <f>[2]B!$AL$207</f>
        <v>0</v>
      </c>
      <c r="F71" s="7"/>
      <c r="G71" s="7"/>
      <c r="H71" s="7"/>
      <c r="I71" s="7"/>
      <c r="J71" s="7"/>
      <c r="K71" s="7"/>
      <c r="L71" s="7"/>
    </row>
    <row r="72" spans="1:12" s="3" customFormat="1" ht="15" customHeight="1" x14ac:dyDescent="0.2">
      <c r="A72" s="256" t="s">
        <v>106</v>
      </c>
      <c r="B72" s="46" t="s">
        <v>107</v>
      </c>
      <c r="C72" s="361">
        <f>[2]B!C208</f>
        <v>0</v>
      </c>
      <c r="D72" s="361">
        <f>[2]B!E208</f>
        <v>0</v>
      </c>
      <c r="E72" s="29">
        <f>[2]B!$AL$208</f>
        <v>0</v>
      </c>
      <c r="F72" s="7"/>
      <c r="G72" s="7"/>
      <c r="H72" s="7"/>
      <c r="I72" s="7"/>
      <c r="J72" s="7"/>
      <c r="K72" s="7"/>
      <c r="L72" s="7"/>
    </row>
    <row r="73" spans="1:12" s="3" customFormat="1" ht="15" customHeight="1" x14ac:dyDescent="0.2">
      <c r="A73" s="256" t="s">
        <v>108</v>
      </c>
      <c r="B73" s="46" t="s">
        <v>109</v>
      </c>
      <c r="C73" s="361">
        <f>[2]B!C209</f>
        <v>0</v>
      </c>
      <c r="D73" s="361">
        <f>[2]B!E209</f>
        <v>0</v>
      </c>
      <c r="E73" s="29">
        <f>[2]B!$AL$209</f>
        <v>0</v>
      </c>
      <c r="F73" s="7"/>
      <c r="G73" s="7"/>
      <c r="H73" s="7"/>
      <c r="I73" s="7"/>
      <c r="J73" s="7"/>
      <c r="K73" s="7"/>
      <c r="L73" s="7"/>
    </row>
    <row r="74" spans="1:12" s="3" customFormat="1" ht="15" customHeight="1" x14ac:dyDescent="0.2">
      <c r="A74" s="256" t="s">
        <v>110</v>
      </c>
      <c r="B74" s="46" t="s">
        <v>111</v>
      </c>
      <c r="C74" s="361">
        <f>[2]B!C210</f>
        <v>0</v>
      </c>
      <c r="D74" s="361">
        <f>[2]B!E210</f>
        <v>0</v>
      </c>
      <c r="E74" s="29">
        <f>[2]B!$AL$210</f>
        <v>0</v>
      </c>
      <c r="F74" s="7"/>
      <c r="G74" s="7"/>
      <c r="H74" s="7"/>
      <c r="I74" s="7"/>
      <c r="J74" s="7"/>
      <c r="K74" s="7"/>
      <c r="L74" s="7"/>
    </row>
    <row r="75" spans="1:12" s="3" customFormat="1" ht="15" customHeight="1" x14ac:dyDescent="0.2">
      <c r="A75" s="256" t="s">
        <v>112</v>
      </c>
      <c r="B75" s="46" t="s">
        <v>113</v>
      </c>
      <c r="C75" s="361">
        <f>[2]B!C211</f>
        <v>243</v>
      </c>
      <c r="D75" s="361">
        <f>[2]B!E211</f>
        <v>243</v>
      </c>
      <c r="E75" s="29">
        <f>[2]B!$AL$211</f>
        <v>14033250</v>
      </c>
      <c r="F75" s="7"/>
      <c r="G75" s="7"/>
      <c r="H75" s="7"/>
      <c r="I75" s="7"/>
      <c r="J75" s="7"/>
      <c r="K75" s="7"/>
      <c r="L75" s="7"/>
    </row>
    <row r="76" spans="1:12" s="3" customFormat="1" ht="15" customHeight="1" x14ac:dyDescent="0.2">
      <c r="A76" s="257" t="s">
        <v>114</v>
      </c>
      <c r="B76" s="49" t="s">
        <v>115</v>
      </c>
      <c r="C76" s="361">
        <f>[2]B!C212</f>
        <v>438</v>
      </c>
      <c r="D76" s="361">
        <f>[2]B!E212</f>
        <v>438</v>
      </c>
      <c r="E76" s="29">
        <f>[2]B!$AL$212</f>
        <v>42131220</v>
      </c>
      <c r="F76" s="7"/>
      <c r="G76" s="7"/>
      <c r="H76" s="7"/>
      <c r="I76" s="7"/>
      <c r="J76" s="7"/>
      <c r="K76" s="7"/>
      <c r="L76" s="7"/>
    </row>
    <row r="77" spans="1:12" s="3" customFormat="1" ht="20.100000000000001" customHeight="1" x14ac:dyDescent="0.2">
      <c r="A77" s="258"/>
      <c r="B77" s="50" t="s">
        <v>79</v>
      </c>
      <c r="C77" s="362">
        <f>SUM(C60:C76)</f>
        <v>6027</v>
      </c>
      <c r="D77" s="362">
        <f t="shared" ref="D77:E77" si="0">SUM(D60:D76)</f>
        <v>5694</v>
      </c>
      <c r="E77" s="359">
        <f t="shared" si="0"/>
        <v>350173490</v>
      </c>
      <c r="F77" s="7"/>
      <c r="G77" s="7"/>
      <c r="H77" s="7"/>
      <c r="I77" s="7"/>
      <c r="J77" s="7"/>
      <c r="K77" s="7"/>
      <c r="L77" s="7"/>
    </row>
    <row r="78" spans="1:12" s="3" customFormat="1" ht="24.95" customHeight="1" x14ac:dyDescent="0.2">
      <c r="A78" s="52" t="s">
        <v>116</v>
      </c>
      <c r="B78" s="53"/>
      <c r="C78" s="363"/>
      <c r="D78" s="363"/>
      <c r="E78" s="55"/>
      <c r="F78" s="7"/>
      <c r="G78" s="7"/>
      <c r="H78" s="7"/>
      <c r="I78" s="7"/>
      <c r="J78" s="7"/>
      <c r="K78" s="7"/>
      <c r="L78" s="7"/>
    </row>
    <row r="79" spans="1:12" s="3" customFormat="1" ht="39.950000000000003" customHeight="1" x14ac:dyDescent="0.2">
      <c r="A79" s="8" t="s">
        <v>3</v>
      </c>
      <c r="B79" s="56" t="s">
        <v>117</v>
      </c>
      <c r="C79" s="478" t="s">
        <v>5</v>
      </c>
      <c r="D79" s="57" t="s">
        <v>6</v>
      </c>
      <c r="E79" s="478" t="s">
        <v>7</v>
      </c>
      <c r="F79" s="7"/>
      <c r="G79" s="7"/>
      <c r="H79" s="7"/>
      <c r="I79" s="7"/>
      <c r="J79" s="7"/>
      <c r="K79" s="7"/>
      <c r="L79" s="7"/>
    </row>
    <row r="80" spans="1:12" s="3" customFormat="1" ht="15" customHeight="1" x14ac:dyDescent="0.2">
      <c r="A80" s="243">
        <v>3003001</v>
      </c>
      <c r="B80" s="58" t="s">
        <v>118</v>
      </c>
      <c r="C80" s="364">
        <f>[2]B!C3150</f>
        <v>6</v>
      </c>
      <c r="D80" s="365">
        <f>[2]B!$E$3150</f>
        <v>6</v>
      </c>
      <c r="E80" s="28">
        <f>[2]B!$AL$3150</f>
        <v>50520</v>
      </c>
      <c r="F80" s="7"/>
      <c r="G80" s="7"/>
      <c r="H80" s="7"/>
      <c r="I80" s="7"/>
      <c r="J80" s="7"/>
      <c r="K80" s="7"/>
      <c r="L80" s="7"/>
    </row>
    <row r="81" spans="1:22" s="3" customFormat="1" ht="15" customHeight="1" x14ac:dyDescent="0.2">
      <c r="A81" s="241" t="s">
        <v>119</v>
      </c>
      <c r="B81" s="59" t="s">
        <v>120</v>
      </c>
      <c r="C81" s="366">
        <f>[2]B!C3151</f>
        <v>0</v>
      </c>
      <c r="D81" s="367">
        <f>[2]B!$E$3151</f>
        <v>0</v>
      </c>
      <c r="E81" s="29">
        <f>[2]B!$AL$3151</f>
        <v>0</v>
      </c>
      <c r="F81" s="7"/>
      <c r="G81" s="7"/>
      <c r="H81" s="7"/>
      <c r="I81" s="7"/>
      <c r="J81" s="7"/>
      <c r="K81" s="7"/>
      <c r="L81" s="7"/>
    </row>
    <row r="82" spans="1:22" s="3" customFormat="1" ht="15" customHeight="1" x14ac:dyDescent="0.2">
      <c r="A82" s="241" t="s">
        <v>121</v>
      </c>
      <c r="B82" s="59" t="s">
        <v>122</v>
      </c>
      <c r="C82" s="366">
        <f>[2]B!C3152</f>
        <v>0</v>
      </c>
      <c r="D82" s="366">
        <f>[2]B!$E$3152</f>
        <v>0</v>
      </c>
      <c r="E82" s="29">
        <f>[2]B!$AL$3152</f>
        <v>0</v>
      </c>
      <c r="F82" s="7"/>
      <c r="G82" s="7"/>
      <c r="H82" s="7"/>
      <c r="I82" s="7"/>
      <c r="J82" s="7"/>
      <c r="K82" s="7"/>
      <c r="L82" s="7"/>
    </row>
    <row r="83" spans="1:22" s="3" customFormat="1" ht="15" customHeight="1" x14ac:dyDescent="0.2">
      <c r="A83" s="241" t="s">
        <v>123</v>
      </c>
      <c r="B83" s="59" t="s">
        <v>124</v>
      </c>
      <c r="C83" s="366">
        <f>[2]B!C3153</f>
        <v>0</v>
      </c>
      <c r="D83" s="366">
        <f>[2]B!$E$3153</f>
        <v>0</v>
      </c>
      <c r="E83" s="29">
        <f>[2]B!$AL$3153</f>
        <v>0</v>
      </c>
      <c r="F83" s="7"/>
      <c r="G83" s="7"/>
      <c r="H83" s="7"/>
      <c r="I83" s="7"/>
      <c r="J83" s="7"/>
      <c r="K83" s="7"/>
      <c r="L83" s="7"/>
    </row>
    <row r="84" spans="1:22" s="3" customFormat="1" ht="15" customHeight="1" x14ac:dyDescent="0.2">
      <c r="A84" s="253" t="s">
        <v>125</v>
      </c>
      <c r="B84" s="60" t="s">
        <v>126</v>
      </c>
      <c r="C84" s="368">
        <f>[2]B!C3154</f>
        <v>0</v>
      </c>
      <c r="D84" s="368">
        <f>[2]B!$E$3154</f>
        <v>0</v>
      </c>
      <c r="E84" s="61">
        <f>[2]B!$AL$3154</f>
        <v>0</v>
      </c>
      <c r="F84" s="7"/>
      <c r="G84" s="7"/>
      <c r="H84" s="7"/>
      <c r="I84" s="7"/>
      <c r="J84" s="7"/>
      <c r="K84" s="7"/>
      <c r="L84" s="7"/>
    </row>
    <row r="85" spans="1:22" s="3" customFormat="1" ht="15" customHeight="1" x14ac:dyDescent="0.2">
      <c r="A85" s="258"/>
      <c r="B85" s="62" t="s">
        <v>79</v>
      </c>
      <c r="C85" s="369">
        <f>SUM(C80:C84)</f>
        <v>6</v>
      </c>
      <c r="D85" s="369">
        <f>SUM(D80:D84)</f>
        <v>6</v>
      </c>
      <c r="E85" s="370">
        <f>SUM(E80:E84)</f>
        <v>50520</v>
      </c>
      <c r="F85" s="7"/>
      <c r="G85" s="7"/>
      <c r="H85" s="7"/>
      <c r="I85" s="7"/>
      <c r="J85" s="7"/>
      <c r="K85" s="7"/>
      <c r="L85" s="7"/>
    </row>
    <row r="86" spans="1:22" s="67" customFormat="1" ht="24.95" customHeight="1" x14ac:dyDescent="0.2">
      <c r="A86" s="549" t="s">
        <v>127</v>
      </c>
      <c r="B86" s="549"/>
      <c r="C86" s="371"/>
      <c r="D86" s="371"/>
      <c r="E86" s="66"/>
    </row>
    <row r="87" spans="1:22" s="3" customFormat="1" ht="39.950000000000003" customHeight="1" x14ac:dyDescent="0.2">
      <c r="A87" s="8" t="s">
        <v>3</v>
      </c>
      <c r="B87" s="56" t="s">
        <v>128</v>
      </c>
      <c r="C87" s="478" t="s">
        <v>5</v>
      </c>
      <c r="D87" s="57" t="s">
        <v>6</v>
      </c>
      <c r="E87" s="478" t="s">
        <v>7</v>
      </c>
      <c r="F87" s="7"/>
      <c r="G87" s="7"/>
      <c r="H87" s="7"/>
      <c r="I87" s="7"/>
      <c r="J87" s="7"/>
      <c r="K87" s="7"/>
      <c r="L87" s="7"/>
    </row>
    <row r="88" spans="1:22" s="3" customFormat="1" ht="15" customHeight="1" x14ac:dyDescent="0.2">
      <c r="A88" s="243">
        <v>2401061</v>
      </c>
      <c r="B88" s="58" t="s">
        <v>129</v>
      </c>
      <c r="C88" s="364">
        <f>[2]B!$C$2951</f>
        <v>165</v>
      </c>
      <c r="D88" s="364">
        <f>[2]B!$E$2951</f>
        <v>165</v>
      </c>
      <c r="E88" s="28">
        <f>[2]B!$AL$2951</f>
        <v>3712500</v>
      </c>
      <c r="F88" s="7"/>
      <c r="G88" s="7"/>
      <c r="H88" s="7"/>
      <c r="I88" s="7"/>
      <c r="J88" s="7"/>
      <c r="K88" s="7"/>
      <c r="L88" s="7"/>
    </row>
    <row r="89" spans="1:22" s="3" customFormat="1" ht="15" customHeight="1" x14ac:dyDescent="0.2">
      <c r="A89" s="241" t="s">
        <v>130</v>
      </c>
      <c r="B89" s="59" t="s">
        <v>131</v>
      </c>
      <c r="C89" s="366">
        <f>[2]B!$C$2952</f>
        <v>209</v>
      </c>
      <c r="D89" s="366">
        <f>[2]B!$E$2952</f>
        <v>209</v>
      </c>
      <c r="E89" s="29">
        <f>[2]B!$AL$2952</f>
        <v>14793020</v>
      </c>
      <c r="F89" s="7"/>
      <c r="G89" s="7"/>
      <c r="H89" s="7"/>
      <c r="I89" s="7"/>
      <c r="J89" s="7"/>
      <c r="K89" s="7"/>
      <c r="L89" s="7"/>
    </row>
    <row r="90" spans="1:22" s="3" customFormat="1" ht="15" customHeight="1" x14ac:dyDescent="0.2">
      <c r="A90" s="241" t="s">
        <v>132</v>
      </c>
      <c r="B90" s="59" t="s">
        <v>133</v>
      </c>
      <c r="C90" s="366">
        <f>[2]B!$C$2953</f>
        <v>0</v>
      </c>
      <c r="D90" s="366">
        <f>[2]B!$E$2953</f>
        <v>0</v>
      </c>
      <c r="E90" s="29">
        <f>[2]B!$AL$2953</f>
        <v>0</v>
      </c>
      <c r="F90" s="7"/>
      <c r="G90" s="7"/>
      <c r="H90" s="7"/>
      <c r="I90" s="7"/>
      <c r="J90" s="7"/>
      <c r="K90" s="7"/>
      <c r="L90" s="7"/>
    </row>
    <row r="91" spans="1:22" s="3" customFormat="1" ht="15" customHeight="1" x14ac:dyDescent="0.2">
      <c r="A91" s="241" t="s">
        <v>134</v>
      </c>
      <c r="B91" s="59" t="s">
        <v>135</v>
      </c>
      <c r="C91" s="366">
        <f>[2]B!$C$2954</f>
        <v>247</v>
      </c>
      <c r="D91" s="366">
        <f>[2]B!$E$2954</f>
        <v>245</v>
      </c>
      <c r="E91" s="29">
        <f>[2]B!$AL$2954</f>
        <v>757050</v>
      </c>
      <c r="F91" s="7"/>
      <c r="G91" s="7"/>
      <c r="H91" s="7"/>
      <c r="I91" s="7"/>
      <c r="J91" s="7"/>
      <c r="K91" s="7"/>
      <c r="L91" s="7"/>
    </row>
    <row r="92" spans="1:22" s="3" customFormat="1" ht="15" customHeight="1" x14ac:dyDescent="0.2">
      <c r="A92" s="241" t="s">
        <v>136</v>
      </c>
      <c r="B92" s="59" t="s">
        <v>137</v>
      </c>
      <c r="C92" s="366">
        <f>[2]B!$C$2955</f>
        <v>0</v>
      </c>
      <c r="D92" s="366">
        <f>[2]B!$E$2955</f>
        <v>0</v>
      </c>
      <c r="E92" s="29">
        <f>[2]B!$AL$2955</f>
        <v>0</v>
      </c>
      <c r="F92" s="7"/>
      <c r="G92" s="7"/>
      <c r="H92" s="7"/>
      <c r="I92" s="7"/>
      <c r="J92" s="7"/>
      <c r="K92" s="7"/>
      <c r="L92" s="7"/>
    </row>
    <row r="93" spans="1:22" s="3" customFormat="1" ht="15" customHeight="1" x14ac:dyDescent="0.2">
      <c r="A93" s="241" t="s">
        <v>138</v>
      </c>
      <c r="B93" s="59" t="s">
        <v>139</v>
      </c>
      <c r="C93" s="366">
        <f>[2]B!$C$2956</f>
        <v>0</v>
      </c>
      <c r="D93" s="366">
        <f>[2]B!$E$2956</f>
        <v>0</v>
      </c>
      <c r="E93" s="29">
        <f>[2]B!$AL$2956</f>
        <v>0</v>
      </c>
      <c r="F93" s="7"/>
      <c r="G93" s="7"/>
      <c r="H93" s="7"/>
      <c r="I93" s="7"/>
      <c r="J93" s="7"/>
      <c r="K93" s="7"/>
      <c r="L93" s="7"/>
      <c r="V93" s="68"/>
    </row>
    <row r="94" spans="1:22" s="3" customFormat="1" ht="15" customHeight="1" x14ac:dyDescent="0.2">
      <c r="A94" s="253" t="s">
        <v>140</v>
      </c>
      <c r="B94" s="60" t="s">
        <v>141</v>
      </c>
      <c r="C94" s="368">
        <f>[2]B!$C$2957</f>
        <v>0</v>
      </c>
      <c r="D94" s="368">
        <f>[2]B!$E$2957</f>
        <v>0</v>
      </c>
      <c r="E94" s="61">
        <f>[2]B!$AL$2957</f>
        <v>0</v>
      </c>
      <c r="F94" s="7"/>
      <c r="G94" s="7"/>
      <c r="H94" s="7"/>
      <c r="I94" s="7"/>
      <c r="J94" s="7"/>
      <c r="K94" s="7"/>
      <c r="L94" s="7"/>
      <c r="V94" s="68"/>
    </row>
    <row r="95" spans="1:22" s="3" customFormat="1" ht="15" customHeight="1" x14ac:dyDescent="0.2">
      <c r="A95" s="258"/>
      <c r="B95" s="62" t="s">
        <v>79</v>
      </c>
      <c r="C95" s="372">
        <f>SUM(C88:C94)</f>
        <v>621</v>
      </c>
      <c r="D95" s="372">
        <f>SUM(D88:D94)</f>
        <v>619</v>
      </c>
      <c r="E95" s="370">
        <f>SUM(E88:E94)</f>
        <v>19262570</v>
      </c>
      <c r="F95" s="7"/>
      <c r="G95" s="7"/>
      <c r="H95" s="7"/>
      <c r="I95" s="7"/>
      <c r="J95" s="7"/>
      <c r="K95" s="7"/>
      <c r="L95" s="7"/>
      <c r="V95" s="68"/>
    </row>
    <row r="96" spans="1:22" s="72" customFormat="1" ht="24.95" customHeight="1" x14ac:dyDescent="0.2">
      <c r="A96" s="548" t="s">
        <v>142</v>
      </c>
      <c r="B96" s="548"/>
      <c r="C96" s="373"/>
      <c r="D96" s="373"/>
      <c r="E96" s="43"/>
      <c r="F96" s="259"/>
      <c r="G96" s="259"/>
      <c r="H96" s="259"/>
      <c r="I96" s="259"/>
      <c r="J96" s="259"/>
      <c r="K96" s="259"/>
      <c r="L96" s="259"/>
      <c r="M96" s="259"/>
      <c r="N96" s="259"/>
      <c r="O96" s="71"/>
      <c r="V96" s="73"/>
    </row>
    <row r="97" spans="1:22" ht="39.950000000000003" customHeight="1" x14ac:dyDescent="0.2">
      <c r="A97" s="8" t="s">
        <v>3</v>
      </c>
      <c r="B97" s="8" t="s">
        <v>4</v>
      </c>
      <c r="C97" s="478" t="s">
        <v>5</v>
      </c>
      <c r="D97" s="57" t="s">
        <v>6</v>
      </c>
      <c r="E97" s="478" t="s">
        <v>7</v>
      </c>
      <c r="F97" s="260"/>
      <c r="G97" s="260"/>
      <c r="H97" s="260"/>
      <c r="I97" s="260"/>
      <c r="J97" s="260"/>
      <c r="K97" s="260"/>
      <c r="L97" s="260"/>
      <c r="M97" s="260"/>
      <c r="N97" s="260"/>
      <c r="O97" s="74"/>
      <c r="V97" s="75"/>
    </row>
    <row r="98" spans="1:22" ht="15" customHeight="1" x14ac:dyDescent="0.2">
      <c r="A98" s="243">
        <v>2004103</v>
      </c>
      <c r="B98" s="58" t="s">
        <v>143</v>
      </c>
      <c r="C98" s="364">
        <f>[2]B!$C$2628</f>
        <v>66</v>
      </c>
      <c r="D98" s="364">
        <f>[2]B!$E$2628</f>
        <v>55</v>
      </c>
      <c r="E98" s="28">
        <f>[2]B!$AL$2628</f>
        <v>8658100</v>
      </c>
      <c r="F98" s="260"/>
      <c r="G98" s="260"/>
      <c r="H98" s="260"/>
      <c r="I98" s="260"/>
      <c r="J98" s="260"/>
      <c r="K98" s="260"/>
      <c r="L98" s="260"/>
      <c r="M98" s="260"/>
      <c r="N98" s="260"/>
      <c r="O98" s="74"/>
      <c r="V98" s="75"/>
    </row>
    <row r="99" spans="1:22" ht="15" customHeight="1" x14ac:dyDescent="0.2">
      <c r="A99" s="253" t="s">
        <v>144</v>
      </c>
      <c r="B99" s="60" t="s">
        <v>145</v>
      </c>
      <c r="C99" s="366">
        <f>[2]B!$C$2629</f>
        <v>4</v>
      </c>
      <c r="D99" s="366">
        <f>[2]B!$E$2629</f>
        <v>3</v>
      </c>
      <c r="E99" s="29">
        <f>[2]B!$AL$2629</f>
        <v>496860</v>
      </c>
      <c r="F99" s="260"/>
      <c r="G99" s="260"/>
      <c r="H99" s="260"/>
      <c r="I99" s="260"/>
      <c r="J99" s="260"/>
      <c r="K99" s="260"/>
      <c r="L99" s="260"/>
      <c r="M99" s="260"/>
      <c r="N99" s="260"/>
      <c r="O99" s="74"/>
      <c r="V99" s="75"/>
    </row>
    <row r="100" spans="1:22" ht="28.5" x14ac:dyDescent="0.2">
      <c r="A100" s="261">
        <v>2004003</v>
      </c>
      <c r="B100" s="60" t="s">
        <v>146</v>
      </c>
      <c r="C100" s="368">
        <f>[2]B!C2630</f>
        <v>0</v>
      </c>
      <c r="D100" s="368">
        <f>[2]B!E2630</f>
        <v>0</v>
      </c>
      <c r="E100" s="61">
        <f>[2]B!$AL$2630</f>
        <v>0</v>
      </c>
      <c r="F100" s="260"/>
      <c r="G100" s="260"/>
      <c r="H100" s="260"/>
      <c r="I100" s="260"/>
      <c r="J100" s="260"/>
      <c r="K100" s="260"/>
      <c r="L100" s="260"/>
      <c r="M100" s="260"/>
      <c r="N100" s="260"/>
      <c r="O100" s="74"/>
      <c r="V100" s="75"/>
    </row>
    <row r="101" spans="1:22" ht="15" customHeight="1" x14ac:dyDescent="0.2">
      <c r="A101" s="258"/>
      <c r="B101" s="62" t="s">
        <v>79</v>
      </c>
      <c r="C101" s="369">
        <f>SUM(C98:C100)</f>
        <v>70</v>
      </c>
      <c r="D101" s="369">
        <f>SUM(D98:D100)</f>
        <v>58</v>
      </c>
      <c r="E101" s="370">
        <f>SUM(E98:E100)</f>
        <v>9154960</v>
      </c>
      <c r="F101" s="260"/>
      <c r="G101" s="260"/>
      <c r="H101" s="260"/>
      <c r="I101" s="260"/>
      <c r="J101" s="260"/>
      <c r="K101" s="260"/>
      <c r="L101" s="260"/>
      <c r="M101" s="260"/>
      <c r="N101" s="260"/>
      <c r="O101" s="74"/>
      <c r="V101" s="75"/>
    </row>
    <row r="102" spans="1:22" s="72" customFormat="1" ht="24.95" customHeight="1" x14ac:dyDescent="0.2">
      <c r="A102" s="548" t="s">
        <v>147</v>
      </c>
      <c r="B102" s="548"/>
      <c r="C102" s="360"/>
      <c r="D102" s="360"/>
      <c r="E102" s="43"/>
      <c r="F102" s="259"/>
      <c r="G102" s="259"/>
      <c r="H102" s="259"/>
      <c r="I102" s="259"/>
      <c r="J102" s="259"/>
      <c r="K102" s="259"/>
      <c r="L102" s="259"/>
      <c r="M102" s="259"/>
      <c r="N102" s="259"/>
      <c r="O102" s="259"/>
      <c r="P102" s="259"/>
      <c r="Q102" s="71"/>
      <c r="V102" s="76"/>
    </row>
    <row r="103" spans="1:22" ht="39.950000000000003" customHeight="1" x14ac:dyDescent="0.2">
      <c r="A103" s="8"/>
      <c r="B103" s="8" t="s">
        <v>148</v>
      </c>
      <c r="C103" s="478" t="s">
        <v>5</v>
      </c>
      <c r="D103" s="57" t="s">
        <v>6</v>
      </c>
      <c r="E103" s="478" t="s">
        <v>7</v>
      </c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74"/>
    </row>
    <row r="104" spans="1:22" ht="15" customHeight="1" x14ac:dyDescent="0.2">
      <c r="A104" s="262" t="s">
        <v>149</v>
      </c>
      <c r="B104" s="58" t="s">
        <v>150</v>
      </c>
      <c r="C104" s="374">
        <f>[2]B!C2976</f>
        <v>632</v>
      </c>
      <c r="D104" s="374">
        <f>[2]B!E2976</f>
        <v>632</v>
      </c>
      <c r="E104" s="28">
        <f>[2]B!$AL$2976</f>
        <v>2567370</v>
      </c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74"/>
    </row>
    <row r="105" spans="1:22" ht="15" customHeight="1" x14ac:dyDescent="0.2">
      <c r="A105" s="264" t="s">
        <v>151</v>
      </c>
      <c r="B105" s="59" t="s">
        <v>152</v>
      </c>
      <c r="C105" s="374">
        <f>[2]B!C2995</f>
        <v>474</v>
      </c>
      <c r="D105" s="374">
        <f>[2]B!E2995</f>
        <v>474</v>
      </c>
      <c r="E105" s="29">
        <f>[2]B!$AL$2995</f>
        <v>1597380</v>
      </c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74"/>
    </row>
    <row r="106" spans="1:22" ht="15" customHeight="1" x14ac:dyDescent="0.2">
      <c r="A106" s="264" t="s">
        <v>153</v>
      </c>
      <c r="B106" s="77" t="s">
        <v>154</v>
      </c>
      <c r="C106" s="374">
        <f>[2]B!C3013</f>
        <v>186</v>
      </c>
      <c r="D106" s="374">
        <f>[2]B!E3013</f>
        <v>186</v>
      </c>
      <c r="E106" s="29">
        <f>[2]B!$AL$3013</f>
        <v>1660190</v>
      </c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74"/>
    </row>
    <row r="107" spans="1:22" ht="15" customHeight="1" x14ac:dyDescent="0.2">
      <c r="A107" s="264" t="s">
        <v>155</v>
      </c>
      <c r="B107" s="59" t="s">
        <v>156</v>
      </c>
      <c r="C107" s="374">
        <f>[2]B!C3045</f>
        <v>54</v>
      </c>
      <c r="D107" s="374">
        <f>[2]B!E3045</f>
        <v>54</v>
      </c>
      <c r="E107" s="29">
        <f>[2]B!$AL$3045</f>
        <v>3140000</v>
      </c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74"/>
    </row>
    <row r="108" spans="1:22" ht="15" customHeight="1" x14ac:dyDescent="0.2">
      <c r="A108" s="264" t="s">
        <v>157</v>
      </c>
      <c r="B108" s="59" t="s">
        <v>158</v>
      </c>
      <c r="C108" s="374">
        <f>[2]B!C3073</f>
        <v>58</v>
      </c>
      <c r="D108" s="374">
        <f>[2]B!I3073</f>
        <v>33</v>
      </c>
      <c r="E108" s="29">
        <f>[2]B!AL3073</f>
        <v>992850</v>
      </c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74"/>
    </row>
    <row r="109" spans="1:22" ht="15" customHeight="1" x14ac:dyDescent="0.2">
      <c r="A109" s="253"/>
      <c r="B109" s="60" t="s">
        <v>159</v>
      </c>
      <c r="C109" s="375">
        <f>[2]B!$C$3134</f>
        <v>3</v>
      </c>
      <c r="D109" s="376"/>
      <c r="E109" s="39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74"/>
    </row>
    <row r="110" spans="1:22" ht="15" customHeight="1" x14ac:dyDescent="0.2">
      <c r="A110" s="258"/>
      <c r="B110" s="62" t="s">
        <v>160</v>
      </c>
      <c r="C110" s="377">
        <f>SUM(C104:C109)</f>
        <v>1407</v>
      </c>
      <c r="D110" s="377">
        <f>SUM(D104:D108)</f>
        <v>1379</v>
      </c>
      <c r="E110" s="370">
        <f>SUM(E104:E108)</f>
        <v>9957790</v>
      </c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74"/>
    </row>
    <row r="111" spans="1:22" s="84" customFormat="1" ht="24.95" customHeight="1" x14ac:dyDescent="0.2">
      <c r="A111" s="80" t="s">
        <v>161</v>
      </c>
      <c r="B111" s="81"/>
      <c r="C111" s="378"/>
      <c r="D111" s="378"/>
      <c r="E111" s="83"/>
    </row>
    <row r="112" spans="1:22" s="84" customFormat="1" ht="39.950000000000003" customHeight="1" x14ac:dyDescent="0.2">
      <c r="A112" s="8" t="s">
        <v>3</v>
      </c>
      <c r="B112" s="8" t="s">
        <v>4</v>
      </c>
      <c r="C112" s="57" t="s">
        <v>162</v>
      </c>
      <c r="D112" s="57" t="s">
        <v>6</v>
      </c>
      <c r="E112" s="478" t="s">
        <v>7</v>
      </c>
    </row>
    <row r="113" spans="1:19" s="84" customFormat="1" ht="15" customHeight="1" x14ac:dyDescent="0.2">
      <c r="A113" s="243">
        <v>3001001</v>
      </c>
      <c r="B113" s="58" t="s">
        <v>163</v>
      </c>
      <c r="C113" s="379">
        <f>[2]B!$C$3137</f>
        <v>231</v>
      </c>
      <c r="D113" s="379">
        <f>[2]B!$E$3137</f>
        <v>231</v>
      </c>
      <c r="E113" s="28">
        <f>[2]B!$AL$3137</f>
        <v>5444670</v>
      </c>
    </row>
    <row r="114" spans="1:19" s="84" customFormat="1" ht="15" customHeight="1" x14ac:dyDescent="0.2">
      <c r="A114" s="253" t="s">
        <v>164</v>
      </c>
      <c r="B114" s="60" t="s">
        <v>165</v>
      </c>
      <c r="C114" s="380">
        <f>[2]B!$C$3138</f>
        <v>0</v>
      </c>
      <c r="D114" s="380">
        <f>[2]B!$E$3138</f>
        <v>0</v>
      </c>
      <c r="E114" s="61">
        <f>[2]B!$AL$3138</f>
        <v>0</v>
      </c>
    </row>
    <row r="115" spans="1:19" s="84" customFormat="1" ht="15" customHeight="1" x14ac:dyDescent="0.2">
      <c r="A115" s="258"/>
      <c r="B115" s="62" t="s">
        <v>160</v>
      </c>
      <c r="C115" s="381">
        <f>SUM(C113:C114)</f>
        <v>231</v>
      </c>
      <c r="D115" s="381">
        <f>SUM(D113:D114)</f>
        <v>231</v>
      </c>
      <c r="E115" s="86">
        <f>SUM(E113:E114)</f>
        <v>5444670</v>
      </c>
    </row>
    <row r="116" spans="1:19" s="84" customFormat="1" ht="24.95" customHeight="1" x14ac:dyDescent="0.2">
      <c r="A116" s="52" t="s">
        <v>166</v>
      </c>
      <c r="B116" s="87"/>
      <c r="C116" s="360"/>
      <c r="D116" s="360"/>
      <c r="E116" s="43"/>
    </row>
    <row r="117" spans="1:19" s="84" customFormat="1" ht="39.950000000000003" customHeight="1" x14ac:dyDescent="0.2">
      <c r="A117" s="8" t="s">
        <v>3</v>
      </c>
      <c r="B117" s="56" t="s">
        <v>4</v>
      </c>
      <c r="C117" s="57" t="s">
        <v>162</v>
      </c>
      <c r="D117" s="57" t="s">
        <v>6</v>
      </c>
      <c r="E117" s="478" t="s">
        <v>7</v>
      </c>
    </row>
    <row r="118" spans="1:19" s="84" customFormat="1" ht="15" customHeight="1" x14ac:dyDescent="0.2">
      <c r="A118" s="258" t="s">
        <v>167</v>
      </c>
      <c r="B118" s="60" t="s">
        <v>168</v>
      </c>
      <c r="C118" s="382">
        <f>[2]B!$C$1192</f>
        <v>2118</v>
      </c>
      <c r="D118" s="382">
        <f>[2]B!$E$1192</f>
        <v>2069</v>
      </c>
      <c r="E118" s="86">
        <f>[2]B!$AL$1192</f>
        <v>71771560</v>
      </c>
    </row>
    <row r="119" spans="1:19" ht="24.95" customHeight="1" x14ac:dyDescent="0.2">
      <c r="A119" s="3" t="s">
        <v>169</v>
      </c>
    </row>
    <row r="120" spans="1:19" ht="24.95" customHeight="1" x14ac:dyDescent="0.2">
      <c r="A120" s="550" t="s">
        <v>170</v>
      </c>
      <c r="B120" s="551"/>
      <c r="C120" s="556" t="s">
        <v>160</v>
      </c>
      <c r="D120" s="588" t="s">
        <v>171</v>
      </c>
      <c r="E120" s="589"/>
      <c r="F120" s="589"/>
      <c r="G120" s="589"/>
      <c r="H120" s="590" t="s">
        <v>172</v>
      </c>
      <c r="I120" s="591"/>
      <c r="J120" s="592"/>
      <c r="K120" s="593" t="s">
        <v>173</v>
      </c>
      <c r="L120" s="594"/>
      <c r="M120" s="595"/>
      <c r="N120" s="596" t="s">
        <v>174</v>
      </c>
      <c r="O120" s="599" t="s">
        <v>175</v>
      </c>
      <c r="P120" s="600"/>
      <c r="Q120" s="568" t="s">
        <v>176</v>
      </c>
      <c r="R120" s="568" t="s">
        <v>177</v>
      </c>
      <c r="S120" s="571" t="s">
        <v>7</v>
      </c>
    </row>
    <row r="121" spans="1:19" ht="20.100000000000001" customHeight="1" x14ac:dyDescent="0.2">
      <c r="A121" s="552"/>
      <c r="B121" s="553"/>
      <c r="C121" s="557"/>
      <c r="D121" s="574" t="s">
        <v>178</v>
      </c>
      <c r="E121" s="576" t="s">
        <v>179</v>
      </c>
      <c r="F121" s="577"/>
      <c r="G121" s="578" t="s">
        <v>180</v>
      </c>
      <c r="H121" s="580" t="s">
        <v>181</v>
      </c>
      <c r="I121" s="582" t="s">
        <v>182</v>
      </c>
      <c r="J121" s="584" t="s">
        <v>183</v>
      </c>
      <c r="K121" s="586" t="s">
        <v>184</v>
      </c>
      <c r="L121" s="587" t="s">
        <v>185</v>
      </c>
      <c r="M121" s="601" t="s">
        <v>186</v>
      </c>
      <c r="N121" s="597"/>
      <c r="O121" s="602" t="s">
        <v>187</v>
      </c>
      <c r="P121" s="603" t="s">
        <v>188</v>
      </c>
      <c r="Q121" s="569"/>
      <c r="R121" s="569"/>
      <c r="S121" s="572"/>
    </row>
    <row r="122" spans="1:19" ht="20.100000000000001" customHeight="1" x14ac:dyDescent="0.2">
      <c r="A122" s="554"/>
      <c r="B122" s="555"/>
      <c r="C122" s="558"/>
      <c r="D122" s="575"/>
      <c r="E122" s="88" t="s">
        <v>189</v>
      </c>
      <c r="F122" s="89" t="s">
        <v>190</v>
      </c>
      <c r="G122" s="579"/>
      <c r="H122" s="581"/>
      <c r="I122" s="583"/>
      <c r="J122" s="585"/>
      <c r="K122" s="586"/>
      <c r="L122" s="587"/>
      <c r="M122" s="601"/>
      <c r="N122" s="598"/>
      <c r="O122" s="602"/>
      <c r="P122" s="603"/>
      <c r="Q122" s="570"/>
      <c r="R122" s="570"/>
      <c r="S122" s="573"/>
    </row>
    <row r="123" spans="1:19" s="91" customFormat="1" ht="15" customHeight="1" x14ac:dyDescent="0.25">
      <c r="A123" s="559" t="s">
        <v>191</v>
      </c>
      <c r="B123" s="560"/>
      <c r="C123" s="383">
        <f>+C124+C125+C126+C127+C128+C129+C133+C134+C135</f>
        <v>155386</v>
      </c>
      <c r="D123" s="383">
        <f t="shared" ref="D123:P123" si="1">+D124+D125+D126+D127+D128+D129+D133+D134+D135</f>
        <v>153616</v>
      </c>
      <c r="E123" s="383">
        <f t="shared" si="1"/>
        <v>153616</v>
      </c>
      <c r="F123" s="383">
        <f t="shared" si="1"/>
        <v>0</v>
      </c>
      <c r="G123" s="383">
        <f t="shared" si="1"/>
        <v>1770</v>
      </c>
      <c r="H123" s="383">
        <f t="shared" si="1"/>
        <v>39917</v>
      </c>
      <c r="I123" s="383">
        <f t="shared" si="1"/>
        <v>77109</v>
      </c>
      <c r="J123" s="383">
        <f t="shared" si="1"/>
        <v>38360</v>
      </c>
      <c r="K123" s="383">
        <f t="shared" si="1"/>
        <v>0</v>
      </c>
      <c r="L123" s="383">
        <f t="shared" si="1"/>
        <v>0</v>
      </c>
      <c r="M123" s="383">
        <f t="shared" si="1"/>
        <v>0</v>
      </c>
      <c r="N123" s="383">
        <f t="shared" si="1"/>
        <v>0</v>
      </c>
      <c r="O123" s="383">
        <f t="shared" si="1"/>
        <v>0</v>
      </c>
      <c r="P123" s="383">
        <f t="shared" si="1"/>
        <v>359</v>
      </c>
      <c r="Q123" s="383">
        <f>+Q124+Q125+Q126+Q127+Q128+Q129+Q133+Q134+Q135</f>
        <v>0</v>
      </c>
      <c r="R123" s="383">
        <v>0</v>
      </c>
      <c r="S123" s="90">
        <f>SUM(S124:S128,S129,S133:S135)</f>
        <v>1102510060</v>
      </c>
    </row>
    <row r="124" spans="1:19" ht="15" customHeight="1" x14ac:dyDescent="0.2">
      <c r="A124" s="92" t="s">
        <v>192</v>
      </c>
      <c r="B124" s="93" t="s">
        <v>193</v>
      </c>
      <c r="C124" s="384">
        <f>[2]B!C297</f>
        <v>48350</v>
      </c>
      <c r="D124" s="384">
        <f>[2]B!D297</f>
        <v>47453</v>
      </c>
      <c r="E124" s="384">
        <f>[2]B!E297</f>
        <v>47453</v>
      </c>
      <c r="F124" s="384">
        <f>[2]B!F297</f>
        <v>0</v>
      </c>
      <c r="G124" s="384">
        <f>[2]B!G297</f>
        <v>897</v>
      </c>
      <c r="H124" s="384">
        <f>[2]B!AA297</f>
        <v>19490</v>
      </c>
      <c r="I124" s="384">
        <f>[2]B!AB297</f>
        <v>12203</v>
      </c>
      <c r="J124" s="384">
        <f>[2]B!AC297</f>
        <v>16657</v>
      </c>
      <c r="K124" s="384">
        <f>[2]B!AD297</f>
        <v>0</v>
      </c>
      <c r="L124" s="384">
        <f>[2]B!AE297</f>
        <v>0</v>
      </c>
      <c r="M124" s="384">
        <f>[2]B!AF297</f>
        <v>0</v>
      </c>
      <c r="N124" s="384">
        <f>[2]B!AG297</f>
        <v>0</v>
      </c>
      <c r="O124" s="384">
        <f>[2]B!AH297</f>
        <v>0</v>
      </c>
      <c r="P124" s="384">
        <f>[2]B!AI297</f>
        <v>9</v>
      </c>
      <c r="Q124" s="384">
        <f>[2]B!AJ297</f>
        <v>0</v>
      </c>
      <c r="R124" s="385"/>
      <c r="S124" s="94">
        <f>[2]B!$AL$297</f>
        <v>79681340</v>
      </c>
    </row>
    <row r="125" spans="1:19" ht="15" customHeight="1" x14ac:dyDescent="0.2">
      <c r="A125" s="95" t="s">
        <v>194</v>
      </c>
      <c r="B125" s="96" t="s">
        <v>195</v>
      </c>
      <c r="C125" s="386">
        <f>[2]B!C375</f>
        <v>55373</v>
      </c>
      <c r="D125" s="386">
        <f>[2]B!D375</f>
        <v>54849</v>
      </c>
      <c r="E125" s="386">
        <f>[2]B!E375</f>
        <v>54849</v>
      </c>
      <c r="F125" s="386">
        <f>[2]B!F375</f>
        <v>0</v>
      </c>
      <c r="G125" s="386">
        <f>[2]B!G375</f>
        <v>524</v>
      </c>
      <c r="H125" s="386">
        <f>[2]B!AA375</f>
        <v>17170</v>
      </c>
      <c r="I125" s="386">
        <f>[2]B!AB375</f>
        <v>21117</v>
      </c>
      <c r="J125" s="386">
        <f>[2]B!AC375</f>
        <v>17086</v>
      </c>
      <c r="K125" s="386">
        <f>[2]B!AD375</f>
        <v>0</v>
      </c>
      <c r="L125" s="386">
        <f>[2]B!AE375</f>
        <v>0</v>
      </c>
      <c r="M125" s="386">
        <f>[2]B!AF375</f>
        <v>0</v>
      </c>
      <c r="N125" s="386">
        <f>[2]B!AG375</f>
        <v>0</v>
      </c>
      <c r="O125" s="386">
        <f>[2]B!AH375</f>
        <v>0</v>
      </c>
      <c r="P125" s="386">
        <f>[2]B!AI375</f>
        <v>75</v>
      </c>
      <c r="Q125" s="386">
        <f>[2]B!AJ375</f>
        <v>0</v>
      </c>
      <c r="R125" s="387"/>
      <c r="S125" s="97">
        <f>[2]B!$AL$375</f>
        <v>90648640</v>
      </c>
    </row>
    <row r="126" spans="1:19" ht="15" customHeight="1" x14ac:dyDescent="0.2">
      <c r="A126" s="95" t="s">
        <v>196</v>
      </c>
      <c r="B126" s="96" t="s">
        <v>197</v>
      </c>
      <c r="C126" s="386">
        <f>[2]B!C421</f>
        <v>4484</v>
      </c>
      <c r="D126" s="386">
        <f>[2]B!D421</f>
        <v>4468</v>
      </c>
      <c r="E126" s="386">
        <f>[2]B!E421</f>
        <v>4468</v>
      </c>
      <c r="F126" s="386">
        <f>[2]B!F421</f>
        <v>0</v>
      </c>
      <c r="G126" s="386">
        <f>[2]B!G421</f>
        <v>16</v>
      </c>
      <c r="H126" s="386">
        <f>[2]B!AA421</f>
        <v>173</v>
      </c>
      <c r="I126" s="386">
        <f>[2]B!AB421</f>
        <v>4248</v>
      </c>
      <c r="J126" s="386">
        <f>[2]B!AC421</f>
        <v>63</v>
      </c>
      <c r="K126" s="386">
        <f>[2]B!AD421</f>
        <v>0</v>
      </c>
      <c r="L126" s="386">
        <f>[2]B!AE421</f>
        <v>0</v>
      </c>
      <c r="M126" s="386">
        <f>[2]B!AF421</f>
        <v>0</v>
      </c>
      <c r="N126" s="386">
        <f>[2]B!AG421</f>
        <v>0</v>
      </c>
      <c r="O126" s="386">
        <f>[2]B!AH421</f>
        <v>0</v>
      </c>
      <c r="P126" s="386">
        <f>[2]B!AI421</f>
        <v>34</v>
      </c>
      <c r="Q126" s="386">
        <f>[2]B!AJ421</f>
        <v>0</v>
      </c>
      <c r="R126" s="387"/>
      <c r="S126" s="97">
        <f>[2]B!$AL$421</f>
        <v>19092990</v>
      </c>
    </row>
    <row r="127" spans="1:19" ht="15" customHeight="1" x14ac:dyDescent="0.2">
      <c r="A127" s="95" t="s">
        <v>198</v>
      </c>
      <c r="B127" s="96" t="s">
        <v>199</v>
      </c>
      <c r="C127" s="386">
        <f>[2]B!C435</f>
        <v>0</v>
      </c>
      <c r="D127" s="386">
        <f>[2]B!D435</f>
        <v>0</v>
      </c>
      <c r="E127" s="386">
        <f>[2]B!E435</f>
        <v>0</v>
      </c>
      <c r="F127" s="386">
        <f>[2]B!F435</f>
        <v>0</v>
      </c>
      <c r="G127" s="386">
        <f>[2]B!G435</f>
        <v>0</v>
      </c>
      <c r="H127" s="386">
        <f>[2]B!AA435</f>
        <v>0</v>
      </c>
      <c r="I127" s="386">
        <f>[2]B!AB435</f>
        <v>0</v>
      </c>
      <c r="J127" s="386">
        <f>[2]B!AC435</f>
        <v>0</v>
      </c>
      <c r="K127" s="386">
        <f>[2]B!AD435</f>
        <v>0</v>
      </c>
      <c r="L127" s="386">
        <f>[2]B!AE435</f>
        <v>0</v>
      </c>
      <c r="M127" s="386">
        <f>[2]B!AF435</f>
        <v>0</v>
      </c>
      <c r="N127" s="386">
        <f>[2]B!AG435</f>
        <v>0</v>
      </c>
      <c r="O127" s="386">
        <f>[2]B!AH435</f>
        <v>0</v>
      </c>
      <c r="P127" s="386">
        <f>[2]B!AI435</f>
        <v>3</v>
      </c>
      <c r="Q127" s="386">
        <f>[2]B!AJ435</f>
        <v>0</v>
      </c>
      <c r="R127" s="387"/>
      <c r="S127" s="97">
        <f>[2]B!$AL$435</f>
        <v>0</v>
      </c>
    </row>
    <row r="128" spans="1:19" ht="15" customHeight="1" x14ac:dyDescent="0.2">
      <c r="A128" s="98" t="s">
        <v>200</v>
      </c>
      <c r="B128" s="99" t="s">
        <v>201</v>
      </c>
      <c r="C128" s="388">
        <f>[2]B!C514</f>
        <v>3848</v>
      </c>
      <c r="D128" s="388">
        <f>[2]B!D514</f>
        <v>3821</v>
      </c>
      <c r="E128" s="388">
        <f>[2]B!E514</f>
        <v>3821</v>
      </c>
      <c r="F128" s="388">
        <f>[2]B!F514</f>
        <v>0</v>
      </c>
      <c r="G128" s="388">
        <f>[2]B!G514</f>
        <v>27</v>
      </c>
      <c r="H128" s="388">
        <f>[2]B!AA514</f>
        <v>1319</v>
      </c>
      <c r="I128" s="388">
        <f>[2]B!AB514</f>
        <v>1172</v>
      </c>
      <c r="J128" s="388">
        <f>[2]B!AC514</f>
        <v>1357</v>
      </c>
      <c r="K128" s="388">
        <f>[2]B!AD514</f>
        <v>0</v>
      </c>
      <c r="L128" s="388">
        <f>[2]B!AE514</f>
        <v>0</v>
      </c>
      <c r="M128" s="388">
        <f>[2]B!AF514</f>
        <v>0</v>
      </c>
      <c r="N128" s="388">
        <f>[2]B!AG514</f>
        <v>0</v>
      </c>
      <c r="O128" s="388">
        <f>[2]B!AH514</f>
        <v>0</v>
      </c>
      <c r="P128" s="388">
        <f>[2]B!AI514</f>
        <v>195</v>
      </c>
      <c r="Q128" s="388">
        <f>[2]B!AJ514</f>
        <v>0</v>
      </c>
      <c r="R128" s="389"/>
      <c r="S128" s="100">
        <f>[2]B!$AL$514</f>
        <v>22768460</v>
      </c>
    </row>
    <row r="129" spans="1:19" ht="15" customHeight="1" x14ac:dyDescent="0.2">
      <c r="A129" s="561" t="s">
        <v>202</v>
      </c>
      <c r="B129" s="4" t="s">
        <v>203</v>
      </c>
      <c r="C129" s="390">
        <f>SUM(C130:C132)</f>
        <v>38881</v>
      </c>
      <c r="D129" s="391">
        <f>SUM(D130:D132)</f>
        <v>38596</v>
      </c>
      <c r="E129" s="392">
        <f t="shared" ref="E129:P129" si="2">SUM(E130:E132)</f>
        <v>38596</v>
      </c>
      <c r="F129" s="393">
        <f t="shared" si="2"/>
        <v>0</v>
      </c>
      <c r="G129" s="394">
        <f t="shared" si="2"/>
        <v>285</v>
      </c>
      <c r="H129" s="394">
        <f t="shared" si="2"/>
        <v>1444</v>
      </c>
      <c r="I129" s="394">
        <f t="shared" si="2"/>
        <v>35685</v>
      </c>
      <c r="J129" s="394">
        <f t="shared" si="2"/>
        <v>1752</v>
      </c>
      <c r="K129" s="394">
        <f t="shared" si="2"/>
        <v>0</v>
      </c>
      <c r="L129" s="394">
        <f t="shared" si="2"/>
        <v>0</v>
      </c>
      <c r="M129" s="394">
        <f t="shared" si="2"/>
        <v>0</v>
      </c>
      <c r="N129" s="394">
        <f t="shared" si="2"/>
        <v>0</v>
      </c>
      <c r="O129" s="394">
        <f t="shared" si="2"/>
        <v>0</v>
      </c>
      <c r="P129" s="394">
        <f t="shared" si="2"/>
        <v>39</v>
      </c>
      <c r="Q129" s="395">
        <f>SUM(Q130:Q132)</f>
        <v>0</v>
      </c>
      <c r="R129" s="396">
        <v>0</v>
      </c>
      <c r="S129" s="102">
        <f>SUM(S130:S132)</f>
        <v>882267510</v>
      </c>
    </row>
    <row r="130" spans="1:19" ht="15" customHeight="1" x14ac:dyDescent="0.2">
      <c r="A130" s="561"/>
      <c r="B130" s="103" t="s">
        <v>204</v>
      </c>
      <c r="C130" s="384">
        <f>[2]B!C573</f>
        <v>3922</v>
      </c>
      <c r="D130" s="384">
        <f>[2]B!D573</f>
        <v>3896</v>
      </c>
      <c r="E130" s="384">
        <f>[2]B!E573</f>
        <v>3896</v>
      </c>
      <c r="F130" s="384">
        <f>[2]B!F573</f>
        <v>0</v>
      </c>
      <c r="G130" s="384">
        <f>[2]B!G573</f>
        <v>26</v>
      </c>
      <c r="H130" s="384">
        <f>[2]B!AA573</f>
        <v>1027</v>
      </c>
      <c r="I130" s="384">
        <f>[2]B!AB573</f>
        <v>2488</v>
      </c>
      <c r="J130" s="384">
        <f>[2]B!AC573</f>
        <v>407</v>
      </c>
      <c r="K130" s="384">
        <f>[2]B!AD573</f>
        <v>0</v>
      </c>
      <c r="L130" s="384">
        <f>[2]B!AE573</f>
        <v>0</v>
      </c>
      <c r="M130" s="384">
        <f>[2]B!AF573</f>
        <v>0</v>
      </c>
      <c r="N130" s="384">
        <f>[2]B!AG573</f>
        <v>0</v>
      </c>
      <c r="O130" s="384">
        <f>[2]B!AH573</f>
        <v>0</v>
      </c>
      <c r="P130" s="384">
        <f>[2]B!AI573</f>
        <v>5</v>
      </c>
      <c r="Q130" s="384">
        <f>[2]B!AJ573</f>
        <v>0</v>
      </c>
      <c r="R130" s="385"/>
      <c r="S130" s="104">
        <f>[2]B!$AL$573</f>
        <v>14863350</v>
      </c>
    </row>
    <row r="131" spans="1:19" ht="15" customHeight="1" x14ac:dyDescent="0.2">
      <c r="A131" s="561"/>
      <c r="B131" s="105" t="s">
        <v>205</v>
      </c>
      <c r="C131" s="386">
        <f>[2]B!C593</f>
        <v>28</v>
      </c>
      <c r="D131" s="386">
        <f>[2]B!D593</f>
        <v>28</v>
      </c>
      <c r="E131" s="386">
        <f>[2]B!E593</f>
        <v>28</v>
      </c>
      <c r="F131" s="386">
        <f>[2]B!F593</f>
        <v>0</v>
      </c>
      <c r="G131" s="386">
        <f>[2]B!G593</f>
        <v>0</v>
      </c>
      <c r="H131" s="386">
        <f>[2]B!AA593</f>
        <v>0</v>
      </c>
      <c r="I131" s="386">
        <f>[2]B!AB593</f>
        <v>28</v>
      </c>
      <c r="J131" s="386">
        <f>[2]B!AC593</f>
        <v>0</v>
      </c>
      <c r="K131" s="386">
        <f>[2]B!AD593</f>
        <v>0</v>
      </c>
      <c r="L131" s="386">
        <f>[2]B!AE593</f>
        <v>0</v>
      </c>
      <c r="M131" s="386">
        <f>[2]B!AF593</f>
        <v>0</v>
      </c>
      <c r="N131" s="386">
        <f>[2]B!AG593</f>
        <v>0</v>
      </c>
      <c r="O131" s="386">
        <f>[2]B!AH593</f>
        <v>0</v>
      </c>
      <c r="P131" s="386">
        <f>[2]B!AI593</f>
        <v>0</v>
      </c>
      <c r="Q131" s="386">
        <f>[2]B!AJ593</f>
        <v>0</v>
      </c>
      <c r="R131" s="387"/>
      <c r="S131" s="97">
        <f>[2]B!$AL$593</f>
        <v>94960</v>
      </c>
    </row>
    <row r="132" spans="1:19" ht="15" customHeight="1" x14ac:dyDescent="0.2">
      <c r="A132" s="562"/>
      <c r="B132" s="106" t="s">
        <v>206</v>
      </c>
      <c r="C132" s="397">
        <f>[2]B!C634</f>
        <v>34931</v>
      </c>
      <c r="D132" s="397">
        <f>[2]B!D634</f>
        <v>34672</v>
      </c>
      <c r="E132" s="397">
        <f>[2]B!E634</f>
        <v>34672</v>
      </c>
      <c r="F132" s="397">
        <f>[2]B!F634</f>
        <v>0</v>
      </c>
      <c r="G132" s="397">
        <f>[2]B!G634</f>
        <v>259</v>
      </c>
      <c r="H132" s="397">
        <f>[2]B!AA634</f>
        <v>417</v>
      </c>
      <c r="I132" s="397">
        <f>[2]B!AB634</f>
        <v>33169</v>
      </c>
      <c r="J132" s="397">
        <f>[2]B!AC634</f>
        <v>1345</v>
      </c>
      <c r="K132" s="397">
        <f>[2]B!AD634</f>
        <v>0</v>
      </c>
      <c r="L132" s="397">
        <f>[2]B!AE634</f>
        <v>0</v>
      </c>
      <c r="M132" s="397">
        <f>[2]B!AF634</f>
        <v>0</v>
      </c>
      <c r="N132" s="397">
        <f>[2]B!AG634</f>
        <v>0</v>
      </c>
      <c r="O132" s="397">
        <f>[2]B!AH634</f>
        <v>0</v>
      </c>
      <c r="P132" s="397">
        <f>[2]B!AI634</f>
        <v>34</v>
      </c>
      <c r="Q132" s="397">
        <f>[2]B!AJ634</f>
        <v>0</v>
      </c>
      <c r="R132" s="398"/>
      <c r="S132" s="97">
        <f>[2]B!$AL$634</f>
        <v>867309200</v>
      </c>
    </row>
    <row r="133" spans="1:19" ht="15" customHeight="1" x14ac:dyDescent="0.2">
      <c r="A133" s="92" t="s">
        <v>207</v>
      </c>
      <c r="B133" s="93" t="s">
        <v>208</v>
      </c>
      <c r="C133" s="384">
        <f>[2]B!C644</f>
        <v>487</v>
      </c>
      <c r="D133" s="384">
        <f>[2]B!D644</f>
        <v>487</v>
      </c>
      <c r="E133" s="384">
        <f>[2]B!E644</f>
        <v>487</v>
      </c>
      <c r="F133" s="384">
        <f>[2]B!F644</f>
        <v>0</v>
      </c>
      <c r="G133" s="384">
        <f>[2]B!G644</f>
        <v>0</v>
      </c>
      <c r="H133" s="384">
        <f>[2]B!AA644</f>
        <v>10</v>
      </c>
      <c r="I133" s="384">
        <f>[2]B!AB644</f>
        <v>2</v>
      </c>
      <c r="J133" s="384">
        <f>[2]B!AC644</f>
        <v>475</v>
      </c>
      <c r="K133" s="384">
        <f>[2]B!AD644</f>
        <v>0</v>
      </c>
      <c r="L133" s="384">
        <f>[2]B!AE644</f>
        <v>0</v>
      </c>
      <c r="M133" s="384">
        <f>[2]B!AF644</f>
        <v>0</v>
      </c>
      <c r="N133" s="384">
        <f>[2]B!AG644</f>
        <v>0</v>
      </c>
      <c r="O133" s="384">
        <f>[2]B!AH644</f>
        <v>0</v>
      </c>
      <c r="P133" s="384">
        <f>[2]B!AI644</f>
        <v>0</v>
      </c>
      <c r="Q133" s="384">
        <f>[2]B!AJ644</f>
        <v>0</v>
      </c>
      <c r="R133" s="385"/>
      <c r="S133" s="97">
        <f>[2]B!$AL$644</f>
        <v>1038690</v>
      </c>
    </row>
    <row r="134" spans="1:19" s="109" customFormat="1" ht="15" customHeight="1" x14ac:dyDescent="0.2">
      <c r="A134" s="95" t="s">
        <v>209</v>
      </c>
      <c r="B134" s="486" t="s">
        <v>210</v>
      </c>
      <c r="C134" s="386">
        <f>[2]B!C705</f>
        <v>97</v>
      </c>
      <c r="D134" s="386">
        <f>[2]B!D705</f>
        <v>95</v>
      </c>
      <c r="E134" s="386">
        <f>[2]B!E705</f>
        <v>95</v>
      </c>
      <c r="F134" s="386">
        <f>[2]B!F705</f>
        <v>0</v>
      </c>
      <c r="G134" s="386">
        <f>[2]B!G705</f>
        <v>2</v>
      </c>
      <c r="H134" s="386">
        <f>[2]B!AA705</f>
        <v>28</v>
      </c>
      <c r="I134" s="386">
        <f>[2]B!AB705</f>
        <v>33</v>
      </c>
      <c r="J134" s="386">
        <f>[2]B!AC705</f>
        <v>36</v>
      </c>
      <c r="K134" s="386">
        <f>[2]B!AD705</f>
        <v>0</v>
      </c>
      <c r="L134" s="386">
        <f>[2]B!AE705</f>
        <v>0</v>
      </c>
      <c r="M134" s="386">
        <f>[2]B!AF705</f>
        <v>0</v>
      </c>
      <c r="N134" s="386">
        <f>[2]B!AG705</f>
        <v>0</v>
      </c>
      <c r="O134" s="386">
        <f>[2]B!AH705</f>
        <v>0</v>
      </c>
      <c r="P134" s="386">
        <f>[2]B!AI705</f>
        <v>4</v>
      </c>
      <c r="Q134" s="386">
        <f>[2]B!AJ705</f>
        <v>0</v>
      </c>
      <c r="R134" s="387"/>
      <c r="S134" s="108">
        <f>[2]B!$AL$705</f>
        <v>187040</v>
      </c>
    </row>
    <row r="135" spans="1:19" ht="15" customHeight="1" x14ac:dyDescent="0.2">
      <c r="A135" s="95" t="s">
        <v>211</v>
      </c>
      <c r="B135" s="486" t="s">
        <v>212</v>
      </c>
      <c r="C135" s="388">
        <f>[2]B!C747</f>
        <v>3866</v>
      </c>
      <c r="D135" s="388">
        <f>[2]B!D747</f>
        <v>3847</v>
      </c>
      <c r="E135" s="388">
        <f>[2]B!E747</f>
        <v>3847</v>
      </c>
      <c r="F135" s="388">
        <f>[2]B!F747</f>
        <v>0</v>
      </c>
      <c r="G135" s="388">
        <f>[2]B!G747</f>
        <v>19</v>
      </c>
      <c r="H135" s="388">
        <f>[2]B!AA747</f>
        <v>283</v>
      </c>
      <c r="I135" s="388">
        <f>[2]B!AB747</f>
        <v>2649</v>
      </c>
      <c r="J135" s="388">
        <f>[2]B!AC747</f>
        <v>934</v>
      </c>
      <c r="K135" s="388">
        <f>[2]B!AD747</f>
        <v>0</v>
      </c>
      <c r="L135" s="388">
        <f>[2]B!AE747</f>
        <v>0</v>
      </c>
      <c r="M135" s="388">
        <f>[2]B!AF747</f>
        <v>0</v>
      </c>
      <c r="N135" s="388">
        <f>[2]B!AG747</f>
        <v>0</v>
      </c>
      <c r="O135" s="388">
        <f>[2]B!AH747</f>
        <v>0</v>
      </c>
      <c r="P135" s="388">
        <f>[2]B!AI747</f>
        <v>0</v>
      </c>
      <c r="Q135" s="388">
        <f>[2]B!AJ747</f>
        <v>0</v>
      </c>
      <c r="R135" s="389"/>
      <c r="S135" s="97">
        <f>[2]B!$AL$747</f>
        <v>6825390</v>
      </c>
    </row>
    <row r="136" spans="1:19" s="3" customFormat="1" ht="15" customHeight="1" x14ac:dyDescent="0.2">
      <c r="A136" s="559" t="s">
        <v>213</v>
      </c>
      <c r="B136" s="560"/>
      <c r="C136" s="399">
        <f t="shared" ref="C136:P136" si="3">+C137+C138+C139+C140+C144+C145</f>
        <v>5250</v>
      </c>
      <c r="D136" s="400">
        <f t="shared" si="3"/>
        <v>5231</v>
      </c>
      <c r="E136" s="392">
        <f t="shared" si="3"/>
        <v>5230</v>
      </c>
      <c r="F136" s="393">
        <f t="shared" si="3"/>
        <v>1</v>
      </c>
      <c r="G136" s="394">
        <f t="shared" si="3"/>
        <v>19</v>
      </c>
      <c r="H136" s="392">
        <f t="shared" si="3"/>
        <v>895</v>
      </c>
      <c r="I136" s="401">
        <f t="shared" si="3"/>
        <v>1330</v>
      </c>
      <c r="J136" s="393">
        <f t="shared" si="3"/>
        <v>3025</v>
      </c>
      <c r="K136" s="392">
        <f t="shared" si="3"/>
        <v>15</v>
      </c>
      <c r="L136" s="401">
        <f t="shared" si="3"/>
        <v>0</v>
      </c>
      <c r="M136" s="393">
        <f t="shared" si="3"/>
        <v>0</v>
      </c>
      <c r="N136" s="393">
        <f t="shared" si="3"/>
        <v>0</v>
      </c>
      <c r="O136" s="402">
        <f t="shared" si="3"/>
        <v>0</v>
      </c>
      <c r="P136" s="403">
        <f t="shared" si="3"/>
        <v>0</v>
      </c>
      <c r="Q136" s="404">
        <f>+Q137+Q138+Q139+Q140+Q144+Q145</f>
        <v>0</v>
      </c>
      <c r="R136" s="405">
        <f>+R137+R138+R139</f>
        <v>0</v>
      </c>
      <c r="S136" s="102">
        <f>+S137+S138+S139+S140+S144</f>
        <v>155343200</v>
      </c>
    </row>
    <row r="137" spans="1:19" ht="15" customHeight="1" x14ac:dyDescent="0.2">
      <c r="A137" s="92" t="s">
        <v>214</v>
      </c>
      <c r="B137" s="110" t="s">
        <v>215</v>
      </c>
      <c r="C137" s="384">
        <f>[2]B!C807</f>
        <v>2293</v>
      </c>
      <c r="D137" s="384">
        <f>[2]B!D807</f>
        <v>2281</v>
      </c>
      <c r="E137" s="384">
        <f>[2]B!E807</f>
        <v>2280</v>
      </c>
      <c r="F137" s="384">
        <f>[2]B!F807</f>
        <v>1</v>
      </c>
      <c r="G137" s="384">
        <f>[2]B!G807</f>
        <v>12</v>
      </c>
      <c r="H137" s="406">
        <f>[2]B!AA807</f>
        <v>291</v>
      </c>
      <c r="I137" s="406">
        <f>[2]B!AB807</f>
        <v>709</v>
      </c>
      <c r="J137" s="406">
        <f>[2]B!AC807</f>
        <v>1293</v>
      </c>
      <c r="K137" s="406">
        <f>[2]B!AD807</f>
        <v>0</v>
      </c>
      <c r="L137" s="406">
        <f>[2]B!AE807</f>
        <v>0</v>
      </c>
      <c r="M137" s="406">
        <f>[2]B!AF807</f>
        <v>0</v>
      </c>
      <c r="N137" s="406">
        <f>[2]B!AG807</f>
        <v>0</v>
      </c>
      <c r="O137" s="406">
        <f>[2]B!AH807</f>
        <v>0</v>
      </c>
      <c r="P137" s="406">
        <f>[2]B!AI807</f>
        <v>0</v>
      </c>
      <c r="Q137" s="406">
        <f>[2]B!AJ807</f>
        <v>0</v>
      </c>
      <c r="R137" s="407"/>
      <c r="S137" s="104">
        <f>[2]B!$AL$807</f>
        <v>22521170</v>
      </c>
    </row>
    <row r="138" spans="1:19" ht="15" customHeight="1" x14ac:dyDescent="0.2">
      <c r="A138" s="98" t="s">
        <v>216</v>
      </c>
      <c r="B138" s="111" t="s">
        <v>217</v>
      </c>
      <c r="C138" s="386">
        <f>[2]B!C830</f>
        <v>0</v>
      </c>
      <c r="D138" s="386">
        <f>[2]B!D830</f>
        <v>0</v>
      </c>
      <c r="E138" s="386">
        <f>[2]B!E830</f>
        <v>0</v>
      </c>
      <c r="F138" s="386">
        <f>[2]B!F830</f>
        <v>0</v>
      </c>
      <c r="G138" s="386">
        <f>[2]B!G830</f>
        <v>0</v>
      </c>
      <c r="H138" s="408">
        <f>[2]B!AA830</f>
        <v>0</v>
      </c>
      <c r="I138" s="408">
        <f>[2]B!AB830</f>
        <v>0</v>
      </c>
      <c r="J138" s="408">
        <f>[2]B!AC830</f>
        <v>0</v>
      </c>
      <c r="K138" s="408">
        <f>[2]B!AD830</f>
        <v>0</v>
      </c>
      <c r="L138" s="408">
        <f>[2]B!AE830</f>
        <v>0</v>
      </c>
      <c r="M138" s="408">
        <f>[2]B!AF830</f>
        <v>0</v>
      </c>
      <c r="N138" s="408">
        <f>[2]B!AG830</f>
        <v>0</v>
      </c>
      <c r="O138" s="408">
        <f>[2]B!AH830</f>
        <v>0</v>
      </c>
      <c r="P138" s="408">
        <f>[2]B!AI830</f>
        <v>0</v>
      </c>
      <c r="Q138" s="408">
        <f>[2]B!AJ830</f>
        <v>0</v>
      </c>
      <c r="R138" s="409"/>
      <c r="S138" s="97">
        <f>[2]B!$AL$830</f>
        <v>0</v>
      </c>
    </row>
    <row r="139" spans="1:19" ht="15" customHeight="1" x14ac:dyDescent="0.2">
      <c r="A139" s="483" t="s">
        <v>218</v>
      </c>
      <c r="B139" s="113" t="s">
        <v>219</v>
      </c>
      <c r="C139" s="388">
        <f>[2]B!C860</f>
        <v>1848</v>
      </c>
      <c r="D139" s="388">
        <f>[2]B!D860</f>
        <v>1841</v>
      </c>
      <c r="E139" s="388">
        <f>[2]B!E860</f>
        <v>1841</v>
      </c>
      <c r="F139" s="388">
        <f>[2]B!F860</f>
        <v>0</v>
      </c>
      <c r="G139" s="388">
        <f>[2]B!G860</f>
        <v>7</v>
      </c>
      <c r="H139" s="410">
        <f>[2]B!AA860</f>
        <v>252</v>
      </c>
      <c r="I139" s="410">
        <f>[2]B!AB860</f>
        <v>190</v>
      </c>
      <c r="J139" s="410">
        <f>[2]B!AC860</f>
        <v>1406</v>
      </c>
      <c r="K139" s="410">
        <f>[2]B!AD860</f>
        <v>9</v>
      </c>
      <c r="L139" s="410">
        <f>[2]B!AE860</f>
        <v>0</v>
      </c>
      <c r="M139" s="410">
        <f>[2]B!AF860</f>
        <v>0</v>
      </c>
      <c r="N139" s="410">
        <f>[2]B!AG860</f>
        <v>0</v>
      </c>
      <c r="O139" s="410">
        <f>[2]B!AH860</f>
        <v>0</v>
      </c>
      <c r="P139" s="410">
        <f>[2]B!AI860</f>
        <v>0</v>
      </c>
      <c r="Q139" s="410">
        <f>[2]B!AJ860</f>
        <v>0</v>
      </c>
      <c r="R139" s="411"/>
      <c r="S139" s="97">
        <f>[2]B!$AL$860</f>
        <v>109399580</v>
      </c>
    </row>
    <row r="140" spans="1:19" ht="15" customHeight="1" x14ac:dyDescent="0.2">
      <c r="A140" s="563" t="s">
        <v>196</v>
      </c>
      <c r="B140" s="110" t="s">
        <v>220</v>
      </c>
      <c r="C140" s="412">
        <f>SUM(C141:C143)</f>
        <v>1109</v>
      </c>
      <c r="D140" s="351">
        <f>SUM(D141:D143)</f>
        <v>1109</v>
      </c>
      <c r="E140" s="459">
        <f t="shared" ref="E140:P140" si="4">SUM(E141:E143)</f>
        <v>1109</v>
      </c>
      <c r="F140" s="460">
        <f t="shared" si="4"/>
        <v>0</v>
      </c>
      <c r="G140" s="461">
        <f t="shared" si="4"/>
        <v>0</v>
      </c>
      <c r="H140" s="462">
        <f t="shared" si="4"/>
        <v>352</v>
      </c>
      <c r="I140" s="463">
        <f t="shared" si="4"/>
        <v>431</v>
      </c>
      <c r="J140" s="464">
        <f t="shared" si="4"/>
        <v>326</v>
      </c>
      <c r="K140" s="462">
        <f t="shared" si="4"/>
        <v>6</v>
      </c>
      <c r="L140" s="463">
        <f t="shared" si="4"/>
        <v>0</v>
      </c>
      <c r="M140" s="464">
        <f t="shared" si="4"/>
        <v>0</v>
      </c>
      <c r="N140" s="464">
        <f>SUM(N141:N143)</f>
        <v>0</v>
      </c>
      <c r="O140" s="465">
        <f t="shared" si="4"/>
        <v>0</v>
      </c>
      <c r="P140" s="466">
        <f t="shared" si="4"/>
        <v>0</v>
      </c>
      <c r="Q140" s="467">
        <f>SUM(Q141:Q143)</f>
        <v>0</v>
      </c>
      <c r="R140" s="468">
        <f>SUM(R141:R144)</f>
        <v>0</v>
      </c>
      <c r="S140" s="97">
        <f>SUM(S141:S143)</f>
        <v>23422450</v>
      </c>
    </row>
    <row r="141" spans="1:19" ht="15" customHeight="1" x14ac:dyDescent="0.2">
      <c r="A141" s="563"/>
      <c r="B141" s="105" t="s">
        <v>221</v>
      </c>
      <c r="C141" s="384">
        <f>[2]B!C885-[2]B!C862-[2]B!C863</f>
        <v>1007</v>
      </c>
      <c r="D141" s="384">
        <f>[2]B!D885-[2]B!D862-[2]B!D863</f>
        <v>1007</v>
      </c>
      <c r="E141" s="384">
        <f>[2]B!E885-[2]B!E862-[2]B!E863</f>
        <v>1007</v>
      </c>
      <c r="F141" s="384">
        <f>[2]B!F885-[2]B!F862-[2]B!F863</f>
        <v>0</v>
      </c>
      <c r="G141" s="384">
        <f>[2]B!G885-[2]B!G862-[2]B!G863</f>
        <v>0</v>
      </c>
      <c r="H141" s="406">
        <f>[2]B!AA885-[2]B!AA862-[2]B!AA863</f>
        <v>312</v>
      </c>
      <c r="I141" s="406">
        <f>[2]B!AB885-[2]B!AB862-[2]B!AB863</f>
        <v>409</v>
      </c>
      <c r="J141" s="406">
        <f>[2]B!AC885-[2]B!AC862-[2]B!AC863</f>
        <v>286</v>
      </c>
      <c r="K141" s="406">
        <f>[2]B!AD885-[2]B!AD862-[2]B!AD863</f>
        <v>6</v>
      </c>
      <c r="L141" s="406">
        <f>[2]B!AE885-[2]B!AE862-[2]B!AE863</f>
        <v>0</v>
      </c>
      <c r="M141" s="406">
        <f>[2]B!AF885-[2]B!AF862-[2]B!AF863</f>
        <v>0</v>
      </c>
      <c r="N141" s="406">
        <f>[2]B!AG885-[2]B!AG862-[2]B!AG863</f>
        <v>0</v>
      </c>
      <c r="O141" s="406">
        <f>[2]B!AH885-[2]B!AH862-[2]B!AH863</f>
        <v>0</v>
      </c>
      <c r="P141" s="406">
        <f>[2]B!AI885-[2]B!AI862-[2]B!AI863</f>
        <v>0</v>
      </c>
      <c r="Q141" s="406">
        <f>[2]B!AJ885-[2]B!AJ862-[2]B!AJ863</f>
        <v>0</v>
      </c>
      <c r="R141" s="407"/>
      <c r="S141" s="97">
        <f>[2]B!$AL$885-[2]B!$AL$862-[2]B!$AL$863</f>
        <v>21102970</v>
      </c>
    </row>
    <row r="142" spans="1:19" ht="15" customHeight="1" x14ac:dyDescent="0.2">
      <c r="A142" s="563"/>
      <c r="B142" s="105" t="s">
        <v>222</v>
      </c>
      <c r="C142" s="386">
        <f>[2]B!C862</f>
        <v>0</v>
      </c>
      <c r="D142" s="386">
        <f>[2]B!D862</f>
        <v>0</v>
      </c>
      <c r="E142" s="386">
        <f>[2]B!E862</f>
        <v>0</v>
      </c>
      <c r="F142" s="386">
        <f>[2]B!F862</f>
        <v>0</v>
      </c>
      <c r="G142" s="386">
        <f>[2]B!G862</f>
        <v>0</v>
      </c>
      <c r="H142" s="408">
        <f>[2]B!AA862</f>
        <v>0</v>
      </c>
      <c r="I142" s="408">
        <f>[2]B!AB862</f>
        <v>0</v>
      </c>
      <c r="J142" s="408">
        <f>[2]B!AC862</f>
        <v>0</v>
      </c>
      <c r="K142" s="408">
        <f>[2]B!AD862</f>
        <v>0</v>
      </c>
      <c r="L142" s="408">
        <f>[2]B!AE862</f>
        <v>0</v>
      </c>
      <c r="M142" s="408">
        <f>[2]B!AF862</f>
        <v>0</v>
      </c>
      <c r="N142" s="408">
        <f>[2]B!AG862</f>
        <v>0</v>
      </c>
      <c r="O142" s="408">
        <f>[2]B!AH862</f>
        <v>0</v>
      </c>
      <c r="P142" s="408">
        <f>[2]B!AI862</f>
        <v>0</v>
      </c>
      <c r="Q142" s="408">
        <f>[2]B!AJ862</f>
        <v>0</v>
      </c>
      <c r="R142" s="409"/>
      <c r="S142" s="97">
        <f>[2]B!$AL$862</f>
        <v>0</v>
      </c>
    </row>
    <row r="143" spans="1:19" ht="15" customHeight="1" x14ac:dyDescent="0.2">
      <c r="A143" s="563"/>
      <c r="B143" s="106" t="s">
        <v>223</v>
      </c>
      <c r="C143" s="388">
        <f>[2]B!C863</f>
        <v>102</v>
      </c>
      <c r="D143" s="388">
        <f>[2]B!D863</f>
        <v>102</v>
      </c>
      <c r="E143" s="388">
        <f>[2]B!E863</f>
        <v>102</v>
      </c>
      <c r="F143" s="388">
        <f>[2]B!F863</f>
        <v>0</v>
      </c>
      <c r="G143" s="388">
        <f>[2]B!G863</f>
        <v>0</v>
      </c>
      <c r="H143" s="410">
        <f>[2]B!AA863</f>
        <v>40</v>
      </c>
      <c r="I143" s="410">
        <f>[2]B!AB863</f>
        <v>22</v>
      </c>
      <c r="J143" s="410">
        <f>[2]B!AC863</f>
        <v>40</v>
      </c>
      <c r="K143" s="410">
        <f>[2]B!AD863</f>
        <v>0</v>
      </c>
      <c r="L143" s="410">
        <f>[2]B!AE863</f>
        <v>0</v>
      </c>
      <c r="M143" s="410">
        <f>[2]B!AF863</f>
        <v>0</v>
      </c>
      <c r="N143" s="410">
        <f>[2]B!AG863</f>
        <v>0</v>
      </c>
      <c r="O143" s="410">
        <f>[2]B!AH863</f>
        <v>0</v>
      </c>
      <c r="P143" s="410">
        <f>[2]B!AI863</f>
        <v>0</v>
      </c>
      <c r="Q143" s="410">
        <f>[2]B!AJ863</f>
        <v>0</v>
      </c>
      <c r="R143" s="411"/>
      <c r="S143" s="97">
        <f>[2]B!$AL$863</f>
        <v>2319480</v>
      </c>
    </row>
    <row r="144" spans="1:19" ht="15" customHeight="1" x14ac:dyDescent="0.2">
      <c r="A144" s="92" t="s">
        <v>198</v>
      </c>
      <c r="B144" s="114" t="s">
        <v>224</v>
      </c>
      <c r="C144" s="413">
        <f>[2]B!C926</f>
        <v>0</v>
      </c>
      <c r="D144" s="413">
        <f>[2]B!D926</f>
        <v>0</v>
      </c>
      <c r="E144" s="413">
        <f>[2]B!E926</f>
        <v>0</v>
      </c>
      <c r="F144" s="413">
        <f>[2]B!F926</f>
        <v>0</v>
      </c>
      <c r="G144" s="413">
        <f>[2]B!G926</f>
        <v>0</v>
      </c>
      <c r="H144" s="414">
        <f>[2]B!AA926</f>
        <v>0</v>
      </c>
      <c r="I144" s="414">
        <f>[2]B!AB926</f>
        <v>0</v>
      </c>
      <c r="J144" s="414">
        <f>[2]B!AC926</f>
        <v>0</v>
      </c>
      <c r="K144" s="414">
        <f>[2]B!AD926</f>
        <v>0</v>
      </c>
      <c r="L144" s="414">
        <f>[2]B!AE926</f>
        <v>0</v>
      </c>
      <c r="M144" s="414">
        <f>[2]B!AF926</f>
        <v>0</v>
      </c>
      <c r="N144" s="414">
        <f>[2]B!AG926</f>
        <v>0</v>
      </c>
      <c r="O144" s="414">
        <f>[2]B!AH926</f>
        <v>0</v>
      </c>
      <c r="P144" s="414">
        <f>[2]B!AI926</f>
        <v>0</v>
      </c>
      <c r="Q144" s="414">
        <f>[2]B!AJ926</f>
        <v>0</v>
      </c>
      <c r="R144" s="415"/>
      <c r="S144" s="97">
        <f>[2]B!$AL$926</f>
        <v>0</v>
      </c>
    </row>
    <row r="145" spans="1:24" s="117" customFormat="1" ht="15" customHeight="1" x14ac:dyDescent="0.2">
      <c r="A145" s="98"/>
      <c r="B145" s="115" t="s">
        <v>225</v>
      </c>
      <c r="C145" s="388">
        <f>[2]B!C970</f>
        <v>0</v>
      </c>
      <c r="D145" s="388">
        <f>[2]B!D970</f>
        <v>0</v>
      </c>
      <c r="E145" s="388">
        <f>[2]B!E970</f>
        <v>0</v>
      </c>
      <c r="F145" s="388">
        <f>[2]B!F970</f>
        <v>0</v>
      </c>
      <c r="G145" s="388">
        <f>[2]B!G970</f>
        <v>0</v>
      </c>
      <c r="H145" s="410">
        <f>[2]B!AA970</f>
        <v>0</v>
      </c>
      <c r="I145" s="410">
        <f>[2]B!AB970</f>
        <v>0</v>
      </c>
      <c r="J145" s="410">
        <f>[2]B!AC970</f>
        <v>0</v>
      </c>
      <c r="K145" s="410">
        <f>[2]B!AD970</f>
        <v>0</v>
      </c>
      <c r="L145" s="410">
        <f>[2]B!AE970</f>
        <v>0</v>
      </c>
      <c r="M145" s="410">
        <f>[2]B!AF970</f>
        <v>0</v>
      </c>
      <c r="N145" s="410">
        <f>[2]B!AG970</f>
        <v>0</v>
      </c>
      <c r="O145" s="410">
        <f>[2]B!AH970</f>
        <v>0</v>
      </c>
      <c r="P145" s="410">
        <f>[2]B!AI970</f>
        <v>0</v>
      </c>
      <c r="Q145" s="410">
        <f>[2]B!AJ970</f>
        <v>0</v>
      </c>
      <c r="R145" s="389"/>
      <c r="S145" s="116"/>
    </row>
    <row r="146" spans="1:24" s="117" customFormat="1" ht="15" customHeight="1" x14ac:dyDescent="0.2">
      <c r="A146" s="564" t="s">
        <v>226</v>
      </c>
      <c r="B146" s="565"/>
      <c r="C146" s="384">
        <f>[2]B!C655</f>
        <v>6425</v>
      </c>
      <c r="D146" s="384">
        <f>[2]B!D655</f>
        <v>6182</v>
      </c>
      <c r="E146" s="384">
        <f>[2]B!E655</f>
        <v>6182</v>
      </c>
      <c r="F146" s="384">
        <f>[2]B!F655</f>
        <v>0</v>
      </c>
      <c r="G146" s="384">
        <f>[2]B!G655</f>
        <v>243</v>
      </c>
      <c r="H146" s="406">
        <f>[2]B!AA655</f>
        <v>3774</v>
      </c>
      <c r="I146" s="406">
        <f>[2]B!AB655</f>
        <v>1495</v>
      </c>
      <c r="J146" s="406">
        <f>[2]B!AC655</f>
        <v>1156</v>
      </c>
      <c r="K146" s="406">
        <f>[2]B!AD655</f>
        <v>0</v>
      </c>
      <c r="L146" s="406">
        <f>[2]B!AE655</f>
        <v>0</v>
      </c>
      <c r="M146" s="406">
        <f>[2]B!AF655</f>
        <v>0</v>
      </c>
      <c r="N146" s="406">
        <f>[2]B!AG655</f>
        <v>0</v>
      </c>
      <c r="O146" s="406">
        <f>[2]B!AH655</f>
        <v>0</v>
      </c>
      <c r="P146" s="406">
        <f>[2]B!AI655</f>
        <v>2</v>
      </c>
      <c r="Q146" s="406">
        <f>[2]B!AJ655</f>
        <v>0</v>
      </c>
      <c r="R146" s="385"/>
      <c r="S146" s="116"/>
    </row>
    <row r="147" spans="1:24" s="3" customFormat="1" ht="15" customHeight="1" x14ac:dyDescent="0.2">
      <c r="A147" s="566" t="s">
        <v>227</v>
      </c>
      <c r="B147" s="567"/>
      <c r="C147" s="416">
        <f>[2]B!C1206</f>
        <v>0</v>
      </c>
      <c r="D147" s="416">
        <f>[2]B!D1206</f>
        <v>0</v>
      </c>
      <c r="E147" s="416">
        <f>[2]B!E1206</f>
        <v>0</v>
      </c>
      <c r="F147" s="416">
        <f>[2]B!F1206</f>
        <v>0</v>
      </c>
      <c r="G147" s="416">
        <f>[2]B!G1206</f>
        <v>0</v>
      </c>
      <c r="H147" s="417">
        <f>[2]B!AA1206</f>
        <v>0</v>
      </c>
      <c r="I147" s="417">
        <f>[2]B!AB1206</f>
        <v>0</v>
      </c>
      <c r="J147" s="417">
        <f>[2]B!AC1206</f>
        <v>0</v>
      </c>
      <c r="K147" s="417">
        <f>[2]B!AD1206</f>
        <v>0</v>
      </c>
      <c r="L147" s="417">
        <f>[2]B!AE1206</f>
        <v>0</v>
      </c>
      <c r="M147" s="417">
        <f>[2]B!AF1206</f>
        <v>0</v>
      </c>
      <c r="N147" s="417">
        <f>[2]B!AG1206</f>
        <v>0</v>
      </c>
      <c r="O147" s="417">
        <f>[2]B!AH1206</f>
        <v>457</v>
      </c>
      <c r="P147" s="417">
        <f>[2]B!AI1206</f>
        <v>0</v>
      </c>
      <c r="Q147" s="417">
        <f>[2]B!AJ1206</f>
        <v>0</v>
      </c>
      <c r="R147" s="418"/>
      <c r="S147" s="118">
        <f>[2]B!$AL$1206</f>
        <v>0</v>
      </c>
      <c r="T147" s="75"/>
    </row>
    <row r="148" spans="1:24" ht="20.45" customHeight="1" x14ac:dyDescent="0.2">
      <c r="A148" s="3" t="s">
        <v>228</v>
      </c>
      <c r="C148" s="4"/>
      <c r="R148" s="119"/>
      <c r="U148" s="120"/>
    </row>
    <row r="149" spans="1:24" ht="24.95" customHeight="1" x14ac:dyDescent="0.2">
      <c r="A149" s="610" t="s">
        <v>229</v>
      </c>
      <c r="B149" s="611"/>
      <c r="C149" s="556" t="s">
        <v>160</v>
      </c>
      <c r="D149" s="588" t="s">
        <v>230</v>
      </c>
      <c r="E149" s="589"/>
      <c r="F149" s="589"/>
      <c r="G149" s="609"/>
      <c r="H149" s="612" t="s">
        <v>172</v>
      </c>
      <c r="I149" s="612"/>
      <c r="J149" s="613"/>
      <c r="K149" s="614" t="s">
        <v>173</v>
      </c>
      <c r="L149" s="614"/>
      <c r="M149" s="614"/>
      <c r="N149" s="596" t="s">
        <v>174</v>
      </c>
      <c r="O149" s="599" t="s">
        <v>175</v>
      </c>
      <c r="P149" s="600"/>
      <c r="Q149" s="568" t="s">
        <v>176</v>
      </c>
      <c r="R149" s="608" t="s">
        <v>7</v>
      </c>
      <c r="U149" s="120"/>
    </row>
    <row r="150" spans="1:24" ht="20.100000000000001" customHeight="1" x14ac:dyDescent="0.2">
      <c r="A150" s="610"/>
      <c r="B150" s="611"/>
      <c r="C150" s="557"/>
      <c r="D150" s="574" t="s">
        <v>178</v>
      </c>
      <c r="E150" s="588" t="s">
        <v>179</v>
      </c>
      <c r="F150" s="609"/>
      <c r="G150" s="574" t="s">
        <v>180</v>
      </c>
      <c r="H150" s="580" t="s">
        <v>181</v>
      </c>
      <c r="I150" s="582" t="s">
        <v>182</v>
      </c>
      <c r="J150" s="584" t="s">
        <v>183</v>
      </c>
      <c r="K150" s="586" t="s">
        <v>184</v>
      </c>
      <c r="L150" s="587" t="s">
        <v>185</v>
      </c>
      <c r="M150" s="601" t="s">
        <v>186</v>
      </c>
      <c r="N150" s="597"/>
      <c r="O150" s="602" t="s">
        <v>187</v>
      </c>
      <c r="P150" s="603" t="s">
        <v>188</v>
      </c>
      <c r="Q150" s="569"/>
      <c r="R150" s="608"/>
      <c r="U150" s="120"/>
    </row>
    <row r="151" spans="1:24" ht="20.100000000000001" customHeight="1" x14ac:dyDescent="0.2">
      <c r="A151" s="610"/>
      <c r="B151" s="611"/>
      <c r="C151" s="558"/>
      <c r="D151" s="575"/>
      <c r="E151" s="121" t="s">
        <v>189</v>
      </c>
      <c r="F151" s="89" t="s">
        <v>190</v>
      </c>
      <c r="G151" s="575"/>
      <c r="H151" s="581"/>
      <c r="I151" s="583"/>
      <c r="J151" s="585"/>
      <c r="K151" s="586"/>
      <c r="L151" s="587"/>
      <c r="M151" s="601"/>
      <c r="N151" s="598"/>
      <c r="O151" s="602"/>
      <c r="P151" s="603"/>
      <c r="Q151" s="570"/>
      <c r="R151" s="608"/>
      <c r="U151" s="120"/>
    </row>
    <row r="152" spans="1:24" ht="15" customHeight="1" x14ac:dyDescent="0.2">
      <c r="A152" s="604" t="s">
        <v>231</v>
      </c>
      <c r="B152" s="605"/>
      <c r="C152" s="419">
        <f>[2]B!C1048</f>
        <v>0</v>
      </c>
      <c r="D152" s="420">
        <f>[2]B!D1048</f>
        <v>0</v>
      </c>
      <c r="E152" s="420">
        <f>[2]B!E1048</f>
        <v>0</v>
      </c>
      <c r="F152" s="420">
        <f>[2]B!F1048</f>
        <v>0</v>
      </c>
      <c r="G152" s="420">
        <f>[2]B!G1048</f>
        <v>0</v>
      </c>
      <c r="H152" s="420">
        <f>[2]B!AA1048</f>
        <v>0</v>
      </c>
      <c r="I152" s="420">
        <f>[2]B!AB1048</f>
        <v>0</v>
      </c>
      <c r="J152" s="420">
        <f>[2]B!AC1048</f>
        <v>0</v>
      </c>
      <c r="K152" s="420">
        <f>[2]B!AD1048</f>
        <v>0</v>
      </c>
      <c r="L152" s="420">
        <f>[2]B!AE1048</f>
        <v>0</v>
      </c>
      <c r="M152" s="420">
        <f>[2]B!AF1048</f>
        <v>0</v>
      </c>
      <c r="N152" s="420">
        <f>[2]B!AG1048</f>
        <v>0</v>
      </c>
      <c r="O152" s="420">
        <f>[2]B!AH1048</f>
        <v>1</v>
      </c>
      <c r="P152" s="420">
        <f>[2]B!AI1048</f>
        <v>0</v>
      </c>
      <c r="Q152" s="420">
        <f>[2]B!AJ1048</f>
        <v>0</v>
      </c>
      <c r="R152" s="122">
        <f>[2]B!AL1048</f>
        <v>0</v>
      </c>
      <c r="U152" s="120"/>
    </row>
    <row r="153" spans="1:24" ht="15" customHeight="1" x14ac:dyDescent="0.2">
      <c r="A153" s="123" t="s">
        <v>232</v>
      </c>
      <c r="B153" s="124"/>
      <c r="C153" s="421"/>
      <c r="D153" s="422"/>
      <c r="E153" s="423"/>
      <c r="F153" s="424"/>
      <c r="G153" s="425"/>
      <c r="H153" s="423"/>
      <c r="I153" s="426"/>
      <c r="J153" s="424"/>
      <c r="K153" s="423"/>
      <c r="L153" s="426"/>
      <c r="M153" s="424"/>
      <c r="N153" s="427"/>
      <c r="O153" s="423"/>
      <c r="P153" s="424"/>
      <c r="Q153" s="428"/>
      <c r="R153" s="428"/>
      <c r="U153" s="120"/>
    </row>
    <row r="154" spans="1:24" ht="15" customHeight="1" x14ac:dyDescent="0.2">
      <c r="A154" s="604" t="s">
        <v>233</v>
      </c>
      <c r="B154" s="605"/>
      <c r="C154" s="429">
        <f>[2]B!C1054</f>
        <v>0</v>
      </c>
      <c r="D154" s="430">
        <f>[2]B!D1054</f>
        <v>0</v>
      </c>
      <c r="E154" s="430">
        <f>[2]B!E1054</f>
        <v>0</v>
      </c>
      <c r="F154" s="430">
        <f>[2]B!F1054</f>
        <v>0</v>
      </c>
      <c r="G154" s="430">
        <f>[2]B!G1054</f>
        <v>0</v>
      </c>
      <c r="H154" s="430">
        <f>[2]B!AA1054</f>
        <v>0</v>
      </c>
      <c r="I154" s="430">
        <f>[2]B!AB1054</f>
        <v>0</v>
      </c>
      <c r="J154" s="430">
        <f>[2]B!AC1054</f>
        <v>0</v>
      </c>
      <c r="K154" s="430">
        <f>[2]B!AD1054</f>
        <v>0</v>
      </c>
      <c r="L154" s="430">
        <f>[2]B!AE1054</f>
        <v>0</v>
      </c>
      <c r="M154" s="430">
        <f>[2]B!AF1054</f>
        <v>0</v>
      </c>
      <c r="N154" s="430">
        <f>[2]B!AG1054</f>
        <v>0</v>
      </c>
      <c r="O154" s="430">
        <f>[2]B!AH1054</f>
        <v>0</v>
      </c>
      <c r="P154" s="430">
        <f>[2]B!AI1054</f>
        <v>0</v>
      </c>
      <c r="Q154" s="430">
        <f>[2]B!AJ1054</f>
        <v>0</v>
      </c>
      <c r="R154" s="97">
        <f>[2]B!AL1054</f>
        <v>0</v>
      </c>
      <c r="U154" s="120"/>
    </row>
    <row r="155" spans="1:24" ht="15" customHeight="1" x14ac:dyDescent="0.2">
      <c r="A155" s="606" t="s">
        <v>234</v>
      </c>
      <c r="B155" s="607"/>
      <c r="C155" s="431">
        <f>[2]B!C1064</f>
        <v>0</v>
      </c>
      <c r="D155" s="432">
        <f>[2]B!D1064</f>
        <v>0</v>
      </c>
      <c r="E155" s="432">
        <f>[2]B!E1064</f>
        <v>0</v>
      </c>
      <c r="F155" s="432">
        <f>[2]B!F1064</f>
        <v>0</v>
      </c>
      <c r="G155" s="432">
        <f>[2]B!G1064</f>
        <v>0</v>
      </c>
      <c r="H155" s="432">
        <f>[2]B!AA1064</f>
        <v>0</v>
      </c>
      <c r="I155" s="432">
        <f>[2]B!AB1064</f>
        <v>0</v>
      </c>
      <c r="J155" s="432">
        <f>[2]B!AC1064</f>
        <v>0</v>
      </c>
      <c r="K155" s="432">
        <f>[2]B!AD1064</f>
        <v>0</v>
      </c>
      <c r="L155" s="432">
        <f>[2]B!AE1064</f>
        <v>0</v>
      </c>
      <c r="M155" s="432">
        <f>[2]B!AF1064</f>
        <v>0</v>
      </c>
      <c r="N155" s="432">
        <f>[2]B!AG1064</f>
        <v>0</v>
      </c>
      <c r="O155" s="432">
        <f>[2]B!AH1064</f>
        <v>0</v>
      </c>
      <c r="P155" s="432">
        <f>[2]B!AI1064</f>
        <v>0</v>
      </c>
      <c r="Q155" s="432">
        <f>[2]B!AJ1064</f>
        <v>0</v>
      </c>
      <c r="R155" s="97">
        <f>[2]B!AL1064</f>
        <v>0</v>
      </c>
      <c r="U155" s="120"/>
    </row>
    <row r="156" spans="1:24" ht="15" customHeight="1" x14ac:dyDescent="0.2">
      <c r="A156" s="606" t="s">
        <v>235</v>
      </c>
      <c r="B156" s="607"/>
      <c r="C156" s="433">
        <f>[2]B!C1087</f>
        <v>0</v>
      </c>
      <c r="D156" s="434">
        <f>[2]B!D1087</f>
        <v>0</v>
      </c>
      <c r="E156" s="434">
        <f>[2]B!E1087</f>
        <v>0</v>
      </c>
      <c r="F156" s="434">
        <f>[2]B!F1087</f>
        <v>0</v>
      </c>
      <c r="G156" s="434">
        <f>[2]B!G1087</f>
        <v>0</v>
      </c>
      <c r="H156" s="434">
        <f>[2]B!AA1087</f>
        <v>0</v>
      </c>
      <c r="I156" s="434">
        <f>[2]B!AB1087</f>
        <v>0</v>
      </c>
      <c r="J156" s="434">
        <f>[2]B!AC1087</f>
        <v>0</v>
      </c>
      <c r="K156" s="434">
        <f>[2]B!AD1087</f>
        <v>0</v>
      </c>
      <c r="L156" s="434">
        <f>[2]B!AE1087</f>
        <v>0</v>
      </c>
      <c r="M156" s="434">
        <f>[2]B!AF1087</f>
        <v>0</v>
      </c>
      <c r="N156" s="434">
        <f>[2]B!AG1087</f>
        <v>0</v>
      </c>
      <c r="O156" s="434">
        <f>[2]B!AH1087</f>
        <v>0</v>
      </c>
      <c r="P156" s="434">
        <f>[2]B!AI1087</f>
        <v>0</v>
      </c>
      <c r="Q156" s="434">
        <f>[2]B!AJ1087</f>
        <v>0</v>
      </c>
      <c r="R156" s="97">
        <f>[2]B!AL1086</f>
        <v>0</v>
      </c>
      <c r="U156" s="120"/>
    </row>
    <row r="157" spans="1:24" ht="15" customHeight="1" x14ac:dyDescent="0.2">
      <c r="A157" s="559" t="s">
        <v>79</v>
      </c>
      <c r="B157" s="620"/>
      <c r="C157" s="435">
        <f t="shared" ref="C157:R157" si="5">SUM(C152+C154+C155+C156)</f>
        <v>0</v>
      </c>
      <c r="D157" s="435">
        <f t="shared" si="5"/>
        <v>0</v>
      </c>
      <c r="E157" s="435">
        <f t="shared" si="5"/>
        <v>0</v>
      </c>
      <c r="F157" s="435">
        <f t="shared" si="5"/>
        <v>0</v>
      </c>
      <c r="G157" s="435">
        <f t="shared" si="5"/>
        <v>0</v>
      </c>
      <c r="H157" s="435">
        <f t="shared" si="5"/>
        <v>0</v>
      </c>
      <c r="I157" s="435">
        <f t="shared" si="5"/>
        <v>0</v>
      </c>
      <c r="J157" s="435">
        <f t="shared" si="5"/>
        <v>0</v>
      </c>
      <c r="K157" s="435">
        <f t="shared" si="5"/>
        <v>0</v>
      </c>
      <c r="L157" s="435">
        <f t="shared" si="5"/>
        <v>0</v>
      </c>
      <c r="M157" s="435">
        <f t="shared" si="5"/>
        <v>0</v>
      </c>
      <c r="N157" s="435">
        <f t="shared" si="5"/>
        <v>0</v>
      </c>
      <c r="O157" s="435">
        <f t="shared" si="5"/>
        <v>1</v>
      </c>
      <c r="P157" s="435">
        <f t="shared" si="5"/>
        <v>0</v>
      </c>
      <c r="Q157" s="435">
        <f t="shared" si="5"/>
        <v>0</v>
      </c>
      <c r="R157" s="122">
        <f t="shared" si="5"/>
        <v>0</v>
      </c>
      <c r="U157" s="120"/>
    </row>
    <row r="158" spans="1:24" s="72" customFormat="1" ht="24.95" customHeight="1" x14ac:dyDescent="0.2">
      <c r="A158" s="67" t="s">
        <v>236</v>
      </c>
      <c r="B158" s="126"/>
      <c r="C158" s="126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/>
      <c r="O158" s="265"/>
      <c r="P158" s="265"/>
      <c r="Q158" s="265"/>
      <c r="R158" s="265"/>
      <c r="S158" s="5"/>
      <c r="T158" s="5"/>
      <c r="X158" s="5"/>
    </row>
    <row r="159" spans="1:24" ht="24" customHeight="1" x14ac:dyDescent="0.2">
      <c r="A159" s="610" t="s">
        <v>237</v>
      </c>
      <c r="B159" s="611"/>
      <c r="C159" s="556" t="s">
        <v>160</v>
      </c>
      <c r="D159" s="621" t="s">
        <v>230</v>
      </c>
      <c r="E159" s="621"/>
      <c r="F159" s="621"/>
      <c r="G159" s="621"/>
      <c r="H159" s="612" t="s">
        <v>172</v>
      </c>
      <c r="I159" s="612"/>
      <c r="J159" s="613"/>
      <c r="K159" s="614" t="s">
        <v>173</v>
      </c>
      <c r="L159" s="614"/>
      <c r="M159" s="614"/>
      <c r="N159" s="596" t="s">
        <v>174</v>
      </c>
      <c r="O159" s="599" t="s">
        <v>175</v>
      </c>
      <c r="P159" s="600"/>
      <c r="Q159" s="568" t="s">
        <v>176</v>
      </c>
      <c r="R159" s="608" t="s">
        <v>7</v>
      </c>
    </row>
    <row r="160" spans="1:24" ht="20.100000000000001" customHeight="1" x14ac:dyDescent="0.2">
      <c r="A160" s="610"/>
      <c r="B160" s="611"/>
      <c r="C160" s="557"/>
      <c r="D160" s="615" t="s">
        <v>238</v>
      </c>
      <c r="E160" s="617" t="s">
        <v>179</v>
      </c>
      <c r="F160" s="577"/>
      <c r="G160" s="618" t="s">
        <v>239</v>
      </c>
      <c r="H160" s="580" t="s">
        <v>181</v>
      </c>
      <c r="I160" s="582" t="s">
        <v>182</v>
      </c>
      <c r="J160" s="584" t="s">
        <v>183</v>
      </c>
      <c r="K160" s="586" t="s">
        <v>184</v>
      </c>
      <c r="L160" s="587" t="s">
        <v>185</v>
      </c>
      <c r="M160" s="601" t="s">
        <v>186</v>
      </c>
      <c r="N160" s="597"/>
      <c r="O160" s="602" t="s">
        <v>187</v>
      </c>
      <c r="P160" s="603" t="s">
        <v>188</v>
      </c>
      <c r="Q160" s="569"/>
      <c r="R160" s="608"/>
      <c r="S160" s="127"/>
      <c r="T160" s="72"/>
    </row>
    <row r="161" spans="1:22" ht="20.100000000000001" customHeight="1" x14ac:dyDescent="0.2">
      <c r="A161" s="610"/>
      <c r="B161" s="611"/>
      <c r="C161" s="558"/>
      <c r="D161" s="616"/>
      <c r="E161" s="121" t="s">
        <v>189</v>
      </c>
      <c r="F161" s="89" t="s">
        <v>190</v>
      </c>
      <c r="G161" s="619"/>
      <c r="H161" s="581"/>
      <c r="I161" s="583"/>
      <c r="J161" s="585"/>
      <c r="K161" s="586"/>
      <c r="L161" s="587"/>
      <c r="M161" s="601"/>
      <c r="N161" s="598"/>
      <c r="O161" s="602"/>
      <c r="P161" s="603"/>
      <c r="Q161" s="570"/>
      <c r="R161" s="608"/>
      <c r="S161" s="119"/>
    </row>
    <row r="162" spans="1:22" ht="15" customHeight="1" x14ac:dyDescent="0.2">
      <c r="A162" s="266">
        <v>1901023</v>
      </c>
      <c r="B162" s="267" t="s">
        <v>240</v>
      </c>
      <c r="C162" s="268">
        <f>[2]B!C2450</f>
        <v>51</v>
      </c>
      <c r="D162" s="268">
        <f>[2]B!D2450</f>
        <v>51</v>
      </c>
      <c r="E162" s="269">
        <f>[2]B!E2450</f>
        <v>51</v>
      </c>
      <c r="F162" s="269">
        <f>[2]B!F2450</f>
        <v>0</v>
      </c>
      <c r="G162" s="269">
        <f>[2]B!G2450</f>
        <v>0</v>
      </c>
      <c r="H162" s="270">
        <f>[2]B!AA2450</f>
        <v>51</v>
      </c>
      <c r="I162" s="270">
        <f>[2]B!AB2450</f>
        <v>0</v>
      </c>
      <c r="J162" s="270">
        <f>[2]B!AC2450</f>
        <v>0</v>
      </c>
      <c r="K162" s="270">
        <f>[2]B!AD2450</f>
        <v>0</v>
      </c>
      <c r="L162" s="270">
        <f>[2]B!AE2450</f>
        <v>0</v>
      </c>
      <c r="M162" s="270">
        <f>[2]B!AF2450</f>
        <v>0</v>
      </c>
      <c r="N162" s="270">
        <f>[2]B!AG2450</f>
        <v>0</v>
      </c>
      <c r="O162" s="270">
        <f>[2]B!AH2450</f>
        <v>0</v>
      </c>
      <c r="P162" s="270">
        <f>[2]B!AI2450</f>
        <v>0</v>
      </c>
      <c r="Q162" s="270">
        <f>[2]B!AJ2450</f>
        <v>0</v>
      </c>
      <c r="R162" s="128">
        <f>[2]B!$AL$2450</f>
        <v>2589270</v>
      </c>
    </row>
    <row r="163" spans="1:22" ht="15" customHeight="1" x14ac:dyDescent="0.2">
      <c r="A163" s="271">
        <v>1901024</v>
      </c>
      <c r="B163" s="272" t="s">
        <v>241</v>
      </c>
      <c r="C163" s="268">
        <f>[2]B!C2451</f>
        <v>0</v>
      </c>
      <c r="D163" s="268">
        <f>[2]B!D2451</f>
        <v>0</v>
      </c>
      <c r="E163" s="269">
        <f>[2]B!E2451</f>
        <v>0</v>
      </c>
      <c r="F163" s="269">
        <f>[2]B!F2451</f>
        <v>0</v>
      </c>
      <c r="G163" s="269">
        <f>[2]B!G2451</f>
        <v>0</v>
      </c>
      <c r="H163" s="270">
        <f>[2]B!AA2451</f>
        <v>0</v>
      </c>
      <c r="I163" s="270">
        <f>[2]B!AB2451</f>
        <v>0</v>
      </c>
      <c r="J163" s="270">
        <f>[2]B!AC2451</f>
        <v>0</v>
      </c>
      <c r="K163" s="270">
        <f>[2]B!AD2451</f>
        <v>0</v>
      </c>
      <c r="L163" s="270">
        <f>[2]B!AE2451</f>
        <v>0</v>
      </c>
      <c r="M163" s="270">
        <f>[2]B!AF2451</f>
        <v>0</v>
      </c>
      <c r="N163" s="270">
        <f>[2]B!AG2451</f>
        <v>0</v>
      </c>
      <c r="O163" s="270">
        <f>[2]B!AH2451</f>
        <v>0</v>
      </c>
      <c r="P163" s="270">
        <f>[2]B!AI2451</f>
        <v>0</v>
      </c>
      <c r="Q163" s="270">
        <f>[2]B!AJ2451</f>
        <v>0</v>
      </c>
      <c r="R163" s="129">
        <f>[2]B!$AL$2451</f>
        <v>0</v>
      </c>
    </row>
    <row r="164" spans="1:22" ht="15" customHeight="1" x14ac:dyDescent="0.2">
      <c r="A164" s="271">
        <v>1901025</v>
      </c>
      <c r="B164" s="272" t="s">
        <v>242</v>
      </c>
      <c r="C164" s="268">
        <f>[2]B!C2452</f>
        <v>0</v>
      </c>
      <c r="D164" s="268">
        <f>[2]B!D2452</f>
        <v>0</v>
      </c>
      <c r="E164" s="269">
        <f>[2]B!E2452</f>
        <v>0</v>
      </c>
      <c r="F164" s="269">
        <f>[2]B!F2452</f>
        <v>0</v>
      </c>
      <c r="G164" s="269">
        <f>[2]B!G2452</f>
        <v>0</v>
      </c>
      <c r="H164" s="270">
        <f>[2]B!AA2452</f>
        <v>0</v>
      </c>
      <c r="I164" s="270">
        <f>[2]B!AB2452</f>
        <v>0</v>
      </c>
      <c r="J164" s="270">
        <f>[2]B!AC2452</f>
        <v>0</v>
      </c>
      <c r="K164" s="270">
        <f>[2]B!AD2452</f>
        <v>0</v>
      </c>
      <c r="L164" s="270">
        <f>[2]B!AE2452</f>
        <v>0</v>
      </c>
      <c r="M164" s="270">
        <f>[2]B!AF2452</f>
        <v>0</v>
      </c>
      <c r="N164" s="270">
        <f>[2]B!AG2452</f>
        <v>0</v>
      </c>
      <c r="O164" s="270">
        <f>[2]B!AH2452</f>
        <v>0</v>
      </c>
      <c r="P164" s="270">
        <f>[2]B!AI2452</f>
        <v>0</v>
      </c>
      <c r="Q164" s="270">
        <f>[2]B!AJ2452</f>
        <v>0</v>
      </c>
      <c r="R164" s="129">
        <f>[2]B!$AL$2452</f>
        <v>0</v>
      </c>
    </row>
    <row r="165" spans="1:22" ht="15" customHeight="1" x14ac:dyDescent="0.2">
      <c r="A165" s="271">
        <v>1901026</v>
      </c>
      <c r="B165" s="272" t="s">
        <v>243</v>
      </c>
      <c r="C165" s="268">
        <f>[2]B!C2453</f>
        <v>0</v>
      </c>
      <c r="D165" s="268">
        <f>[2]B!D2453</f>
        <v>0</v>
      </c>
      <c r="E165" s="269">
        <f>[2]B!E2453</f>
        <v>0</v>
      </c>
      <c r="F165" s="269">
        <f>[2]B!F2453</f>
        <v>0</v>
      </c>
      <c r="G165" s="269">
        <f>[2]B!G2453</f>
        <v>0</v>
      </c>
      <c r="H165" s="270">
        <f>[2]B!AA2453</f>
        <v>0</v>
      </c>
      <c r="I165" s="270">
        <f>[2]B!AB2453</f>
        <v>0</v>
      </c>
      <c r="J165" s="270">
        <f>[2]B!AC2453</f>
        <v>0</v>
      </c>
      <c r="K165" s="270">
        <f>[2]B!AD2453</f>
        <v>0</v>
      </c>
      <c r="L165" s="270">
        <f>[2]B!AE2453</f>
        <v>0</v>
      </c>
      <c r="M165" s="270">
        <f>[2]B!AF2453</f>
        <v>0</v>
      </c>
      <c r="N165" s="270">
        <f>[2]B!AG2453</f>
        <v>0</v>
      </c>
      <c r="O165" s="270">
        <f>[2]B!AH2453</f>
        <v>0</v>
      </c>
      <c r="P165" s="270">
        <f>[2]B!AI2453</f>
        <v>0</v>
      </c>
      <c r="Q165" s="270">
        <f>[2]B!AJ2453</f>
        <v>0</v>
      </c>
      <c r="R165" s="129">
        <f>[2]B!$AL$2453</f>
        <v>0</v>
      </c>
    </row>
    <row r="166" spans="1:22" ht="15" customHeight="1" x14ac:dyDescent="0.2">
      <c r="A166" s="271">
        <v>1901126</v>
      </c>
      <c r="B166" s="272" t="s">
        <v>244</v>
      </c>
      <c r="C166" s="268">
        <f>[2]B!C2454</f>
        <v>0</v>
      </c>
      <c r="D166" s="268">
        <f>[2]B!D2454</f>
        <v>0</v>
      </c>
      <c r="E166" s="269">
        <f>[2]B!E2454</f>
        <v>0</v>
      </c>
      <c r="F166" s="269">
        <f>[2]B!F2454</f>
        <v>0</v>
      </c>
      <c r="G166" s="269">
        <f>[2]B!G2454</f>
        <v>0</v>
      </c>
      <c r="H166" s="270">
        <f>[2]B!AA2454</f>
        <v>0</v>
      </c>
      <c r="I166" s="270">
        <f>[2]B!AB2454</f>
        <v>0</v>
      </c>
      <c r="J166" s="270">
        <f>[2]B!AC2454</f>
        <v>0</v>
      </c>
      <c r="K166" s="270">
        <f>[2]B!AD2454</f>
        <v>0</v>
      </c>
      <c r="L166" s="270">
        <f>[2]B!AE2454</f>
        <v>0</v>
      </c>
      <c r="M166" s="270">
        <f>[2]B!AF2454</f>
        <v>0</v>
      </c>
      <c r="N166" s="270">
        <f>[2]B!AG2454</f>
        <v>0</v>
      </c>
      <c r="O166" s="270">
        <f>[2]B!AH2454</f>
        <v>0</v>
      </c>
      <c r="P166" s="270">
        <f>[2]B!AI2454</f>
        <v>0</v>
      </c>
      <c r="Q166" s="270">
        <f>[2]B!AJ2454</f>
        <v>0</v>
      </c>
      <c r="R166" s="129">
        <f>[2]B!$AL$2454</f>
        <v>0</v>
      </c>
    </row>
    <row r="167" spans="1:22" ht="15" customHeight="1" x14ac:dyDescent="0.2">
      <c r="A167" s="271">
        <v>1901027</v>
      </c>
      <c r="B167" s="272" t="s">
        <v>245</v>
      </c>
      <c r="C167" s="268">
        <f>[2]B!C2455</f>
        <v>0</v>
      </c>
      <c r="D167" s="268">
        <f>[2]B!D2455</f>
        <v>0</v>
      </c>
      <c r="E167" s="269">
        <f>[2]B!E2455</f>
        <v>0</v>
      </c>
      <c r="F167" s="269">
        <f>[2]B!F2455</f>
        <v>0</v>
      </c>
      <c r="G167" s="269">
        <f>[2]B!G2455</f>
        <v>0</v>
      </c>
      <c r="H167" s="270">
        <f>[2]B!AA2455</f>
        <v>0</v>
      </c>
      <c r="I167" s="270">
        <f>[2]B!AB2455</f>
        <v>0</v>
      </c>
      <c r="J167" s="270">
        <f>[2]B!AC2455</f>
        <v>0</v>
      </c>
      <c r="K167" s="270">
        <f>[2]B!AD2455</f>
        <v>0</v>
      </c>
      <c r="L167" s="270">
        <f>[2]B!AE2455</f>
        <v>0</v>
      </c>
      <c r="M167" s="270">
        <f>[2]B!AF2455</f>
        <v>0</v>
      </c>
      <c r="N167" s="270">
        <f>[2]B!AG2455</f>
        <v>0</v>
      </c>
      <c r="O167" s="270">
        <f>[2]B!AH2455</f>
        <v>0</v>
      </c>
      <c r="P167" s="270">
        <f>[2]B!AI2455</f>
        <v>0</v>
      </c>
      <c r="Q167" s="270">
        <f>[2]B!AJ2455</f>
        <v>0</v>
      </c>
      <c r="R167" s="129">
        <f>[2]B!$AL$2455</f>
        <v>0</v>
      </c>
    </row>
    <row r="168" spans="1:22" ht="15" customHeight="1" x14ac:dyDescent="0.2">
      <c r="A168" s="271">
        <v>1901028</v>
      </c>
      <c r="B168" s="272" t="s">
        <v>246</v>
      </c>
      <c r="C168" s="268">
        <f>[2]B!C2456</f>
        <v>0</v>
      </c>
      <c r="D168" s="268">
        <f>[2]B!D2456</f>
        <v>0</v>
      </c>
      <c r="E168" s="269">
        <f>[2]B!E2456</f>
        <v>0</v>
      </c>
      <c r="F168" s="269">
        <f>[2]B!F2456</f>
        <v>0</v>
      </c>
      <c r="G168" s="269">
        <f>[2]B!G2456</f>
        <v>0</v>
      </c>
      <c r="H168" s="270">
        <f>[2]B!AA2456</f>
        <v>0</v>
      </c>
      <c r="I168" s="270">
        <f>[2]B!AB2456</f>
        <v>0</v>
      </c>
      <c r="J168" s="270">
        <f>[2]B!AC2456</f>
        <v>0</v>
      </c>
      <c r="K168" s="270">
        <f>[2]B!AD2456</f>
        <v>0</v>
      </c>
      <c r="L168" s="270">
        <f>[2]B!AE2456</f>
        <v>0</v>
      </c>
      <c r="M168" s="270">
        <f>[2]B!AF2456</f>
        <v>0</v>
      </c>
      <c r="N168" s="270">
        <f>[2]B!AG2456</f>
        <v>0</v>
      </c>
      <c r="O168" s="270">
        <f>[2]B!AH2456</f>
        <v>0</v>
      </c>
      <c r="P168" s="270">
        <f>[2]B!AI2456</f>
        <v>0</v>
      </c>
      <c r="Q168" s="270">
        <f>[2]B!AJ2456</f>
        <v>0</v>
      </c>
      <c r="R168" s="129">
        <f>[2]B!$AL$2456</f>
        <v>0</v>
      </c>
    </row>
    <row r="169" spans="1:22" ht="15" customHeight="1" x14ac:dyDescent="0.2">
      <c r="A169" s="273">
        <v>1901029</v>
      </c>
      <c r="B169" s="274" t="s">
        <v>247</v>
      </c>
      <c r="C169" s="268">
        <f>[2]B!C2457</f>
        <v>0</v>
      </c>
      <c r="D169" s="268">
        <f>[2]B!D2457</f>
        <v>0</v>
      </c>
      <c r="E169" s="269">
        <f>[2]B!E2457</f>
        <v>0</v>
      </c>
      <c r="F169" s="269">
        <f>[2]B!F2457</f>
        <v>0</v>
      </c>
      <c r="G169" s="269">
        <f>[2]B!G2457</f>
        <v>0</v>
      </c>
      <c r="H169" s="270">
        <f>[2]B!AA2457</f>
        <v>0</v>
      </c>
      <c r="I169" s="270">
        <f>[2]B!AB2457</f>
        <v>0</v>
      </c>
      <c r="J169" s="270">
        <f>[2]B!AC2457</f>
        <v>0</v>
      </c>
      <c r="K169" s="270">
        <f>[2]B!AD2457</f>
        <v>0</v>
      </c>
      <c r="L169" s="270">
        <f>[2]B!AE2457</f>
        <v>0</v>
      </c>
      <c r="M169" s="270">
        <f>[2]B!AF2457</f>
        <v>0</v>
      </c>
      <c r="N169" s="270">
        <f>[2]B!AG2457</f>
        <v>0</v>
      </c>
      <c r="O169" s="270">
        <f>[2]B!AH2457</f>
        <v>0</v>
      </c>
      <c r="P169" s="270">
        <f>[2]B!AI2457</f>
        <v>0</v>
      </c>
      <c r="Q169" s="270">
        <f>[2]B!AJ2457</f>
        <v>0</v>
      </c>
      <c r="R169" s="130">
        <f>[2]B!$AL$2457</f>
        <v>0</v>
      </c>
    </row>
    <row r="170" spans="1:22" s="394" customFormat="1" ht="15" customHeight="1" x14ac:dyDescent="0.2">
      <c r="A170" s="713" t="s">
        <v>160</v>
      </c>
      <c r="B170" s="714"/>
      <c r="C170" s="275">
        <f>SUM(C162:C169)</f>
        <v>51</v>
      </c>
      <c r="D170" s="436">
        <f>SUM(D162:D169)</f>
        <v>51</v>
      </c>
      <c r="E170" s="437">
        <f t="shared" ref="E170:Q170" si="6">SUM(E162:E169)</f>
        <v>51</v>
      </c>
      <c r="F170" s="437">
        <f t="shared" si="6"/>
        <v>0</v>
      </c>
      <c r="G170" s="437">
        <f t="shared" si="6"/>
        <v>0</v>
      </c>
      <c r="H170" s="437">
        <f t="shared" si="6"/>
        <v>51</v>
      </c>
      <c r="I170" s="437">
        <f t="shared" si="6"/>
        <v>0</v>
      </c>
      <c r="J170" s="437">
        <f t="shared" si="6"/>
        <v>0</v>
      </c>
      <c r="K170" s="437">
        <f t="shared" si="6"/>
        <v>0</v>
      </c>
      <c r="L170" s="437">
        <f t="shared" si="6"/>
        <v>0</v>
      </c>
      <c r="M170" s="437">
        <f t="shared" si="6"/>
        <v>0</v>
      </c>
      <c r="N170" s="437">
        <f t="shared" si="6"/>
        <v>0</v>
      </c>
      <c r="O170" s="437">
        <f t="shared" si="6"/>
        <v>0</v>
      </c>
      <c r="P170" s="435">
        <f t="shared" si="6"/>
        <v>0</v>
      </c>
      <c r="Q170" s="435">
        <f t="shared" si="6"/>
        <v>0</v>
      </c>
      <c r="R170" s="86">
        <f>SUM(R162:R169)</f>
        <v>2589270</v>
      </c>
      <c r="S170" s="5"/>
      <c r="T170" s="5"/>
    </row>
    <row r="171" spans="1:22" ht="24.95" customHeight="1" x14ac:dyDescent="0.2">
      <c r="A171" s="624" t="s">
        <v>248</v>
      </c>
      <c r="B171" s="624"/>
      <c r="C171" s="133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134"/>
      <c r="O171" s="260"/>
      <c r="P171" s="260"/>
      <c r="R171" s="135"/>
    </row>
    <row r="172" spans="1:22" ht="24.95" customHeight="1" x14ac:dyDescent="0.2">
      <c r="A172" s="550" t="s">
        <v>249</v>
      </c>
      <c r="B172" s="625"/>
      <c r="C172" s="628" t="s">
        <v>5</v>
      </c>
      <c r="D172" s="574" t="s">
        <v>178</v>
      </c>
      <c r="E172" s="632" t="s">
        <v>250</v>
      </c>
      <c r="F172" s="632"/>
      <c r="G172" s="632"/>
      <c r="H172" s="632"/>
      <c r="I172" s="632"/>
      <c r="J172" s="633"/>
      <c r="K172" s="634" t="s">
        <v>251</v>
      </c>
      <c r="L172" s="637" t="s">
        <v>173</v>
      </c>
      <c r="M172" s="638"/>
      <c r="N172" s="639"/>
      <c r="O172" s="596" t="s">
        <v>174</v>
      </c>
      <c r="P172" s="656" t="s">
        <v>175</v>
      </c>
      <c r="Q172" s="657"/>
      <c r="R172" s="568" t="s">
        <v>176</v>
      </c>
      <c r="S172" s="571" t="s">
        <v>252</v>
      </c>
      <c r="T172" s="571" t="s">
        <v>253</v>
      </c>
      <c r="U172" s="571" t="s">
        <v>254</v>
      </c>
      <c r="V172" s="571" t="s">
        <v>7</v>
      </c>
    </row>
    <row r="173" spans="1:22" ht="20.100000000000001" customHeight="1" x14ac:dyDescent="0.2">
      <c r="A173" s="552"/>
      <c r="B173" s="626"/>
      <c r="C173" s="629"/>
      <c r="D173" s="631"/>
      <c r="E173" s="654" t="s">
        <v>255</v>
      </c>
      <c r="F173" s="655"/>
      <c r="G173" s="655"/>
      <c r="H173" s="655" t="s">
        <v>256</v>
      </c>
      <c r="I173" s="655"/>
      <c r="J173" s="655"/>
      <c r="K173" s="635"/>
      <c r="L173" s="640"/>
      <c r="M173" s="641"/>
      <c r="N173" s="642"/>
      <c r="O173" s="597"/>
      <c r="P173" s="658"/>
      <c r="Q173" s="659"/>
      <c r="R173" s="569"/>
      <c r="S173" s="572"/>
      <c r="T173" s="572"/>
      <c r="U173" s="572"/>
      <c r="V173" s="572"/>
    </row>
    <row r="174" spans="1:22" ht="41.25" customHeight="1" x14ac:dyDescent="0.2">
      <c r="A174" s="554"/>
      <c r="B174" s="627"/>
      <c r="C174" s="630"/>
      <c r="D174" s="575"/>
      <c r="E174" s="136" t="s">
        <v>189</v>
      </c>
      <c r="F174" s="137" t="s">
        <v>190</v>
      </c>
      <c r="G174" s="481" t="s">
        <v>239</v>
      </c>
      <c r="H174" s="136" t="s">
        <v>189</v>
      </c>
      <c r="I174" s="137" t="s">
        <v>190</v>
      </c>
      <c r="J174" s="481" t="s">
        <v>239</v>
      </c>
      <c r="K174" s="636"/>
      <c r="L174" s="473" t="s">
        <v>184</v>
      </c>
      <c r="M174" s="474" t="s">
        <v>185</v>
      </c>
      <c r="N174" s="475" t="s">
        <v>186</v>
      </c>
      <c r="O174" s="598"/>
      <c r="P174" s="476" t="s">
        <v>187</v>
      </c>
      <c r="Q174" s="477" t="s">
        <v>188</v>
      </c>
      <c r="R174" s="570"/>
      <c r="S174" s="653"/>
      <c r="T174" s="653"/>
      <c r="U174" s="653"/>
      <c r="V174" s="653"/>
    </row>
    <row r="175" spans="1:22" ht="15" customHeight="1" x14ac:dyDescent="0.2">
      <c r="A175" s="142" t="s">
        <v>257</v>
      </c>
      <c r="B175" s="143" t="s">
        <v>258</v>
      </c>
      <c r="C175" s="438">
        <f>[2]B!$C$1380</f>
        <v>0</v>
      </c>
      <c r="D175" s="279">
        <f>[2]B!H1380</f>
        <v>0</v>
      </c>
      <c r="E175" s="280">
        <f>[2]B!I1380</f>
        <v>0</v>
      </c>
      <c r="F175" s="280">
        <f>[2]B!J1380</f>
        <v>0</v>
      </c>
      <c r="G175" s="280">
        <f>[2]B!K1380</f>
        <v>0</v>
      </c>
      <c r="H175" s="280">
        <f>[2]B!L1380</f>
        <v>0</v>
      </c>
      <c r="I175" s="280">
        <f>[2]B!M1380</f>
        <v>0</v>
      </c>
      <c r="J175" s="280">
        <f>[2]B!N1380</f>
        <v>0</v>
      </c>
      <c r="K175" s="281"/>
      <c r="L175" s="280">
        <f>[2]B!AD1380</f>
        <v>0</v>
      </c>
      <c r="M175" s="280">
        <f>[2]B!AE1380</f>
        <v>0</v>
      </c>
      <c r="N175" s="280">
        <f>[2]B!AF1380</f>
        <v>0</v>
      </c>
      <c r="O175" s="280">
        <f>[2]B!AG1380</f>
        <v>0</v>
      </c>
      <c r="P175" s="280">
        <f>[2]B!AH1380</f>
        <v>0</v>
      </c>
      <c r="Q175" s="280">
        <f>[2]B!AI1380</f>
        <v>0</v>
      </c>
      <c r="R175" s="280">
        <f>[2]B!AJ1380</f>
        <v>0</v>
      </c>
      <c r="S175" s="439">
        <f>[2]B!$I$1380</f>
        <v>0</v>
      </c>
      <c r="T175" s="439">
        <f>[2]B!$L$1380</f>
        <v>0</v>
      </c>
      <c r="U175" s="144"/>
      <c r="V175" s="97">
        <f>[2]B!$AL$1380</f>
        <v>0</v>
      </c>
    </row>
    <row r="176" spans="1:22" ht="15" customHeight="1" x14ac:dyDescent="0.2">
      <c r="A176" s="145" t="s">
        <v>259</v>
      </c>
      <c r="B176" s="146" t="s">
        <v>260</v>
      </c>
      <c r="C176" s="279">
        <f>[2]B!C1514</f>
        <v>72</v>
      </c>
      <c r="D176" s="279">
        <f>[2]B!H1514</f>
        <v>67</v>
      </c>
      <c r="E176" s="282">
        <f>[2]B!I1514</f>
        <v>49</v>
      </c>
      <c r="F176" s="282">
        <f>[2]B!J1514</f>
        <v>18</v>
      </c>
      <c r="G176" s="282">
        <f>[2]B!K1514</f>
        <v>1</v>
      </c>
      <c r="H176" s="282">
        <f>[2]B!L1514</f>
        <v>0</v>
      </c>
      <c r="I176" s="282">
        <f>[2]B!M1514</f>
        <v>1</v>
      </c>
      <c r="J176" s="282">
        <f>[2]B!N1514</f>
        <v>3</v>
      </c>
      <c r="K176" s="282">
        <v>24</v>
      </c>
      <c r="L176" s="282">
        <f>[2]B!AD1514</f>
        <v>0</v>
      </c>
      <c r="M176" s="282">
        <f>[2]B!AE1514</f>
        <v>0</v>
      </c>
      <c r="N176" s="282">
        <f>[2]B!AF1514</f>
        <v>0</v>
      </c>
      <c r="O176" s="282">
        <f>[2]B!AG1514</f>
        <v>0</v>
      </c>
      <c r="P176" s="282">
        <f>[2]B!AH1514</f>
        <v>0</v>
      </c>
      <c r="Q176" s="282">
        <f>[2]B!AI1514</f>
        <v>0</v>
      </c>
      <c r="R176" s="282">
        <f>[2]B!AJ1514</f>
        <v>19</v>
      </c>
      <c r="S176" s="439">
        <f>[2]B!$I$1514</f>
        <v>49</v>
      </c>
      <c r="T176" s="439">
        <f>[2]B!$L$1514</f>
        <v>0</v>
      </c>
      <c r="U176" s="144"/>
      <c r="V176" s="97">
        <f>[2]B!$AL$1514</f>
        <v>22437910</v>
      </c>
    </row>
    <row r="177" spans="1:22" ht="15" customHeight="1" x14ac:dyDescent="0.2">
      <c r="A177" s="145" t="s">
        <v>196</v>
      </c>
      <c r="B177" s="146" t="s">
        <v>261</v>
      </c>
      <c r="C177" s="279">
        <f>[2]B!C1696</f>
        <v>66</v>
      </c>
      <c r="D177" s="279">
        <f>[2]B!H1696</f>
        <v>53</v>
      </c>
      <c r="E177" s="282">
        <f>[2]B!I1696</f>
        <v>43</v>
      </c>
      <c r="F177" s="282">
        <f>[2]B!J1696</f>
        <v>10</v>
      </c>
      <c r="G177" s="282">
        <f>[2]B!K1696</f>
        <v>1</v>
      </c>
      <c r="H177" s="282">
        <f>[2]B!L1696</f>
        <v>10</v>
      </c>
      <c r="I177" s="282">
        <f>[2]B!M1696</f>
        <v>2</v>
      </c>
      <c r="J177" s="282">
        <f>[2]B!N1696</f>
        <v>0</v>
      </c>
      <c r="K177" s="282">
        <v>32</v>
      </c>
      <c r="L177" s="282">
        <f>[2]B!AD1696</f>
        <v>0</v>
      </c>
      <c r="M177" s="282">
        <f>[2]B!AE1696</f>
        <v>0</v>
      </c>
      <c r="N177" s="282">
        <f>[2]B!AF1696</f>
        <v>0</v>
      </c>
      <c r="O177" s="282">
        <f>[2]B!AG1696</f>
        <v>0</v>
      </c>
      <c r="P177" s="282">
        <f>[2]B!AH1696</f>
        <v>0</v>
      </c>
      <c r="Q177" s="282">
        <f>[2]B!AI1696</f>
        <v>0</v>
      </c>
      <c r="R177" s="282">
        <f>[2]B!AJ1696</f>
        <v>11</v>
      </c>
      <c r="S177" s="439">
        <f>[2]B!$I$1696</f>
        <v>43</v>
      </c>
      <c r="T177" s="439">
        <f>[2]B!$L$1696</f>
        <v>10</v>
      </c>
      <c r="U177" s="144"/>
      <c r="V177" s="97">
        <f>[2]B!$AL$1696</f>
        <v>5545720</v>
      </c>
    </row>
    <row r="178" spans="1:22" ht="15" customHeight="1" x14ac:dyDescent="0.2">
      <c r="A178" s="145" t="s">
        <v>198</v>
      </c>
      <c r="B178" s="146" t="s">
        <v>262</v>
      </c>
      <c r="C178" s="279">
        <f>[2]B!C1760</f>
        <v>8</v>
      </c>
      <c r="D178" s="279">
        <f>[2]B!H1760</f>
        <v>7</v>
      </c>
      <c r="E178" s="282">
        <f>[2]B!I1760</f>
        <v>6</v>
      </c>
      <c r="F178" s="282">
        <f>[2]B!J1760</f>
        <v>1</v>
      </c>
      <c r="G178" s="282">
        <f>[2]B!K1760</f>
        <v>0</v>
      </c>
      <c r="H178" s="282">
        <f>[2]B!L1760</f>
        <v>1</v>
      </c>
      <c r="I178" s="282">
        <f>[2]B!M1760</f>
        <v>0</v>
      </c>
      <c r="J178" s="282">
        <f>[2]B!N1760</f>
        <v>0</v>
      </c>
      <c r="K178" s="282">
        <v>1</v>
      </c>
      <c r="L178" s="282">
        <f>[2]B!AD1760</f>
        <v>0</v>
      </c>
      <c r="M178" s="282">
        <f>[2]B!AE1760</f>
        <v>0</v>
      </c>
      <c r="N178" s="282">
        <f>[2]B!AF1760</f>
        <v>0</v>
      </c>
      <c r="O178" s="282">
        <f>[2]B!AG1760</f>
        <v>0</v>
      </c>
      <c r="P178" s="282">
        <f>[2]B!AH1760</f>
        <v>0</v>
      </c>
      <c r="Q178" s="282">
        <f>[2]B!AI1760</f>
        <v>0</v>
      </c>
      <c r="R178" s="282">
        <f>[2]B!AJ1760</f>
        <v>1</v>
      </c>
      <c r="S178" s="439">
        <f>[2]B!$I$1760</f>
        <v>6</v>
      </c>
      <c r="T178" s="439">
        <f>[2]B!$L$1760</f>
        <v>1</v>
      </c>
      <c r="U178" s="144"/>
      <c r="V178" s="97">
        <f>[2]B!$AL$1760</f>
        <v>1001810</v>
      </c>
    </row>
    <row r="179" spans="1:22" ht="15" customHeight="1" x14ac:dyDescent="0.2">
      <c r="A179" s="145" t="s">
        <v>200</v>
      </c>
      <c r="B179" s="146" t="s">
        <v>263</v>
      </c>
      <c r="C179" s="279">
        <f>[2]B!C1834</f>
        <v>30</v>
      </c>
      <c r="D179" s="279">
        <f>[2]B!H1834</f>
        <v>26</v>
      </c>
      <c r="E179" s="282">
        <f>[2]B!I1834</f>
        <v>25</v>
      </c>
      <c r="F179" s="282">
        <f>[2]B!J1834</f>
        <v>1</v>
      </c>
      <c r="G179" s="282">
        <f>[2]B!K1834</f>
        <v>1</v>
      </c>
      <c r="H179" s="282">
        <f>[2]B!L1834</f>
        <v>3</v>
      </c>
      <c r="I179" s="282">
        <f>[2]B!M1834</f>
        <v>0</v>
      </c>
      <c r="J179" s="282">
        <f>[2]B!N1834</f>
        <v>0</v>
      </c>
      <c r="K179" s="282">
        <v>28</v>
      </c>
      <c r="L179" s="282">
        <f>[2]B!AD1834</f>
        <v>0</v>
      </c>
      <c r="M179" s="282">
        <f>[2]B!AE1834</f>
        <v>0</v>
      </c>
      <c r="N179" s="282">
        <f>[2]B!AF1834</f>
        <v>0</v>
      </c>
      <c r="O179" s="282">
        <f>[2]B!AG1834</f>
        <v>0</v>
      </c>
      <c r="P179" s="282">
        <f>[2]B!AH1834</f>
        <v>0</v>
      </c>
      <c r="Q179" s="282">
        <f>[2]B!AI1834</f>
        <v>0</v>
      </c>
      <c r="R179" s="282">
        <f>[2]B!AJ1834</f>
        <v>1</v>
      </c>
      <c r="S179" s="439">
        <f>[2]B!$I$1834</f>
        <v>25</v>
      </c>
      <c r="T179" s="439">
        <f>[2]B!$L$1834</f>
        <v>3</v>
      </c>
      <c r="U179" s="144"/>
      <c r="V179" s="97">
        <f>[2]B!$AL$1834</f>
        <v>1325470</v>
      </c>
    </row>
    <row r="180" spans="1:22" ht="15" customHeight="1" x14ac:dyDescent="0.2">
      <c r="A180" s="145" t="s">
        <v>264</v>
      </c>
      <c r="B180" s="146" t="s">
        <v>265</v>
      </c>
      <c r="C180" s="279">
        <f>[2]B!C1877</f>
        <v>35</v>
      </c>
      <c r="D180" s="279">
        <f>[2]B!H1877</f>
        <v>34</v>
      </c>
      <c r="E180" s="282">
        <f>[2]B!I1877</f>
        <v>29</v>
      </c>
      <c r="F180" s="282">
        <f>[2]B!J1877</f>
        <v>5</v>
      </c>
      <c r="G180" s="282">
        <f>[2]B!K1877</f>
        <v>0</v>
      </c>
      <c r="H180" s="282">
        <f>[2]B!L1877</f>
        <v>1</v>
      </c>
      <c r="I180" s="282">
        <f>[2]B!M1877</f>
        <v>0</v>
      </c>
      <c r="J180" s="282">
        <f>[2]B!N1877</f>
        <v>0</v>
      </c>
      <c r="K180" s="282">
        <v>35</v>
      </c>
      <c r="L180" s="282">
        <f>[2]B!AD1877</f>
        <v>0</v>
      </c>
      <c r="M180" s="282">
        <f>[2]B!AE1877</f>
        <v>0</v>
      </c>
      <c r="N180" s="282">
        <f>[2]B!AF1877</f>
        <v>0</v>
      </c>
      <c r="O180" s="282">
        <f>[2]B!AG1877</f>
        <v>0</v>
      </c>
      <c r="P180" s="282">
        <f>[2]B!AH1877</f>
        <v>0</v>
      </c>
      <c r="Q180" s="282">
        <f>[2]B!AI1877</f>
        <v>0</v>
      </c>
      <c r="R180" s="282">
        <f>[2]B!AJ1877</f>
        <v>4</v>
      </c>
      <c r="S180" s="439">
        <f>[2]B!$I$1877</f>
        <v>29</v>
      </c>
      <c r="T180" s="439">
        <f>[2]B!$L$1877</f>
        <v>1</v>
      </c>
      <c r="U180" s="144"/>
      <c r="V180" s="97">
        <f>[2]B!$AL$1877</f>
        <v>2109770</v>
      </c>
    </row>
    <row r="181" spans="1:22" ht="15" customHeight="1" x14ac:dyDescent="0.2">
      <c r="A181" s="145" t="s">
        <v>207</v>
      </c>
      <c r="B181" s="146" t="s">
        <v>266</v>
      </c>
      <c r="C181" s="283">
        <f>[2]B!C2104</f>
        <v>42</v>
      </c>
      <c r="D181" s="283">
        <f>[2]B!H2104</f>
        <v>27</v>
      </c>
      <c r="E181" s="282">
        <f>[2]B!I2104</f>
        <v>25</v>
      </c>
      <c r="F181" s="282">
        <f>[2]B!J2104</f>
        <v>2</v>
      </c>
      <c r="G181" s="282">
        <f>[2]B!K2104</f>
        <v>0</v>
      </c>
      <c r="H181" s="282">
        <f>[2]B!L2104</f>
        <v>14</v>
      </c>
      <c r="I181" s="282">
        <f>[2]B!M2104</f>
        <v>1</v>
      </c>
      <c r="J181" s="282">
        <f>[2]B!N2104</f>
        <v>0</v>
      </c>
      <c r="K181" s="282">
        <v>0</v>
      </c>
      <c r="L181" s="282">
        <f>[2]B!AD2104</f>
        <v>0</v>
      </c>
      <c r="M181" s="282">
        <f>[2]B!AE2104</f>
        <v>0</v>
      </c>
      <c r="N181" s="282">
        <f>[2]B!AF2104</f>
        <v>0</v>
      </c>
      <c r="O181" s="282">
        <f>[2]B!AG2104</f>
        <v>23</v>
      </c>
      <c r="P181" s="282">
        <f>[2]B!AH2104</f>
        <v>0</v>
      </c>
      <c r="Q181" s="282">
        <f>[2]B!AI2104</f>
        <v>0</v>
      </c>
      <c r="R181" s="282">
        <f>[2]B!AJ2104</f>
        <v>2</v>
      </c>
      <c r="S181" s="439">
        <f>[2]B!$I$2104</f>
        <v>25</v>
      </c>
      <c r="T181" s="439">
        <f>[2]B!$L$2104</f>
        <v>14</v>
      </c>
      <c r="U181" s="144"/>
      <c r="V181" s="97">
        <f>[2]B!$AL$2104</f>
        <v>9299350</v>
      </c>
    </row>
    <row r="182" spans="1:22" ht="15" customHeight="1" x14ac:dyDescent="0.2">
      <c r="A182" s="145" t="s">
        <v>267</v>
      </c>
      <c r="B182" s="146" t="s">
        <v>268</v>
      </c>
      <c r="C182" s="283">
        <f>[2]B!C2190</f>
        <v>7</v>
      </c>
      <c r="D182" s="283">
        <f>[2]B!H2190</f>
        <v>5</v>
      </c>
      <c r="E182" s="282">
        <f>[2]B!I2190</f>
        <v>5</v>
      </c>
      <c r="F182" s="282">
        <f>[2]B!J2190</f>
        <v>0</v>
      </c>
      <c r="G182" s="282">
        <f>[2]B!K2190</f>
        <v>1</v>
      </c>
      <c r="H182" s="282">
        <f>[2]B!L2190</f>
        <v>1</v>
      </c>
      <c r="I182" s="282">
        <f>[2]B!M2190</f>
        <v>0</v>
      </c>
      <c r="J182" s="282">
        <f>[2]B!N2190</f>
        <v>0</v>
      </c>
      <c r="K182" s="282">
        <v>0</v>
      </c>
      <c r="L182" s="282">
        <f>[2]B!AD2190</f>
        <v>0</v>
      </c>
      <c r="M182" s="282">
        <f>[2]B!AE2190</f>
        <v>0</v>
      </c>
      <c r="N182" s="282">
        <f>[2]B!AF2190</f>
        <v>0</v>
      </c>
      <c r="O182" s="282">
        <f>[2]B!AG2190</f>
        <v>0</v>
      </c>
      <c r="P182" s="282">
        <f>[2]B!AH2190</f>
        <v>0</v>
      </c>
      <c r="Q182" s="282">
        <f>[2]B!AI2190</f>
        <v>0</v>
      </c>
      <c r="R182" s="282">
        <f>[2]B!AJ2190</f>
        <v>0</v>
      </c>
      <c r="S182" s="439">
        <f>[2]B!$I$2190</f>
        <v>5</v>
      </c>
      <c r="T182" s="439">
        <f>[2]B!$L$2190</f>
        <v>1</v>
      </c>
      <c r="U182" s="144"/>
      <c r="V182" s="97">
        <f>[2]B!$AL$2190</f>
        <v>2024875</v>
      </c>
    </row>
    <row r="183" spans="1:22" ht="15" customHeight="1" x14ac:dyDescent="0.2">
      <c r="A183" s="145" t="s">
        <v>269</v>
      </c>
      <c r="B183" s="146" t="s">
        <v>270</v>
      </c>
      <c r="C183" s="283">
        <f>[2]B!C2379</f>
        <v>204</v>
      </c>
      <c r="D183" s="283">
        <f>[2]B!H2379</f>
        <v>159</v>
      </c>
      <c r="E183" s="282">
        <f>[2]B!I2379</f>
        <v>125</v>
      </c>
      <c r="F183" s="282">
        <f>[2]B!J2379</f>
        <v>34</v>
      </c>
      <c r="G183" s="282">
        <f>[2]B!K2379</f>
        <v>7</v>
      </c>
      <c r="H183" s="282">
        <f>[2]B!L2379</f>
        <v>31</v>
      </c>
      <c r="I183" s="282">
        <f>[2]B!M2379</f>
        <v>6</v>
      </c>
      <c r="J183" s="282">
        <f>[2]B!N2379</f>
        <v>1</v>
      </c>
      <c r="K183" s="284"/>
      <c r="L183" s="282">
        <f>[2]B!AD2379</f>
        <v>1</v>
      </c>
      <c r="M183" s="282">
        <f>[2]B!AE2379</f>
        <v>0</v>
      </c>
      <c r="N183" s="282">
        <f>[2]B!AF2379</f>
        <v>0</v>
      </c>
      <c r="O183" s="282">
        <f>[2]B!AG2379</f>
        <v>1</v>
      </c>
      <c r="P183" s="282">
        <f>[2]B!AH2379</f>
        <v>0</v>
      </c>
      <c r="Q183" s="282">
        <f>[2]B!AI2379</f>
        <v>0</v>
      </c>
      <c r="R183" s="282">
        <f>[2]B!AJ2379</f>
        <v>36</v>
      </c>
      <c r="S183" s="439">
        <f>[2]B!$I$2379</f>
        <v>125</v>
      </c>
      <c r="T183" s="439">
        <f>[2]B!$L$2379</f>
        <v>31</v>
      </c>
      <c r="U183" s="144"/>
      <c r="V183" s="97">
        <f>[2]B!$AL$2379</f>
        <v>41444660</v>
      </c>
    </row>
    <row r="184" spans="1:22" ht="15" customHeight="1" x14ac:dyDescent="0.2">
      <c r="A184" s="145" t="s">
        <v>271</v>
      </c>
      <c r="B184" s="146" t="s">
        <v>272</v>
      </c>
      <c r="C184" s="279">
        <f>[2]B!C2419</f>
        <v>11</v>
      </c>
      <c r="D184" s="279">
        <f>[2]B!H2419</f>
        <v>8</v>
      </c>
      <c r="E184" s="282">
        <f>[2]B!I2419</f>
        <v>7</v>
      </c>
      <c r="F184" s="282">
        <f>[2]B!J2419</f>
        <v>1</v>
      </c>
      <c r="G184" s="282">
        <f>[2]B!K2419</f>
        <v>1</v>
      </c>
      <c r="H184" s="282">
        <f>[2]B!L2419</f>
        <v>1</v>
      </c>
      <c r="I184" s="282">
        <f>[2]B!M2419</f>
        <v>0</v>
      </c>
      <c r="J184" s="282">
        <f>[2]B!N2419</f>
        <v>1</v>
      </c>
      <c r="K184" s="282">
        <v>1</v>
      </c>
      <c r="L184" s="282">
        <f>[2]B!AD2419</f>
        <v>0</v>
      </c>
      <c r="M184" s="282">
        <f>[2]B!AE2419</f>
        <v>0</v>
      </c>
      <c r="N184" s="282">
        <f>[2]B!AF2419</f>
        <v>0</v>
      </c>
      <c r="O184" s="282">
        <f>[2]B!AG2419</f>
        <v>0</v>
      </c>
      <c r="P184" s="282">
        <f>[2]B!AH2419</f>
        <v>0</v>
      </c>
      <c r="Q184" s="282">
        <f>[2]B!AI2419</f>
        <v>0</v>
      </c>
      <c r="R184" s="282">
        <f>[2]B!AJ2419</f>
        <v>2</v>
      </c>
      <c r="S184" s="439">
        <f>[2]B!$I$2419</f>
        <v>7</v>
      </c>
      <c r="T184" s="439">
        <f>[2]B!$L$2419</f>
        <v>1</v>
      </c>
      <c r="U184" s="144"/>
      <c r="V184" s="97">
        <f>[2]B!AL2419</f>
        <v>1390760</v>
      </c>
    </row>
    <row r="185" spans="1:22" ht="15" customHeight="1" x14ac:dyDescent="0.2">
      <c r="A185" s="145" t="s">
        <v>273</v>
      </c>
      <c r="B185" s="146" t="s">
        <v>274</v>
      </c>
      <c r="C185" s="279">
        <f>[2]B!C2541</f>
        <v>85</v>
      </c>
      <c r="D185" s="279">
        <f>[2]B!H2541</f>
        <v>72</v>
      </c>
      <c r="E185" s="282">
        <f>[2]B!I2541</f>
        <v>45</v>
      </c>
      <c r="F185" s="282">
        <f>[2]B!J2541</f>
        <v>27</v>
      </c>
      <c r="G185" s="282">
        <f>[2]B!K2541</f>
        <v>2</v>
      </c>
      <c r="H185" s="282">
        <f>[2]B!L2541</f>
        <v>7</v>
      </c>
      <c r="I185" s="282">
        <f>[2]B!M2541</f>
        <v>3</v>
      </c>
      <c r="J185" s="282">
        <f>[2]B!N2541</f>
        <v>1</v>
      </c>
      <c r="K185" s="280">
        <v>0</v>
      </c>
      <c r="L185" s="282">
        <f>[2]B!AD2541</f>
        <v>1</v>
      </c>
      <c r="M185" s="282">
        <f>[2]B!AE2541</f>
        <v>0</v>
      </c>
      <c r="N185" s="282">
        <f>[2]B!AF2541</f>
        <v>0</v>
      </c>
      <c r="O185" s="282">
        <f>[2]B!AG2541</f>
        <v>0</v>
      </c>
      <c r="P185" s="282">
        <f>[2]B!AH2541</f>
        <v>0</v>
      </c>
      <c r="Q185" s="282">
        <f>[2]B!AI2541</f>
        <v>0</v>
      </c>
      <c r="R185" s="282">
        <f>[2]B!AJ2541</f>
        <v>29</v>
      </c>
      <c r="S185" s="439">
        <f>[2]B!$I$2541</f>
        <v>45</v>
      </c>
      <c r="T185" s="439">
        <f>[2]B!$L$2541</f>
        <v>7</v>
      </c>
      <c r="U185" s="144"/>
      <c r="V185" s="97">
        <f>[2]B!AL2541</f>
        <v>12578995</v>
      </c>
    </row>
    <row r="186" spans="1:22" ht="15" customHeight="1" x14ac:dyDescent="0.2">
      <c r="A186" s="145" t="s">
        <v>275</v>
      </c>
      <c r="B186" s="146" t="s">
        <v>276</v>
      </c>
      <c r="C186" s="279">
        <f>[2]B!C2575</f>
        <v>11</v>
      </c>
      <c r="D186" s="279">
        <f>[2]B!H2575</f>
        <v>10</v>
      </c>
      <c r="E186" s="282">
        <f>[2]B!I2575</f>
        <v>10</v>
      </c>
      <c r="F186" s="282">
        <f>[2]B!J2575</f>
        <v>0</v>
      </c>
      <c r="G186" s="282">
        <f>[2]B!K2575</f>
        <v>1</v>
      </c>
      <c r="H186" s="282">
        <f>[2]B!L2575</f>
        <v>0</v>
      </c>
      <c r="I186" s="282">
        <f>[2]B!M2575</f>
        <v>0</v>
      </c>
      <c r="J186" s="282">
        <f>[2]B!N2575</f>
        <v>0</v>
      </c>
      <c r="K186" s="280">
        <v>1</v>
      </c>
      <c r="L186" s="282">
        <f>[2]B!AD2575</f>
        <v>0</v>
      </c>
      <c r="M186" s="282">
        <f>[2]B!AE2575</f>
        <v>0</v>
      </c>
      <c r="N186" s="282">
        <f>[2]B!AF2575</f>
        <v>0</v>
      </c>
      <c r="O186" s="282">
        <f>[2]B!AG2575</f>
        <v>0</v>
      </c>
      <c r="P186" s="282">
        <f>[2]B!AH2575</f>
        <v>0</v>
      </c>
      <c r="Q186" s="282">
        <f>[2]B!AI2575</f>
        <v>0</v>
      </c>
      <c r="R186" s="282">
        <f>[2]B!AJ2575</f>
        <v>1</v>
      </c>
      <c r="S186" s="439">
        <f>[2]B!$I$2575</f>
        <v>10</v>
      </c>
      <c r="T186" s="439">
        <f>[2]B!$L$2575</f>
        <v>0</v>
      </c>
      <c r="U186" s="144"/>
      <c r="V186" s="97">
        <f>[2]B!AL2575</f>
        <v>2568360</v>
      </c>
    </row>
    <row r="187" spans="1:22" ht="15" customHeight="1" x14ac:dyDescent="0.2">
      <c r="A187" s="145" t="s">
        <v>277</v>
      </c>
      <c r="B187" s="146" t="s">
        <v>278</v>
      </c>
      <c r="C187" s="279">
        <f>[2]B!C2615</f>
        <v>61</v>
      </c>
      <c r="D187" s="279">
        <f>[2]B!H2615</f>
        <v>53</v>
      </c>
      <c r="E187" s="282">
        <f>[2]B!I2615</f>
        <v>29</v>
      </c>
      <c r="F187" s="282">
        <f>[2]B!J2615</f>
        <v>24</v>
      </c>
      <c r="G187" s="282">
        <f>[2]B!K2615</f>
        <v>3</v>
      </c>
      <c r="H187" s="282">
        <f>[2]B!L2615</f>
        <v>3</v>
      </c>
      <c r="I187" s="282">
        <f>[2]B!M2615</f>
        <v>2</v>
      </c>
      <c r="J187" s="282">
        <f>[2]B!N2615</f>
        <v>0</v>
      </c>
      <c r="K187" s="280">
        <v>2</v>
      </c>
      <c r="L187" s="282">
        <f>[2]B!AD2615</f>
        <v>0</v>
      </c>
      <c r="M187" s="282">
        <f>[2]B!AE2615</f>
        <v>0</v>
      </c>
      <c r="N187" s="282">
        <f>[2]B!AF2615</f>
        <v>0</v>
      </c>
      <c r="O187" s="282">
        <f>[2]B!AG2615</f>
        <v>0</v>
      </c>
      <c r="P187" s="282">
        <f>[2]B!AH2615</f>
        <v>0</v>
      </c>
      <c r="Q187" s="282">
        <f>[2]B!AI2615</f>
        <v>0</v>
      </c>
      <c r="R187" s="282">
        <f>[2]B!AJ2615</f>
        <v>26</v>
      </c>
      <c r="S187" s="439">
        <f>[2]B!$I$2615</f>
        <v>29</v>
      </c>
      <c r="T187" s="439">
        <f>[2]B!$L$2615</f>
        <v>3</v>
      </c>
      <c r="U187" s="144"/>
      <c r="V187" s="97">
        <f>[2]B!AL2615</f>
        <v>5819525</v>
      </c>
    </row>
    <row r="188" spans="1:22" ht="15" customHeight="1" x14ac:dyDescent="0.2">
      <c r="A188" s="147" t="s">
        <v>279</v>
      </c>
      <c r="B188" s="146" t="s">
        <v>280</v>
      </c>
      <c r="C188" s="285">
        <f>SUM(C189:C191)</f>
        <v>95</v>
      </c>
      <c r="D188" s="285">
        <f t="shared" ref="D188:J188" si="7">SUM(D189:D191)</f>
        <v>92</v>
      </c>
      <c r="E188" s="285">
        <f t="shared" si="7"/>
        <v>26</v>
      </c>
      <c r="F188" s="285">
        <f t="shared" si="7"/>
        <v>66</v>
      </c>
      <c r="G188" s="285">
        <f t="shared" si="7"/>
        <v>3</v>
      </c>
      <c r="H188" s="285">
        <f t="shared" si="7"/>
        <v>0</v>
      </c>
      <c r="I188" s="285">
        <f t="shared" si="7"/>
        <v>0</v>
      </c>
      <c r="J188" s="285">
        <f t="shared" si="7"/>
        <v>0</v>
      </c>
      <c r="K188" s="284"/>
      <c r="L188" s="285">
        <f>SUM(L189:L191)</f>
        <v>0</v>
      </c>
      <c r="M188" s="285">
        <f t="shared" ref="M188:R188" si="8">SUM(M189:M191)</f>
        <v>0</v>
      </c>
      <c r="N188" s="285">
        <f t="shared" si="8"/>
        <v>0</v>
      </c>
      <c r="O188" s="285">
        <f t="shared" si="8"/>
        <v>0</v>
      </c>
      <c r="P188" s="285">
        <f t="shared" si="8"/>
        <v>0</v>
      </c>
      <c r="Q188" s="285">
        <f t="shared" si="8"/>
        <v>0</v>
      </c>
      <c r="R188" s="285">
        <f t="shared" si="8"/>
        <v>67</v>
      </c>
      <c r="S188" s="440">
        <f>SUM(S189:S191)</f>
        <v>26</v>
      </c>
      <c r="T188" s="440">
        <f>SUM(T189:T191)</f>
        <v>0</v>
      </c>
      <c r="U188" s="144"/>
      <c r="V188" s="148">
        <f>SUM(V189:V191)</f>
        <v>4093180</v>
      </c>
    </row>
    <row r="189" spans="1:22" ht="15" customHeight="1" x14ac:dyDescent="0.2">
      <c r="A189" s="149"/>
      <c r="B189" s="150" t="s">
        <v>281</v>
      </c>
      <c r="C189" s="286">
        <f>[2]B!C2621</f>
        <v>95</v>
      </c>
      <c r="D189" s="286">
        <f>[2]B!H2621</f>
        <v>92</v>
      </c>
      <c r="E189" s="282">
        <f>[2]B!I2621</f>
        <v>26</v>
      </c>
      <c r="F189" s="282">
        <f>[2]B!J2621</f>
        <v>66</v>
      </c>
      <c r="G189" s="282">
        <f>[2]B!K2621</f>
        <v>3</v>
      </c>
      <c r="H189" s="282">
        <f>[2]B!L2621</f>
        <v>0</v>
      </c>
      <c r="I189" s="282">
        <f>[2]B!M2621</f>
        <v>0</v>
      </c>
      <c r="J189" s="282">
        <f>[2]B!N2621</f>
        <v>0</v>
      </c>
      <c r="K189" s="284"/>
      <c r="L189" s="282">
        <f>[2]B!AD2621</f>
        <v>0</v>
      </c>
      <c r="M189" s="282">
        <f>[2]B!AE2621</f>
        <v>0</v>
      </c>
      <c r="N189" s="282">
        <f>[2]B!AF2621</f>
        <v>0</v>
      </c>
      <c r="O189" s="282">
        <f>[2]B!AG2621</f>
        <v>0</v>
      </c>
      <c r="P189" s="282">
        <f>[2]B!AH2621</f>
        <v>0</v>
      </c>
      <c r="Q189" s="282">
        <f>[2]B!AI2621</f>
        <v>0</v>
      </c>
      <c r="R189" s="282">
        <f>[2]B!AJ2621</f>
        <v>67</v>
      </c>
      <c r="S189" s="439">
        <f>[2]B!$I$2621</f>
        <v>26</v>
      </c>
      <c r="T189" s="439">
        <f>[2]B!$L$2621</f>
        <v>0</v>
      </c>
      <c r="U189" s="144"/>
      <c r="V189" s="97">
        <f>[2]B!$AL$2621</f>
        <v>4093180</v>
      </c>
    </row>
    <row r="190" spans="1:22" ht="15" customHeight="1" x14ac:dyDescent="0.2">
      <c r="A190" s="149"/>
      <c r="B190" s="150" t="s">
        <v>282</v>
      </c>
      <c r="C190" s="286">
        <f>[2]B!C2622</f>
        <v>0</v>
      </c>
      <c r="D190" s="286">
        <f>[2]B!H2622</f>
        <v>0</v>
      </c>
      <c r="E190" s="282">
        <f>[2]B!I2622</f>
        <v>0</v>
      </c>
      <c r="F190" s="282">
        <f>[2]B!J2622</f>
        <v>0</v>
      </c>
      <c r="G190" s="282">
        <f>[2]B!K2622</f>
        <v>0</v>
      </c>
      <c r="H190" s="282">
        <f>[2]B!L2622</f>
        <v>0</v>
      </c>
      <c r="I190" s="282">
        <f>[2]B!M2622</f>
        <v>0</v>
      </c>
      <c r="J190" s="282">
        <f>[2]B!N2622</f>
        <v>0</v>
      </c>
      <c r="K190" s="284"/>
      <c r="L190" s="282">
        <f>[2]B!AD2622</f>
        <v>0</v>
      </c>
      <c r="M190" s="282">
        <f>[2]B!AE2622</f>
        <v>0</v>
      </c>
      <c r="N190" s="282">
        <f>[2]B!AF2622</f>
        <v>0</v>
      </c>
      <c r="O190" s="282">
        <f>[2]B!AG2622</f>
        <v>0</v>
      </c>
      <c r="P190" s="282">
        <f>[2]B!AH2622</f>
        <v>0</v>
      </c>
      <c r="Q190" s="282">
        <f>[2]B!AI2622</f>
        <v>0</v>
      </c>
      <c r="R190" s="282">
        <f>[2]B!AJ2622</f>
        <v>0</v>
      </c>
      <c r="S190" s="439">
        <f>[2]B!$I$2622</f>
        <v>0</v>
      </c>
      <c r="T190" s="439">
        <f>[2]B!$L$2622</f>
        <v>0</v>
      </c>
      <c r="U190" s="144"/>
      <c r="V190" s="97">
        <f>[2]B!$AL$2622</f>
        <v>0</v>
      </c>
    </row>
    <row r="191" spans="1:22" ht="15" customHeight="1" x14ac:dyDescent="0.2">
      <c r="A191" s="149"/>
      <c r="B191" s="150" t="s">
        <v>283</v>
      </c>
      <c r="C191" s="439">
        <f>SUM([2]B!C2623:C2627)</f>
        <v>0</v>
      </c>
      <c r="D191" s="439">
        <f>SUM([2]B!H2623:H2627)</f>
        <v>0</v>
      </c>
      <c r="E191" s="441">
        <f>SUM([2]B!I2623:I2627)</f>
        <v>0</v>
      </c>
      <c r="F191" s="441">
        <f>SUM([2]B!J2623:J2627)</f>
        <v>0</v>
      </c>
      <c r="G191" s="441">
        <f>SUM([2]B!K2623:K2627)</f>
        <v>0</v>
      </c>
      <c r="H191" s="441">
        <f>SUM([2]B!L2623:L2627)</f>
        <v>0</v>
      </c>
      <c r="I191" s="441">
        <f>SUM([2]B!M2623:M2627)</f>
        <v>0</v>
      </c>
      <c r="J191" s="441">
        <f>SUM([2]B!N2623:N2627)</f>
        <v>0</v>
      </c>
      <c r="K191" s="284"/>
      <c r="L191" s="441">
        <f>SUM([2]B!AD2623:AD2627)</f>
        <v>0</v>
      </c>
      <c r="M191" s="441">
        <f>SUM([2]B!AE2623:AE2627)</f>
        <v>0</v>
      </c>
      <c r="N191" s="441">
        <f>SUM([2]B!AF2623:AF2627)</f>
        <v>0</v>
      </c>
      <c r="O191" s="441">
        <f>SUM([2]B!AG2623:AG2627)</f>
        <v>0</v>
      </c>
      <c r="P191" s="441">
        <f>SUM([2]B!AH2623:AH2627)</f>
        <v>0</v>
      </c>
      <c r="Q191" s="441">
        <f>SUM([2]B!AI2623:AI2627)</f>
        <v>0</v>
      </c>
      <c r="R191" s="441">
        <f>SUM([2]B!AJ2623:AJ2627)</f>
        <v>0</v>
      </c>
      <c r="S191" s="441">
        <f>SUM([2]B!I2623:I2627)</f>
        <v>0</v>
      </c>
      <c r="T191" s="441">
        <f>SUM([2]B!L2623:L2627)</f>
        <v>0</v>
      </c>
      <c r="U191" s="151"/>
      <c r="V191" s="441">
        <f>SUM([2]B!AL2623:AL2627)</f>
        <v>0</v>
      </c>
    </row>
    <row r="192" spans="1:22" ht="15" customHeight="1" x14ac:dyDescent="0.2">
      <c r="A192" s="145" t="s">
        <v>284</v>
      </c>
      <c r="B192" s="146" t="s">
        <v>285</v>
      </c>
      <c r="C192" s="279">
        <f>[2]B!C2858</f>
        <v>87</v>
      </c>
      <c r="D192" s="279">
        <f>[2]B!H2858</f>
        <v>79</v>
      </c>
      <c r="E192" s="282">
        <f>[2]B!I2858</f>
        <v>65</v>
      </c>
      <c r="F192" s="282">
        <f>[2]B!J2858</f>
        <v>14</v>
      </c>
      <c r="G192" s="282">
        <f>[2]B!K2858</f>
        <v>2</v>
      </c>
      <c r="H192" s="282">
        <f>[2]B!L2858</f>
        <v>6</v>
      </c>
      <c r="I192" s="282">
        <f>[2]B!M2858</f>
        <v>0</v>
      </c>
      <c r="J192" s="282">
        <f>[2]B!N2858</f>
        <v>0</v>
      </c>
      <c r="K192" s="280">
        <v>2</v>
      </c>
      <c r="L192" s="282">
        <f>[2]B!AD2858</f>
        <v>0</v>
      </c>
      <c r="M192" s="282">
        <f>[2]B!AE2858</f>
        <v>3</v>
      </c>
      <c r="N192" s="282">
        <f>[2]B!AF2858</f>
        <v>0</v>
      </c>
      <c r="O192" s="282">
        <f>[2]B!AG2858</f>
        <v>0</v>
      </c>
      <c r="P192" s="282">
        <f>[2]B!AH2858</f>
        <v>0</v>
      </c>
      <c r="Q192" s="282">
        <f>[2]B!AI2858</f>
        <v>0</v>
      </c>
      <c r="R192" s="282">
        <f>[2]B!AJ2858</f>
        <v>11</v>
      </c>
      <c r="S192" s="439">
        <f>[2]B!$I$2858</f>
        <v>65</v>
      </c>
      <c r="T192" s="439">
        <f>[2]B!$L$2858</f>
        <v>6</v>
      </c>
      <c r="U192" s="151"/>
      <c r="V192" s="100">
        <f>[2]B!$AL$2858</f>
        <v>26451720</v>
      </c>
    </row>
    <row r="193" spans="1:28" ht="15" customHeight="1" x14ac:dyDescent="0.2">
      <c r="A193" s="145" t="s">
        <v>286</v>
      </c>
      <c r="B193" s="146" t="s">
        <v>287</v>
      </c>
      <c r="C193" s="283">
        <f>SUM([2]B!C3084)</f>
        <v>59</v>
      </c>
      <c r="D193" s="283">
        <f>SUM([2]B!H3084)</f>
        <v>36</v>
      </c>
      <c r="E193" s="282">
        <f>SUM([2]B!I3084)</f>
        <v>34</v>
      </c>
      <c r="F193" s="282">
        <f>SUM([2]B!J3084)</f>
        <v>2</v>
      </c>
      <c r="G193" s="282">
        <f>SUM([2]B!K3084)</f>
        <v>0</v>
      </c>
      <c r="H193" s="282">
        <f>SUM([2]B!L3084)</f>
        <v>23</v>
      </c>
      <c r="I193" s="282">
        <f>SUM([2]B!M3084)</f>
        <v>0</v>
      </c>
      <c r="J193" s="282">
        <f>SUM([2]B!N3084)</f>
        <v>0</v>
      </c>
      <c r="K193" s="282">
        <v>56</v>
      </c>
      <c r="L193" s="282">
        <f>SUM([2]B!AD3084)</f>
        <v>0</v>
      </c>
      <c r="M193" s="282">
        <f>SUM([2]B!AE3084)</f>
        <v>0</v>
      </c>
      <c r="N193" s="282">
        <f>SUM([2]B!AF3084)</f>
        <v>0</v>
      </c>
      <c r="O193" s="282">
        <f>SUM([2]B!AG3084)</f>
        <v>0</v>
      </c>
      <c r="P193" s="282">
        <f>SUM([2]B!AH3084)</f>
        <v>0</v>
      </c>
      <c r="Q193" s="282">
        <f>SUM([2]B!AI3084)</f>
        <v>0</v>
      </c>
      <c r="R193" s="282">
        <f>SUM([2]B!AJ3084)</f>
        <v>2</v>
      </c>
      <c r="S193" s="439">
        <f>[2]B!$I$3084</f>
        <v>34</v>
      </c>
      <c r="T193" s="439">
        <f>[2]B!$L$3084</f>
        <v>23</v>
      </c>
      <c r="U193" s="151"/>
      <c r="V193" s="152">
        <f>[2]B!AL3084</f>
        <v>992850</v>
      </c>
    </row>
    <row r="194" spans="1:28" ht="15" customHeight="1" x14ac:dyDescent="0.2">
      <c r="A194" s="153" t="s">
        <v>286</v>
      </c>
      <c r="B194" s="154" t="s">
        <v>288</v>
      </c>
      <c r="C194" s="287">
        <f>[2]B!C2870</f>
        <v>7</v>
      </c>
      <c r="D194" s="279">
        <f>[2]B!H2870</f>
        <v>6</v>
      </c>
      <c r="E194" s="288">
        <f>[2]B!I2870</f>
        <v>5</v>
      </c>
      <c r="F194" s="288">
        <f>[2]B!J2870</f>
        <v>1</v>
      </c>
      <c r="G194" s="288">
        <f>[2]B!K2870</f>
        <v>0</v>
      </c>
      <c r="H194" s="288">
        <f>[2]B!L2870</f>
        <v>1</v>
      </c>
      <c r="I194" s="288">
        <f>[2]B!M2870</f>
        <v>0</v>
      </c>
      <c r="J194" s="288">
        <f>[2]B!N2870</f>
        <v>0</v>
      </c>
      <c r="K194" s="289"/>
      <c r="L194" s="288">
        <f>[2]B!AD2870</f>
        <v>0</v>
      </c>
      <c r="M194" s="288">
        <f>[2]B!AE2870</f>
        <v>0</v>
      </c>
      <c r="N194" s="288">
        <f>[2]B!AF2870</f>
        <v>0</v>
      </c>
      <c r="O194" s="288">
        <f>[2]B!AG2870</f>
        <v>0</v>
      </c>
      <c r="P194" s="288">
        <f>[2]B!AH2870</f>
        <v>0</v>
      </c>
      <c r="Q194" s="288">
        <f>[2]B!AI2870</f>
        <v>0</v>
      </c>
      <c r="R194" s="288">
        <f>[2]B!AJ2870</f>
        <v>1</v>
      </c>
      <c r="S194" s="144"/>
      <c r="T194" s="144"/>
      <c r="U194" s="442">
        <f>[2]B!C2870</f>
        <v>7</v>
      </c>
      <c r="V194" s="442">
        <f>+([2]B!$AL2870)*0.75</f>
        <v>246900</v>
      </c>
    </row>
    <row r="195" spans="1:28" s="3" customFormat="1" ht="15" customHeight="1" x14ac:dyDescent="0.2">
      <c r="A195" s="610" t="s">
        <v>289</v>
      </c>
      <c r="B195" s="610"/>
      <c r="C195" s="290">
        <f>SUM(C175:C188)+C192+C193+C194</f>
        <v>880</v>
      </c>
      <c r="D195" s="290">
        <f t="shared" ref="D195:J195" si="9">SUM(D175:D188)+D192+D193+D194</f>
        <v>734</v>
      </c>
      <c r="E195" s="290">
        <f t="shared" si="9"/>
        <v>528</v>
      </c>
      <c r="F195" s="290">
        <f t="shared" si="9"/>
        <v>206</v>
      </c>
      <c r="G195" s="290">
        <f t="shared" si="9"/>
        <v>23</v>
      </c>
      <c r="H195" s="290">
        <f t="shared" si="9"/>
        <v>102</v>
      </c>
      <c r="I195" s="290">
        <f t="shared" si="9"/>
        <v>15</v>
      </c>
      <c r="J195" s="290">
        <f t="shared" si="9"/>
        <v>6</v>
      </c>
      <c r="K195" s="290">
        <f>SUM(K176:K182)+K192+K193+K184+K185+K186+K187</f>
        <v>182</v>
      </c>
      <c r="L195" s="290">
        <f t="shared" ref="L195:R195" si="10">SUM(L175:L188)+L192+L193+L194</f>
        <v>2</v>
      </c>
      <c r="M195" s="290">
        <f t="shared" si="10"/>
        <v>3</v>
      </c>
      <c r="N195" s="290">
        <f t="shared" si="10"/>
        <v>0</v>
      </c>
      <c r="O195" s="290">
        <f t="shared" si="10"/>
        <v>24</v>
      </c>
      <c r="P195" s="290">
        <f t="shared" si="10"/>
        <v>0</v>
      </c>
      <c r="Q195" s="290">
        <f t="shared" si="10"/>
        <v>0</v>
      </c>
      <c r="R195" s="290">
        <f t="shared" si="10"/>
        <v>213</v>
      </c>
      <c r="S195" s="443">
        <f>SUM(S175:S188)+S192+S193</f>
        <v>523</v>
      </c>
      <c r="T195" s="443">
        <f>SUM(T175:T188)+T192+T193</f>
        <v>101</v>
      </c>
      <c r="U195" s="442">
        <f>SUM(U194)</f>
        <v>7</v>
      </c>
      <c r="V195" s="102">
        <f>SUM(V175:V188)+V192+V193+V194</f>
        <v>139331855</v>
      </c>
    </row>
    <row r="196" spans="1:28" ht="24.95" customHeight="1" x14ac:dyDescent="0.2">
      <c r="A196" s="648" t="s">
        <v>290</v>
      </c>
      <c r="B196" s="648"/>
      <c r="C196" s="648"/>
      <c r="D196" s="648"/>
      <c r="E196" s="648"/>
      <c r="F196" s="648"/>
    </row>
    <row r="197" spans="1:28" ht="51" customHeight="1" x14ac:dyDescent="0.2">
      <c r="A197" s="550" t="s">
        <v>291</v>
      </c>
      <c r="B197" s="625"/>
      <c r="C197" s="556" t="s">
        <v>160</v>
      </c>
      <c r="D197" s="556" t="s">
        <v>292</v>
      </c>
      <c r="E197" s="596" t="s">
        <v>293</v>
      </c>
      <c r="F197" s="596" t="s">
        <v>294</v>
      </c>
      <c r="G197" s="476" t="s">
        <v>295</v>
      </c>
      <c r="H197" s="476" t="s">
        <v>296</v>
      </c>
      <c r="I197" s="476" t="s">
        <v>297</v>
      </c>
      <c r="J197" s="291" t="s">
        <v>297</v>
      </c>
    </row>
    <row r="198" spans="1:28" ht="32.25" customHeight="1" x14ac:dyDescent="0.2">
      <c r="A198" s="554"/>
      <c r="B198" s="627"/>
      <c r="C198" s="558"/>
      <c r="D198" s="558"/>
      <c r="E198" s="598"/>
      <c r="F198" s="598"/>
      <c r="G198" s="292" t="s">
        <v>293</v>
      </c>
      <c r="H198" s="292" t="s">
        <v>294</v>
      </c>
      <c r="I198" s="292" t="s">
        <v>293</v>
      </c>
      <c r="J198" s="293" t="s">
        <v>294</v>
      </c>
      <c r="S198" s="444"/>
      <c r="T198" s="444"/>
      <c r="U198" s="3"/>
      <c r="V198" s="3"/>
    </row>
    <row r="199" spans="1:28" ht="15" customHeight="1" x14ac:dyDescent="0.2">
      <c r="A199" s="604" t="s">
        <v>298</v>
      </c>
      <c r="B199" s="643"/>
      <c r="C199" s="445">
        <f>SUM(E199:F199)</f>
        <v>343</v>
      </c>
      <c r="D199" s="294">
        <v>195</v>
      </c>
      <c r="E199" s="295">
        <f>SUM([2]B!P1380,[2]B!P1514,[2]B!P1696,[2]B!P1760,[2]B!P1834,[2]B!P1877,[2]B!P2093,[2]B!P2103,[2]B!P2190,[2]B!P2379,[2]B!P2419,[2]B!P2541,[2]B!P2575,[2]B!P2615,[2]B!P2631,[2]B!P2858,[2]B!P2870,[2]B!P3073)</f>
        <v>28</v>
      </c>
      <c r="F199" s="295">
        <f>SUM([2]B!Q1380,[2]B!Q1514,[2]B!Q1696,[2]B!Q1760,[2]B!Q1834,[2]B!Q1877,[2]B!Q2093,[2]B!Q2103,[2]B!Q2190,[2]B!Q2379,[2]B!Q2419,[2]B!Q2541,[2]B!Q2575,[2]B!Q2615,[2]B!Q2631,[2]B!Q2858,[2]B!Q2870,[2]B!Q3073)</f>
        <v>315</v>
      </c>
      <c r="G199" s="294"/>
      <c r="H199" s="296"/>
      <c r="I199" s="296"/>
      <c r="J199" s="297"/>
      <c r="K199" s="158" t="str">
        <f>AA199</f>
        <v/>
      </c>
      <c r="AA199" s="159" t="str">
        <f>IF(C199&lt;D199,"Beneficiarios MAI no puede ser mayor al TOTAL","")</f>
        <v/>
      </c>
      <c r="AB199" s="159">
        <f>IF(C199&lt;D199,1,0)</f>
        <v>0</v>
      </c>
    </row>
    <row r="200" spans="1:28" ht="15" customHeight="1" x14ac:dyDescent="0.2">
      <c r="A200" s="644" t="s">
        <v>299</v>
      </c>
      <c r="B200" s="645"/>
      <c r="C200" s="445">
        <f>SUM(E200:F200)</f>
        <v>189</v>
      </c>
      <c r="D200" s="298">
        <v>129</v>
      </c>
      <c r="E200" s="299">
        <f>SUM([2]B!S1380,[2]B!S1514,[2]B!S1696,[2]B!S1760,[2]B!S1834,[2]B!S1877,[2]B!S2093,[2]B!S2103,[2]B!S2190,[2]B!S2379,[2]B!S2419,[2]B!S2541,[2]B!S2575,[2]B!S2615,[2]B!S2631,[2]B!S2858,[2]B!S2870,[2]B!S3073)</f>
        <v>44</v>
      </c>
      <c r="F200" s="299">
        <f>SUM([2]B!T1380,[2]B!T1514,[2]B!T1696,[2]B!T1760,[2]B!T1834,[2]B!T1877,[2]B!T2093,[2]B!T2103,[2]B!T2190,[2]B!T2379,[2]B!T2419,[2]B!T2541,[2]B!T2575,[2]B!T2615,[2]B!T2631,[2]B!T2858,[2]B!T2870,[2]B!T3073)</f>
        <v>145</v>
      </c>
      <c r="G200" s="298"/>
      <c r="H200" s="300"/>
      <c r="I200" s="300"/>
      <c r="J200" s="300"/>
      <c r="K200" s="158" t="str">
        <f>AA200</f>
        <v/>
      </c>
      <c r="S200" s="3"/>
      <c r="T200" s="3"/>
      <c r="V200" s="3"/>
      <c r="AA200" s="159" t="str">
        <f>IF(C200&lt;D200,"Beneficiarios MAI no puede ser mayor al TOTAL","")</f>
        <v/>
      </c>
      <c r="AB200" s="159">
        <f>IF(C200&lt;D200,1,0)</f>
        <v>0</v>
      </c>
    </row>
    <row r="201" spans="1:28" ht="15" customHeight="1" x14ac:dyDescent="0.2">
      <c r="A201" s="646" t="s">
        <v>300</v>
      </c>
      <c r="B201" s="160" t="s">
        <v>301</v>
      </c>
      <c r="C201" s="445">
        <f>SUM(E201:F201)</f>
        <v>166</v>
      </c>
      <c r="D201" s="294">
        <v>149</v>
      </c>
      <c r="E201" s="295">
        <f>SUM([2]B!Y1380,[2]B!Y1514,[2]B!Y1696,[2]B!Y1760,[2]B!Y1834,[2]B!Y1877,[2]B!Y2093,[2]B!Y2103,[2]B!Y2190,[2]B!Y2379,[2]B!Y2419,[2]B!Y2541,[2]B!Y2575,[2]B!Y2615,[2]B!Y2631,[2]B!Y2858,[2]B!Y2870,[2]B!Y3073)</f>
        <v>12</v>
      </c>
      <c r="F201" s="295">
        <f>SUM([2]B!Z1380,[2]B!Z1514,[2]B!Z1696,[2]B!Z1760,[2]B!Z1834,[2]B!Z1877,[2]B!Z2093,[2]B!Z2103,[2]B!Z2190,[2]B!Z2379,[2]B!Z2419,[2]B!Z2541,[2]B!Z2575,[2]B!Z2615,[2]B!Z2631,[2]B!Z2858,[2]B!Z2870,[2]B!Z3073)</f>
        <v>154</v>
      </c>
      <c r="G201" s="294"/>
      <c r="H201" s="296"/>
      <c r="I201" s="296"/>
      <c r="J201" s="296"/>
      <c r="K201" s="158" t="str">
        <f>AA201</f>
        <v/>
      </c>
      <c r="AA201" s="159" t="str">
        <f>IF(C201&lt;D201,"Beneficiarios MAI no puede ser mayor al TOTAL","")</f>
        <v/>
      </c>
      <c r="AB201" s="159">
        <f>IF(C201&lt;D201,1,0)</f>
        <v>0</v>
      </c>
    </row>
    <row r="202" spans="1:28" ht="15" customHeight="1" x14ac:dyDescent="0.2">
      <c r="A202" s="647"/>
      <c r="B202" s="161" t="s">
        <v>302</v>
      </c>
      <c r="C202" s="446">
        <f>SUM(E202:F202)</f>
        <v>0</v>
      </c>
      <c r="D202" s="301"/>
      <c r="E202" s="302">
        <f>SUM([2]B!V1380,[2]B!V1514,[2]B!V1696,[2]B!V1760,[2]B!V1834,[2]B!V1877,[2]B!V2093,[2]B!V2103,[2]B!V2190,[2]B!V2379,[2]B!V2419,[2]B!V2541,[2]B!V2575,[2]B!V2615,[2]B!V2631,[2]B!V2858,[2]B!V2870,[2]B!V3073)</f>
        <v>0</v>
      </c>
      <c r="F202" s="302">
        <f>SUM([2]B!W1380,[2]B!W1514,[2]B!W1696,[2]B!W1760,[2]B!W1834,[2]B!W1877,[2]B!W2093,[2]B!W2103,[2]B!W2190,[2]B!W2379,[2]B!W2419,[2]B!W2541,[2]B!W2575,[2]B!W2615,[2]B!W2631,[2]B!W2858,[2]B!W2870,[2]B!W3073)</f>
        <v>0</v>
      </c>
      <c r="G202" s="301"/>
      <c r="H202" s="303"/>
      <c r="I202" s="303"/>
      <c r="J202" s="303"/>
      <c r="K202" s="158" t="str">
        <f>AA202</f>
        <v/>
      </c>
      <c r="AA202" s="159" t="str">
        <f>IF(C202&lt;D202,"Beneficiarios MAI no puede ser mayor al TOTAL","")</f>
        <v/>
      </c>
      <c r="AB202" s="159">
        <f>IF(C202&lt;D202,1,0)</f>
        <v>0</v>
      </c>
    </row>
    <row r="203" spans="1:28" ht="24.95" customHeight="1" x14ac:dyDescent="0.2">
      <c r="A203" s="648" t="s">
        <v>303</v>
      </c>
      <c r="B203" s="648"/>
      <c r="C203" s="480"/>
      <c r="D203" s="480"/>
      <c r="E203" s="2"/>
      <c r="F203" s="2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</row>
    <row r="204" spans="1:28" ht="29.25" customHeight="1" x14ac:dyDescent="0.2">
      <c r="A204" s="649" t="s">
        <v>304</v>
      </c>
      <c r="B204" s="650"/>
      <c r="C204" s="556" t="s">
        <v>5</v>
      </c>
      <c r="D204" s="574" t="s">
        <v>6</v>
      </c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74"/>
    </row>
    <row r="205" spans="1:28" ht="20.25" customHeight="1" x14ac:dyDescent="0.2">
      <c r="A205" s="651"/>
      <c r="B205" s="652"/>
      <c r="C205" s="558"/>
      <c r="D205" s="575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74"/>
    </row>
    <row r="206" spans="1:28" ht="15" customHeight="1" x14ac:dyDescent="0.2">
      <c r="A206" s="660" t="s">
        <v>305</v>
      </c>
      <c r="B206" s="661"/>
      <c r="C206" s="447">
        <f>[2]B!C2862</f>
        <v>4</v>
      </c>
      <c r="D206" s="448">
        <f>[2]B!I2862</f>
        <v>4</v>
      </c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74"/>
      <c r="U206" s="74"/>
    </row>
    <row r="207" spans="1:28" ht="15" customHeight="1" x14ac:dyDescent="0.2">
      <c r="A207" s="662" t="s">
        <v>306</v>
      </c>
      <c r="B207" s="662"/>
      <c r="C207" s="449">
        <f>SUM([2]B!C2861+[2]B!C2863)</f>
        <v>3</v>
      </c>
      <c r="D207" s="450">
        <f>[2]B!I2861+[2]B!I2863</f>
        <v>3</v>
      </c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74"/>
    </row>
    <row r="208" spans="1:28" ht="24.95" customHeight="1" x14ac:dyDescent="0.2">
      <c r="A208" s="663" t="s">
        <v>307</v>
      </c>
      <c r="B208" s="663"/>
      <c r="C208" s="482"/>
      <c r="D208" s="304"/>
      <c r="E208" s="304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74"/>
      <c r="S208" s="260"/>
      <c r="T208" s="260"/>
    </row>
    <row r="209" spans="1:22" ht="24.95" customHeight="1" x14ac:dyDescent="0.2">
      <c r="A209" s="664" t="s">
        <v>229</v>
      </c>
      <c r="B209" s="664"/>
      <c r="C209" s="556" t="s">
        <v>160</v>
      </c>
      <c r="D209" s="588" t="s">
        <v>230</v>
      </c>
      <c r="E209" s="589"/>
      <c r="F209" s="589"/>
      <c r="G209" s="589"/>
      <c r="H209" s="590" t="s">
        <v>172</v>
      </c>
      <c r="I209" s="591"/>
      <c r="J209" s="592"/>
      <c r="K209" s="665" t="s">
        <v>173</v>
      </c>
      <c r="L209" s="614"/>
      <c r="M209" s="614"/>
      <c r="N209" s="596" t="s">
        <v>174</v>
      </c>
      <c r="O209" s="599" t="s">
        <v>175</v>
      </c>
      <c r="P209" s="600"/>
      <c r="Q209" s="568" t="s">
        <v>176</v>
      </c>
    </row>
    <row r="210" spans="1:22" s="84" customFormat="1" ht="20.100000000000001" customHeight="1" x14ac:dyDescent="0.2">
      <c r="A210" s="664"/>
      <c r="B210" s="664"/>
      <c r="C210" s="557"/>
      <c r="D210" s="615" t="s">
        <v>178</v>
      </c>
      <c r="E210" s="621" t="s">
        <v>179</v>
      </c>
      <c r="F210" s="621"/>
      <c r="G210" s="578" t="s">
        <v>239</v>
      </c>
      <c r="H210" s="580" t="s">
        <v>181</v>
      </c>
      <c r="I210" s="582" t="s">
        <v>182</v>
      </c>
      <c r="J210" s="584" t="s">
        <v>183</v>
      </c>
      <c r="K210" s="586" t="s">
        <v>308</v>
      </c>
      <c r="L210" s="587" t="s">
        <v>185</v>
      </c>
      <c r="M210" s="601" t="s">
        <v>186</v>
      </c>
      <c r="N210" s="597"/>
      <c r="O210" s="602" t="s">
        <v>187</v>
      </c>
      <c r="P210" s="603" t="s">
        <v>188</v>
      </c>
      <c r="Q210" s="569"/>
      <c r="S210" s="5"/>
      <c r="T210" s="5"/>
      <c r="U210" s="5"/>
      <c r="V210" s="5"/>
    </row>
    <row r="211" spans="1:22" s="84" customFormat="1" ht="20.100000000000001" customHeight="1" x14ac:dyDescent="0.2">
      <c r="A211" s="664"/>
      <c r="B211" s="664"/>
      <c r="C211" s="558"/>
      <c r="D211" s="616"/>
      <c r="E211" s="121" t="s">
        <v>189</v>
      </c>
      <c r="F211" s="89" t="s">
        <v>190</v>
      </c>
      <c r="G211" s="579"/>
      <c r="H211" s="581"/>
      <c r="I211" s="583"/>
      <c r="J211" s="585"/>
      <c r="K211" s="586"/>
      <c r="L211" s="587"/>
      <c r="M211" s="601"/>
      <c r="N211" s="598"/>
      <c r="O211" s="602"/>
      <c r="P211" s="603"/>
      <c r="Q211" s="570"/>
      <c r="S211" s="5"/>
      <c r="T211" s="5"/>
      <c r="U211" s="5"/>
      <c r="V211" s="5"/>
    </row>
    <row r="212" spans="1:22" ht="15" customHeight="1" x14ac:dyDescent="0.2">
      <c r="A212" s="667" t="s">
        <v>309</v>
      </c>
      <c r="B212" s="165" t="s">
        <v>310</v>
      </c>
      <c r="C212" s="165">
        <f>SUM([2]B!C1242:C1282)</f>
        <v>57</v>
      </c>
      <c r="D212" s="165">
        <f>SUM([2]B!D1242:D1285)</f>
        <v>57</v>
      </c>
      <c r="E212" s="165">
        <f>SUM([2]B!E1242:E1285)</f>
        <v>57</v>
      </c>
      <c r="F212" s="165">
        <f>SUM([2]B!F1242:F1285)</f>
        <v>0</v>
      </c>
      <c r="G212" s="165">
        <f>SUM([2]B!G1242:G1285)</f>
        <v>0</v>
      </c>
      <c r="H212" s="165">
        <f>SUM([2]B!AA1242:AA1285)</f>
        <v>18</v>
      </c>
      <c r="I212" s="165">
        <f>SUM([2]B!AB1242:AB1285)</f>
        <v>39</v>
      </c>
      <c r="J212" s="165">
        <f>SUM([2]B!AC1242:AC1285)</f>
        <v>0</v>
      </c>
      <c r="K212" s="165">
        <f>SUM([2]B!AD1242:AD1285)</f>
        <v>0</v>
      </c>
      <c r="L212" s="165">
        <f>SUM([2]B!AE1242:AE1285)</f>
        <v>0</v>
      </c>
      <c r="M212" s="165">
        <f>SUM([2]B!AF1242:AF1285)</f>
        <v>0</v>
      </c>
      <c r="N212" s="165">
        <f>SUM([2]B!AG1242:AG1285)</f>
        <v>0</v>
      </c>
      <c r="O212" s="165">
        <f>SUM([2]B!AH1242:AH1285)</f>
        <v>96</v>
      </c>
      <c r="P212" s="165">
        <f>SUM([2]B!AI1242:AI1285)</f>
        <v>0</v>
      </c>
      <c r="Q212" s="165">
        <f>SUM([2]B!AJ1242:AJ1285)</f>
        <v>0</v>
      </c>
    </row>
    <row r="213" spans="1:22" ht="15" customHeight="1" x14ac:dyDescent="0.2">
      <c r="A213" s="563"/>
      <c r="B213" s="166" t="s">
        <v>311</v>
      </c>
      <c r="C213" s="305">
        <f>SUM([2]B!C1283:C1297)</f>
        <v>2</v>
      </c>
      <c r="D213" s="305">
        <f>SUM([2]B!D1286:D1297)</f>
        <v>2</v>
      </c>
      <c r="E213" s="305">
        <f>SUM([2]B!E1286:E1297)</f>
        <v>2</v>
      </c>
      <c r="F213" s="305">
        <f>SUM([2]B!F1286:F1297)</f>
        <v>0</v>
      </c>
      <c r="G213" s="305">
        <f>SUM([2]B!G1286:G1297)</f>
        <v>0</v>
      </c>
      <c r="H213" s="305">
        <f>SUM([2]B!AA1286:AA1297)</f>
        <v>0</v>
      </c>
      <c r="I213" s="305">
        <f>SUM([2]B!AB1286:AB1297)</f>
        <v>0</v>
      </c>
      <c r="J213" s="305">
        <f>SUM([2]B!AC1286:AC1297)</f>
        <v>2</v>
      </c>
      <c r="K213" s="305">
        <f>SUM([2]B!AD1286:AD1297)</f>
        <v>0</v>
      </c>
      <c r="L213" s="305">
        <f>SUM([2]B!AE1286:AE1297)</f>
        <v>0</v>
      </c>
      <c r="M213" s="305">
        <f>SUM([2]B!AF1286:AF1297)</f>
        <v>0</v>
      </c>
      <c r="N213" s="305">
        <f>SUM([2]B!AG1286:AG1297)</f>
        <v>0</v>
      </c>
      <c r="O213" s="305">
        <f>SUM([2]B!AH1286:AH1297)</f>
        <v>0</v>
      </c>
      <c r="P213" s="305">
        <f>SUM([2]B!AI1286:AI1297)</f>
        <v>0</v>
      </c>
      <c r="Q213" s="305">
        <f>SUM([2]B!AJ1286:AJ1297)</f>
        <v>0</v>
      </c>
      <c r="U213" s="84"/>
      <c r="V213" s="84"/>
    </row>
    <row r="214" spans="1:22" ht="15" customHeight="1" x14ac:dyDescent="0.2">
      <c r="A214" s="668"/>
      <c r="B214" s="479" t="s">
        <v>160</v>
      </c>
      <c r="C214" s="168">
        <f>SUM(C212:C213)</f>
        <v>59</v>
      </c>
      <c r="D214" s="306">
        <f>SUM(D212:D213)</f>
        <v>59</v>
      </c>
      <c r="E214" s="307">
        <f t="shared" ref="E214:Q214" si="11">SUM(E212:E213)</f>
        <v>59</v>
      </c>
      <c r="F214" s="308">
        <f t="shared" si="11"/>
        <v>0</v>
      </c>
      <c r="G214" s="309">
        <f t="shared" si="11"/>
        <v>0</v>
      </c>
      <c r="H214" s="307">
        <f t="shared" si="11"/>
        <v>18</v>
      </c>
      <c r="I214" s="310">
        <f t="shared" si="11"/>
        <v>39</v>
      </c>
      <c r="J214" s="308">
        <f t="shared" si="11"/>
        <v>2</v>
      </c>
      <c r="K214" s="307">
        <f t="shared" si="11"/>
        <v>0</v>
      </c>
      <c r="L214" s="310">
        <f t="shared" si="11"/>
        <v>0</v>
      </c>
      <c r="M214" s="308">
        <f t="shared" si="11"/>
        <v>0</v>
      </c>
      <c r="N214" s="308">
        <f t="shared" si="11"/>
        <v>0</v>
      </c>
      <c r="O214" s="307">
        <f t="shared" si="11"/>
        <v>96</v>
      </c>
      <c r="P214" s="308">
        <f t="shared" si="11"/>
        <v>0</v>
      </c>
      <c r="Q214" s="306">
        <f t="shared" si="11"/>
        <v>0</v>
      </c>
      <c r="U214" s="84"/>
      <c r="V214" s="84"/>
    </row>
    <row r="215" spans="1:22" ht="15" customHeight="1" x14ac:dyDescent="0.2">
      <c r="A215" s="667" t="s">
        <v>312</v>
      </c>
      <c r="B215" s="165" t="s">
        <v>310</v>
      </c>
      <c r="C215" s="484">
        <f>SUM([2]B!C1382:C1420)</f>
        <v>464</v>
      </c>
      <c r="D215" s="484">
        <f>SUM([2]B!D1382:D1420)</f>
        <v>464</v>
      </c>
      <c r="E215" s="484">
        <f>SUM([2]B!E1382:E1420)</f>
        <v>462</v>
      </c>
      <c r="F215" s="484">
        <f>SUM([2]B!F1382:F1420)</f>
        <v>2</v>
      </c>
      <c r="G215" s="484">
        <f>SUM([2]B!G1382:G1420)</f>
        <v>0</v>
      </c>
      <c r="H215" s="484">
        <f>SUM([2]B!AA1382:AA1420)</f>
        <v>14</v>
      </c>
      <c r="I215" s="484">
        <f>SUM([2]B!AB1382:AB1420)</f>
        <v>450</v>
      </c>
      <c r="J215" s="484">
        <f>SUM([2]B!AC1382:AC1420)</f>
        <v>0</v>
      </c>
      <c r="K215" s="484">
        <f>SUM([2]B!AD1382:AD1420)</f>
        <v>0</v>
      </c>
      <c r="L215" s="484">
        <f>SUM([2]B!AE1382:AE1420)</f>
        <v>0</v>
      </c>
      <c r="M215" s="484">
        <f>SUM([2]B!AF1382:AF1420)</f>
        <v>0</v>
      </c>
      <c r="N215" s="484">
        <f>SUM([2]B!AG1382:AG1420)</f>
        <v>0</v>
      </c>
      <c r="O215" s="484">
        <f>SUM([2]B!AH1382:AH1420)</f>
        <v>0</v>
      </c>
      <c r="P215" s="484">
        <f>SUM([2]B!AI1382:AI1420)</f>
        <v>0</v>
      </c>
      <c r="Q215" s="169">
        <f>SUM([2]B!AJ1382:AJ1420)</f>
        <v>1</v>
      </c>
      <c r="S215" s="84"/>
      <c r="T215" s="84"/>
    </row>
    <row r="216" spans="1:22" ht="15" customHeight="1" x14ac:dyDescent="0.2">
      <c r="A216" s="563"/>
      <c r="B216" s="166" t="s">
        <v>313</v>
      </c>
      <c r="C216" s="311">
        <f>SUM([2]B!C1421:C1428)</f>
        <v>70</v>
      </c>
      <c r="D216" s="311">
        <f>SUM([2]B!D1421:D1428)</f>
        <v>70</v>
      </c>
      <c r="E216" s="311">
        <f>SUM([2]B!E1421:E1428)</f>
        <v>70</v>
      </c>
      <c r="F216" s="311">
        <f>SUM([2]B!F1421:F1428)</f>
        <v>0</v>
      </c>
      <c r="G216" s="311">
        <f>SUM([2]B!G1421:G1428)</f>
        <v>0</v>
      </c>
      <c r="H216" s="311">
        <f>SUM([2]B!AA1421:AA1428)</f>
        <v>0</v>
      </c>
      <c r="I216" s="311">
        <f>SUM([2]B!AB1421:AB1428)</f>
        <v>70</v>
      </c>
      <c r="J216" s="311">
        <f>SUM([2]B!AC1421:AC1428)</f>
        <v>0</v>
      </c>
      <c r="K216" s="311">
        <f>SUM([2]B!AD1421:AD1428)</f>
        <v>0</v>
      </c>
      <c r="L216" s="311">
        <f>SUM([2]B!AE1421:AE1428)</f>
        <v>0</v>
      </c>
      <c r="M216" s="311">
        <f>SUM([2]B!AF1421:AF1428)</f>
        <v>0</v>
      </c>
      <c r="N216" s="311">
        <f>SUM([2]B!AG1421:AG1428)</f>
        <v>0</v>
      </c>
      <c r="O216" s="311">
        <f>SUM([2]B!AH1421:AH1428)</f>
        <v>0</v>
      </c>
      <c r="P216" s="311">
        <f>SUM([2]B!AI1421:AI1428)</f>
        <v>0</v>
      </c>
      <c r="Q216" s="312">
        <f>SUM([2]B!AJ1421:AJ1428)</f>
        <v>0</v>
      </c>
      <c r="S216" s="84"/>
      <c r="T216" s="84"/>
    </row>
    <row r="217" spans="1:22" ht="15" customHeight="1" x14ac:dyDescent="0.2">
      <c r="A217" s="668"/>
      <c r="B217" s="479" t="s">
        <v>160</v>
      </c>
      <c r="C217" s="309">
        <f>SUM(C215:C216)</f>
        <v>534</v>
      </c>
      <c r="D217" s="309">
        <f>SUM(D215:D216)</f>
        <v>534</v>
      </c>
      <c r="E217" s="309">
        <f t="shared" ref="E217:Q217" si="12">SUM(E215:E216)</f>
        <v>532</v>
      </c>
      <c r="F217" s="309">
        <f t="shared" si="12"/>
        <v>2</v>
      </c>
      <c r="G217" s="309">
        <f t="shared" si="12"/>
        <v>0</v>
      </c>
      <c r="H217" s="309">
        <f t="shared" si="12"/>
        <v>14</v>
      </c>
      <c r="I217" s="309">
        <f t="shared" si="12"/>
        <v>520</v>
      </c>
      <c r="J217" s="309">
        <f t="shared" si="12"/>
        <v>0</v>
      </c>
      <c r="K217" s="309">
        <f t="shared" si="12"/>
        <v>0</v>
      </c>
      <c r="L217" s="309">
        <f t="shared" si="12"/>
        <v>0</v>
      </c>
      <c r="M217" s="309">
        <f t="shared" si="12"/>
        <v>0</v>
      </c>
      <c r="N217" s="309">
        <f t="shared" si="12"/>
        <v>0</v>
      </c>
      <c r="O217" s="309">
        <f t="shared" si="12"/>
        <v>0</v>
      </c>
      <c r="P217" s="309">
        <f t="shared" si="12"/>
        <v>0</v>
      </c>
      <c r="Q217" s="306">
        <f t="shared" si="12"/>
        <v>1</v>
      </c>
    </row>
    <row r="218" spans="1:22" ht="15" customHeight="1" x14ac:dyDescent="0.2">
      <c r="A218" s="667" t="s">
        <v>314</v>
      </c>
      <c r="B218" s="165" t="s">
        <v>310</v>
      </c>
      <c r="C218" s="311">
        <f>SUM([2]B!C1516:C1569)</f>
        <v>327</v>
      </c>
      <c r="D218" s="311">
        <f>SUM([2]B!D1516:D1569)</f>
        <v>327</v>
      </c>
      <c r="E218" s="311">
        <f>SUM([2]B!E1516:E1569)</f>
        <v>327</v>
      </c>
      <c r="F218" s="311">
        <f>SUM([2]B!F1516:F1564)</f>
        <v>0</v>
      </c>
      <c r="G218" s="311">
        <f>SUM([2]B!G1516:G1564)</f>
        <v>0</v>
      </c>
      <c r="H218" s="311">
        <f>SUM([2]B!AA1516:AA1564)</f>
        <v>1</v>
      </c>
      <c r="I218" s="311">
        <f>SUM([2]B!AB1516:AB1564)</f>
        <v>326</v>
      </c>
      <c r="J218" s="311">
        <f>SUM([2]B!AC1516:AC1564)</f>
        <v>0</v>
      </c>
      <c r="K218" s="311">
        <f>SUM([2]B!AD1516:AD1564)</f>
        <v>0</v>
      </c>
      <c r="L218" s="311">
        <f>SUM([2]B!AE1516:AE1564)</f>
        <v>0</v>
      </c>
      <c r="M218" s="311">
        <f>SUM([2]B!AF1516:AF1564)</f>
        <v>0</v>
      </c>
      <c r="N218" s="311">
        <f>SUM([2]B!AG1516:AG1564)</f>
        <v>0</v>
      </c>
      <c r="O218" s="311">
        <f>SUM([2]B!AH1516:AH1564)</f>
        <v>0</v>
      </c>
      <c r="P218" s="311">
        <f>SUM([2]B!AI1516:AI1564)</f>
        <v>0</v>
      </c>
      <c r="Q218" s="312">
        <f>SUM([2]B!AJ1516:AJ1564)</f>
        <v>0</v>
      </c>
    </row>
    <row r="219" spans="1:22" ht="15" customHeight="1" x14ac:dyDescent="0.2">
      <c r="A219" s="563"/>
      <c r="B219" s="170" t="s">
        <v>313</v>
      </c>
      <c r="C219" s="311">
        <f>SUM([2]B!C1570:C1585)</f>
        <v>8</v>
      </c>
      <c r="D219" s="311">
        <f>SUM([2]B!D1570:D1585)</f>
        <v>8</v>
      </c>
      <c r="E219" s="311">
        <f>SUM([2]B!E1570:E1585)</f>
        <v>8</v>
      </c>
      <c r="F219" s="311">
        <f>SUM([2]B!F1570:F1585)</f>
        <v>0</v>
      </c>
      <c r="G219" s="311">
        <f>SUM([2]B!G1570:G1585)</f>
        <v>0</v>
      </c>
      <c r="H219" s="311">
        <f>SUM([2]B!AA1570:AA1585)</f>
        <v>2</v>
      </c>
      <c r="I219" s="311">
        <f>SUM([2]B!AB1570:AB1585)</f>
        <v>6</v>
      </c>
      <c r="J219" s="311">
        <f>SUM([2]B!AC1570:AC1585)</f>
        <v>0</v>
      </c>
      <c r="K219" s="311">
        <f>SUM([2]B!AD1570:AD1585)</f>
        <v>0</v>
      </c>
      <c r="L219" s="311">
        <f>SUM([2]B!AE1570:AE1585)</f>
        <v>0</v>
      </c>
      <c r="M219" s="311">
        <f>SUM([2]B!AF1570:AF1585)</f>
        <v>0</v>
      </c>
      <c r="N219" s="311">
        <f>SUM([2]B!AG1570:AG1585)</f>
        <v>0</v>
      </c>
      <c r="O219" s="311">
        <f>SUM([2]B!AH1570:AH1585)</f>
        <v>0</v>
      </c>
      <c r="P219" s="311">
        <f>SUM([2]B!AI1570:AI1585)</f>
        <v>0</v>
      </c>
      <c r="Q219" s="312">
        <f>SUM([2]B!AJ1570:AJ1585)</f>
        <v>0</v>
      </c>
    </row>
    <row r="220" spans="1:22" ht="15" customHeight="1" x14ac:dyDescent="0.2">
      <c r="A220" s="668"/>
      <c r="B220" s="479" t="s">
        <v>160</v>
      </c>
      <c r="C220" s="309">
        <f>SUM(C218:C219)</f>
        <v>335</v>
      </c>
      <c r="D220" s="309">
        <f t="shared" ref="D220:Q220" si="13">SUM(D218:D219)</f>
        <v>335</v>
      </c>
      <c r="E220" s="309">
        <f t="shared" si="13"/>
        <v>335</v>
      </c>
      <c r="F220" s="309">
        <f t="shared" si="13"/>
        <v>0</v>
      </c>
      <c r="G220" s="309">
        <f t="shared" si="13"/>
        <v>0</v>
      </c>
      <c r="H220" s="309">
        <f t="shared" si="13"/>
        <v>3</v>
      </c>
      <c r="I220" s="309">
        <f t="shared" si="13"/>
        <v>332</v>
      </c>
      <c r="J220" s="309">
        <f t="shared" si="13"/>
        <v>0</v>
      </c>
      <c r="K220" s="309">
        <f t="shared" si="13"/>
        <v>0</v>
      </c>
      <c r="L220" s="309">
        <f t="shared" si="13"/>
        <v>0</v>
      </c>
      <c r="M220" s="309">
        <f t="shared" si="13"/>
        <v>0</v>
      </c>
      <c r="N220" s="309">
        <f t="shared" si="13"/>
        <v>0</v>
      </c>
      <c r="O220" s="309">
        <f t="shared" si="13"/>
        <v>0</v>
      </c>
      <c r="P220" s="309">
        <f t="shared" si="13"/>
        <v>0</v>
      </c>
      <c r="Q220" s="306">
        <f t="shared" si="13"/>
        <v>0</v>
      </c>
    </row>
    <row r="221" spans="1:22" ht="29.25" customHeight="1" x14ac:dyDescent="0.2">
      <c r="A221" s="483" t="s">
        <v>315</v>
      </c>
      <c r="B221" s="169" t="s">
        <v>310</v>
      </c>
      <c r="C221" s="309">
        <f>[2]B!C1698</f>
        <v>8</v>
      </c>
      <c r="D221" s="309">
        <f>[2]B!D1698</f>
        <v>8</v>
      </c>
      <c r="E221" s="311">
        <f>[2]B!E1698</f>
        <v>8</v>
      </c>
      <c r="F221" s="311">
        <f>[2]B!F1698</f>
        <v>0</v>
      </c>
      <c r="G221" s="311">
        <f>[2]B!G1698</f>
        <v>0</v>
      </c>
      <c r="H221" s="311">
        <f>[2]B!AA1698</f>
        <v>0</v>
      </c>
      <c r="I221" s="311">
        <f>[2]B!AB1698</f>
        <v>8</v>
      </c>
      <c r="J221" s="311">
        <f>[2]B!AC1698</f>
        <v>0</v>
      </c>
      <c r="K221" s="311">
        <f>[2]B!AD1698</f>
        <v>0</v>
      </c>
      <c r="L221" s="311">
        <f>[2]B!AE1698</f>
        <v>0</v>
      </c>
      <c r="M221" s="311">
        <f>[2]B!AF1698</f>
        <v>0</v>
      </c>
      <c r="N221" s="311">
        <f>[2]B!AG1698</f>
        <v>0</v>
      </c>
      <c r="O221" s="311">
        <f>[2]B!AH1698</f>
        <v>0</v>
      </c>
      <c r="P221" s="311">
        <f>[2]B!AI1698</f>
        <v>0</v>
      </c>
      <c r="Q221" s="312">
        <f>[2]B!AJ1698</f>
        <v>0</v>
      </c>
    </row>
    <row r="222" spans="1:22" ht="15" customHeight="1" x14ac:dyDescent="0.2">
      <c r="A222" s="171" t="s">
        <v>316</v>
      </c>
      <c r="B222" s="166" t="s">
        <v>310</v>
      </c>
      <c r="C222" s="309">
        <f>[2]B!C1851</f>
        <v>1</v>
      </c>
      <c r="D222" s="309">
        <f>[2]B!D1851</f>
        <v>1</v>
      </c>
      <c r="E222" s="311">
        <f>[2]B!E1851</f>
        <v>1</v>
      </c>
      <c r="F222" s="311">
        <f>[2]B!F1851</f>
        <v>0</v>
      </c>
      <c r="G222" s="311">
        <f>[2]B!G1851</f>
        <v>0</v>
      </c>
      <c r="H222" s="311">
        <f>[2]B!AA1851</f>
        <v>0</v>
      </c>
      <c r="I222" s="311">
        <f>[2]B!AB1851</f>
        <v>1</v>
      </c>
      <c r="J222" s="311">
        <f>[2]B!AC1851</f>
        <v>0</v>
      </c>
      <c r="K222" s="311">
        <f>[2]B!AD1851</f>
        <v>0</v>
      </c>
      <c r="L222" s="311">
        <f>[2]B!AE1851</f>
        <v>0</v>
      </c>
      <c r="M222" s="311">
        <f>[2]B!AF1851</f>
        <v>0</v>
      </c>
      <c r="N222" s="311">
        <f>[2]B!AG1851</f>
        <v>0</v>
      </c>
      <c r="O222" s="311">
        <f>[2]B!AH1851</f>
        <v>0</v>
      </c>
      <c r="P222" s="311">
        <f>[2]B!AI1851</f>
        <v>0</v>
      </c>
      <c r="Q222" s="312">
        <f>[2]B!AJ1851</f>
        <v>0</v>
      </c>
    </row>
    <row r="223" spans="1:22" ht="15" customHeight="1" x14ac:dyDescent="0.2">
      <c r="A223" s="667" t="s">
        <v>317</v>
      </c>
      <c r="B223" s="172" t="s">
        <v>310</v>
      </c>
      <c r="C223" s="313">
        <f>SUM([2]B!C1879:C1887,[2]B!C1891:C1894,[2]B!C1898,[2]B!C1901:C1938,[2]B!C1949:C1955)+[2]B!C1999</f>
        <v>26428</v>
      </c>
      <c r="D223" s="313">
        <f>SUM([2]B!D1879:D1887,[2]B!D1891:D1894,[2]B!D1898,[2]B!D1901:D1938,[2]B!D1949:D1955)+[2]B!D1999</f>
        <v>26180</v>
      </c>
      <c r="E223" s="313">
        <f>SUM([2]B!E1879:E1887,[2]B!E1891:E1894,[2]B!E1898,[2]B!E1901:E1938,[2]B!E1949:E1955)+[2]B!E1999</f>
        <v>26180</v>
      </c>
      <c r="F223" s="313">
        <f>SUM([2]B!F1879:F1887,[2]B!F1891:F1894,[2]B!F1898,[2]B!F1901:F1938,[2]B!F1949:F1954)+[2]B!F1999</f>
        <v>0</v>
      </c>
      <c r="G223" s="313">
        <f>SUM([2]B!G1879:G1887,[2]B!G1891:G1894,[2]B!G1898,[2]B!G1901:G1938,[2]B!G1949:G1954)+[2]B!G1999</f>
        <v>248</v>
      </c>
      <c r="H223" s="313">
        <f>SUM([2]B!AA1879:AA1887,[2]B!AA1891:AA1894,[2]B!AA1898,[2]B!AA1901:AA1938,[2]B!AA1949:AA1954)+[2]B!AA1999</f>
        <v>24967</v>
      </c>
      <c r="I223" s="313">
        <f>SUM([2]B!AB1879:AB1887,[2]B!AB1891:AB1894,[2]B!AB1898,[2]B!AB1901:AB1938,[2]B!AB1949:AB1954)+[2]B!AB1999</f>
        <v>498</v>
      </c>
      <c r="J223" s="313">
        <f>SUM([2]B!AC1879:AC1887,[2]B!AC1891:AC1894,[2]B!AC1898,[2]B!AC1901:AC1938,[2]B!AC1949:AC1954)+[2]B!AC1999</f>
        <v>963</v>
      </c>
      <c r="K223" s="313">
        <f>SUM([2]B!AD1879:AD1887,[2]B!AD1891:AD1894,[2]B!AD1898,[2]B!AD1901:AD1938,[2]B!AD1949:AD1954)+[2]B!AD1999</f>
        <v>0</v>
      </c>
      <c r="L223" s="313">
        <f>SUM([2]B!AE1879:AE1887,[2]B!AE1891:AE1894,[2]B!AE1898,[2]B!AE1901:AE1938,[2]B!AE1949:AE1954)+[2]B!AE1999</f>
        <v>0</v>
      </c>
      <c r="M223" s="313">
        <f>SUM([2]B!AF1879:AF1887,[2]B!AF1891:AF1894,[2]B!AF1898,[2]B!AF1901:AF1938,[2]B!AF1949:AF1954)+[2]B!AF1999</f>
        <v>0</v>
      </c>
      <c r="N223" s="313">
        <f>SUM([2]B!AG1879:AG1887,[2]B!AG1891:AG1894,[2]B!AG1898,[2]B!AG1901:AG1938,[2]B!AG1949:AG1954)+[2]B!AG1999</f>
        <v>0</v>
      </c>
      <c r="O223" s="313">
        <f>SUM([2]B!AH1879:AH1887,[2]B!AH1891:AH1894,[2]B!AH1898,[2]B!AH1901:AH1938,[2]B!AH1949:AH1954)+[2]B!AH1999</f>
        <v>0</v>
      </c>
      <c r="P223" s="313">
        <f>SUM([2]B!AI1879:AI1887,[2]B!AI1891:AI1894,[2]B!AI1898,[2]B!AI1901:AI1938,[2]B!AI1949:AI1954)+[2]B!AI1999</f>
        <v>0</v>
      </c>
      <c r="Q223" s="314">
        <f>SUM([2]B!AJ1879:AJ1887,[2]B!AJ1891:AJ1894,[2]B!AJ1898,[2]B!AJ1901:AJ1938,[2]B!AJ1949:AJ1954)+[2]B!AJ1999</f>
        <v>0</v>
      </c>
    </row>
    <row r="224" spans="1:22" ht="15" customHeight="1" x14ac:dyDescent="0.2">
      <c r="A224" s="563"/>
      <c r="B224" s="170" t="s">
        <v>318</v>
      </c>
      <c r="C224" s="315">
        <f>SUM([2]B!C1888:C1890,[2]B!C1892:C1893,[2]B!C1898:C1900,[2]B!C1939:C1948,[2]B!C1956:C1972,[2]B!C2002)</f>
        <v>1485</v>
      </c>
      <c r="D224" s="315">
        <f>SUM([2]B!D1888:D1890,[2]B!D1892:D1893,[2]B!D1898:D1900,[2]B!D1939:D1948,[2]B!D1956:D1972,[2]B!D2002)</f>
        <v>1485</v>
      </c>
      <c r="E224" s="315">
        <f>SUM([2]B!E1888:E1890,[2]B!E1892:E1893,[2]B!E1898:E1900,[2]B!E1939:E1948,[2]B!E1956:E1972,[2]B!E2002)</f>
        <v>1485</v>
      </c>
      <c r="F224" s="315">
        <f>SUM([2]B!F1888:F1890,[2]B!F1892:F1893,[2]B!F1898:F1900,[2]B!F1939:F1948,[2]B!F1956:F1972,[2]B!F2002)</f>
        <v>0</v>
      </c>
      <c r="G224" s="315">
        <f>SUM([2]B!G1888:G1890,[2]B!G1892:G1893,[2]B!G1898:G1900,[2]B!G1939:G1948,[2]B!G1956:G1972,[2]B!G2002)</f>
        <v>0</v>
      </c>
      <c r="H224" s="315">
        <f>SUM([2]B!AA1888:AA1890,[2]B!AA1892:AA1893,[2]B!AA1898:AA1900,[2]B!AA1939:AA1948,[2]B!AA1956:AA1972,[2]B!AA2002)</f>
        <v>1084</v>
      </c>
      <c r="I224" s="315">
        <f>SUM([2]B!AB1888:AB1890,[2]B!AB1892:AB1893,[2]B!AB1898:AB1900,[2]B!AB1939:AB1948,[2]B!AB1956:AB1972,[2]B!AB2002)</f>
        <v>0</v>
      </c>
      <c r="J224" s="315">
        <f>SUM([2]B!AC1888:AC1890,[2]B!AC1892:AC1893,[2]B!AC1898:AC1900,[2]B!AC1939:AC1948,[2]B!AC1956:AC1972,[2]B!AC2002)</f>
        <v>401</v>
      </c>
      <c r="K224" s="315">
        <f>SUM([2]B!AD1888:AD1890,[2]B!AD1892:AD1893,[2]B!AD1898:AD1900,[2]B!AD1939:AD1948,[2]B!AD1956:AD1972,[2]B!AD2002)</f>
        <v>0</v>
      </c>
      <c r="L224" s="315">
        <f>SUM([2]B!AE1888:AE1890,[2]B!AE1892:AE1893,[2]B!AE1898:AE1900,[2]B!AE1939:AE1948,[2]B!AE1956:AE1972,[2]B!AE2002)</f>
        <v>0</v>
      </c>
      <c r="M224" s="315">
        <f>SUM([2]B!AF1888:AF1890,[2]B!AF1892:AF1893,[2]B!AF1898:AF1900,[2]B!AF1939:AF1948,[2]B!AF1956:AF1972,[2]B!AF2002)</f>
        <v>0</v>
      </c>
      <c r="N224" s="315">
        <f>SUM([2]B!AG1888:AG1890,[2]B!AG1892:AG1893,[2]B!AG1898:AG1900,[2]B!AG1939:AG1948,[2]B!AG1956:AG1972,[2]B!AG2002)</f>
        <v>0</v>
      </c>
      <c r="O224" s="315">
        <f>SUM([2]B!AH1888:AH1890,[2]B!AH1892:AH1893,[2]B!AH1898:AH1900,[2]B!AH1939:AH1948,[2]B!AH1956:AH1972,[2]B!AH2002)</f>
        <v>0</v>
      </c>
      <c r="P224" s="315">
        <f>SUM([2]B!AI1888:AI1890,[2]B!AI1892:AI1893,[2]B!AI1898:AI1900,[2]B!AI1939:AI1948,[2]B!AI1956:AI1972,[2]B!AI2002)</f>
        <v>0</v>
      </c>
      <c r="Q224" s="305">
        <f>SUM([2]B!AJ1888:AJ1890,[2]B!AJ1892:AJ1893,[2]B!AJ1898:AJ1900,[2]B!AJ1939:AJ1948,[2]B!AJ1956:AJ1972,[2]B!AJ2002)</f>
        <v>0</v>
      </c>
    </row>
    <row r="225" spans="1:17" ht="15" customHeight="1" x14ac:dyDescent="0.2">
      <c r="A225" s="668"/>
      <c r="B225" s="479" t="s">
        <v>160</v>
      </c>
      <c r="C225" s="168">
        <f t="shared" ref="C225:Q225" si="14">SUM(C223:C224)</f>
        <v>27913</v>
      </c>
      <c r="D225" s="306">
        <f t="shared" si="14"/>
        <v>27665</v>
      </c>
      <c r="E225" s="307">
        <f t="shared" si="14"/>
        <v>27665</v>
      </c>
      <c r="F225" s="308">
        <f t="shared" si="14"/>
        <v>0</v>
      </c>
      <c r="G225" s="309">
        <f t="shared" si="14"/>
        <v>248</v>
      </c>
      <c r="H225" s="307">
        <f t="shared" si="14"/>
        <v>26051</v>
      </c>
      <c r="I225" s="310">
        <f t="shared" si="14"/>
        <v>498</v>
      </c>
      <c r="J225" s="308">
        <f t="shared" si="14"/>
        <v>1364</v>
      </c>
      <c r="K225" s="307">
        <f t="shared" si="14"/>
        <v>0</v>
      </c>
      <c r="L225" s="310">
        <f t="shared" si="14"/>
        <v>0</v>
      </c>
      <c r="M225" s="308">
        <f t="shared" si="14"/>
        <v>0</v>
      </c>
      <c r="N225" s="308">
        <f>SUM(N223:N224)</f>
        <v>0</v>
      </c>
      <c r="O225" s="307">
        <f t="shared" si="14"/>
        <v>0</v>
      </c>
      <c r="P225" s="308">
        <f t="shared" si="14"/>
        <v>0</v>
      </c>
      <c r="Q225" s="306">
        <f t="shared" si="14"/>
        <v>0</v>
      </c>
    </row>
    <row r="226" spans="1:17" ht="15" customHeight="1" x14ac:dyDescent="0.2">
      <c r="A226" s="563" t="s">
        <v>319</v>
      </c>
      <c r="B226" s="172" t="s">
        <v>310</v>
      </c>
      <c r="C226" s="316">
        <f>SUM([2]B!C2192:C2205,[2]B!C2207:C2242,[2]B!C2260:C2262)</f>
        <v>325</v>
      </c>
      <c r="D226" s="316">
        <f>SUM([2]B!D2192:D2205,[2]B!D2207:D2242,[2]B!D2260:D2262)</f>
        <v>325</v>
      </c>
      <c r="E226" s="316">
        <f>SUM([2]B!E2192:E2205,[2]B!E2207:E2242,[2]B!E2260:E2262)</f>
        <v>325</v>
      </c>
      <c r="F226" s="316">
        <f>SUM([2]B!F2192:F2205,[2]B!F2207:F2242,[2]B!F2260:F2262)</f>
        <v>0</v>
      </c>
      <c r="G226" s="316">
        <f>SUM([2]B!G2192:G2205,[2]B!G2207:G2242,[2]B!G2260:G2262)</f>
        <v>0</v>
      </c>
      <c r="H226" s="316">
        <f>SUM([2]B!AA2192:AA2205,[2]B!AA2207:AA2242,[2]B!AA2260:AA2262)</f>
        <v>119</v>
      </c>
      <c r="I226" s="316">
        <f>SUM([2]B!AB2192:AB2205,[2]B!AB2207:AB2242,[2]B!AB2260:AB2262)</f>
        <v>203</v>
      </c>
      <c r="J226" s="316">
        <f>SUM([2]B!AC2192:AC2205,[2]B!AC2207:AC2242,[2]B!AC2260:AC2262)</f>
        <v>3</v>
      </c>
      <c r="K226" s="316">
        <f>SUM([2]B!AD2192:AD2205,[2]B!AD2207:AD2242,[2]B!AD2260:AD2262)</f>
        <v>0</v>
      </c>
      <c r="L226" s="316">
        <f>SUM([2]B!AE2192:AE2205,[2]B!AE2207:AE2242,[2]B!AE2260:AE2262)</f>
        <v>0</v>
      </c>
      <c r="M226" s="316">
        <f>SUM([2]B!AF2192:AF2205,[2]B!AF2207:AF2242,[2]B!AF2260:AF2262)</f>
        <v>0</v>
      </c>
      <c r="N226" s="316">
        <f>SUM([2]B!AG2192:AG2205,[2]B!AG2207:AG2242,[2]B!AG2260:AG2262)</f>
        <v>0</v>
      </c>
      <c r="O226" s="316">
        <f>SUM([2]B!AH2192:AH2205,[2]B!AH2207:AH2242,[2]B!AH2260:AH2262)</f>
        <v>0</v>
      </c>
      <c r="P226" s="316">
        <f>SUM([2]B!AI2192:AI2205,[2]B!AI2207:AI2242,[2]B!AI2260:AI2262)</f>
        <v>0</v>
      </c>
      <c r="Q226" s="317">
        <f>SUM([2]B!AJ2192:AJ2205,[2]B!AJ2207:AJ2242,[2]B!AJ2260:AJ2262)</f>
        <v>0</v>
      </c>
    </row>
    <row r="227" spans="1:17" ht="15" customHeight="1" x14ac:dyDescent="0.2">
      <c r="A227" s="563"/>
      <c r="B227" s="170" t="s">
        <v>318</v>
      </c>
      <c r="C227" s="315">
        <f>SUM([2]B!C2206,[2]B!C2243:C2257)</f>
        <v>9</v>
      </c>
      <c r="D227" s="315">
        <f>SUM([2]B!D2206,[2]B!D2243:D2257)</f>
        <v>9</v>
      </c>
      <c r="E227" s="315">
        <f>SUM([2]B!E2206,[2]B!E2243:E2257)</f>
        <v>9</v>
      </c>
      <c r="F227" s="315">
        <f>SUM([2]B!F2206,[2]B!F2243:F2257)</f>
        <v>0</v>
      </c>
      <c r="G227" s="315">
        <f>SUM([2]B!G2206,[2]B!G2243:G2257)</f>
        <v>0</v>
      </c>
      <c r="H227" s="315">
        <f>SUM([2]B!AA2206,[2]B!AA2243:AA2257)</f>
        <v>0</v>
      </c>
      <c r="I227" s="315">
        <f>SUM([2]B!AB2206,[2]B!AB2243:AB2257)</f>
        <v>0</v>
      </c>
      <c r="J227" s="315">
        <f>SUM([2]B!AC2206,[2]B!AC2243:AC2257)</f>
        <v>9</v>
      </c>
      <c r="K227" s="315">
        <f>SUM([2]B!AD2206,[2]B!AD2243:AD2257)</f>
        <v>0</v>
      </c>
      <c r="L227" s="315">
        <f>SUM([2]B!AE2206,[2]B!AE2243:AE2257)</f>
        <v>0</v>
      </c>
      <c r="M227" s="315">
        <f>SUM([2]B!AF2206,[2]B!AF2243:AF2257)</f>
        <v>0</v>
      </c>
      <c r="N227" s="315">
        <f>SUM([2]B!AG2206,[2]B!AG2243:AG2257)</f>
        <v>0</v>
      </c>
      <c r="O227" s="315">
        <f>SUM([2]B!AH2206,[2]B!AH2243:AH2257)</f>
        <v>0</v>
      </c>
      <c r="P227" s="315">
        <f>SUM([2]B!AI2206,[2]B!AI2243:AI2257)</f>
        <v>0</v>
      </c>
      <c r="Q227" s="305">
        <f>SUM([2]B!AJ2206,[2]B!AJ2243:AJ2257)</f>
        <v>0</v>
      </c>
    </row>
    <row r="228" spans="1:17" ht="15" customHeight="1" x14ac:dyDescent="0.2">
      <c r="A228" s="563"/>
      <c r="B228" s="479" t="s">
        <v>160</v>
      </c>
      <c r="C228" s="168">
        <f>SUM(C226:C227)</f>
        <v>334</v>
      </c>
      <c r="D228" s="306">
        <f t="shared" ref="D228:Q228" si="15">SUM(D226:D227)</f>
        <v>334</v>
      </c>
      <c r="E228" s="307">
        <f t="shared" si="15"/>
        <v>334</v>
      </c>
      <c r="F228" s="308">
        <f t="shared" si="15"/>
        <v>0</v>
      </c>
      <c r="G228" s="309">
        <f t="shared" si="15"/>
        <v>0</v>
      </c>
      <c r="H228" s="307">
        <f t="shared" si="15"/>
        <v>119</v>
      </c>
      <c r="I228" s="310">
        <f t="shared" si="15"/>
        <v>203</v>
      </c>
      <c r="J228" s="308">
        <f t="shared" si="15"/>
        <v>12</v>
      </c>
      <c r="K228" s="307">
        <f t="shared" si="15"/>
        <v>0</v>
      </c>
      <c r="L228" s="310">
        <f t="shared" si="15"/>
        <v>0</v>
      </c>
      <c r="M228" s="308">
        <f t="shared" si="15"/>
        <v>0</v>
      </c>
      <c r="N228" s="308">
        <f t="shared" si="15"/>
        <v>0</v>
      </c>
      <c r="O228" s="307">
        <f t="shared" si="15"/>
        <v>0</v>
      </c>
      <c r="P228" s="308">
        <f t="shared" si="15"/>
        <v>0</v>
      </c>
      <c r="Q228" s="306">
        <f t="shared" si="15"/>
        <v>0</v>
      </c>
    </row>
    <row r="229" spans="1:17" ht="15" customHeight="1" x14ac:dyDescent="0.2">
      <c r="A229" s="667" t="s">
        <v>320</v>
      </c>
      <c r="B229" s="165" t="s">
        <v>310</v>
      </c>
      <c r="C229" s="173">
        <f>SUM([2]B!C2421:C2442,[2]B!C2458:C2460)</f>
        <v>205</v>
      </c>
      <c r="D229" s="173">
        <f>SUM([2]B!D2421:D2442,[2]B!D2458:D2460)</f>
        <v>205</v>
      </c>
      <c r="E229" s="173">
        <f>SUM([2]B!E2421:E2442,[2]B!E2458:E2460)</f>
        <v>204</v>
      </c>
      <c r="F229" s="173">
        <f>SUM([2]B!F2421:F2442,[2]B!F2458:F2460)</f>
        <v>1</v>
      </c>
      <c r="G229" s="173">
        <f>SUM([2]B!G2421:G2442,[2]B!G2458:G2460)</f>
        <v>0</v>
      </c>
      <c r="H229" s="173">
        <f>SUM([2]B!AA2421:AA2442,[2]B!AA2458:AA2460)</f>
        <v>111</v>
      </c>
      <c r="I229" s="173">
        <f>SUM([2]B!AB2421:AB2442,[2]B!AB2458:AB2460)</f>
        <v>30</v>
      </c>
      <c r="J229" s="173">
        <f>SUM([2]B!AC2421:AC2442,[2]B!AC2458:AC2460)</f>
        <v>64</v>
      </c>
      <c r="K229" s="173">
        <f>SUM([2]B!AD2421:AD2442,[2]B!AD2458:AD2460)</f>
        <v>0</v>
      </c>
      <c r="L229" s="173">
        <f>SUM([2]B!AE2421:AE2442,[2]B!AE2458:AE2460)</f>
        <v>0</v>
      </c>
      <c r="M229" s="173">
        <f>SUM([2]B!AF2421:AF2442,[2]B!AF2458:AF2460)</f>
        <v>0</v>
      </c>
      <c r="N229" s="173">
        <f>SUM([2]B!AG2421:AG2442,[2]B!AG2458:AG2460)</f>
        <v>0</v>
      </c>
      <c r="O229" s="173">
        <f>SUM([2]B!AH2421:AH2442,[2]B!AH2458:AH2460)</f>
        <v>0</v>
      </c>
      <c r="P229" s="173">
        <f>SUM([2]B!AI2421:AI2442,[2]B!AI2458:AI2460)</f>
        <v>0</v>
      </c>
      <c r="Q229" s="172">
        <f>SUM([2]B!AJ2421:AJ2442,[2]B!AJ2458:AJ2460)</f>
        <v>0</v>
      </c>
    </row>
    <row r="230" spans="1:17" ht="15" customHeight="1" x14ac:dyDescent="0.2">
      <c r="A230" s="563"/>
      <c r="B230" s="170" t="s">
        <v>318</v>
      </c>
      <c r="C230" s="315">
        <f>SUM([2]B!C2443:C2446)</f>
        <v>221</v>
      </c>
      <c r="D230" s="315">
        <f>SUM([2]B!D2443:D2446)</f>
        <v>137</v>
      </c>
      <c r="E230" s="315">
        <f>SUM([2]B!E2443:E2446)</f>
        <v>137</v>
      </c>
      <c r="F230" s="315">
        <f>SUM([2]B!F2443:F2446)</f>
        <v>0</v>
      </c>
      <c r="G230" s="315">
        <f>SUM([2]B!G2443:G2446)</f>
        <v>84</v>
      </c>
      <c r="H230" s="315">
        <f>SUM([2]B!AA2443:AA2446)</f>
        <v>137</v>
      </c>
      <c r="I230" s="315">
        <f>SUM([2]B!AB2443:AB2446)</f>
        <v>0</v>
      </c>
      <c r="J230" s="315">
        <f>SUM([2]B!AC2443:AC2446)</f>
        <v>84</v>
      </c>
      <c r="K230" s="315">
        <f>SUM([2]B!AD2443:AD2446)</f>
        <v>0</v>
      </c>
      <c r="L230" s="315">
        <f>SUM([2]B!AE2443:AE2446)</f>
        <v>0</v>
      </c>
      <c r="M230" s="315">
        <f>SUM([2]B!AF2443:AF2446)</f>
        <v>0</v>
      </c>
      <c r="N230" s="315">
        <f>SUM([2]B!AG2443:AG2446)</f>
        <v>0</v>
      </c>
      <c r="O230" s="315">
        <f>SUM([2]B!AH2443:AH2446)</f>
        <v>0</v>
      </c>
      <c r="P230" s="315">
        <f>SUM([2]B!AI2443:AI2446)</f>
        <v>0</v>
      </c>
      <c r="Q230" s="305">
        <f>SUM([2]B!AJ2443:AJ2446)</f>
        <v>0</v>
      </c>
    </row>
    <row r="231" spans="1:17" ht="15" customHeight="1" x14ac:dyDescent="0.2">
      <c r="A231" s="668"/>
      <c r="B231" s="479" t="s">
        <v>160</v>
      </c>
      <c r="C231" s="309">
        <f>SUM(C229:C230)</f>
        <v>426</v>
      </c>
      <c r="D231" s="309">
        <f t="shared" ref="D231:Q231" si="16">SUM(D229:D230)</f>
        <v>342</v>
      </c>
      <c r="E231" s="309">
        <f t="shared" si="16"/>
        <v>341</v>
      </c>
      <c r="F231" s="309">
        <f t="shared" si="16"/>
        <v>1</v>
      </c>
      <c r="G231" s="309">
        <f t="shared" si="16"/>
        <v>84</v>
      </c>
      <c r="H231" s="309">
        <f>SUM(H229:H230)</f>
        <v>248</v>
      </c>
      <c r="I231" s="309">
        <f t="shared" si="16"/>
        <v>30</v>
      </c>
      <c r="J231" s="309">
        <f t="shared" si="16"/>
        <v>148</v>
      </c>
      <c r="K231" s="309">
        <f t="shared" si="16"/>
        <v>0</v>
      </c>
      <c r="L231" s="309">
        <f t="shared" si="16"/>
        <v>0</v>
      </c>
      <c r="M231" s="309">
        <f t="shared" si="16"/>
        <v>0</v>
      </c>
      <c r="N231" s="309">
        <f t="shared" si="16"/>
        <v>0</v>
      </c>
      <c r="O231" s="309">
        <f t="shared" si="16"/>
        <v>0</v>
      </c>
      <c r="P231" s="309">
        <f t="shared" si="16"/>
        <v>0</v>
      </c>
      <c r="Q231" s="306">
        <f t="shared" si="16"/>
        <v>0</v>
      </c>
    </row>
    <row r="232" spans="1:17" ht="15" customHeight="1" x14ac:dyDescent="0.2">
      <c r="A232" s="649" t="s">
        <v>321</v>
      </c>
      <c r="B232" s="169" t="s">
        <v>322</v>
      </c>
      <c r="C232" s="313">
        <f>SUM([2]B!C2617:C2619)+[2]B!C2561</f>
        <v>1073</v>
      </c>
      <c r="D232" s="313">
        <f>SUM([2]B!D2617:D2619)+[2]B!D2561</f>
        <v>911</v>
      </c>
      <c r="E232" s="313">
        <f>SUM([2]B!E2617:E2619)+[2]B!E2561</f>
        <v>910</v>
      </c>
      <c r="F232" s="313">
        <f>SUM([2]B!F2617:F2619)+[2]B!F2561</f>
        <v>1</v>
      </c>
      <c r="G232" s="313">
        <f>SUM([2]B!G2617:G2619)+[2]B!G2561</f>
        <v>162</v>
      </c>
      <c r="H232" s="313">
        <f>SUM([2]B!AA2617:AA2619)+[2]B!AA2561</f>
        <v>966</v>
      </c>
      <c r="I232" s="314">
        <f>SUM([2]B!AB2617:AB2619)+[2]B!AB2561</f>
        <v>14</v>
      </c>
      <c r="J232" s="314">
        <f>SUM([2]B!AC2617:AC2619)+[2]B!AC2561</f>
        <v>93</v>
      </c>
      <c r="K232" s="314">
        <f>SUM([2]B!AD2617:AD2619)+[2]B!AD2561</f>
        <v>0</v>
      </c>
      <c r="L232" s="314">
        <f>SUM([2]B!AE2617:AE2619)+[2]B!AE2561</f>
        <v>0</v>
      </c>
      <c r="M232" s="314">
        <f>SUM([2]B!AF2617:AF2619)+[2]B!AF2561</f>
        <v>0</v>
      </c>
      <c r="N232" s="314">
        <f>SUM([2]B!AG2617:AG2619)+[2]B!AG2561</f>
        <v>0</v>
      </c>
      <c r="O232" s="314">
        <f>SUM([2]B!AH2617:AH2619)+[2]B!AH2561</f>
        <v>0</v>
      </c>
      <c r="P232" s="314">
        <f>SUM([2]B!AI2617:AI2619)+[2]B!AI2561</f>
        <v>0</v>
      </c>
      <c r="Q232" s="314">
        <f>SUM([2]B!AJ2617:AJ2619)+[2]B!AJ2561</f>
        <v>1</v>
      </c>
    </row>
    <row r="233" spans="1:17" ht="15" customHeight="1" x14ac:dyDescent="0.2">
      <c r="A233" s="666"/>
      <c r="B233" s="174" t="s">
        <v>318</v>
      </c>
      <c r="C233" s="318">
        <f>[2]B!C2567</f>
        <v>23</v>
      </c>
      <c r="D233" s="318">
        <f>[2]B!D2567</f>
        <v>23</v>
      </c>
      <c r="E233" s="318">
        <f>[2]B!E2567</f>
        <v>23</v>
      </c>
      <c r="F233" s="318">
        <f>[2]B!F2567</f>
        <v>0</v>
      </c>
      <c r="G233" s="318">
        <f>[2]B!G2567</f>
        <v>0</v>
      </c>
      <c r="H233" s="318">
        <f>[2]B!AA2567</f>
        <v>0</v>
      </c>
      <c r="I233" s="305">
        <f>[2]B!AB2567</f>
        <v>23</v>
      </c>
      <c r="J233" s="305">
        <f>[2]B!AC2567</f>
        <v>0</v>
      </c>
      <c r="K233" s="305">
        <f>[2]B!AD2567</f>
        <v>0</v>
      </c>
      <c r="L233" s="305">
        <f>[2]B!AE2567</f>
        <v>0</v>
      </c>
      <c r="M233" s="305">
        <f>[2]B!AF2567</f>
        <v>0</v>
      </c>
      <c r="N233" s="305">
        <f>[2]B!AG2567</f>
        <v>0</v>
      </c>
      <c r="O233" s="305">
        <f>[2]B!AH2567</f>
        <v>0</v>
      </c>
      <c r="P233" s="305">
        <f>[2]B!AI2567</f>
        <v>0</v>
      </c>
      <c r="Q233" s="305">
        <f>[2]B!AJ2567</f>
        <v>0</v>
      </c>
    </row>
    <row r="234" spans="1:17" ht="15" customHeight="1" x14ac:dyDescent="0.2">
      <c r="A234" s="651"/>
      <c r="B234" s="479" t="s">
        <v>160</v>
      </c>
      <c r="C234" s="309">
        <f>SUM(C232:C233)</f>
        <v>1096</v>
      </c>
      <c r="D234" s="309">
        <f t="shared" ref="D234:Q234" si="17">SUM(D232:D233)</f>
        <v>934</v>
      </c>
      <c r="E234" s="309">
        <f t="shared" si="17"/>
        <v>933</v>
      </c>
      <c r="F234" s="309">
        <f t="shared" si="17"/>
        <v>1</v>
      </c>
      <c r="G234" s="309">
        <f t="shared" si="17"/>
        <v>162</v>
      </c>
      <c r="H234" s="309">
        <f t="shared" si="17"/>
        <v>966</v>
      </c>
      <c r="I234" s="309">
        <f t="shared" si="17"/>
        <v>37</v>
      </c>
      <c r="J234" s="309">
        <f t="shared" si="17"/>
        <v>93</v>
      </c>
      <c r="K234" s="309">
        <f t="shared" si="17"/>
        <v>0</v>
      </c>
      <c r="L234" s="309">
        <f t="shared" si="17"/>
        <v>0</v>
      </c>
      <c r="M234" s="309">
        <f t="shared" si="17"/>
        <v>0</v>
      </c>
      <c r="N234" s="309">
        <f t="shared" si="17"/>
        <v>0</v>
      </c>
      <c r="O234" s="309">
        <f t="shared" si="17"/>
        <v>0</v>
      </c>
      <c r="P234" s="309">
        <f t="shared" si="17"/>
        <v>0</v>
      </c>
      <c r="Q234" s="306">
        <f t="shared" si="17"/>
        <v>1</v>
      </c>
    </row>
    <row r="235" spans="1:17" ht="15" customHeight="1" x14ac:dyDescent="0.2">
      <c r="A235" s="667" t="s">
        <v>323</v>
      </c>
      <c r="B235" s="172" t="s">
        <v>310</v>
      </c>
      <c r="C235" s="313">
        <f>SUM([2]B!C2636:C2648,[2]B!C2882)</f>
        <v>177</v>
      </c>
      <c r="D235" s="313">
        <f>SUM([2]B!D2636:D2648,[2]B!D2882)</f>
        <v>177</v>
      </c>
      <c r="E235" s="313">
        <f>SUM([2]B!E2636:E2648,[2]B!E2882)</f>
        <v>177</v>
      </c>
      <c r="F235" s="313">
        <f>SUM([2]B!F2636:F2648,[2]B!F2882)</f>
        <v>0</v>
      </c>
      <c r="G235" s="313">
        <f>SUM([2]B!G2636:G2648,[2]B!G2882)</f>
        <v>0</v>
      </c>
      <c r="H235" s="313">
        <f>SUM([2]B!AA2636:AA2648,[2]B!AA2882)</f>
        <v>4</v>
      </c>
      <c r="I235" s="313">
        <f>SUM([2]B!AB2636:AB2648,[2]B!AB2882)</f>
        <v>148</v>
      </c>
      <c r="J235" s="313">
        <f>SUM([2]B!AC2636:AC2648,[2]B!AC2882)</f>
        <v>25</v>
      </c>
      <c r="K235" s="313">
        <f>SUM([2]B!AD2636:AD2648,[2]B!AD2882)</f>
        <v>0</v>
      </c>
      <c r="L235" s="313">
        <f>SUM([2]B!AE2636:AE2648,[2]B!AE2882)</f>
        <v>0</v>
      </c>
      <c r="M235" s="313">
        <f>SUM([2]B!AF2636:AF2648,[2]B!AF2882)</f>
        <v>0</v>
      </c>
      <c r="N235" s="313">
        <f>SUM([2]B!AG2636:AG2648,[2]B!AG2882)</f>
        <v>0</v>
      </c>
      <c r="O235" s="313">
        <f>SUM([2]B!AH2636:AH2648,[2]B!AH2882)</f>
        <v>0</v>
      </c>
      <c r="P235" s="313">
        <f>SUM([2]B!AI2636:AI2648,[2]B!AI2882)</f>
        <v>0</v>
      </c>
      <c r="Q235" s="314">
        <f>SUM([2]B!AJ2636:AJ2648,[2]B!AJ2882)</f>
        <v>0</v>
      </c>
    </row>
    <row r="236" spans="1:17" ht="15" customHeight="1" x14ac:dyDescent="0.2">
      <c r="A236" s="563"/>
      <c r="B236" s="170" t="s">
        <v>318</v>
      </c>
      <c r="C236" s="315">
        <f>SUM([2]B!C2633:C2635,[2]B!C2649:C2649)</f>
        <v>116</v>
      </c>
      <c r="D236" s="315">
        <f>SUM([2]B!D2633:D2635,[2]B!D2649:D2649)</f>
        <v>116</v>
      </c>
      <c r="E236" s="315">
        <f>SUM([2]B!E2633:E2635,[2]B!E2649:E2649)</f>
        <v>116</v>
      </c>
      <c r="F236" s="315">
        <f>SUM([2]B!F2633:F2635,[2]B!F2649:F2649)</f>
        <v>0</v>
      </c>
      <c r="G236" s="315">
        <f>SUM([2]B!G2633:G2635,[2]B!G2649:G2649)</f>
        <v>0</v>
      </c>
      <c r="H236" s="315">
        <f>SUM([2]B!AA2633:AA2635,[2]B!AA2649:AA2649)</f>
        <v>0</v>
      </c>
      <c r="I236" s="315">
        <f>SUM([2]B!AB2633:AB2635,[2]B!AB2649:AB2649)</f>
        <v>116</v>
      </c>
      <c r="J236" s="315">
        <f>SUM([2]B!AC2633:AC2635,[2]B!AC2649:AC2649)</f>
        <v>0</v>
      </c>
      <c r="K236" s="315">
        <f>SUM([2]B!AD2633:AD2635,[2]B!AD2649:AD2649)</f>
        <v>0</v>
      </c>
      <c r="L236" s="315">
        <f>SUM([2]B!AE2633:AE2635,[2]B!AE2649:AE2649)</f>
        <v>0</v>
      </c>
      <c r="M236" s="315">
        <f>SUM([2]B!AF2633:AF2635,[2]B!AF2649:AF2649)</f>
        <v>0</v>
      </c>
      <c r="N236" s="315">
        <f>SUM([2]B!AG2633:AG2635,[2]B!AG2649:AG2649)</f>
        <v>0</v>
      </c>
      <c r="O236" s="315">
        <f>SUM([2]B!AH2633:AH2635,[2]B!AH2649:AH2649)</f>
        <v>0</v>
      </c>
      <c r="P236" s="315">
        <f>SUM([2]B!AI2633:AI2635,[2]B!AI2649:AI2649)</f>
        <v>0</v>
      </c>
      <c r="Q236" s="305">
        <f>SUM([2]B!AJ2633:AJ2635,[2]B!AJ2649:AJ2649)</f>
        <v>0</v>
      </c>
    </row>
    <row r="237" spans="1:17" ht="15" customHeight="1" x14ac:dyDescent="0.2">
      <c r="A237" s="668"/>
      <c r="B237" s="479" t="s">
        <v>160</v>
      </c>
      <c r="C237" s="168">
        <f t="shared" ref="C237:Q237" si="18">SUM(C235:C236)</f>
        <v>293</v>
      </c>
      <c r="D237" s="306">
        <f t="shared" si="18"/>
        <v>293</v>
      </c>
      <c r="E237" s="307">
        <f t="shared" si="18"/>
        <v>293</v>
      </c>
      <c r="F237" s="308">
        <f t="shared" si="18"/>
        <v>0</v>
      </c>
      <c r="G237" s="309">
        <f t="shared" si="18"/>
        <v>0</v>
      </c>
      <c r="H237" s="307">
        <f t="shared" si="18"/>
        <v>4</v>
      </c>
      <c r="I237" s="310">
        <f t="shared" si="18"/>
        <v>264</v>
      </c>
      <c r="J237" s="308">
        <f t="shared" si="18"/>
        <v>25</v>
      </c>
      <c r="K237" s="307">
        <f t="shared" si="18"/>
        <v>0</v>
      </c>
      <c r="L237" s="310">
        <f t="shared" si="18"/>
        <v>0</v>
      </c>
      <c r="M237" s="308">
        <f t="shared" si="18"/>
        <v>0</v>
      </c>
      <c r="N237" s="308">
        <f t="shared" si="18"/>
        <v>0</v>
      </c>
      <c r="O237" s="307">
        <f t="shared" si="18"/>
        <v>0</v>
      </c>
      <c r="P237" s="308">
        <f t="shared" si="18"/>
        <v>0</v>
      </c>
      <c r="Q237" s="306">
        <f t="shared" si="18"/>
        <v>0</v>
      </c>
    </row>
    <row r="238" spans="1:17" ht="15" customHeight="1" x14ac:dyDescent="0.2">
      <c r="A238" s="667" t="s">
        <v>324</v>
      </c>
      <c r="B238" s="170" t="s">
        <v>310</v>
      </c>
      <c r="C238" s="484">
        <f>[2]B!C1101</f>
        <v>2701</v>
      </c>
      <c r="D238" s="311">
        <f>[2]B!D1101</f>
        <v>2701</v>
      </c>
      <c r="E238" s="311">
        <f>[2]B!E1101</f>
        <v>2701</v>
      </c>
      <c r="F238" s="311">
        <f>[2]B!F1101</f>
        <v>0</v>
      </c>
      <c r="G238" s="311">
        <f>[2]B!G1101</f>
        <v>0</v>
      </c>
      <c r="H238" s="311">
        <f>[2]B!AA1101</f>
        <v>1669</v>
      </c>
      <c r="I238" s="311">
        <f>[2]B!AB1101</f>
        <v>1032</v>
      </c>
      <c r="J238" s="311">
        <f>[2]B!AC1101</f>
        <v>0</v>
      </c>
      <c r="K238" s="311">
        <f>[2]B!AD1101</f>
        <v>0</v>
      </c>
      <c r="L238" s="311">
        <f>[2]B!AE1101</f>
        <v>0</v>
      </c>
      <c r="M238" s="311">
        <f>[2]B!AF1101</f>
        <v>0</v>
      </c>
      <c r="N238" s="311">
        <f>[2]B!AG1101</f>
        <v>0</v>
      </c>
      <c r="O238" s="311">
        <f>[2]B!AH1101</f>
        <v>0</v>
      </c>
      <c r="P238" s="311">
        <f>[2]B!AI1101</f>
        <v>0</v>
      </c>
      <c r="Q238" s="312">
        <f>[2]B!AJ1101</f>
        <v>0</v>
      </c>
    </row>
    <row r="239" spans="1:17" ht="15" customHeight="1" x14ac:dyDescent="0.2">
      <c r="A239" s="563"/>
      <c r="B239" s="170" t="s">
        <v>318</v>
      </c>
      <c r="C239" s="311">
        <f>[2]B!C1161</f>
        <v>5823</v>
      </c>
      <c r="D239" s="311">
        <f>[2]B!D1161</f>
        <v>5823</v>
      </c>
      <c r="E239" s="311">
        <f>[2]B!E1161</f>
        <v>5823</v>
      </c>
      <c r="F239" s="311">
        <f>[2]B!F1161</f>
        <v>0</v>
      </c>
      <c r="G239" s="311">
        <f>[2]B!G1161</f>
        <v>0</v>
      </c>
      <c r="H239" s="311">
        <f>[2]B!AA1161</f>
        <v>1587</v>
      </c>
      <c r="I239" s="311">
        <f>[2]B!AB1161</f>
        <v>455</v>
      </c>
      <c r="J239" s="311">
        <f>[2]B!AC1161</f>
        <v>0</v>
      </c>
      <c r="K239" s="311">
        <f>[2]B!AD1161</f>
        <v>0</v>
      </c>
      <c r="L239" s="311">
        <f>[2]B!AE1161</f>
        <v>0</v>
      </c>
      <c r="M239" s="311">
        <f>[2]B!AF1161</f>
        <v>0</v>
      </c>
      <c r="N239" s="311">
        <f>[2]B!AG1161</f>
        <v>0</v>
      </c>
      <c r="O239" s="311">
        <f>[2]B!AH1161</f>
        <v>0</v>
      </c>
      <c r="P239" s="311">
        <f>[2]B!AI1161</f>
        <v>0</v>
      </c>
      <c r="Q239" s="312">
        <f>[2]B!AJ1161</f>
        <v>0</v>
      </c>
    </row>
    <row r="240" spans="1:17" ht="15" customHeight="1" x14ac:dyDescent="0.2">
      <c r="A240" s="668"/>
      <c r="B240" s="479" t="s">
        <v>160</v>
      </c>
      <c r="C240" s="306">
        <f>SUM(C238:C239)</f>
        <v>8524</v>
      </c>
      <c r="D240" s="319">
        <f t="shared" ref="D240:Q240" si="19">SUM(D238:D239)</f>
        <v>8524</v>
      </c>
      <c r="E240" s="319">
        <f t="shared" si="19"/>
        <v>8524</v>
      </c>
      <c r="F240" s="319">
        <f t="shared" si="19"/>
        <v>0</v>
      </c>
      <c r="G240" s="319">
        <f t="shared" si="19"/>
        <v>0</v>
      </c>
      <c r="H240" s="319">
        <f t="shared" si="19"/>
        <v>3256</v>
      </c>
      <c r="I240" s="319">
        <f t="shared" si="19"/>
        <v>1487</v>
      </c>
      <c r="J240" s="319">
        <f t="shared" si="19"/>
        <v>0</v>
      </c>
      <c r="K240" s="319">
        <f t="shared" si="19"/>
        <v>0</v>
      </c>
      <c r="L240" s="319">
        <f t="shared" si="19"/>
        <v>0</v>
      </c>
      <c r="M240" s="319">
        <f t="shared" si="19"/>
        <v>0</v>
      </c>
      <c r="N240" s="319">
        <f t="shared" si="19"/>
        <v>0</v>
      </c>
      <c r="O240" s="319">
        <f t="shared" si="19"/>
        <v>0</v>
      </c>
      <c r="P240" s="319">
        <f t="shared" si="19"/>
        <v>0</v>
      </c>
      <c r="Q240" s="306">
        <f t="shared" si="19"/>
        <v>0</v>
      </c>
    </row>
    <row r="241" spans="1:23" ht="15" customHeight="1" x14ac:dyDescent="0.2">
      <c r="A241" s="610" t="s">
        <v>325</v>
      </c>
      <c r="B241" s="175" t="s">
        <v>310</v>
      </c>
      <c r="C241" s="176">
        <f>D241+G241</f>
        <v>31765</v>
      </c>
      <c r="D241" s="320">
        <f t="shared" ref="D241:Q241" si="20">+D212+D215+D218+D221+D223+D226+D229+D232+D235+D238</f>
        <v>31355</v>
      </c>
      <c r="E241" s="320">
        <f t="shared" si="20"/>
        <v>31351</v>
      </c>
      <c r="F241" s="320">
        <f t="shared" si="20"/>
        <v>4</v>
      </c>
      <c r="G241" s="320">
        <f t="shared" si="20"/>
        <v>410</v>
      </c>
      <c r="H241" s="320">
        <f t="shared" si="20"/>
        <v>27869</v>
      </c>
      <c r="I241" s="320">
        <f t="shared" si="20"/>
        <v>2748</v>
      </c>
      <c r="J241" s="320">
        <f t="shared" si="20"/>
        <v>1148</v>
      </c>
      <c r="K241" s="320">
        <f t="shared" si="20"/>
        <v>0</v>
      </c>
      <c r="L241" s="320">
        <f t="shared" si="20"/>
        <v>0</v>
      </c>
      <c r="M241" s="320">
        <f t="shared" si="20"/>
        <v>0</v>
      </c>
      <c r="N241" s="320">
        <f t="shared" si="20"/>
        <v>0</v>
      </c>
      <c r="O241" s="320">
        <f t="shared" si="20"/>
        <v>96</v>
      </c>
      <c r="P241" s="320">
        <f t="shared" si="20"/>
        <v>0</v>
      </c>
      <c r="Q241" s="320">
        <f t="shared" si="20"/>
        <v>2</v>
      </c>
    </row>
    <row r="242" spans="1:23" ht="15" customHeight="1" x14ac:dyDescent="0.2">
      <c r="A242" s="610"/>
      <c r="B242" s="177" t="s">
        <v>318</v>
      </c>
      <c r="C242" s="178">
        <f>D242+G242</f>
        <v>7735</v>
      </c>
      <c r="D242" s="321">
        <f>+D213+D216+D219+D222+D224+D227+D230+D236+D239</f>
        <v>7651</v>
      </c>
      <c r="E242" s="321">
        <f>+E213+E216+E219+E222+E224+E227+E230+E236+E239</f>
        <v>7651</v>
      </c>
      <c r="F242" s="321">
        <f>+F213+F216+F219+F222+F224+F227+F230+F236+F239</f>
        <v>0</v>
      </c>
      <c r="G242" s="321">
        <f t="shared" ref="G242:Q242" si="21">+G213+G216+G219+G222+G224+G227+G230+G236+G239</f>
        <v>84</v>
      </c>
      <c r="H242" s="321">
        <f t="shared" si="21"/>
        <v>2810</v>
      </c>
      <c r="I242" s="321">
        <f t="shared" si="21"/>
        <v>648</v>
      </c>
      <c r="J242" s="321">
        <f t="shared" si="21"/>
        <v>496</v>
      </c>
      <c r="K242" s="321">
        <f t="shared" si="21"/>
        <v>0</v>
      </c>
      <c r="L242" s="321">
        <f t="shared" si="21"/>
        <v>0</v>
      </c>
      <c r="M242" s="321">
        <f t="shared" si="21"/>
        <v>0</v>
      </c>
      <c r="N242" s="321">
        <f t="shared" si="21"/>
        <v>0</v>
      </c>
      <c r="O242" s="321">
        <f t="shared" si="21"/>
        <v>0</v>
      </c>
      <c r="P242" s="321">
        <f t="shared" si="21"/>
        <v>0</v>
      </c>
      <c r="Q242" s="451">
        <f t="shared" si="21"/>
        <v>0</v>
      </c>
    </row>
    <row r="243" spans="1:23" ht="15" customHeight="1" x14ac:dyDescent="0.2">
      <c r="A243" s="610"/>
      <c r="B243" s="179" t="s">
        <v>79</v>
      </c>
      <c r="C243" s="168">
        <f>SUM(C241:C242)</f>
        <v>39500</v>
      </c>
      <c r="D243" s="306">
        <f>SUM(D241:D242)</f>
        <v>39006</v>
      </c>
      <c r="E243" s="307">
        <f>SUM(E241:E242)</f>
        <v>39002</v>
      </c>
      <c r="F243" s="308">
        <f>SUM(F241:F242)</f>
        <v>4</v>
      </c>
      <c r="G243" s="309">
        <f>SUM(G241:G242)</f>
        <v>494</v>
      </c>
      <c r="H243" s="309">
        <f t="shared" ref="H243:Q243" si="22">SUM(H241:H242)</f>
        <v>30679</v>
      </c>
      <c r="I243" s="309">
        <f t="shared" si="22"/>
        <v>3396</v>
      </c>
      <c r="J243" s="309">
        <f t="shared" si="22"/>
        <v>1644</v>
      </c>
      <c r="K243" s="309">
        <f t="shared" si="22"/>
        <v>0</v>
      </c>
      <c r="L243" s="309">
        <f t="shared" si="22"/>
        <v>0</v>
      </c>
      <c r="M243" s="309">
        <f t="shared" si="22"/>
        <v>0</v>
      </c>
      <c r="N243" s="309">
        <f>SUM(N241:N242)</f>
        <v>0</v>
      </c>
      <c r="O243" s="309">
        <f t="shared" si="22"/>
        <v>96</v>
      </c>
      <c r="P243" s="309">
        <f t="shared" si="22"/>
        <v>0</v>
      </c>
      <c r="Q243" s="306">
        <f t="shared" si="22"/>
        <v>2</v>
      </c>
    </row>
    <row r="244" spans="1:23" ht="27.75" customHeight="1" x14ac:dyDescent="0.2">
      <c r="A244" s="180" t="s">
        <v>326</v>
      </c>
      <c r="B244" s="469"/>
      <c r="E244" s="134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452"/>
      <c r="Q244" s="452"/>
      <c r="R244" s="452"/>
    </row>
    <row r="245" spans="1:23" ht="39.950000000000003" customHeight="1" x14ac:dyDescent="0.2">
      <c r="A245" s="669" t="s">
        <v>327</v>
      </c>
      <c r="B245" s="670"/>
      <c r="C245" s="470" t="s">
        <v>160</v>
      </c>
      <c r="D245" s="472" t="s">
        <v>6</v>
      </c>
      <c r="E245" s="478" t="s">
        <v>7</v>
      </c>
      <c r="F245" s="182"/>
      <c r="G245" s="182"/>
      <c r="H245" s="182"/>
      <c r="I245" s="182"/>
      <c r="J245" s="182"/>
      <c r="K245" s="182"/>
      <c r="L245" s="182"/>
      <c r="M245" s="452"/>
      <c r="N245" s="452"/>
      <c r="O245" s="452"/>
    </row>
    <row r="246" spans="1:23" ht="15" customHeight="1" x14ac:dyDescent="0.2">
      <c r="A246" s="671" t="s">
        <v>328</v>
      </c>
      <c r="B246" s="672"/>
      <c r="C246" s="322">
        <f>[2]B!C1227</f>
        <v>58</v>
      </c>
      <c r="D246" s="207">
        <f>[2]B!E1227</f>
        <v>58</v>
      </c>
      <c r="E246" s="186"/>
      <c r="F246" s="182"/>
      <c r="G246" s="182"/>
      <c r="H246" s="182"/>
      <c r="I246" s="182"/>
      <c r="J246" s="182"/>
      <c r="K246" s="182"/>
      <c r="L246" s="182"/>
      <c r="M246" s="452"/>
      <c r="N246" s="452"/>
      <c r="O246" s="452"/>
    </row>
    <row r="247" spans="1:23" ht="15" customHeight="1" x14ac:dyDescent="0.2">
      <c r="A247" s="679" t="s">
        <v>329</v>
      </c>
      <c r="B247" s="680"/>
      <c r="C247" s="322">
        <f>[2]B!C2939</f>
        <v>40</v>
      </c>
      <c r="D247" s="207">
        <f>[2]B!E2939</f>
        <v>32</v>
      </c>
      <c r="E247" s="129">
        <f>[2]B!AL2939</f>
        <v>1092800</v>
      </c>
      <c r="F247" s="182"/>
      <c r="G247" s="182"/>
      <c r="H247" s="182"/>
      <c r="I247" s="182"/>
      <c r="J247" s="182"/>
      <c r="K247" s="182"/>
      <c r="L247" s="182"/>
      <c r="M247" s="452"/>
      <c r="N247" s="452"/>
      <c r="O247" s="452"/>
    </row>
    <row r="248" spans="1:23" ht="15" customHeight="1" x14ac:dyDescent="0.2">
      <c r="A248" s="679" t="s">
        <v>330</v>
      </c>
      <c r="B248" s="680"/>
      <c r="C248" s="322">
        <f>[2]B!C2949</f>
        <v>96</v>
      </c>
      <c r="D248" s="323">
        <f>[2]B!E2949</f>
        <v>23</v>
      </c>
      <c r="E248" s="187"/>
      <c r="F248" s="182"/>
      <c r="G248" s="182"/>
      <c r="H248" s="182"/>
      <c r="I248" s="182"/>
      <c r="J248" s="182"/>
      <c r="K248" s="182"/>
      <c r="L248" s="182"/>
      <c r="M248" s="452"/>
      <c r="N248" s="452"/>
      <c r="O248" s="452"/>
    </row>
    <row r="249" spans="1:23" ht="15" customHeight="1" x14ac:dyDescent="0.2">
      <c r="A249" s="679" t="s">
        <v>331</v>
      </c>
      <c r="B249" s="680"/>
      <c r="C249" s="322">
        <f>[2]B!C150</f>
        <v>1571</v>
      </c>
      <c r="D249" s="207">
        <f>[2]B!E150</f>
        <v>1532</v>
      </c>
      <c r="E249" s="129">
        <f>[2]B!AL150</f>
        <v>1240920</v>
      </c>
      <c r="F249" s="182"/>
      <c r="G249" s="182"/>
      <c r="H249" s="182"/>
      <c r="I249" s="182"/>
      <c r="J249" s="182"/>
      <c r="K249" s="182"/>
      <c r="L249" s="182"/>
      <c r="M249" s="452"/>
      <c r="N249" s="452"/>
      <c r="O249" s="452"/>
      <c r="S249" s="182"/>
    </row>
    <row r="250" spans="1:23" ht="15" customHeight="1" x14ac:dyDescent="0.2">
      <c r="A250" s="679" t="s">
        <v>332</v>
      </c>
      <c r="B250" s="680"/>
      <c r="C250" s="322">
        <f>[2]B!C153</f>
        <v>0</v>
      </c>
      <c r="D250" s="207">
        <f>[2]B!E153</f>
        <v>0</v>
      </c>
      <c r="E250" s="187"/>
      <c r="F250" s="182"/>
      <c r="G250" s="182"/>
      <c r="H250" s="182"/>
      <c r="I250" s="182"/>
      <c r="J250" s="182"/>
      <c r="K250" s="182"/>
      <c r="L250" s="182"/>
      <c r="M250" s="452"/>
      <c r="N250" s="452"/>
      <c r="O250" s="452"/>
    </row>
    <row r="251" spans="1:23" ht="15" customHeight="1" x14ac:dyDescent="0.2">
      <c r="A251" s="679" t="s">
        <v>333</v>
      </c>
      <c r="B251" s="680"/>
      <c r="C251" s="322">
        <f>[2]B!C2937</f>
        <v>12</v>
      </c>
      <c r="D251" s="207">
        <f>[2]B!E2937</f>
        <v>12</v>
      </c>
      <c r="E251" s="187"/>
      <c r="F251" s="188"/>
      <c r="G251" s="188"/>
      <c r="H251" s="188"/>
      <c r="I251" s="188"/>
      <c r="J251" s="188"/>
      <c r="K251" s="188"/>
      <c r="L251" s="188"/>
      <c r="M251" s="188"/>
      <c r="N251" s="188"/>
      <c r="O251" s="188"/>
      <c r="R251" s="453"/>
      <c r="U251" s="453"/>
      <c r="V251" s="453"/>
    </row>
    <row r="252" spans="1:23" ht="15" customHeight="1" x14ac:dyDescent="0.2">
      <c r="A252" s="681" t="s">
        <v>79</v>
      </c>
      <c r="B252" s="682"/>
      <c r="C252" s="324">
        <f>SUM(C246:C251)</f>
        <v>1777</v>
      </c>
      <c r="D252" s="325">
        <f>SUM(D246:D251)</f>
        <v>1657</v>
      </c>
      <c r="E252" s="326">
        <f>SUM(E246:E251)</f>
        <v>2333720</v>
      </c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  <c r="R252" s="453"/>
      <c r="S252" s="453"/>
      <c r="T252" s="453"/>
      <c r="U252" s="453"/>
      <c r="V252" s="453"/>
    </row>
    <row r="253" spans="1:23" ht="24.95" customHeight="1" x14ac:dyDescent="0.2">
      <c r="A253" s="189" t="s">
        <v>334</v>
      </c>
      <c r="B253" s="190"/>
      <c r="C253" s="191"/>
      <c r="D253" s="304"/>
      <c r="E253" s="304"/>
      <c r="F253" s="304"/>
      <c r="G253" s="182"/>
      <c r="H253" s="182"/>
      <c r="I253" s="182"/>
      <c r="J253" s="182"/>
      <c r="K253" s="182"/>
      <c r="L253" s="182"/>
      <c r="M253" s="182"/>
      <c r="N253" s="188"/>
      <c r="O253" s="188"/>
      <c r="P253" s="192"/>
      <c r="Q253" s="192"/>
      <c r="R253" s="192"/>
      <c r="U253" s="193"/>
      <c r="V253" s="193"/>
      <c r="W253" s="192"/>
    </row>
    <row r="254" spans="1:23" ht="21.75" customHeight="1" x14ac:dyDescent="0.2">
      <c r="A254" s="194"/>
      <c r="B254" s="195"/>
      <c r="C254" s="454" t="s">
        <v>160</v>
      </c>
      <c r="D254" s="304"/>
      <c r="E254" s="304"/>
      <c r="F254" s="304"/>
      <c r="G254" s="182"/>
      <c r="H254" s="182"/>
      <c r="I254" s="182"/>
      <c r="J254" s="182"/>
      <c r="K254" s="182"/>
      <c r="L254" s="182"/>
      <c r="M254" s="182"/>
      <c r="N254" s="182"/>
      <c r="O254" s="182"/>
      <c r="U254" s="192"/>
      <c r="V254" s="192"/>
    </row>
    <row r="255" spans="1:23" ht="15" customHeight="1" x14ac:dyDescent="0.2">
      <c r="A255" s="673" t="s">
        <v>335</v>
      </c>
      <c r="B255" s="172" t="s">
        <v>336</v>
      </c>
      <c r="C255" s="327"/>
      <c r="D255" s="328"/>
      <c r="E255" s="304"/>
      <c r="F255" s="304"/>
      <c r="G255" s="182"/>
      <c r="H255" s="182"/>
      <c r="I255" s="182"/>
      <c r="J255" s="182"/>
      <c r="K255" s="182"/>
      <c r="L255" s="182"/>
      <c r="M255" s="182"/>
      <c r="N255" s="182"/>
      <c r="O255" s="182"/>
      <c r="S255" s="193"/>
      <c r="T255" s="192"/>
      <c r="U255" s="192"/>
      <c r="V255" s="192"/>
    </row>
    <row r="256" spans="1:23" x14ac:dyDescent="0.2">
      <c r="A256" s="673"/>
      <c r="B256" s="174" t="s">
        <v>337</v>
      </c>
      <c r="C256" s="329">
        <v>1948</v>
      </c>
      <c r="D256" s="328"/>
      <c r="E256" s="304"/>
      <c r="F256" s="304"/>
      <c r="G256" s="182"/>
      <c r="H256" s="182"/>
      <c r="I256" s="182"/>
      <c r="J256" s="182"/>
      <c r="K256" s="182"/>
      <c r="L256" s="182"/>
      <c r="M256" s="182"/>
      <c r="N256" s="182"/>
      <c r="O256" s="182"/>
      <c r="S256" s="192"/>
      <c r="T256" s="192"/>
      <c r="U256" s="192"/>
      <c r="V256" s="192"/>
    </row>
    <row r="257" spans="1:28" ht="15" customHeight="1" x14ac:dyDescent="0.2">
      <c r="A257" s="674" t="s">
        <v>338</v>
      </c>
      <c r="B257" s="675"/>
      <c r="C257" s="330">
        <v>38334</v>
      </c>
      <c r="D257" s="328"/>
      <c r="E257" s="304"/>
      <c r="F257" s="304"/>
      <c r="G257" s="182"/>
      <c r="H257" s="182"/>
      <c r="I257" s="182"/>
      <c r="J257" s="182"/>
      <c r="K257" s="182"/>
      <c r="L257" s="182"/>
      <c r="M257" s="182"/>
      <c r="N257" s="182"/>
      <c r="O257" s="182"/>
      <c r="S257" s="192"/>
      <c r="T257" s="192"/>
    </row>
    <row r="258" spans="1:28" ht="24.95" customHeight="1" x14ac:dyDescent="0.2">
      <c r="A258" s="67" t="s">
        <v>339</v>
      </c>
      <c r="S258" s="192"/>
      <c r="T258" s="192"/>
    </row>
    <row r="259" spans="1:28" ht="12.75" customHeight="1" x14ac:dyDescent="0.2">
      <c r="A259" s="649" t="s">
        <v>340</v>
      </c>
      <c r="B259" s="650"/>
      <c r="C259" s="556" t="s">
        <v>79</v>
      </c>
      <c r="D259" s="676" t="s">
        <v>341</v>
      </c>
      <c r="E259" s="677"/>
      <c r="F259" s="677"/>
      <c r="G259" s="677"/>
      <c r="H259" s="677"/>
      <c r="I259" s="678"/>
      <c r="J259" s="667" t="s">
        <v>179</v>
      </c>
    </row>
    <row r="260" spans="1:28" ht="27" customHeight="1" x14ac:dyDescent="0.2">
      <c r="A260" s="651"/>
      <c r="B260" s="652"/>
      <c r="C260" s="558"/>
      <c r="D260" s="197" t="s">
        <v>342</v>
      </c>
      <c r="E260" s="198" t="s">
        <v>343</v>
      </c>
      <c r="F260" s="199" t="s">
        <v>344</v>
      </c>
      <c r="G260" s="199" t="s">
        <v>345</v>
      </c>
      <c r="H260" s="199" t="s">
        <v>346</v>
      </c>
      <c r="I260" s="200" t="s">
        <v>347</v>
      </c>
      <c r="J260" s="668"/>
    </row>
    <row r="261" spans="1:28" ht="15" customHeight="1" x14ac:dyDescent="0.2">
      <c r="A261" s="688" t="s">
        <v>348</v>
      </c>
      <c r="B261" s="689"/>
      <c r="C261" s="201">
        <f>SUM(D261:I261)</f>
        <v>0</v>
      </c>
      <c r="D261" s="202"/>
      <c r="E261" s="203"/>
      <c r="F261" s="203"/>
      <c r="G261" s="203"/>
      <c r="H261" s="203"/>
      <c r="I261" s="204"/>
      <c r="J261" s="205"/>
      <c r="K261" s="206" t="str">
        <f>AA261</f>
        <v/>
      </c>
      <c r="L261" s="182"/>
      <c r="M261" s="182"/>
      <c r="N261" s="182"/>
      <c r="O261" s="182"/>
      <c r="P261" s="452"/>
      <c r="Q261" s="452"/>
      <c r="R261" s="452"/>
      <c r="AA261" s="159" t="str">
        <f>IF(J261&gt;C261,"Error: Las actividades totales son menores que las realizadas en beneficiarios","")</f>
        <v/>
      </c>
      <c r="AB261" s="159">
        <f>IF(J261&gt;C261,1,0)</f>
        <v>0</v>
      </c>
    </row>
    <row r="262" spans="1:28" ht="15" customHeight="1" x14ac:dyDescent="0.2">
      <c r="A262" s="690" t="s">
        <v>349</v>
      </c>
      <c r="B262" s="691"/>
      <c r="C262" s="207">
        <f>SUM(D262:I262)</f>
        <v>0</v>
      </c>
      <c r="D262" s="208"/>
      <c r="E262" s="209"/>
      <c r="F262" s="209"/>
      <c r="G262" s="209"/>
      <c r="H262" s="209"/>
      <c r="I262" s="210"/>
      <c r="J262" s="211"/>
      <c r="K262" s="206" t="str">
        <f>AA262</f>
        <v/>
      </c>
      <c r="AA262" s="159" t="str">
        <f>IF(J262&gt;C262,"Error: Las actividades totales son menores que las realizadas en beneficiarios","")</f>
        <v/>
      </c>
      <c r="AB262" s="159">
        <f>IF(J262&gt;C262,1,0)</f>
        <v>0</v>
      </c>
    </row>
    <row r="263" spans="1:28" ht="15" customHeight="1" x14ac:dyDescent="0.2">
      <c r="A263" s="692" t="s">
        <v>350</v>
      </c>
      <c r="B263" s="693"/>
      <c r="C263" s="212">
        <f>SUM(D263:E263)</f>
        <v>0</v>
      </c>
      <c r="D263" s="213"/>
      <c r="E263" s="214"/>
      <c r="F263" s="215"/>
      <c r="G263" s="215"/>
      <c r="H263" s="215"/>
      <c r="I263" s="216"/>
      <c r="J263" s="217"/>
      <c r="K263" s="206" t="str">
        <f>AA263</f>
        <v/>
      </c>
      <c r="AA263" s="159" t="str">
        <f>IF(J263&gt;C263,"Error: Las actividades totales son menores que las realizadas en beneficiarios","")</f>
        <v/>
      </c>
      <c r="AB263" s="159">
        <f>IF(J263&gt;C263,1,0)</f>
        <v>0</v>
      </c>
    </row>
    <row r="264" spans="1:28" ht="24.95" customHeight="1" x14ac:dyDescent="0.2">
      <c r="A264" s="67" t="s">
        <v>351</v>
      </c>
      <c r="B264" s="218"/>
      <c r="C264" s="331"/>
      <c r="D264" s="331"/>
      <c r="E264" s="331"/>
      <c r="F264" s="331"/>
      <c r="G264" s="331"/>
      <c r="H264" s="331"/>
      <c r="I264" s="331"/>
      <c r="J264" s="331"/>
      <c r="K264" s="331"/>
    </row>
    <row r="265" spans="1:28" ht="39.950000000000003" customHeight="1" x14ac:dyDescent="0.2">
      <c r="A265" s="694" t="s">
        <v>352</v>
      </c>
      <c r="B265" s="695"/>
      <c r="C265" s="219" t="s">
        <v>160</v>
      </c>
      <c r="D265" s="483" t="s">
        <v>353</v>
      </c>
      <c r="E265" s="220" t="s">
        <v>354</v>
      </c>
      <c r="L265" s="5" t="s">
        <v>355</v>
      </c>
    </row>
    <row r="266" spans="1:28" ht="15" customHeight="1" x14ac:dyDescent="0.2">
      <c r="A266" s="696" t="s">
        <v>356</v>
      </c>
      <c r="B266" s="221" t="s">
        <v>357</v>
      </c>
      <c r="C266" s="222">
        <v>247</v>
      </c>
      <c r="D266" s="223">
        <v>245</v>
      </c>
      <c r="E266" s="223"/>
      <c r="F266" s="119" t="str">
        <f>AA266</f>
        <v/>
      </c>
      <c r="AA266" s="159" t="str">
        <f>IF(D266&gt;C266,"Error: Las actividades totales son menores que las realizadas en beneficiarios","")</f>
        <v/>
      </c>
      <c r="AB266" s="159">
        <f>IF(D266&gt;C266,1,0)</f>
        <v>0</v>
      </c>
    </row>
    <row r="267" spans="1:28" ht="15" customHeight="1" x14ac:dyDescent="0.2">
      <c r="A267" s="697"/>
      <c r="B267" s="224" t="s">
        <v>358</v>
      </c>
      <c r="C267" s="225"/>
      <c r="D267" s="226"/>
      <c r="E267" s="226"/>
      <c r="F267" s="119" t="str">
        <f>AA267</f>
        <v/>
      </c>
      <c r="AA267" s="159" t="str">
        <f>IF(D267&gt;C267,"Error: Las actividades totales son menores que las realizadas en beneficiarios","")</f>
        <v/>
      </c>
      <c r="AB267" s="159">
        <f>IF(D267&gt;C267,1,0)</f>
        <v>0</v>
      </c>
    </row>
    <row r="268" spans="1:28" ht="15" customHeight="1" x14ac:dyDescent="0.2">
      <c r="A268" s="698"/>
      <c r="B268" s="227" t="s">
        <v>359</v>
      </c>
      <c r="C268" s="228"/>
      <c r="D268" s="229"/>
      <c r="E268" s="229"/>
      <c r="F268" s="119" t="str">
        <f>AA268</f>
        <v/>
      </c>
      <c r="AA268" s="159" t="str">
        <f>IF(D268&gt;C268,"Error: Las actividades totales son menores que las realizadas en beneficiarios","")</f>
        <v/>
      </c>
      <c r="AB268" s="159">
        <f>IF(D268&gt;C268,1,0)</f>
        <v>0</v>
      </c>
    </row>
    <row r="269" spans="1:28" ht="26.25" customHeight="1" x14ac:dyDescent="0.2">
      <c r="A269" s="230" t="s">
        <v>360</v>
      </c>
      <c r="B269" s="231"/>
      <c r="S269" s="453"/>
      <c r="T269" s="453"/>
      <c r="U269" s="453"/>
      <c r="V269" s="453"/>
    </row>
    <row r="270" spans="1:28" ht="50.25" customHeight="1" x14ac:dyDescent="0.2">
      <c r="A270" s="699" t="s">
        <v>291</v>
      </c>
      <c r="B270" s="700"/>
      <c r="C270" s="556" t="s">
        <v>160</v>
      </c>
      <c r="D270" s="556" t="s">
        <v>292</v>
      </c>
      <c r="E270" s="683" t="s">
        <v>361</v>
      </c>
      <c r="F270" s="685"/>
      <c r="G270" s="683" t="s">
        <v>362</v>
      </c>
      <c r="H270" s="684"/>
      <c r="I270" s="685"/>
      <c r="J270" s="476" t="s">
        <v>295</v>
      </c>
      <c r="K270" s="476" t="s">
        <v>296</v>
      </c>
      <c r="L270" s="476" t="s">
        <v>297</v>
      </c>
      <c r="M270" s="291" t="s">
        <v>297</v>
      </c>
      <c r="S270" s="453"/>
      <c r="T270" s="453"/>
    </row>
    <row r="271" spans="1:28" ht="61.5" customHeight="1" x14ac:dyDescent="0.2">
      <c r="A271" s="701"/>
      <c r="B271" s="702"/>
      <c r="C271" s="557"/>
      <c r="D271" s="557"/>
      <c r="E271" s="232" t="s">
        <v>363</v>
      </c>
      <c r="F271" s="232" t="s">
        <v>364</v>
      </c>
      <c r="G271" s="332" t="s">
        <v>365</v>
      </c>
      <c r="H271" s="332" t="s">
        <v>366</v>
      </c>
      <c r="I271" s="333" t="s">
        <v>367</v>
      </c>
      <c r="J271" s="232" t="s">
        <v>363</v>
      </c>
      <c r="K271" s="232" t="s">
        <v>364</v>
      </c>
      <c r="L271" s="232" t="s">
        <v>363</v>
      </c>
      <c r="M271" s="232" t="s">
        <v>364</v>
      </c>
      <c r="S271" s="453"/>
      <c r="T271" s="453"/>
    </row>
    <row r="272" spans="1:28" ht="15" customHeight="1" x14ac:dyDescent="0.2">
      <c r="A272" s="686" t="s">
        <v>368</v>
      </c>
      <c r="B272" s="687" t="s">
        <v>368</v>
      </c>
      <c r="C272" s="455">
        <f>SUM(E272:F272)</f>
        <v>0</v>
      </c>
      <c r="D272" s="334"/>
      <c r="E272" s="334"/>
      <c r="F272" s="334"/>
      <c r="G272" s="334"/>
      <c r="H272" s="334"/>
      <c r="I272" s="334"/>
      <c r="J272" s="334"/>
      <c r="K272" s="334"/>
      <c r="L272" s="334"/>
      <c r="M272" s="334"/>
    </row>
    <row r="273" spans="1:13" ht="15" customHeight="1" x14ac:dyDescent="0.2">
      <c r="A273" s="686" t="s">
        <v>369</v>
      </c>
      <c r="B273" s="687" t="s">
        <v>369</v>
      </c>
      <c r="C273" s="455">
        <f>SUM(E273:F273)</f>
        <v>0</v>
      </c>
      <c r="D273" s="334"/>
      <c r="E273" s="334"/>
      <c r="F273" s="334"/>
      <c r="G273" s="334"/>
      <c r="H273" s="334"/>
      <c r="I273" s="334"/>
      <c r="J273" s="334"/>
      <c r="K273" s="334"/>
      <c r="L273" s="334"/>
      <c r="M273" s="334"/>
    </row>
    <row r="274" spans="1:13" ht="15" customHeight="1" x14ac:dyDescent="0.2">
      <c r="A274" s="686" t="s">
        <v>370</v>
      </c>
      <c r="B274" s="687"/>
      <c r="C274" s="455">
        <f>SUM(E274:F274)</f>
        <v>0</v>
      </c>
      <c r="D274" s="334"/>
      <c r="E274" s="334"/>
      <c r="F274" s="334"/>
      <c r="G274" s="334"/>
      <c r="H274" s="334"/>
      <c r="I274" s="334"/>
      <c r="J274" s="334"/>
      <c r="K274" s="334"/>
      <c r="L274" s="334"/>
      <c r="M274" s="334"/>
    </row>
    <row r="275" spans="1:13" ht="15" customHeight="1" x14ac:dyDescent="0.2">
      <c r="A275" s="686" t="s">
        <v>371</v>
      </c>
      <c r="B275" s="687"/>
      <c r="C275" s="455">
        <f>SUM(E275:F275)</f>
        <v>0</v>
      </c>
      <c r="D275" s="334"/>
      <c r="E275" s="334"/>
      <c r="F275" s="334"/>
      <c r="G275" s="334"/>
      <c r="H275" s="334"/>
      <c r="I275" s="334"/>
      <c r="J275" s="334"/>
      <c r="K275" s="334"/>
      <c r="L275" s="334"/>
      <c r="M275" s="334"/>
    </row>
    <row r="276" spans="1:13" ht="15" customHeight="1" x14ac:dyDescent="0.2">
      <c r="A276" s="686" t="s">
        <v>372</v>
      </c>
      <c r="B276" s="687"/>
      <c r="C276" s="455">
        <f>SUM(E276:F276)</f>
        <v>0</v>
      </c>
      <c r="D276" s="334"/>
      <c r="E276" s="334"/>
      <c r="F276" s="334"/>
      <c r="G276" s="334"/>
      <c r="H276" s="334"/>
      <c r="I276" s="334"/>
      <c r="J276" s="334"/>
      <c r="K276" s="334"/>
      <c r="L276" s="334"/>
      <c r="M276" s="334"/>
    </row>
    <row r="277" spans="1:13" ht="15" customHeight="1" x14ac:dyDescent="0.2">
      <c r="A277" s="485"/>
      <c r="B277" s="487" t="s">
        <v>373</v>
      </c>
      <c r="C277" s="455">
        <f t="shared" ref="C277:I277" si="23">SUM(C272:C276)</f>
        <v>0</v>
      </c>
      <c r="D277" s="455">
        <f t="shared" si="23"/>
        <v>0</v>
      </c>
      <c r="E277" s="455">
        <f t="shared" si="23"/>
        <v>0</v>
      </c>
      <c r="F277" s="455">
        <f t="shared" si="23"/>
        <v>0</v>
      </c>
      <c r="G277" s="455">
        <f t="shared" si="23"/>
        <v>0</v>
      </c>
      <c r="H277" s="455">
        <f t="shared" si="23"/>
        <v>0</v>
      </c>
      <c r="I277" s="455">
        <f t="shared" si="23"/>
        <v>0</v>
      </c>
      <c r="J277" s="455">
        <f>SUM(J272:J276)</f>
        <v>0</v>
      </c>
      <c r="K277" s="455">
        <f>SUM(K272:K276)</f>
        <v>0</v>
      </c>
      <c r="L277" s="455">
        <f>SUM(L272:L276)</f>
        <v>0</v>
      </c>
      <c r="M277" s="455">
        <f>SUM(M272:M276)</f>
        <v>0</v>
      </c>
    </row>
    <row r="278" spans="1:13" ht="28.5" customHeight="1" x14ac:dyDescent="0.2">
      <c r="A278" s="703" t="s">
        <v>374</v>
      </c>
      <c r="B278" s="704"/>
      <c r="C278" s="455">
        <f>SUM(E278:F278)</f>
        <v>0</v>
      </c>
      <c r="D278" s="334"/>
      <c r="E278" s="334"/>
      <c r="F278" s="334"/>
      <c r="G278" s="334"/>
      <c r="H278" s="334"/>
      <c r="I278" s="334"/>
      <c r="J278" s="334"/>
      <c r="K278" s="334"/>
      <c r="L278" s="334"/>
      <c r="M278" s="334"/>
    </row>
    <row r="279" spans="1:13" ht="15" customHeight="1" x14ac:dyDescent="0.2">
      <c r="A279" s="703" t="s">
        <v>375</v>
      </c>
      <c r="B279" s="704"/>
      <c r="C279" s="455">
        <f>SUM(E279:F279)</f>
        <v>0</v>
      </c>
      <c r="D279" s="334"/>
      <c r="E279" s="334"/>
      <c r="F279" s="334"/>
      <c r="G279" s="334"/>
      <c r="H279" s="334"/>
      <c r="I279" s="334"/>
      <c r="J279" s="334"/>
      <c r="K279" s="334"/>
      <c r="L279" s="334"/>
      <c r="M279" s="334"/>
    </row>
    <row r="280" spans="1:13" ht="15" customHeight="1" x14ac:dyDescent="0.2">
      <c r="A280" s="703" t="s">
        <v>376</v>
      </c>
      <c r="B280" s="704"/>
      <c r="C280" s="455">
        <f>SUM(E280:F280)</f>
        <v>0</v>
      </c>
      <c r="D280" s="334"/>
      <c r="E280" s="334"/>
      <c r="F280" s="334"/>
      <c r="G280" s="334"/>
      <c r="H280" s="334"/>
      <c r="I280" s="334"/>
      <c r="J280" s="334"/>
      <c r="K280" s="334"/>
      <c r="L280" s="334"/>
      <c r="M280" s="334"/>
    </row>
    <row r="281" spans="1:13" ht="15" customHeight="1" x14ac:dyDescent="0.2">
      <c r="A281" s="709" t="s">
        <v>377</v>
      </c>
      <c r="B281" s="710"/>
      <c r="C281" s="455">
        <f t="shared" ref="C281:M281" si="24">SUM(C278:C280)</f>
        <v>0</v>
      </c>
      <c r="D281" s="455">
        <f t="shared" si="24"/>
        <v>0</v>
      </c>
      <c r="E281" s="455">
        <f t="shared" si="24"/>
        <v>0</v>
      </c>
      <c r="F281" s="455">
        <f t="shared" si="24"/>
        <v>0</v>
      </c>
      <c r="G281" s="455">
        <f t="shared" si="24"/>
        <v>0</v>
      </c>
      <c r="H281" s="455">
        <f t="shared" si="24"/>
        <v>0</v>
      </c>
      <c r="I281" s="455">
        <f t="shared" si="24"/>
        <v>0</v>
      </c>
      <c r="J281" s="455">
        <f t="shared" si="24"/>
        <v>0</v>
      </c>
      <c r="K281" s="455">
        <f t="shared" si="24"/>
        <v>0</v>
      </c>
      <c r="L281" s="455">
        <f t="shared" si="24"/>
        <v>0</v>
      </c>
      <c r="M281" s="455">
        <f t="shared" si="24"/>
        <v>0</v>
      </c>
    </row>
    <row r="282" spans="1:13" ht="15" customHeight="1" x14ac:dyDescent="0.2">
      <c r="A282" s="703" t="s">
        <v>378</v>
      </c>
      <c r="B282" s="704"/>
      <c r="C282" s="455">
        <f>SUM(E282:F282)</f>
        <v>0</v>
      </c>
      <c r="D282" s="334"/>
      <c r="E282" s="334"/>
      <c r="F282" s="334"/>
      <c r="G282" s="334"/>
      <c r="H282" s="334"/>
      <c r="I282" s="334"/>
      <c r="J282" s="334"/>
      <c r="K282" s="334"/>
      <c r="L282" s="334"/>
      <c r="M282" s="334"/>
    </row>
    <row r="283" spans="1:13" ht="15" customHeight="1" x14ac:dyDescent="0.2">
      <c r="A283" s="703" t="s">
        <v>379</v>
      </c>
      <c r="B283" s="704"/>
      <c r="C283" s="455">
        <f>SUM(E283:F283)</f>
        <v>0</v>
      </c>
      <c r="D283" s="334"/>
      <c r="E283" s="334"/>
      <c r="F283" s="334"/>
      <c r="G283" s="334"/>
      <c r="H283" s="334"/>
      <c r="I283" s="334"/>
      <c r="J283" s="334"/>
      <c r="K283" s="334"/>
      <c r="L283" s="334"/>
      <c r="M283" s="334"/>
    </row>
    <row r="284" spans="1:13" ht="15" customHeight="1" x14ac:dyDescent="0.2">
      <c r="A284" s="703" t="s">
        <v>380</v>
      </c>
      <c r="B284" s="704"/>
      <c r="C284" s="455">
        <f>SUM(E284:F284)</f>
        <v>0</v>
      </c>
      <c r="D284" s="334"/>
      <c r="E284" s="334"/>
      <c r="F284" s="334"/>
      <c r="G284" s="334"/>
      <c r="H284" s="334"/>
      <c r="I284" s="334"/>
      <c r="J284" s="334"/>
      <c r="K284" s="334"/>
      <c r="L284" s="334"/>
      <c r="M284" s="334"/>
    </row>
    <row r="285" spans="1:13" ht="15" customHeight="1" x14ac:dyDescent="0.2">
      <c r="A285" s="485"/>
      <c r="B285" s="235" t="s">
        <v>381</v>
      </c>
      <c r="C285" s="455">
        <f t="shared" ref="C285:I285" si="25">SUM(C282:C284)</f>
        <v>0</v>
      </c>
      <c r="D285" s="455">
        <f t="shared" si="25"/>
        <v>0</v>
      </c>
      <c r="E285" s="455">
        <f t="shared" si="25"/>
        <v>0</v>
      </c>
      <c r="F285" s="455">
        <f t="shared" si="25"/>
        <v>0</v>
      </c>
      <c r="G285" s="455">
        <f t="shared" si="25"/>
        <v>0</v>
      </c>
      <c r="H285" s="455">
        <f t="shared" si="25"/>
        <v>0</v>
      </c>
      <c r="I285" s="455">
        <f t="shared" si="25"/>
        <v>0</v>
      </c>
      <c r="J285" s="455">
        <f>SUM(J282:J284)</f>
        <v>0</v>
      </c>
      <c r="K285" s="455">
        <f>SUM(K282:K284)</f>
        <v>0</v>
      </c>
      <c r="L285" s="455">
        <f>SUM(L282:L284)</f>
        <v>0</v>
      </c>
      <c r="M285" s="455">
        <f>SUM(M282:M284)</f>
        <v>0</v>
      </c>
    </row>
    <row r="286" spans="1:13" ht="15" customHeight="1" x14ac:dyDescent="0.2">
      <c r="A286" s="703" t="s">
        <v>382</v>
      </c>
      <c r="B286" s="704"/>
      <c r="C286" s="455">
        <f>SUM(E286:F286)</f>
        <v>0</v>
      </c>
      <c r="D286" s="334"/>
      <c r="E286" s="334"/>
      <c r="F286" s="334"/>
      <c r="G286" s="334"/>
      <c r="H286" s="334"/>
      <c r="I286" s="334"/>
      <c r="J286" s="334"/>
      <c r="K286" s="334"/>
      <c r="L286" s="334"/>
      <c r="M286" s="334"/>
    </row>
    <row r="287" spans="1:13" ht="15" customHeight="1" x14ac:dyDescent="0.2">
      <c r="A287" s="711" t="s">
        <v>383</v>
      </c>
      <c r="B287" s="712"/>
      <c r="C287" s="455">
        <f>SUM(E287:F287)</f>
        <v>0</v>
      </c>
      <c r="D287" s="334"/>
      <c r="E287" s="334"/>
      <c r="F287" s="334"/>
      <c r="G287" s="334"/>
      <c r="H287" s="334"/>
      <c r="I287" s="334"/>
      <c r="J287" s="334"/>
      <c r="K287" s="334"/>
      <c r="L287" s="334"/>
      <c r="M287" s="334"/>
    </row>
    <row r="288" spans="1:13" ht="15" customHeight="1" x14ac:dyDescent="0.2">
      <c r="A288" s="703" t="s">
        <v>384</v>
      </c>
      <c r="B288" s="704"/>
      <c r="C288" s="455">
        <f>SUM(E288:F288)</f>
        <v>0</v>
      </c>
      <c r="D288" s="334"/>
      <c r="E288" s="334"/>
      <c r="F288" s="334"/>
      <c r="G288" s="334"/>
      <c r="H288" s="334"/>
      <c r="I288" s="334"/>
      <c r="J288" s="334"/>
      <c r="K288" s="334"/>
      <c r="L288" s="334"/>
      <c r="M288" s="334"/>
    </row>
    <row r="289" spans="1:13" ht="15" customHeight="1" x14ac:dyDescent="0.2">
      <c r="A289" s="485"/>
      <c r="B289" s="235" t="s">
        <v>385</v>
      </c>
      <c r="C289" s="455">
        <f t="shared" ref="C289:M289" si="26">SUM(C286:C288)</f>
        <v>0</v>
      </c>
      <c r="D289" s="455">
        <f t="shared" si="26"/>
        <v>0</v>
      </c>
      <c r="E289" s="455">
        <f t="shared" si="26"/>
        <v>0</v>
      </c>
      <c r="F289" s="455">
        <f t="shared" si="26"/>
        <v>0</v>
      </c>
      <c r="G289" s="455">
        <f t="shared" si="26"/>
        <v>0</v>
      </c>
      <c r="H289" s="455">
        <f t="shared" si="26"/>
        <v>0</v>
      </c>
      <c r="I289" s="455">
        <f t="shared" si="26"/>
        <v>0</v>
      </c>
      <c r="J289" s="455">
        <f t="shared" si="26"/>
        <v>0</v>
      </c>
      <c r="K289" s="455">
        <f t="shared" si="26"/>
        <v>0</v>
      </c>
      <c r="L289" s="455">
        <f t="shared" si="26"/>
        <v>0</v>
      </c>
      <c r="M289" s="455">
        <f t="shared" si="26"/>
        <v>0</v>
      </c>
    </row>
    <row r="290" spans="1:13" ht="15" customHeight="1" x14ac:dyDescent="0.2">
      <c r="A290" s="705" t="s">
        <v>386</v>
      </c>
      <c r="B290" s="706" t="s">
        <v>387</v>
      </c>
      <c r="C290" s="455">
        <f t="shared" ref="C290:C297" si="27">SUM(E290:F290)</f>
        <v>0</v>
      </c>
      <c r="D290" s="334"/>
      <c r="E290" s="334"/>
      <c r="F290" s="334"/>
      <c r="G290" s="334"/>
      <c r="H290" s="334"/>
      <c r="I290" s="334"/>
      <c r="J290" s="334"/>
      <c r="K290" s="334"/>
      <c r="L290" s="334"/>
      <c r="M290" s="334"/>
    </row>
    <row r="291" spans="1:13" ht="15" customHeight="1" x14ac:dyDescent="0.2">
      <c r="A291" s="705" t="s">
        <v>388</v>
      </c>
      <c r="B291" s="706" t="s">
        <v>388</v>
      </c>
      <c r="C291" s="455">
        <f t="shared" si="27"/>
        <v>0</v>
      </c>
      <c r="D291" s="334"/>
      <c r="E291" s="334"/>
      <c r="F291" s="334"/>
      <c r="G291" s="334"/>
      <c r="H291" s="334"/>
      <c r="I291" s="334"/>
      <c r="J291" s="334"/>
      <c r="K291" s="334"/>
      <c r="L291" s="334"/>
      <c r="M291" s="334"/>
    </row>
    <row r="292" spans="1:13" ht="15" customHeight="1" x14ac:dyDescent="0.2">
      <c r="A292" s="705" t="s">
        <v>389</v>
      </c>
      <c r="B292" s="706" t="s">
        <v>389</v>
      </c>
      <c r="C292" s="455">
        <f t="shared" si="27"/>
        <v>0</v>
      </c>
      <c r="D292" s="334"/>
      <c r="E292" s="334"/>
      <c r="F292" s="334"/>
      <c r="G292" s="334"/>
      <c r="H292" s="334"/>
      <c r="I292" s="334"/>
      <c r="J292" s="334"/>
      <c r="K292" s="334"/>
      <c r="L292" s="334"/>
      <c r="M292" s="334"/>
    </row>
    <row r="293" spans="1:13" ht="15" customHeight="1" x14ac:dyDescent="0.2">
      <c r="A293" s="707" t="s">
        <v>390</v>
      </c>
      <c r="B293" s="708"/>
      <c r="C293" s="455">
        <f t="shared" si="27"/>
        <v>0</v>
      </c>
      <c r="D293" s="334"/>
      <c r="E293" s="334"/>
      <c r="F293" s="334"/>
      <c r="G293" s="334"/>
      <c r="H293" s="334"/>
      <c r="I293" s="334"/>
      <c r="J293" s="334"/>
      <c r="K293" s="334"/>
      <c r="L293" s="334"/>
      <c r="M293" s="334"/>
    </row>
    <row r="294" spans="1:13" ht="15" customHeight="1" x14ac:dyDescent="0.2">
      <c r="A294" s="707" t="s">
        <v>56</v>
      </c>
      <c r="B294" s="708" t="s">
        <v>56</v>
      </c>
      <c r="C294" s="455">
        <f t="shared" si="27"/>
        <v>0</v>
      </c>
      <c r="D294" s="334"/>
      <c r="E294" s="334"/>
      <c r="F294" s="334"/>
      <c r="G294" s="334"/>
      <c r="H294" s="334"/>
      <c r="I294" s="334"/>
      <c r="J294" s="334"/>
      <c r="K294" s="334"/>
      <c r="L294" s="334"/>
      <c r="M294" s="334"/>
    </row>
    <row r="295" spans="1:13" ht="15" customHeight="1" x14ac:dyDescent="0.2">
      <c r="A295" s="703" t="s">
        <v>41</v>
      </c>
      <c r="B295" s="704"/>
      <c r="C295" s="455">
        <f t="shared" si="27"/>
        <v>0</v>
      </c>
      <c r="D295" s="334"/>
      <c r="E295" s="334"/>
      <c r="F295" s="334"/>
      <c r="G295" s="334"/>
      <c r="H295" s="334"/>
      <c r="I295" s="334"/>
      <c r="J295" s="334"/>
      <c r="K295" s="334"/>
      <c r="L295" s="334"/>
      <c r="M295" s="334"/>
    </row>
    <row r="296" spans="1:13" ht="30" customHeight="1" x14ac:dyDescent="0.2">
      <c r="A296" s="707" t="s">
        <v>391</v>
      </c>
      <c r="B296" s="708" t="s">
        <v>391</v>
      </c>
      <c r="C296" s="455">
        <f t="shared" si="27"/>
        <v>0</v>
      </c>
      <c r="D296" s="334"/>
      <c r="E296" s="334"/>
      <c r="F296" s="334"/>
      <c r="G296" s="334"/>
      <c r="H296" s="334"/>
      <c r="I296" s="334"/>
      <c r="J296" s="334"/>
      <c r="K296" s="334"/>
      <c r="L296" s="334"/>
      <c r="M296" s="334"/>
    </row>
    <row r="297" spans="1:13" ht="15" customHeight="1" x14ac:dyDescent="0.2">
      <c r="A297" s="707" t="s">
        <v>38</v>
      </c>
      <c r="B297" s="708" t="s">
        <v>38</v>
      </c>
      <c r="C297" s="455">
        <f t="shared" si="27"/>
        <v>0</v>
      </c>
      <c r="D297" s="334"/>
      <c r="E297" s="334"/>
      <c r="F297" s="334"/>
      <c r="G297" s="334"/>
      <c r="H297" s="334"/>
      <c r="I297" s="334"/>
      <c r="J297" s="334"/>
      <c r="K297" s="334"/>
      <c r="L297" s="334"/>
      <c r="M297" s="334"/>
    </row>
    <row r="298" spans="1:13" ht="15" customHeight="1" x14ac:dyDescent="0.2">
      <c r="A298" s="486"/>
      <c r="B298" s="235" t="s">
        <v>392</v>
      </c>
      <c r="C298" s="455">
        <f t="shared" ref="C298:M298" si="28">SUM(C290:C297)</f>
        <v>0</v>
      </c>
      <c r="D298" s="455">
        <f t="shared" si="28"/>
        <v>0</v>
      </c>
      <c r="E298" s="455">
        <f t="shared" si="28"/>
        <v>0</v>
      </c>
      <c r="F298" s="455">
        <f t="shared" si="28"/>
        <v>0</v>
      </c>
      <c r="G298" s="455">
        <f t="shared" si="28"/>
        <v>0</v>
      </c>
      <c r="H298" s="455">
        <f t="shared" si="28"/>
        <v>0</v>
      </c>
      <c r="I298" s="455">
        <f t="shared" si="28"/>
        <v>0</v>
      </c>
      <c r="J298" s="455">
        <f t="shared" si="28"/>
        <v>0</v>
      </c>
      <c r="K298" s="455">
        <f t="shared" si="28"/>
        <v>0</v>
      </c>
      <c r="L298" s="455">
        <f t="shared" si="28"/>
        <v>0</v>
      </c>
      <c r="M298" s="455">
        <f t="shared" si="28"/>
        <v>0</v>
      </c>
    </row>
    <row r="299" spans="1:13" ht="15" customHeight="1" x14ac:dyDescent="0.2">
      <c r="A299" s="711" t="s">
        <v>393</v>
      </c>
      <c r="B299" s="712"/>
      <c r="C299" s="455">
        <f t="shared" ref="C299:C304" si="29">SUM(E299:F299)</f>
        <v>0</v>
      </c>
      <c r="D299" s="334"/>
      <c r="E299" s="334"/>
      <c r="F299" s="334"/>
      <c r="G299" s="334"/>
      <c r="H299" s="334"/>
      <c r="I299" s="334"/>
      <c r="J299" s="334"/>
      <c r="K299" s="334"/>
      <c r="L299" s="334"/>
      <c r="M299" s="334"/>
    </row>
    <row r="300" spans="1:13" ht="15" customHeight="1" x14ac:dyDescent="0.2">
      <c r="A300" s="711" t="s">
        <v>394</v>
      </c>
      <c r="B300" s="712"/>
      <c r="C300" s="455">
        <f t="shared" si="29"/>
        <v>0</v>
      </c>
      <c r="D300" s="334"/>
      <c r="E300" s="334"/>
      <c r="F300" s="334"/>
      <c r="G300" s="334"/>
      <c r="H300" s="334"/>
      <c r="I300" s="334"/>
      <c r="J300" s="334"/>
      <c r="K300" s="334"/>
      <c r="L300" s="334"/>
      <c r="M300" s="334"/>
    </row>
    <row r="301" spans="1:13" ht="15" customHeight="1" x14ac:dyDescent="0.2">
      <c r="A301" s="711" t="s">
        <v>395</v>
      </c>
      <c r="B301" s="712"/>
      <c r="C301" s="455">
        <f t="shared" si="29"/>
        <v>0</v>
      </c>
      <c r="D301" s="334"/>
      <c r="E301" s="334"/>
      <c r="F301" s="334"/>
      <c r="G301" s="334"/>
      <c r="H301" s="334"/>
      <c r="I301" s="334"/>
      <c r="J301" s="334"/>
      <c r="K301" s="334"/>
      <c r="L301" s="334"/>
      <c r="M301" s="334"/>
    </row>
    <row r="302" spans="1:13" ht="15" customHeight="1" x14ac:dyDescent="0.2">
      <c r="A302" s="703" t="s">
        <v>396</v>
      </c>
      <c r="B302" s="704"/>
      <c r="C302" s="455">
        <f t="shared" si="29"/>
        <v>0</v>
      </c>
      <c r="D302" s="334"/>
      <c r="E302" s="334"/>
      <c r="F302" s="334"/>
      <c r="G302" s="334"/>
      <c r="H302" s="334"/>
      <c r="I302" s="334"/>
      <c r="J302" s="334"/>
      <c r="K302" s="334"/>
      <c r="L302" s="334"/>
      <c r="M302" s="334"/>
    </row>
    <row r="303" spans="1:13" ht="15" customHeight="1" x14ac:dyDescent="0.2">
      <c r="A303" s="703" t="s">
        <v>397</v>
      </c>
      <c r="B303" s="704"/>
      <c r="C303" s="455">
        <f t="shared" si="29"/>
        <v>0</v>
      </c>
      <c r="D303" s="334"/>
      <c r="E303" s="334"/>
      <c r="F303" s="334"/>
      <c r="G303" s="334"/>
      <c r="H303" s="334"/>
      <c r="I303" s="334"/>
      <c r="J303" s="334"/>
      <c r="K303" s="334"/>
      <c r="L303" s="334"/>
      <c r="M303" s="334"/>
    </row>
    <row r="304" spans="1:13" ht="15" customHeight="1" x14ac:dyDescent="0.2">
      <c r="A304" s="703" t="s">
        <v>398</v>
      </c>
      <c r="B304" s="704"/>
      <c r="C304" s="455">
        <f t="shared" si="29"/>
        <v>0</v>
      </c>
      <c r="D304" s="334"/>
      <c r="E304" s="334"/>
      <c r="F304" s="334"/>
      <c r="G304" s="334"/>
      <c r="H304" s="334"/>
      <c r="I304" s="334"/>
      <c r="J304" s="334"/>
      <c r="K304" s="334"/>
      <c r="L304" s="334"/>
      <c r="M304" s="334"/>
    </row>
    <row r="305" spans="1:13" ht="15" customHeight="1" x14ac:dyDescent="0.2">
      <c r="A305" s="486"/>
      <c r="B305" s="235" t="s">
        <v>399</v>
      </c>
      <c r="C305" s="455">
        <f t="shared" ref="C305:M305" si="30">SUM(C299:C304)</f>
        <v>0</v>
      </c>
      <c r="D305" s="455">
        <f t="shared" si="30"/>
        <v>0</v>
      </c>
      <c r="E305" s="455">
        <f t="shared" si="30"/>
        <v>0</v>
      </c>
      <c r="F305" s="455">
        <f t="shared" si="30"/>
        <v>0</v>
      </c>
      <c r="G305" s="455">
        <f t="shared" si="30"/>
        <v>0</v>
      </c>
      <c r="H305" s="455">
        <f t="shared" si="30"/>
        <v>0</v>
      </c>
      <c r="I305" s="455">
        <f t="shared" si="30"/>
        <v>0</v>
      </c>
      <c r="J305" s="455">
        <f t="shared" si="30"/>
        <v>0</v>
      </c>
      <c r="K305" s="455">
        <f t="shared" si="30"/>
        <v>0</v>
      </c>
      <c r="L305" s="455">
        <f t="shared" si="30"/>
        <v>0</v>
      </c>
      <c r="M305" s="455">
        <f t="shared" si="30"/>
        <v>0</v>
      </c>
    </row>
    <row r="306" spans="1:13" ht="15" customHeight="1" x14ac:dyDescent="0.2">
      <c r="A306" s="703" t="s">
        <v>143</v>
      </c>
      <c r="B306" s="704" t="s">
        <v>143</v>
      </c>
      <c r="C306" s="455">
        <f>SUM(E306:F306)</f>
        <v>0</v>
      </c>
      <c r="D306" s="335"/>
      <c r="E306" s="334"/>
      <c r="F306" s="334"/>
      <c r="G306" s="334"/>
      <c r="H306" s="334"/>
      <c r="I306" s="334"/>
      <c r="J306" s="334"/>
      <c r="K306" s="334"/>
      <c r="L306" s="334"/>
      <c r="M306" s="334"/>
    </row>
    <row r="307" spans="1:13" ht="15" customHeight="1" x14ac:dyDescent="0.2">
      <c r="A307" s="703" t="s">
        <v>145</v>
      </c>
      <c r="B307" s="704" t="s">
        <v>145</v>
      </c>
      <c r="C307" s="455">
        <f>SUM(E307:F307)</f>
        <v>0</v>
      </c>
      <c r="D307" s="335"/>
      <c r="E307" s="334"/>
      <c r="F307" s="334"/>
      <c r="G307" s="334"/>
      <c r="H307" s="334"/>
      <c r="I307" s="334"/>
      <c r="J307" s="334"/>
      <c r="K307" s="334"/>
      <c r="L307" s="334"/>
      <c r="M307" s="334"/>
    </row>
    <row r="308" spans="1:13" ht="32.25" customHeight="1" x14ac:dyDescent="0.2">
      <c r="A308" s="703" t="s">
        <v>400</v>
      </c>
      <c r="B308" s="704"/>
      <c r="C308" s="455">
        <f>SUM(E308:F308)</f>
        <v>0</v>
      </c>
      <c r="D308" s="335"/>
      <c r="E308" s="335"/>
      <c r="F308" s="335"/>
      <c r="G308" s="335"/>
      <c r="H308" s="335"/>
      <c r="I308" s="335"/>
      <c r="J308" s="335"/>
      <c r="K308" s="335"/>
      <c r="L308" s="335"/>
      <c r="M308" s="335"/>
    </row>
    <row r="309" spans="1:13" ht="15" customHeight="1" x14ac:dyDescent="0.2">
      <c r="A309" s="703" t="s">
        <v>281</v>
      </c>
      <c r="B309" s="704"/>
      <c r="C309" s="455">
        <f>SUM(E309:F309)</f>
        <v>0</v>
      </c>
      <c r="D309" s="335"/>
      <c r="E309" s="335"/>
      <c r="F309" s="335"/>
      <c r="G309" s="335"/>
      <c r="H309" s="335"/>
      <c r="I309" s="335"/>
      <c r="J309" s="335"/>
      <c r="K309" s="335"/>
      <c r="L309" s="335"/>
      <c r="M309" s="335"/>
    </row>
    <row r="310" spans="1:13" ht="15" customHeight="1" x14ac:dyDescent="0.2">
      <c r="A310" s="703" t="s">
        <v>282</v>
      </c>
      <c r="B310" s="704"/>
      <c r="C310" s="455">
        <f>SUM(E310:F310)</f>
        <v>0</v>
      </c>
      <c r="D310" s="335"/>
      <c r="E310" s="335"/>
      <c r="F310" s="335"/>
      <c r="G310" s="335"/>
      <c r="H310" s="335"/>
      <c r="I310" s="335"/>
      <c r="J310" s="335"/>
      <c r="K310" s="335"/>
      <c r="L310" s="335"/>
      <c r="M310" s="335"/>
    </row>
    <row r="311" spans="1:13" ht="15" customHeight="1" x14ac:dyDescent="0.2">
      <c r="A311" s="236"/>
      <c r="B311" s="237" t="s">
        <v>401</v>
      </c>
      <c r="C311" s="455">
        <f>SUM(C306:C310)</f>
        <v>0</v>
      </c>
      <c r="D311" s="455">
        <f>SUM(D306:D310)</f>
        <v>0</v>
      </c>
      <c r="E311" s="455">
        <f t="shared" ref="E311:M311" si="31">SUM(E306:E310)</f>
        <v>0</v>
      </c>
      <c r="F311" s="455">
        <f t="shared" si="31"/>
        <v>0</v>
      </c>
      <c r="G311" s="455">
        <f t="shared" si="31"/>
        <v>0</v>
      </c>
      <c r="H311" s="455">
        <f t="shared" si="31"/>
        <v>0</v>
      </c>
      <c r="I311" s="455">
        <f t="shared" si="31"/>
        <v>0</v>
      </c>
      <c r="J311" s="455">
        <f t="shared" si="31"/>
        <v>0</v>
      </c>
      <c r="K311" s="455">
        <f t="shared" si="31"/>
        <v>0</v>
      </c>
      <c r="L311" s="455">
        <f t="shared" si="31"/>
        <v>0</v>
      </c>
      <c r="M311" s="455">
        <f t="shared" si="31"/>
        <v>0</v>
      </c>
    </row>
    <row r="312" spans="1:13" ht="15" customHeight="1" x14ac:dyDescent="0.2">
      <c r="A312" s="238"/>
      <c r="B312" s="239" t="s">
        <v>160</v>
      </c>
      <c r="C312" s="240">
        <f t="shared" ref="C312:M312" si="32">SUM(C277+C281+C285+C289+C298+C305+C311)</f>
        <v>0</v>
      </c>
      <c r="D312" s="240">
        <f t="shared" si="32"/>
        <v>0</v>
      </c>
      <c r="E312" s="240">
        <f t="shared" si="32"/>
        <v>0</v>
      </c>
      <c r="F312" s="240">
        <f t="shared" si="32"/>
        <v>0</v>
      </c>
      <c r="G312" s="240">
        <f t="shared" si="32"/>
        <v>0</v>
      </c>
      <c r="H312" s="240">
        <f t="shared" si="32"/>
        <v>0</v>
      </c>
      <c r="I312" s="240">
        <f t="shared" si="32"/>
        <v>0</v>
      </c>
      <c r="J312" s="240">
        <f t="shared" si="32"/>
        <v>0</v>
      </c>
      <c r="K312" s="240">
        <f t="shared" si="32"/>
        <v>0</v>
      </c>
      <c r="L312" s="240">
        <f t="shared" si="32"/>
        <v>0</v>
      </c>
      <c r="M312" s="240">
        <f t="shared" si="32"/>
        <v>0</v>
      </c>
    </row>
  </sheetData>
  <mergeCells count="198">
    <mergeCell ref="A309:B309"/>
    <mergeCell ref="A310:B310"/>
    <mergeCell ref="A302:B302"/>
    <mergeCell ref="A303:B303"/>
    <mergeCell ref="A304:B304"/>
    <mergeCell ref="A306:B306"/>
    <mergeCell ref="A307:B307"/>
    <mergeCell ref="A308:B308"/>
    <mergeCell ref="A295:B295"/>
    <mergeCell ref="A296:B296"/>
    <mergeCell ref="A297:B297"/>
    <mergeCell ref="A299:B299"/>
    <mergeCell ref="A300:B300"/>
    <mergeCell ref="A301:B301"/>
    <mergeCell ref="A288:B288"/>
    <mergeCell ref="A290:B290"/>
    <mergeCell ref="A291:B291"/>
    <mergeCell ref="A292:B292"/>
    <mergeCell ref="A293:B293"/>
    <mergeCell ref="A294:B294"/>
    <mergeCell ref="A281:B281"/>
    <mergeCell ref="A282:B282"/>
    <mergeCell ref="A283:B283"/>
    <mergeCell ref="A284:B284"/>
    <mergeCell ref="A286:B286"/>
    <mergeCell ref="A287:B287"/>
    <mergeCell ref="A274:B274"/>
    <mergeCell ref="A275:B275"/>
    <mergeCell ref="A276:B276"/>
    <mergeCell ref="A278:B278"/>
    <mergeCell ref="A279:B279"/>
    <mergeCell ref="A280:B280"/>
    <mergeCell ref="C270:C271"/>
    <mergeCell ref="D270:D271"/>
    <mergeCell ref="E270:F270"/>
    <mergeCell ref="G270:I270"/>
    <mergeCell ref="A272:B272"/>
    <mergeCell ref="A273:B273"/>
    <mergeCell ref="A261:B261"/>
    <mergeCell ref="A262:B262"/>
    <mergeCell ref="A263:B263"/>
    <mergeCell ref="A265:B265"/>
    <mergeCell ref="A266:A268"/>
    <mergeCell ref="A270:B271"/>
    <mergeCell ref="A255:A256"/>
    <mergeCell ref="A257:B257"/>
    <mergeCell ref="A259:B260"/>
    <mergeCell ref="C259:C260"/>
    <mergeCell ref="D259:I259"/>
    <mergeCell ref="J259:J260"/>
    <mergeCell ref="A247:B247"/>
    <mergeCell ref="A248:B248"/>
    <mergeCell ref="A249:B249"/>
    <mergeCell ref="A250:B250"/>
    <mergeCell ref="A251:B251"/>
    <mergeCell ref="A252:B252"/>
    <mergeCell ref="A232:A234"/>
    <mergeCell ref="A235:A237"/>
    <mergeCell ref="A238:A240"/>
    <mergeCell ref="A241:A243"/>
    <mergeCell ref="A245:B245"/>
    <mergeCell ref="A246:B246"/>
    <mergeCell ref="A212:A214"/>
    <mergeCell ref="A215:A217"/>
    <mergeCell ref="A218:A220"/>
    <mergeCell ref="A223:A225"/>
    <mergeCell ref="A226:A228"/>
    <mergeCell ref="A229:A231"/>
    <mergeCell ref="Q209:Q211"/>
    <mergeCell ref="D210:D211"/>
    <mergeCell ref="E210:F210"/>
    <mergeCell ref="G210:G211"/>
    <mergeCell ref="H210:H211"/>
    <mergeCell ref="I210:I211"/>
    <mergeCell ref="D204:D205"/>
    <mergeCell ref="A206:B206"/>
    <mergeCell ref="A207:B207"/>
    <mergeCell ref="A208:B208"/>
    <mergeCell ref="A209:B211"/>
    <mergeCell ref="C209:C211"/>
    <mergeCell ref="D209:G209"/>
    <mergeCell ref="J210:J211"/>
    <mergeCell ref="K210:K211"/>
    <mergeCell ref="L210:L211"/>
    <mergeCell ref="M210:M211"/>
    <mergeCell ref="O210:O211"/>
    <mergeCell ref="P210:P211"/>
    <mergeCell ref="H209:J209"/>
    <mergeCell ref="K209:M209"/>
    <mergeCell ref="N209:N211"/>
    <mergeCell ref="O209:P209"/>
    <mergeCell ref="A199:B199"/>
    <mergeCell ref="A200:B200"/>
    <mergeCell ref="A201:A202"/>
    <mergeCell ref="A203:B203"/>
    <mergeCell ref="A204:B205"/>
    <mergeCell ref="C204:C205"/>
    <mergeCell ref="V172:V174"/>
    <mergeCell ref="E173:G173"/>
    <mergeCell ref="H173:J173"/>
    <mergeCell ref="A195:B195"/>
    <mergeCell ref="A196:F196"/>
    <mergeCell ref="A197:B198"/>
    <mergeCell ref="C197:C198"/>
    <mergeCell ref="D197:D198"/>
    <mergeCell ref="E197:E198"/>
    <mergeCell ref="F197:F198"/>
    <mergeCell ref="O172:O174"/>
    <mergeCell ref="P172:Q173"/>
    <mergeCell ref="R172:R174"/>
    <mergeCell ref="S172:S174"/>
    <mergeCell ref="T172:T174"/>
    <mergeCell ref="U172:U174"/>
    <mergeCell ref="A170:B170"/>
    <mergeCell ref="A171:B171"/>
    <mergeCell ref="A172:B174"/>
    <mergeCell ref="C172:C174"/>
    <mergeCell ref="D172:D174"/>
    <mergeCell ref="E172:J172"/>
    <mergeCell ref="K172:K174"/>
    <mergeCell ref="L172:N173"/>
    <mergeCell ref="N159:N161"/>
    <mergeCell ref="Q159:Q161"/>
    <mergeCell ref="R159:R161"/>
    <mergeCell ref="D160:D161"/>
    <mergeCell ref="E160:F160"/>
    <mergeCell ref="G160:G161"/>
    <mergeCell ref="H160:H161"/>
    <mergeCell ref="I160:I161"/>
    <mergeCell ref="J160:J161"/>
    <mergeCell ref="A157:B157"/>
    <mergeCell ref="A159:B161"/>
    <mergeCell ref="C159:C161"/>
    <mergeCell ref="D159:G159"/>
    <mergeCell ref="H159:J159"/>
    <mergeCell ref="K159:M159"/>
    <mergeCell ref="K160:K161"/>
    <mergeCell ref="L160:L161"/>
    <mergeCell ref="M160:M161"/>
    <mergeCell ref="O160:O161"/>
    <mergeCell ref="P160:P161"/>
    <mergeCell ref="O159:P159"/>
    <mergeCell ref="O150:O151"/>
    <mergeCell ref="P150:P151"/>
    <mergeCell ref="A152:B152"/>
    <mergeCell ref="A154:B154"/>
    <mergeCell ref="A155:B155"/>
    <mergeCell ref="A156:B156"/>
    <mergeCell ref="O149:P149"/>
    <mergeCell ref="Q149:Q151"/>
    <mergeCell ref="R149:R151"/>
    <mergeCell ref="D150:D151"/>
    <mergeCell ref="E150:F150"/>
    <mergeCell ref="G150:G151"/>
    <mergeCell ref="H150:H151"/>
    <mergeCell ref="I150:I151"/>
    <mergeCell ref="J150:J151"/>
    <mergeCell ref="K150:K151"/>
    <mergeCell ref="A149:B151"/>
    <mergeCell ref="C149:C151"/>
    <mergeCell ref="D149:G149"/>
    <mergeCell ref="H149:J149"/>
    <mergeCell ref="K149:M149"/>
    <mergeCell ref="N149:N151"/>
    <mergeCell ref="L150:L151"/>
    <mergeCell ref="M150:M151"/>
    <mergeCell ref="A136:B136"/>
    <mergeCell ref="A140:A143"/>
    <mergeCell ref="A146:B146"/>
    <mergeCell ref="A147:B147"/>
    <mergeCell ref="R120:R122"/>
    <mergeCell ref="S120:S122"/>
    <mergeCell ref="D121:D122"/>
    <mergeCell ref="E121:F121"/>
    <mergeCell ref="G121:G122"/>
    <mergeCell ref="H121:H122"/>
    <mergeCell ref="I121:I122"/>
    <mergeCell ref="J121:J122"/>
    <mergeCell ref="K121:K122"/>
    <mergeCell ref="L121:L122"/>
    <mergeCell ref="D120:G120"/>
    <mergeCell ref="H120:J120"/>
    <mergeCell ref="K120:M120"/>
    <mergeCell ref="N120:N122"/>
    <mergeCell ref="O120:P120"/>
    <mergeCell ref="Q120:Q122"/>
    <mergeCell ref="M121:M122"/>
    <mergeCell ref="O121:O122"/>
    <mergeCell ref="P121:P122"/>
    <mergeCell ref="A8:C8"/>
    <mergeCell ref="A57:B57"/>
    <mergeCell ref="A86:B86"/>
    <mergeCell ref="A96:B96"/>
    <mergeCell ref="A102:B102"/>
    <mergeCell ref="A120:B122"/>
    <mergeCell ref="C120:C122"/>
    <mergeCell ref="A123:B123"/>
    <mergeCell ref="A129:A132"/>
  </mergeCells>
  <dataValidations count="1">
    <dataValidation allowBlank="1" showInputMessage="1" showErrorMessage="1" errorTitle="ERROR" error="Por favor ingrese solo Números." sqref="R152:R159 A1:A238 R1:R149 S1:V172 W1:XFD1048576 S175:V1048576 A241:A1048576 R162:R1048576 B1:Q1048576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2"/>
  <sheetViews>
    <sheetView topLeftCell="D166" zoomScale="80" zoomScaleNormal="80" workbookViewId="0">
      <selection activeCell="K178" sqref="K178"/>
    </sheetView>
  </sheetViews>
  <sheetFormatPr baseColWidth="10" defaultColWidth="11.42578125" defaultRowHeight="14.25" x14ac:dyDescent="0.2"/>
  <cols>
    <col min="1" max="1" width="23.5703125" style="5" customWidth="1"/>
    <col min="2" max="2" width="122.5703125" style="4" customWidth="1"/>
    <col min="3" max="3" width="24.5703125" style="5" customWidth="1"/>
    <col min="4" max="5" width="20.7109375" style="5" customWidth="1"/>
    <col min="6" max="6" width="18.42578125" style="5" customWidth="1"/>
    <col min="7" max="7" width="24.5703125" style="5" bestFit="1" customWidth="1"/>
    <col min="8" max="9" width="15.7109375" style="5" customWidth="1"/>
    <col min="10" max="10" width="16.7109375" style="5" customWidth="1"/>
    <col min="11" max="12" width="17" style="5" customWidth="1"/>
    <col min="13" max="13" width="18.28515625" style="5" customWidth="1"/>
    <col min="14" max="14" width="18.5703125" style="5" customWidth="1"/>
    <col min="15" max="15" width="14.140625" style="5" customWidth="1"/>
    <col min="16" max="16" width="12.7109375" style="5" customWidth="1"/>
    <col min="17" max="17" width="14.7109375" style="5" customWidth="1"/>
    <col min="18" max="18" width="22" style="5" customWidth="1"/>
    <col min="19" max="22" width="22.7109375" style="5" customWidth="1"/>
    <col min="23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2">
      <c r="A1" s="1" t="s">
        <v>0</v>
      </c>
      <c r="B1" s="2"/>
    </row>
    <row r="2" spans="1:14" s="3" customFormat="1" ht="15" customHeight="1" x14ac:dyDescent="0.2">
      <c r="A2" s="1" t="str">
        <f>CONCATENATE("COMUNA: ",[3]NOMBRE!B2," - ","( ",[3]NOMBRE!C2,[3]NOMBRE!D2,[3]NOMBRE!E2,[3]NOMBRE!F2,[3]NOMBRE!G2," )")</f>
        <v>COMUNA: LINARES - ( 07401 )</v>
      </c>
      <c r="B2" s="2"/>
    </row>
    <row r="3" spans="1:14" ht="15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14" ht="15" customHeight="1" x14ac:dyDescent="0.2">
      <c r="A4" s="1" t="str">
        <f>CONCATENATE("MES: ",[3]NOMBRE!B6," - ","( ",[3]NOMBRE!C6,[3]NOMBRE!D6," )")</f>
        <v>MES: FEBRERO - ( 02 )</v>
      </c>
    </row>
    <row r="5" spans="1:14" s="3" customFormat="1" ht="15" customHeight="1" x14ac:dyDescent="0.2">
      <c r="A5" s="1" t="str">
        <f>CONCATENATE("AÑO: ",[3]NOMBRE!B7)</f>
        <v>AÑO: 2022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ht="14.25" customHeigh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ht="15.95" customHeight="1" x14ac:dyDescent="0.2">
      <c r="A8" s="546" t="s">
        <v>2</v>
      </c>
      <c r="B8" s="546"/>
      <c r="C8" s="546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42" customHeight="1" x14ac:dyDescent="0.2">
      <c r="A9" s="8" t="s">
        <v>3</v>
      </c>
      <c r="B9" s="8" t="s">
        <v>4</v>
      </c>
      <c r="C9" s="471" t="s">
        <v>5</v>
      </c>
      <c r="D9" s="471" t="s">
        <v>6</v>
      </c>
      <c r="E9" s="471" t="s">
        <v>7</v>
      </c>
      <c r="F9" s="7"/>
      <c r="G9" s="458">
        <f>+E56+E77+E85+E95+E101+E110+E115+E118+S123+S136+R157+R170+V195+E252</f>
        <v>2271060097.5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2">
      <c r="A10" s="10"/>
      <c r="B10" s="11" t="s">
        <v>8</v>
      </c>
      <c r="C10" s="340">
        <f>SUM(C11:C18)</f>
        <v>8960</v>
      </c>
      <c r="D10" s="340">
        <f>SUM(D11:D18)</f>
        <v>8695</v>
      </c>
      <c r="E10" s="341">
        <f>SUM(E11:E18)</f>
        <v>75990430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4.1" customHeight="1" x14ac:dyDescent="0.2">
      <c r="A11" s="241"/>
      <c r="B11" s="242" t="s">
        <v>9</v>
      </c>
      <c r="C11" s="342">
        <f>[3]B!C54</f>
        <v>0</v>
      </c>
      <c r="D11" s="342">
        <f>[3]B!E54</f>
        <v>0</v>
      </c>
      <c r="E11" s="15">
        <f>[3]B!AL54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4.1" customHeight="1" x14ac:dyDescent="0.2">
      <c r="A12" s="241"/>
      <c r="B12" s="242" t="s">
        <v>10</v>
      </c>
      <c r="C12" s="342">
        <f>[3]B!C52</f>
        <v>5158</v>
      </c>
      <c r="D12" s="342">
        <f>[3]B!E52</f>
        <v>5145</v>
      </c>
      <c r="E12" s="15">
        <f>[3]B!AL52</f>
        <v>44607150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4.1" customHeight="1" x14ac:dyDescent="0.2">
      <c r="A13" s="241"/>
      <c r="B13" s="242" t="s">
        <v>11</v>
      </c>
      <c r="C13" s="342">
        <f>[3]B!C56</f>
        <v>3571</v>
      </c>
      <c r="D13" s="342">
        <f>[3]B!E56</f>
        <v>3381</v>
      </c>
      <c r="E13" s="15">
        <f>[3]B!AL56</f>
        <v>29313270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4.1" customHeight="1" x14ac:dyDescent="0.2">
      <c r="A14" s="241"/>
      <c r="B14" s="242" t="s">
        <v>12</v>
      </c>
      <c r="C14" s="342">
        <f>[3]B!C55</f>
        <v>158</v>
      </c>
      <c r="D14" s="342">
        <f>[3]B!E55</f>
        <v>96</v>
      </c>
      <c r="E14" s="15">
        <f>[3]B!AL55</f>
        <v>1543680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4.1" customHeight="1" x14ac:dyDescent="0.2">
      <c r="A15" s="241"/>
      <c r="B15" s="242" t="s">
        <v>13</v>
      </c>
      <c r="C15" s="342">
        <f>[3]B!C119</f>
        <v>73</v>
      </c>
      <c r="D15" s="342">
        <f>[3]B!E119</f>
        <v>73</v>
      </c>
      <c r="E15" s="15">
        <f>[3]B!AL119</f>
        <v>526330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4.1" customHeight="1" x14ac:dyDescent="0.2">
      <c r="A16" s="241"/>
      <c r="B16" s="242" t="s">
        <v>14</v>
      </c>
      <c r="C16" s="342">
        <f>[3]B!C122</f>
        <v>0</v>
      </c>
      <c r="D16" s="342">
        <f>[3]B!E122</f>
        <v>0</v>
      </c>
      <c r="E16" s="15">
        <f>[3]B!AL122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4.1" customHeight="1" x14ac:dyDescent="0.2">
      <c r="A17" s="241"/>
      <c r="B17" s="242" t="s">
        <v>15</v>
      </c>
      <c r="C17" s="342">
        <f>[3]B!C126</f>
        <v>0</v>
      </c>
      <c r="D17" s="342">
        <f>[3]B!E126</f>
        <v>0</v>
      </c>
      <c r="E17" s="15">
        <f>[3]B!AL126</f>
        <v>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14.1" customHeight="1" x14ac:dyDescent="0.2">
      <c r="A18" s="243" t="s">
        <v>16</v>
      </c>
      <c r="B18" s="244" t="s">
        <v>17</v>
      </c>
      <c r="C18" s="342">
        <f>[3]B!C1234</f>
        <v>0</v>
      </c>
      <c r="D18" s="343">
        <f>[3]B!E1234</f>
        <v>0</v>
      </c>
      <c r="E18" s="16">
        <f>[3]B!AL1234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14.1" customHeight="1" x14ac:dyDescent="0.2">
      <c r="A19" s="17"/>
      <c r="B19" s="18" t="s">
        <v>18</v>
      </c>
      <c r="C19" s="344">
        <f>SUM(C20:C29)</f>
        <v>2514</v>
      </c>
      <c r="D19" s="344">
        <f>SUM(D20:D29)</f>
        <v>2506</v>
      </c>
      <c r="E19" s="345">
        <f>SUM(E20:E29)</f>
        <v>5013570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14.1" customHeight="1" x14ac:dyDescent="0.2">
      <c r="A20" s="245" t="s">
        <v>19</v>
      </c>
      <c r="B20" s="244" t="s">
        <v>20</v>
      </c>
      <c r="C20" s="346">
        <f>[3]B!$C$60</f>
        <v>966</v>
      </c>
      <c r="D20" s="346">
        <f>[3]B!$E$60</f>
        <v>963</v>
      </c>
      <c r="E20" s="21">
        <f>[3]B!$AL$60</f>
        <v>2224530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14.1" customHeight="1" x14ac:dyDescent="0.2">
      <c r="A21" s="241" t="s">
        <v>21</v>
      </c>
      <c r="B21" s="242" t="s">
        <v>22</v>
      </c>
      <c r="C21" s="347">
        <f>[3]B!$C$61</f>
        <v>0</v>
      </c>
      <c r="D21" s="347">
        <f>[3]B!$E$61</f>
        <v>0</v>
      </c>
      <c r="E21" s="15">
        <f>[3]B!$AL$61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14.1" customHeight="1" x14ac:dyDescent="0.2">
      <c r="A22" s="241" t="s">
        <v>23</v>
      </c>
      <c r="B22" s="242" t="s">
        <v>24</v>
      </c>
      <c r="C22" s="347">
        <f>[3]B!$C$62</f>
        <v>0</v>
      </c>
      <c r="D22" s="347">
        <f>[3]B!$E$62</f>
        <v>0</v>
      </c>
      <c r="E22" s="15">
        <f>[3]B!$AL$62</f>
        <v>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14.1" customHeight="1" x14ac:dyDescent="0.2">
      <c r="A23" s="241" t="s">
        <v>25</v>
      </c>
      <c r="B23" s="242" t="s">
        <v>26</v>
      </c>
      <c r="C23" s="347">
        <f>[3]B!$C$63</f>
        <v>93</v>
      </c>
      <c r="D23" s="347">
        <f>[3]B!$E$63</f>
        <v>93</v>
      </c>
      <c r="E23" s="15">
        <f>[3]B!$AL$63</f>
        <v>125550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4.1" customHeight="1" x14ac:dyDescent="0.2">
      <c r="A24" s="241" t="s">
        <v>27</v>
      </c>
      <c r="B24" s="242" t="s">
        <v>28</v>
      </c>
      <c r="C24" s="347">
        <f>[3]B!$C$64</f>
        <v>659</v>
      </c>
      <c r="D24" s="347">
        <f>[3]B!$E$64</f>
        <v>654</v>
      </c>
      <c r="E24" s="15">
        <f>[3]B!$AL$64</f>
        <v>882900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4.1" customHeight="1" x14ac:dyDescent="0.2">
      <c r="A25" s="241" t="s">
        <v>29</v>
      </c>
      <c r="B25" s="242" t="s">
        <v>30</v>
      </c>
      <c r="C25" s="347">
        <f>[3]B!$C$65</f>
        <v>439</v>
      </c>
      <c r="D25" s="347">
        <f>[3]B!$E$65</f>
        <v>439</v>
      </c>
      <c r="E25" s="15">
        <f>[3]B!$AL$65</f>
        <v>592650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4.1" customHeight="1" x14ac:dyDescent="0.2">
      <c r="A26" s="241" t="s">
        <v>31</v>
      </c>
      <c r="B26" s="242" t="s">
        <v>32</v>
      </c>
      <c r="C26" s="347">
        <f>[3]B!$C$1230</f>
        <v>189</v>
      </c>
      <c r="D26" s="347">
        <f>[3]B!$E$1230</f>
        <v>189</v>
      </c>
      <c r="E26" s="15">
        <f>[3]B!$AL$1230</f>
        <v>623700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4.1" customHeight="1" x14ac:dyDescent="0.2">
      <c r="A27" s="241" t="s">
        <v>33</v>
      </c>
      <c r="B27" s="242" t="s">
        <v>34</v>
      </c>
      <c r="C27" s="347">
        <f>[3]B!$C$1231</f>
        <v>167</v>
      </c>
      <c r="D27" s="347">
        <f>[3]B!$E$1231</f>
        <v>167</v>
      </c>
      <c r="E27" s="15">
        <f>[3]B!$AL$1231</f>
        <v>551100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4.1" customHeight="1" x14ac:dyDescent="0.2">
      <c r="A28" s="241" t="s">
        <v>35</v>
      </c>
      <c r="B28" s="242" t="s">
        <v>36</v>
      </c>
      <c r="C28" s="347">
        <f>[3]B!$C$1232</f>
        <v>1</v>
      </c>
      <c r="D28" s="347">
        <f>[3]B!$E$1232</f>
        <v>1</v>
      </c>
      <c r="E28" s="15">
        <f>[3]B!$AL$1232</f>
        <v>13140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4.1" customHeight="1" x14ac:dyDescent="0.2">
      <c r="A29" s="241" t="s">
        <v>37</v>
      </c>
      <c r="B29" s="242" t="s">
        <v>38</v>
      </c>
      <c r="C29" s="347">
        <f>[3]B!$C$1233</f>
        <v>0</v>
      </c>
      <c r="D29" s="347">
        <f>[3]B!$E$1233</f>
        <v>0</v>
      </c>
      <c r="E29" s="15">
        <f>[3]B!$AL$1233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4.1" customHeight="1" x14ac:dyDescent="0.2">
      <c r="A30" s="246"/>
      <c r="B30" s="247" t="s">
        <v>39</v>
      </c>
      <c r="C30" s="348">
        <f>SUM(C31:C32)</f>
        <v>403</v>
      </c>
      <c r="D30" s="349"/>
      <c r="E30" s="24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4.1" customHeight="1" x14ac:dyDescent="0.2">
      <c r="A31" s="25"/>
      <c r="B31" s="242" t="s">
        <v>40</v>
      </c>
      <c r="C31" s="347">
        <f>[3]B!$C$67</f>
        <v>206</v>
      </c>
      <c r="D31" s="349"/>
      <c r="E31" s="24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4.1" customHeight="1" x14ac:dyDescent="0.2">
      <c r="A32" s="25"/>
      <c r="B32" s="242" t="s">
        <v>41</v>
      </c>
      <c r="C32" s="347">
        <f>[3]B!$C$68</f>
        <v>197</v>
      </c>
      <c r="D32" s="349"/>
      <c r="E32" s="24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2">
      <c r="A33" s="17"/>
      <c r="B33" s="18" t="s">
        <v>42</v>
      </c>
      <c r="C33" s="350">
        <f>SUM(C34:C35)</f>
        <v>0</v>
      </c>
      <c r="D33" s="344">
        <f>SUM(D34:D35)</f>
        <v>0</v>
      </c>
      <c r="E33" s="27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2">
      <c r="A34" s="243" t="s">
        <v>43</v>
      </c>
      <c r="B34" s="244" t="s">
        <v>44</v>
      </c>
      <c r="C34" s="351">
        <f>[3]B!$C$1235</f>
        <v>0</v>
      </c>
      <c r="D34" s="351">
        <f>[3]B!$E$1235</f>
        <v>0</v>
      </c>
      <c r="E34" s="28">
        <f>[3]B!$AL$1235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2">
      <c r="A35" s="241" t="s">
        <v>45</v>
      </c>
      <c r="B35" s="242" t="s">
        <v>46</v>
      </c>
      <c r="C35" s="342">
        <f>[3]B!$C$1236</f>
        <v>0</v>
      </c>
      <c r="D35" s="342">
        <f>[3]B!$E$1236</f>
        <v>0</v>
      </c>
      <c r="E35" s="29">
        <f>[3]B!$AL$1236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2">
      <c r="A36" s="246"/>
      <c r="B36" s="248" t="s">
        <v>47</v>
      </c>
      <c r="C36" s="352">
        <f>C37</f>
        <v>0</v>
      </c>
      <c r="D36" s="349"/>
      <c r="E36" s="3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28.5" x14ac:dyDescent="0.2">
      <c r="A37" s="241" t="s">
        <v>48</v>
      </c>
      <c r="B37" s="249" t="s">
        <v>49</v>
      </c>
      <c r="C37" s="353">
        <f>[3]B!$C$1210</f>
        <v>0</v>
      </c>
      <c r="D37" s="349"/>
      <c r="E37" s="3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20.100000000000001" customHeight="1" x14ac:dyDescent="0.2">
      <c r="A38" s="32"/>
      <c r="B38" s="18" t="s">
        <v>50</v>
      </c>
      <c r="C38" s="350">
        <f>SUM(C39:C44)</f>
        <v>830</v>
      </c>
      <c r="D38" s="350">
        <f>SUM(D39:D44)</f>
        <v>830</v>
      </c>
      <c r="E38" s="354">
        <f>SUM(E39:E44)</f>
        <v>2095200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2">
      <c r="A39" s="243" t="s">
        <v>51</v>
      </c>
      <c r="B39" s="244" t="s">
        <v>52</v>
      </c>
      <c r="C39" s="351">
        <f>[3]B!$C$128</f>
        <v>35</v>
      </c>
      <c r="D39" s="351">
        <f>[3]B!$E$128</f>
        <v>35</v>
      </c>
      <c r="E39" s="28">
        <f>[3]B!$AL$128</f>
        <v>155400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2">
      <c r="A40" s="250" t="s">
        <v>53</v>
      </c>
      <c r="B40" s="242" t="s">
        <v>54</v>
      </c>
      <c r="C40" s="342">
        <f>[3]B!$C$129</f>
        <v>449</v>
      </c>
      <c r="D40" s="342">
        <f>[3]B!$E$129</f>
        <v>449</v>
      </c>
      <c r="E40" s="29">
        <f>[3]B!$AL$129</f>
        <v>1095560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2">
      <c r="A41" s="241" t="s">
        <v>55</v>
      </c>
      <c r="B41" s="242" t="s">
        <v>56</v>
      </c>
      <c r="C41" s="342">
        <f>[3]B!$C$130</f>
        <v>0</v>
      </c>
      <c r="D41" s="342">
        <f>[3]B!$E$130</f>
        <v>0</v>
      </c>
      <c r="E41" s="29">
        <f>[3]B!$AL$130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2">
      <c r="A42" s="241" t="s">
        <v>57</v>
      </c>
      <c r="B42" s="242" t="s">
        <v>58</v>
      </c>
      <c r="C42" s="342">
        <f>[3]B!$C$131</f>
        <v>271</v>
      </c>
      <c r="D42" s="342">
        <f>[3]B!$E$131</f>
        <v>271</v>
      </c>
      <c r="E42" s="29">
        <f>[3]B!$AL$131</f>
        <v>661240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2">
      <c r="A43" s="251" t="s">
        <v>59</v>
      </c>
      <c r="B43" s="242" t="s">
        <v>60</v>
      </c>
      <c r="C43" s="342">
        <f>[3]B!$C$132</f>
        <v>48</v>
      </c>
      <c r="D43" s="342">
        <f>[3]B!$E$132</f>
        <v>48</v>
      </c>
      <c r="E43" s="29">
        <f>[3]B!$AL$132</f>
        <v>117120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2">
      <c r="A44" s="251" t="s">
        <v>61</v>
      </c>
      <c r="B44" s="242" t="s">
        <v>62</v>
      </c>
      <c r="C44" s="342">
        <f>[3]B!$C$133</f>
        <v>27</v>
      </c>
      <c r="D44" s="342">
        <f>[3]B!$E$133</f>
        <v>27</v>
      </c>
      <c r="E44" s="29">
        <f>[3]B!$AL$133</f>
        <v>65880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2">
      <c r="A45" s="252"/>
      <c r="B45" s="248" t="s">
        <v>63</v>
      </c>
      <c r="C45" s="355">
        <f>C46</f>
        <v>0</v>
      </c>
      <c r="D45" s="349"/>
      <c r="E45" s="24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2">
      <c r="A46" s="253"/>
      <c r="B46" s="249" t="s">
        <v>64</v>
      </c>
      <c r="C46" s="356">
        <f>[3]B!$C$135</f>
        <v>0</v>
      </c>
      <c r="D46" s="349"/>
      <c r="E46" s="24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20.100000000000001" customHeight="1" x14ac:dyDescent="0.2">
      <c r="A47" s="32"/>
      <c r="B47" s="18" t="s">
        <v>65</v>
      </c>
      <c r="C47" s="350">
        <f>SUM(C48:C52)</f>
        <v>776</v>
      </c>
      <c r="D47" s="350">
        <f>SUM(D48:D52)</f>
        <v>776</v>
      </c>
      <c r="E47" s="354">
        <f>SUM(E48:E52)</f>
        <v>1349020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2">
      <c r="A48" s="245" t="s">
        <v>66</v>
      </c>
      <c r="B48" s="244" t="s">
        <v>67</v>
      </c>
      <c r="C48" s="342">
        <f>[3]B!$C$141</f>
        <v>390</v>
      </c>
      <c r="D48" s="342">
        <f>[3]B!$E$141</f>
        <v>390</v>
      </c>
      <c r="E48" s="29">
        <f>[3]B!$AL$141</f>
        <v>826800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2">
      <c r="A49" s="241" t="s">
        <v>68</v>
      </c>
      <c r="B49" s="242" t="s">
        <v>69</v>
      </c>
      <c r="C49" s="342">
        <f>[3]B!$C$139</f>
        <v>51</v>
      </c>
      <c r="D49" s="342">
        <f>[3]B!$E$139</f>
        <v>51</v>
      </c>
      <c r="E49" s="29">
        <f>[3]B!$AL$139</f>
        <v>108120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2">
      <c r="A50" s="241" t="s">
        <v>70</v>
      </c>
      <c r="B50" s="242" t="s">
        <v>71</v>
      </c>
      <c r="C50" s="342">
        <f>[3]B!$C$140</f>
        <v>329</v>
      </c>
      <c r="D50" s="342">
        <f>[3]B!$E$140</f>
        <v>329</v>
      </c>
      <c r="E50" s="29">
        <f>[3]B!$AL$140</f>
        <v>401380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2">
      <c r="A51" s="254" t="s">
        <v>72</v>
      </c>
      <c r="B51" s="242" t="s">
        <v>73</v>
      </c>
      <c r="C51" s="342">
        <f>[3]B!$C$142</f>
        <v>0</v>
      </c>
      <c r="D51" s="342">
        <f>[3]B!$E$142</f>
        <v>0</v>
      </c>
      <c r="E51" s="29">
        <f>[3]B!$AL$142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2">
      <c r="A52" s="254" t="s">
        <v>74</v>
      </c>
      <c r="B52" s="242" t="s">
        <v>75</v>
      </c>
      <c r="C52" s="342">
        <f>[3]B!$C$143</f>
        <v>6</v>
      </c>
      <c r="D52" s="342">
        <f>[3]B!$E$143</f>
        <v>6</v>
      </c>
      <c r="E52" s="29">
        <f>[3]B!$AL$143</f>
        <v>12720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2">
      <c r="A53" s="246"/>
      <c r="B53" s="247" t="s">
        <v>76</v>
      </c>
      <c r="C53" s="357">
        <f>SUM(C54:C55)</f>
        <v>204</v>
      </c>
      <c r="D53" s="349"/>
      <c r="E53" s="36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2">
      <c r="A54" s="25"/>
      <c r="B54" s="242" t="s">
        <v>77</v>
      </c>
      <c r="C54" s="342">
        <f xml:space="preserve"> [3]B!$C$145</f>
        <v>204</v>
      </c>
      <c r="D54" s="349"/>
      <c r="E54" s="36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15" customHeight="1" x14ac:dyDescent="0.2">
      <c r="A55" s="37"/>
      <c r="B55" s="249" t="s">
        <v>78</v>
      </c>
      <c r="C55" s="356">
        <f>[3]B!$C$146</f>
        <v>0</v>
      </c>
      <c r="D55" s="358"/>
      <c r="E55" s="3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2">
      <c r="A56" s="40"/>
      <c r="B56" s="8" t="s">
        <v>79</v>
      </c>
      <c r="C56" s="350">
        <f>C10+C19+C33+C38+C47+C30+C36+C45+C53</f>
        <v>13687</v>
      </c>
      <c r="D56" s="350">
        <f>D10+D19+D33+D38+D47</f>
        <v>12807</v>
      </c>
      <c r="E56" s="359">
        <f>E10+E19+E33+E38+E47</f>
        <v>84448220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24.95" customHeight="1" x14ac:dyDescent="0.2">
      <c r="A57" s="547" t="s">
        <v>80</v>
      </c>
      <c r="B57" s="548"/>
      <c r="C57" s="360"/>
      <c r="D57" s="360"/>
      <c r="E57" s="43"/>
      <c r="F57" s="7"/>
      <c r="G57" s="7"/>
      <c r="H57" s="7"/>
      <c r="I57" s="7"/>
      <c r="J57" s="7"/>
      <c r="K57" s="7"/>
      <c r="L57" s="7"/>
    </row>
    <row r="58" spans="1:14" s="3" customFormat="1" ht="39.950000000000003" customHeight="1" x14ac:dyDescent="0.2">
      <c r="A58" s="8" t="s">
        <v>3</v>
      </c>
      <c r="B58" s="8" t="s">
        <v>4</v>
      </c>
      <c r="C58" s="478" t="s">
        <v>5</v>
      </c>
      <c r="D58" s="478" t="s">
        <v>6</v>
      </c>
      <c r="E58" s="478" t="s">
        <v>7</v>
      </c>
      <c r="F58" s="7"/>
      <c r="G58" s="7"/>
      <c r="H58" s="7"/>
      <c r="I58" s="7"/>
      <c r="J58" s="7"/>
      <c r="K58" s="7"/>
      <c r="L58" s="7"/>
    </row>
    <row r="59" spans="1:14" s="3" customFormat="1" ht="20.100000000000001" customHeight="1" x14ac:dyDescent="0.2">
      <c r="A59" s="8"/>
      <c r="B59" s="255" t="s">
        <v>81</v>
      </c>
      <c r="C59" s="350"/>
      <c r="D59" s="350"/>
      <c r="E59" s="45"/>
      <c r="F59" s="7"/>
      <c r="G59" s="7"/>
      <c r="H59" s="7"/>
      <c r="I59" s="7"/>
      <c r="J59" s="7"/>
      <c r="K59" s="7"/>
      <c r="L59" s="7"/>
    </row>
    <row r="60" spans="1:14" s="3" customFormat="1" ht="15" customHeight="1" x14ac:dyDescent="0.2">
      <c r="A60" s="256" t="s">
        <v>82</v>
      </c>
      <c r="B60" s="46" t="s">
        <v>83</v>
      </c>
      <c r="C60" s="361">
        <f>[3]B!C196</f>
        <v>1325</v>
      </c>
      <c r="D60" s="361">
        <f>[3]B!E196</f>
        <v>1149</v>
      </c>
      <c r="E60" s="29">
        <f>[3]B!$AL$196</f>
        <v>44431830</v>
      </c>
      <c r="F60" s="7"/>
      <c r="G60" s="7"/>
      <c r="H60" s="7"/>
      <c r="I60" s="7"/>
      <c r="J60" s="7"/>
      <c r="K60" s="7"/>
      <c r="L60" s="7"/>
    </row>
    <row r="61" spans="1:14" s="3" customFormat="1" ht="15" customHeight="1" x14ac:dyDescent="0.2">
      <c r="A61" s="256" t="s">
        <v>84</v>
      </c>
      <c r="B61" s="46" t="s">
        <v>85</v>
      </c>
      <c r="C61" s="361">
        <f>[3]B!C197</f>
        <v>1649</v>
      </c>
      <c r="D61" s="361">
        <f>[3]B!E197</f>
        <v>1645</v>
      </c>
      <c r="E61" s="29">
        <f>[3]B!$AL$197</f>
        <v>71606850</v>
      </c>
      <c r="F61" s="7"/>
      <c r="G61" s="7"/>
      <c r="H61" s="7"/>
      <c r="I61" s="7"/>
      <c r="J61" s="7"/>
      <c r="K61" s="7"/>
      <c r="L61" s="7"/>
    </row>
    <row r="62" spans="1:14" s="3" customFormat="1" ht="15" customHeight="1" x14ac:dyDescent="0.2">
      <c r="A62" s="256" t="s">
        <v>86</v>
      </c>
      <c r="B62" s="46" t="s">
        <v>87</v>
      </c>
      <c r="C62" s="361">
        <f>[3]B!C198</f>
        <v>287</v>
      </c>
      <c r="D62" s="361">
        <f>[3]B!E198</f>
        <v>286</v>
      </c>
      <c r="E62" s="29">
        <f>[3]B!$AL$198</f>
        <v>23154560</v>
      </c>
      <c r="F62" s="7"/>
      <c r="G62" s="7"/>
      <c r="H62" s="7"/>
      <c r="I62" s="7"/>
      <c r="J62" s="7"/>
      <c r="K62" s="7"/>
      <c r="L62" s="7"/>
    </row>
    <row r="63" spans="1:14" s="3" customFormat="1" ht="15" customHeight="1" x14ac:dyDescent="0.2">
      <c r="A63" s="256" t="s">
        <v>88</v>
      </c>
      <c r="B63" s="46" t="s">
        <v>89</v>
      </c>
      <c r="C63" s="361">
        <f>[3]B!C199</f>
        <v>95</v>
      </c>
      <c r="D63" s="361">
        <f>[3]B!E199</f>
        <v>95</v>
      </c>
      <c r="E63" s="29">
        <f>[3]B!$AL$199</f>
        <v>7691200</v>
      </c>
      <c r="F63" s="7"/>
      <c r="G63" s="7"/>
      <c r="H63" s="7"/>
      <c r="I63" s="7"/>
      <c r="J63" s="7"/>
      <c r="K63" s="7"/>
      <c r="L63" s="7"/>
    </row>
    <row r="64" spans="1:14" s="3" customFormat="1" ht="15" customHeight="1" x14ac:dyDescent="0.2">
      <c r="A64" s="256" t="s">
        <v>90</v>
      </c>
      <c r="B64" s="46" t="s">
        <v>91</v>
      </c>
      <c r="C64" s="361">
        <f>[3]B!C200</f>
        <v>0</v>
      </c>
      <c r="D64" s="361">
        <f>[3]B!E200</f>
        <v>0</v>
      </c>
      <c r="E64" s="29">
        <f>[3]B!$AL$200</f>
        <v>0</v>
      </c>
      <c r="F64" s="7"/>
      <c r="G64" s="7"/>
      <c r="H64" s="7"/>
      <c r="I64" s="7"/>
      <c r="J64" s="7"/>
      <c r="K64" s="7"/>
      <c r="L64" s="7"/>
    </row>
    <row r="65" spans="1:12" s="3" customFormat="1" ht="15" customHeight="1" x14ac:dyDescent="0.2">
      <c r="A65" s="256" t="s">
        <v>92</v>
      </c>
      <c r="B65" s="46" t="s">
        <v>93</v>
      </c>
      <c r="C65" s="361">
        <f>[3]B!C201</f>
        <v>548</v>
      </c>
      <c r="D65" s="361">
        <f>[3]B!E201</f>
        <v>545</v>
      </c>
      <c r="E65" s="29">
        <f>[3]B!$AL$201</f>
        <v>91342000</v>
      </c>
      <c r="F65" s="7"/>
      <c r="G65" s="7"/>
      <c r="H65" s="7"/>
      <c r="I65" s="7"/>
      <c r="J65" s="7"/>
      <c r="K65" s="7"/>
      <c r="L65" s="7"/>
    </row>
    <row r="66" spans="1:12" s="3" customFormat="1" ht="15" customHeight="1" x14ac:dyDescent="0.2">
      <c r="A66" s="256" t="s">
        <v>94</v>
      </c>
      <c r="B66" s="46" t="s">
        <v>95</v>
      </c>
      <c r="C66" s="361">
        <f>[3]B!C202</f>
        <v>0</v>
      </c>
      <c r="D66" s="361">
        <f>[3]B!E202</f>
        <v>0</v>
      </c>
      <c r="E66" s="29">
        <f>[3]B!$AL$202</f>
        <v>0</v>
      </c>
      <c r="F66" s="7"/>
      <c r="G66" s="7"/>
      <c r="H66" s="7"/>
      <c r="I66" s="7"/>
      <c r="J66" s="7"/>
      <c r="K66" s="7"/>
      <c r="L66" s="7"/>
    </row>
    <row r="67" spans="1:12" s="3" customFormat="1" ht="15" customHeight="1" x14ac:dyDescent="0.2">
      <c r="A67" s="256" t="s">
        <v>96</v>
      </c>
      <c r="B67" s="46" t="s">
        <v>97</v>
      </c>
      <c r="C67" s="361">
        <f>[3]B!C203</f>
        <v>0</v>
      </c>
      <c r="D67" s="361">
        <f>[3]B!E203</f>
        <v>0</v>
      </c>
      <c r="E67" s="29">
        <f>[3]B!$AL$203</f>
        <v>0</v>
      </c>
      <c r="F67" s="7"/>
      <c r="G67" s="7"/>
      <c r="H67" s="7"/>
      <c r="I67" s="7"/>
      <c r="J67" s="7"/>
      <c r="K67" s="7"/>
      <c r="L67" s="7"/>
    </row>
    <row r="68" spans="1:12" s="3" customFormat="1" ht="15" customHeight="1" x14ac:dyDescent="0.2">
      <c r="A68" s="256" t="s">
        <v>98</v>
      </c>
      <c r="B68" s="46" t="s">
        <v>99</v>
      </c>
      <c r="C68" s="361">
        <f>[3]B!C204</f>
        <v>396</v>
      </c>
      <c r="D68" s="361">
        <f>[3]B!E204</f>
        <v>394</v>
      </c>
      <c r="E68" s="29">
        <f>[3]B!$AL$204</f>
        <v>15255680</v>
      </c>
      <c r="F68" s="7"/>
      <c r="G68" s="7"/>
      <c r="H68" s="7"/>
      <c r="I68" s="7"/>
      <c r="J68" s="7"/>
      <c r="K68" s="7"/>
      <c r="L68" s="7"/>
    </row>
    <row r="69" spans="1:12" s="3" customFormat="1" ht="15" customHeight="1" x14ac:dyDescent="0.2">
      <c r="A69" s="256" t="s">
        <v>100</v>
      </c>
      <c r="B69" s="46" t="s">
        <v>101</v>
      </c>
      <c r="C69" s="361">
        <f>[3]B!C205</f>
        <v>150</v>
      </c>
      <c r="D69" s="361">
        <f>[3]B!E205</f>
        <v>150</v>
      </c>
      <c r="E69" s="29">
        <f>[3]B!$AL$205</f>
        <v>1173000</v>
      </c>
      <c r="F69" s="7"/>
      <c r="G69" s="7"/>
      <c r="H69" s="7"/>
      <c r="I69" s="7"/>
      <c r="J69" s="7"/>
      <c r="K69" s="7"/>
      <c r="L69" s="7"/>
    </row>
    <row r="70" spans="1:12" s="3" customFormat="1" ht="15" customHeight="1" x14ac:dyDescent="0.2">
      <c r="A70" s="256" t="s">
        <v>102</v>
      </c>
      <c r="B70" s="46" t="s">
        <v>103</v>
      </c>
      <c r="C70" s="361">
        <f>[3]B!C206</f>
        <v>88</v>
      </c>
      <c r="D70" s="361">
        <f>[3]B!E206</f>
        <v>87</v>
      </c>
      <c r="E70" s="29">
        <f>[3]B!$AL$206</f>
        <v>6318810</v>
      </c>
      <c r="F70" s="7"/>
      <c r="G70" s="7"/>
      <c r="H70" s="7"/>
      <c r="I70" s="7"/>
      <c r="J70" s="7"/>
      <c r="K70" s="7"/>
      <c r="L70" s="7"/>
    </row>
    <row r="71" spans="1:12" s="3" customFormat="1" ht="15" customHeight="1" x14ac:dyDescent="0.2">
      <c r="A71" s="456" t="s">
        <v>104</v>
      </c>
      <c r="B71" s="457" t="s">
        <v>105</v>
      </c>
      <c r="C71" s="358"/>
      <c r="D71" s="358"/>
      <c r="E71" s="358"/>
      <c r="F71" s="7"/>
      <c r="G71" s="7"/>
      <c r="H71" s="7"/>
      <c r="I71" s="7"/>
      <c r="J71" s="7"/>
      <c r="K71" s="7"/>
      <c r="L71" s="7"/>
    </row>
    <row r="72" spans="1:12" s="3" customFormat="1" ht="15" customHeight="1" x14ac:dyDescent="0.2">
      <c r="A72" s="256" t="s">
        <v>106</v>
      </c>
      <c r="B72" s="46" t="s">
        <v>107</v>
      </c>
      <c r="C72" s="361">
        <f>[3]B!C208</f>
        <v>0</v>
      </c>
      <c r="D72" s="361">
        <f>[3]B!E208</f>
        <v>0</v>
      </c>
      <c r="E72" s="29">
        <f>[3]B!$AL$208</f>
        <v>0</v>
      </c>
      <c r="F72" s="7"/>
      <c r="G72" s="7"/>
      <c r="H72" s="7"/>
      <c r="I72" s="7"/>
      <c r="J72" s="7"/>
      <c r="K72" s="7"/>
      <c r="L72" s="7"/>
    </row>
    <row r="73" spans="1:12" s="3" customFormat="1" ht="15" customHeight="1" x14ac:dyDescent="0.2">
      <c r="A73" s="256" t="s">
        <v>108</v>
      </c>
      <c r="B73" s="46" t="s">
        <v>109</v>
      </c>
      <c r="C73" s="361">
        <f>[3]B!C209</f>
        <v>0</v>
      </c>
      <c r="D73" s="361">
        <f>[3]B!E209</f>
        <v>0</v>
      </c>
      <c r="E73" s="29">
        <f>[3]B!$AL$209</f>
        <v>0</v>
      </c>
      <c r="F73" s="7"/>
      <c r="G73" s="7"/>
      <c r="H73" s="7"/>
      <c r="I73" s="7"/>
      <c r="J73" s="7"/>
      <c r="K73" s="7"/>
      <c r="L73" s="7"/>
    </row>
    <row r="74" spans="1:12" s="3" customFormat="1" ht="15" customHeight="1" x14ac:dyDescent="0.2">
      <c r="A74" s="256" t="s">
        <v>110</v>
      </c>
      <c r="B74" s="46" t="s">
        <v>111</v>
      </c>
      <c r="C74" s="361">
        <f>[3]B!C210</f>
        <v>0</v>
      </c>
      <c r="D74" s="361">
        <f>[3]B!E210</f>
        <v>0</v>
      </c>
      <c r="E74" s="29">
        <f>[3]B!$AL$210</f>
        <v>0</v>
      </c>
      <c r="F74" s="7"/>
      <c r="G74" s="7"/>
      <c r="H74" s="7"/>
      <c r="I74" s="7"/>
      <c r="J74" s="7"/>
      <c r="K74" s="7"/>
      <c r="L74" s="7"/>
    </row>
    <row r="75" spans="1:12" s="3" customFormat="1" ht="15" customHeight="1" x14ac:dyDescent="0.2">
      <c r="A75" s="256" t="s">
        <v>112</v>
      </c>
      <c r="B75" s="46" t="s">
        <v>113</v>
      </c>
      <c r="C75" s="361">
        <f>[3]B!C211</f>
        <v>223</v>
      </c>
      <c r="D75" s="361">
        <f>[3]B!E211</f>
        <v>223</v>
      </c>
      <c r="E75" s="29">
        <f>[3]B!$AL$211</f>
        <v>12878250</v>
      </c>
      <c r="F75" s="7"/>
      <c r="G75" s="7"/>
      <c r="H75" s="7"/>
      <c r="I75" s="7"/>
      <c r="J75" s="7"/>
      <c r="K75" s="7"/>
      <c r="L75" s="7"/>
    </row>
    <row r="76" spans="1:12" s="3" customFormat="1" ht="15" customHeight="1" x14ac:dyDescent="0.2">
      <c r="A76" s="257" t="s">
        <v>114</v>
      </c>
      <c r="B76" s="49" t="s">
        <v>115</v>
      </c>
      <c r="C76" s="361">
        <f>[3]B!C212</f>
        <v>392</v>
      </c>
      <c r="D76" s="361">
        <f>[3]B!E212</f>
        <v>392</v>
      </c>
      <c r="E76" s="29">
        <f>[3]B!$AL$212</f>
        <v>37706480</v>
      </c>
      <c r="F76" s="7"/>
      <c r="G76" s="7"/>
      <c r="H76" s="7"/>
      <c r="I76" s="7"/>
      <c r="J76" s="7"/>
      <c r="K76" s="7"/>
      <c r="L76" s="7"/>
    </row>
    <row r="77" spans="1:12" s="3" customFormat="1" ht="20.100000000000001" customHeight="1" x14ac:dyDescent="0.2">
      <c r="A77" s="258"/>
      <c r="B77" s="50" t="s">
        <v>79</v>
      </c>
      <c r="C77" s="362">
        <f>SUM(C60:C76)</f>
        <v>5153</v>
      </c>
      <c r="D77" s="362">
        <f t="shared" ref="D77:E77" si="0">SUM(D60:D76)</f>
        <v>4966</v>
      </c>
      <c r="E77" s="359">
        <f t="shared" si="0"/>
        <v>311558660</v>
      </c>
      <c r="F77" s="7"/>
      <c r="G77" s="7"/>
      <c r="H77" s="7"/>
      <c r="I77" s="7"/>
      <c r="J77" s="7"/>
      <c r="K77" s="7"/>
      <c r="L77" s="7"/>
    </row>
    <row r="78" spans="1:12" s="3" customFormat="1" ht="24.95" customHeight="1" x14ac:dyDescent="0.2">
      <c r="A78" s="52" t="s">
        <v>116</v>
      </c>
      <c r="B78" s="53"/>
      <c r="C78" s="363"/>
      <c r="D78" s="363"/>
      <c r="E78" s="55"/>
      <c r="F78" s="7"/>
      <c r="G78" s="7"/>
      <c r="H78" s="7"/>
      <c r="I78" s="7"/>
      <c r="J78" s="7"/>
      <c r="K78" s="7"/>
      <c r="L78" s="7"/>
    </row>
    <row r="79" spans="1:12" s="3" customFormat="1" ht="39.950000000000003" customHeight="1" x14ac:dyDescent="0.2">
      <c r="A79" s="8" t="s">
        <v>3</v>
      </c>
      <c r="B79" s="56" t="s">
        <v>117</v>
      </c>
      <c r="C79" s="478" t="s">
        <v>5</v>
      </c>
      <c r="D79" s="57" t="s">
        <v>6</v>
      </c>
      <c r="E79" s="478" t="s">
        <v>7</v>
      </c>
      <c r="F79" s="7"/>
      <c r="G79" s="7"/>
      <c r="H79" s="7"/>
      <c r="I79" s="7"/>
      <c r="J79" s="7"/>
      <c r="K79" s="7"/>
      <c r="L79" s="7"/>
    </row>
    <row r="80" spans="1:12" s="3" customFormat="1" ht="15" customHeight="1" x14ac:dyDescent="0.2">
      <c r="A80" s="243">
        <v>3003001</v>
      </c>
      <c r="B80" s="58" t="s">
        <v>118</v>
      </c>
      <c r="C80" s="364">
        <f>[3]B!C3150</f>
        <v>6</v>
      </c>
      <c r="D80" s="365">
        <f>[3]B!$E$3150</f>
        <v>6</v>
      </c>
      <c r="E80" s="28">
        <f>[3]B!$AL$3150</f>
        <v>50520</v>
      </c>
      <c r="F80" s="7"/>
      <c r="G80" s="7"/>
      <c r="H80" s="7"/>
      <c r="I80" s="7"/>
      <c r="J80" s="7"/>
      <c r="K80" s="7"/>
      <c r="L80" s="7"/>
    </row>
    <row r="81" spans="1:22" s="3" customFormat="1" ht="15" customHeight="1" x14ac:dyDescent="0.2">
      <c r="A81" s="241" t="s">
        <v>119</v>
      </c>
      <c r="B81" s="59" t="s">
        <v>120</v>
      </c>
      <c r="C81" s="366">
        <f>[3]B!C3151</f>
        <v>0</v>
      </c>
      <c r="D81" s="367">
        <f>[3]B!$E$3151</f>
        <v>0</v>
      </c>
      <c r="E81" s="29">
        <f>[3]B!$AL$3151</f>
        <v>0</v>
      </c>
      <c r="F81" s="7"/>
      <c r="G81" s="7"/>
      <c r="H81" s="7"/>
      <c r="I81" s="7"/>
      <c r="J81" s="7"/>
      <c r="K81" s="7"/>
      <c r="L81" s="7"/>
    </row>
    <row r="82" spans="1:22" s="3" customFormat="1" ht="15" customHeight="1" x14ac:dyDescent="0.2">
      <c r="A82" s="241" t="s">
        <v>121</v>
      </c>
      <c r="B82" s="59" t="s">
        <v>122</v>
      </c>
      <c r="C82" s="366">
        <f>[3]B!C3152</f>
        <v>1</v>
      </c>
      <c r="D82" s="366">
        <f>[3]B!$E$3152</f>
        <v>1</v>
      </c>
      <c r="E82" s="29">
        <f>[3]B!$AL$3152</f>
        <v>16880</v>
      </c>
      <c r="F82" s="7"/>
      <c r="G82" s="7"/>
      <c r="H82" s="7"/>
      <c r="I82" s="7"/>
      <c r="J82" s="7"/>
      <c r="K82" s="7"/>
      <c r="L82" s="7"/>
    </row>
    <row r="83" spans="1:22" s="3" customFormat="1" ht="15" customHeight="1" x14ac:dyDescent="0.2">
      <c r="A83" s="241" t="s">
        <v>123</v>
      </c>
      <c r="B83" s="59" t="s">
        <v>124</v>
      </c>
      <c r="C83" s="366">
        <f>[3]B!C3153</f>
        <v>0</v>
      </c>
      <c r="D83" s="366">
        <f>[3]B!$E$3153</f>
        <v>0</v>
      </c>
      <c r="E83" s="29">
        <f>[3]B!$AL$3153</f>
        <v>0</v>
      </c>
      <c r="F83" s="7"/>
      <c r="G83" s="7"/>
      <c r="H83" s="7"/>
      <c r="I83" s="7"/>
      <c r="J83" s="7"/>
      <c r="K83" s="7"/>
      <c r="L83" s="7"/>
    </row>
    <row r="84" spans="1:22" s="3" customFormat="1" ht="15" customHeight="1" x14ac:dyDescent="0.2">
      <c r="A84" s="253" t="s">
        <v>125</v>
      </c>
      <c r="B84" s="60" t="s">
        <v>126</v>
      </c>
      <c r="C84" s="368">
        <f>[3]B!C3154</f>
        <v>0</v>
      </c>
      <c r="D84" s="368">
        <f>[3]B!$E$3154</f>
        <v>0</v>
      </c>
      <c r="E84" s="61">
        <f>[3]B!$AL$3154</f>
        <v>0</v>
      </c>
      <c r="F84" s="7"/>
      <c r="G84" s="7"/>
      <c r="H84" s="7"/>
      <c r="I84" s="7"/>
      <c r="J84" s="7"/>
      <c r="K84" s="7"/>
      <c r="L84" s="7"/>
    </row>
    <row r="85" spans="1:22" s="3" customFormat="1" ht="15" customHeight="1" x14ac:dyDescent="0.2">
      <c r="A85" s="258"/>
      <c r="B85" s="62" t="s">
        <v>79</v>
      </c>
      <c r="C85" s="369">
        <f>SUM(C80:C84)</f>
        <v>7</v>
      </c>
      <c r="D85" s="369">
        <f>SUM(D80:D84)</f>
        <v>7</v>
      </c>
      <c r="E85" s="370">
        <f>SUM(E80:E84)</f>
        <v>67400</v>
      </c>
      <c r="F85" s="7"/>
      <c r="G85" s="7"/>
      <c r="H85" s="7"/>
      <c r="I85" s="7"/>
      <c r="J85" s="7"/>
      <c r="K85" s="7"/>
      <c r="L85" s="7"/>
    </row>
    <row r="86" spans="1:22" s="67" customFormat="1" ht="24.95" customHeight="1" x14ac:dyDescent="0.2">
      <c r="A86" s="549" t="s">
        <v>127</v>
      </c>
      <c r="B86" s="549"/>
      <c r="C86" s="371"/>
      <c r="D86" s="371"/>
      <c r="E86" s="66"/>
    </row>
    <row r="87" spans="1:22" s="3" customFormat="1" ht="39.950000000000003" customHeight="1" x14ac:dyDescent="0.2">
      <c r="A87" s="8" t="s">
        <v>3</v>
      </c>
      <c r="B87" s="56" t="s">
        <v>128</v>
      </c>
      <c r="C87" s="478" t="s">
        <v>5</v>
      </c>
      <c r="D87" s="57" t="s">
        <v>6</v>
      </c>
      <c r="E87" s="478" t="s">
        <v>7</v>
      </c>
      <c r="F87" s="7"/>
      <c r="G87" s="7"/>
      <c r="H87" s="7"/>
      <c r="I87" s="7"/>
      <c r="J87" s="7"/>
      <c r="K87" s="7"/>
      <c r="L87" s="7"/>
    </row>
    <row r="88" spans="1:22" s="3" customFormat="1" ht="15" customHeight="1" x14ac:dyDescent="0.2">
      <c r="A88" s="243">
        <v>2401061</v>
      </c>
      <c r="B88" s="58" t="s">
        <v>129</v>
      </c>
      <c r="C88" s="364">
        <f>[3]B!$C$2951</f>
        <v>159</v>
      </c>
      <c r="D88" s="364">
        <f>[3]B!$E$2951</f>
        <v>159</v>
      </c>
      <c r="E88" s="28">
        <f>[3]B!$AL$2951</f>
        <v>3577500</v>
      </c>
      <c r="F88" s="7"/>
      <c r="G88" s="7"/>
      <c r="H88" s="7"/>
      <c r="I88" s="7"/>
      <c r="J88" s="7"/>
      <c r="K88" s="7"/>
      <c r="L88" s="7"/>
    </row>
    <row r="89" spans="1:22" s="3" customFormat="1" ht="15" customHeight="1" x14ac:dyDescent="0.2">
      <c r="A89" s="241" t="s">
        <v>130</v>
      </c>
      <c r="B89" s="59" t="s">
        <v>131</v>
      </c>
      <c r="C89" s="366">
        <f>[3]B!$C$2952</f>
        <v>203</v>
      </c>
      <c r="D89" s="366">
        <f>[3]B!$E$2952</f>
        <v>203</v>
      </c>
      <c r="E89" s="29">
        <f>[3]B!$AL$2952</f>
        <v>14368340</v>
      </c>
      <c r="F89" s="7"/>
      <c r="G89" s="7"/>
      <c r="H89" s="7"/>
      <c r="I89" s="7"/>
      <c r="J89" s="7"/>
      <c r="K89" s="7"/>
      <c r="L89" s="7"/>
    </row>
    <row r="90" spans="1:22" s="3" customFormat="1" ht="15" customHeight="1" x14ac:dyDescent="0.2">
      <c r="A90" s="241" t="s">
        <v>132</v>
      </c>
      <c r="B90" s="59" t="s">
        <v>133</v>
      </c>
      <c r="C90" s="366">
        <f>[3]B!$C$2953</f>
        <v>0</v>
      </c>
      <c r="D90" s="366">
        <f>[3]B!$E$2953</f>
        <v>0</v>
      </c>
      <c r="E90" s="29">
        <f>[3]B!$AL$2953</f>
        <v>0</v>
      </c>
      <c r="F90" s="7"/>
      <c r="G90" s="7"/>
      <c r="H90" s="7"/>
      <c r="I90" s="7"/>
      <c r="J90" s="7"/>
      <c r="K90" s="7"/>
      <c r="L90" s="7"/>
    </row>
    <row r="91" spans="1:22" s="3" customFormat="1" ht="15" customHeight="1" x14ac:dyDescent="0.2">
      <c r="A91" s="241" t="s">
        <v>134</v>
      </c>
      <c r="B91" s="59" t="s">
        <v>135</v>
      </c>
      <c r="C91" s="366">
        <f>[3]B!$C$2954</f>
        <v>219</v>
      </c>
      <c r="D91" s="366">
        <f>[3]B!$E$2954</f>
        <v>217</v>
      </c>
      <c r="E91" s="29">
        <f>[3]B!$AL$2954</f>
        <v>670530</v>
      </c>
      <c r="F91" s="7"/>
      <c r="G91" s="7"/>
      <c r="H91" s="7"/>
      <c r="I91" s="7"/>
      <c r="J91" s="7"/>
      <c r="K91" s="7"/>
      <c r="L91" s="7"/>
    </row>
    <row r="92" spans="1:22" s="3" customFormat="1" ht="15" customHeight="1" x14ac:dyDescent="0.2">
      <c r="A92" s="241" t="s">
        <v>136</v>
      </c>
      <c r="B92" s="59" t="s">
        <v>137</v>
      </c>
      <c r="C92" s="366">
        <f>[3]B!$C$2955</f>
        <v>0</v>
      </c>
      <c r="D92" s="366">
        <f>[3]B!$E$2955</f>
        <v>0</v>
      </c>
      <c r="E92" s="29">
        <f>[3]B!$AL$2955</f>
        <v>0</v>
      </c>
      <c r="F92" s="7"/>
      <c r="G92" s="7"/>
      <c r="H92" s="7"/>
      <c r="I92" s="7"/>
      <c r="J92" s="7"/>
      <c r="K92" s="7"/>
      <c r="L92" s="7"/>
    </row>
    <row r="93" spans="1:22" s="3" customFormat="1" ht="15" customHeight="1" x14ac:dyDescent="0.2">
      <c r="A93" s="241" t="s">
        <v>138</v>
      </c>
      <c r="B93" s="59" t="s">
        <v>139</v>
      </c>
      <c r="C93" s="366">
        <f>[3]B!$C$2956</f>
        <v>0</v>
      </c>
      <c r="D93" s="366">
        <f>[3]B!$E$2956</f>
        <v>0</v>
      </c>
      <c r="E93" s="29">
        <f>[3]B!$AL$2956</f>
        <v>0</v>
      </c>
      <c r="F93" s="7"/>
      <c r="G93" s="7"/>
      <c r="H93" s="7"/>
      <c r="I93" s="7"/>
      <c r="J93" s="7"/>
      <c r="K93" s="7"/>
      <c r="L93" s="7"/>
      <c r="V93" s="68"/>
    </row>
    <row r="94" spans="1:22" s="3" customFormat="1" ht="15" customHeight="1" x14ac:dyDescent="0.2">
      <c r="A94" s="253" t="s">
        <v>140</v>
      </c>
      <c r="B94" s="60" t="s">
        <v>141</v>
      </c>
      <c r="C94" s="368">
        <f>[3]B!$C$2957</f>
        <v>0</v>
      </c>
      <c r="D94" s="368">
        <f>[3]B!$E$2957</f>
        <v>0</v>
      </c>
      <c r="E94" s="61">
        <f>[3]B!$AL$2957</f>
        <v>0</v>
      </c>
      <c r="F94" s="7"/>
      <c r="G94" s="7"/>
      <c r="H94" s="7"/>
      <c r="I94" s="7"/>
      <c r="J94" s="7"/>
      <c r="K94" s="7"/>
      <c r="L94" s="7"/>
      <c r="V94" s="68"/>
    </row>
    <row r="95" spans="1:22" s="3" customFormat="1" ht="15" customHeight="1" x14ac:dyDescent="0.2">
      <c r="A95" s="258"/>
      <c r="B95" s="62" t="s">
        <v>79</v>
      </c>
      <c r="C95" s="372">
        <f>SUM(C88:C94)</f>
        <v>581</v>
      </c>
      <c r="D95" s="372">
        <f>SUM(D88:D94)</f>
        <v>579</v>
      </c>
      <c r="E95" s="370">
        <f>SUM(E88:E94)</f>
        <v>18616370</v>
      </c>
      <c r="F95" s="7"/>
      <c r="G95" s="7"/>
      <c r="H95" s="7"/>
      <c r="I95" s="7"/>
      <c r="J95" s="7"/>
      <c r="K95" s="7"/>
      <c r="L95" s="7"/>
      <c r="V95" s="68"/>
    </row>
    <row r="96" spans="1:22" s="72" customFormat="1" ht="24.95" customHeight="1" x14ac:dyDescent="0.2">
      <c r="A96" s="548" t="s">
        <v>142</v>
      </c>
      <c r="B96" s="548"/>
      <c r="C96" s="373"/>
      <c r="D96" s="373"/>
      <c r="E96" s="43"/>
      <c r="F96" s="259"/>
      <c r="G96" s="259"/>
      <c r="H96" s="259"/>
      <c r="I96" s="259"/>
      <c r="J96" s="259"/>
      <c r="K96" s="259"/>
      <c r="L96" s="259"/>
      <c r="M96" s="259"/>
      <c r="N96" s="259"/>
      <c r="O96" s="71"/>
      <c r="V96" s="73"/>
    </row>
    <row r="97" spans="1:22" ht="39.950000000000003" customHeight="1" x14ac:dyDescent="0.2">
      <c r="A97" s="8" t="s">
        <v>3</v>
      </c>
      <c r="B97" s="8" t="s">
        <v>4</v>
      </c>
      <c r="C97" s="478" t="s">
        <v>5</v>
      </c>
      <c r="D97" s="57" t="s">
        <v>6</v>
      </c>
      <c r="E97" s="478" t="s">
        <v>7</v>
      </c>
      <c r="F97" s="260"/>
      <c r="G97" s="260"/>
      <c r="H97" s="260"/>
      <c r="I97" s="260"/>
      <c r="J97" s="260"/>
      <c r="K97" s="260"/>
      <c r="L97" s="260"/>
      <c r="M97" s="260"/>
      <c r="N97" s="260"/>
      <c r="O97" s="74"/>
      <c r="V97" s="75"/>
    </row>
    <row r="98" spans="1:22" ht="15" customHeight="1" x14ac:dyDescent="0.2">
      <c r="A98" s="243">
        <v>2004103</v>
      </c>
      <c r="B98" s="58" t="s">
        <v>143</v>
      </c>
      <c r="C98" s="364">
        <f>[3]B!$C$2628</f>
        <v>54</v>
      </c>
      <c r="D98" s="364">
        <f>[3]B!$E$2628</f>
        <v>47</v>
      </c>
      <c r="E98" s="28">
        <f>[3]B!$AL$2628</f>
        <v>7398740</v>
      </c>
      <c r="F98" s="260"/>
      <c r="G98" s="260"/>
      <c r="H98" s="260"/>
      <c r="I98" s="260"/>
      <c r="J98" s="260"/>
      <c r="K98" s="260"/>
      <c r="L98" s="260"/>
      <c r="M98" s="260"/>
      <c r="N98" s="260"/>
      <c r="O98" s="74"/>
      <c r="V98" s="75"/>
    </row>
    <row r="99" spans="1:22" ht="15" customHeight="1" x14ac:dyDescent="0.2">
      <c r="A99" s="253" t="s">
        <v>144</v>
      </c>
      <c r="B99" s="60" t="s">
        <v>145</v>
      </c>
      <c r="C99" s="366">
        <f>[3]B!$C$2629</f>
        <v>1</v>
      </c>
      <c r="D99" s="366">
        <f>[3]B!$E$2629</f>
        <v>1</v>
      </c>
      <c r="E99" s="29">
        <f>[3]B!$AL$2629</f>
        <v>165620</v>
      </c>
      <c r="F99" s="260"/>
      <c r="G99" s="260"/>
      <c r="H99" s="260"/>
      <c r="I99" s="260"/>
      <c r="J99" s="260"/>
      <c r="K99" s="260"/>
      <c r="L99" s="260"/>
      <c r="M99" s="260"/>
      <c r="N99" s="260"/>
      <c r="O99" s="74"/>
      <c r="V99" s="75"/>
    </row>
    <row r="100" spans="1:22" ht="28.5" x14ac:dyDescent="0.2">
      <c r="A100" s="261">
        <v>2004003</v>
      </c>
      <c r="B100" s="60" t="s">
        <v>146</v>
      </c>
      <c r="C100" s="368">
        <f>[3]B!C2630</f>
        <v>0</v>
      </c>
      <c r="D100" s="368">
        <f>[3]B!E2630</f>
        <v>0</v>
      </c>
      <c r="E100" s="61">
        <f>[3]B!$AL$2630</f>
        <v>0</v>
      </c>
      <c r="F100" s="260"/>
      <c r="G100" s="260"/>
      <c r="H100" s="260"/>
      <c r="I100" s="260"/>
      <c r="J100" s="260"/>
      <c r="K100" s="260"/>
      <c r="L100" s="260"/>
      <c r="M100" s="260"/>
      <c r="N100" s="260"/>
      <c r="O100" s="74"/>
      <c r="V100" s="75"/>
    </row>
    <row r="101" spans="1:22" ht="15" customHeight="1" x14ac:dyDescent="0.2">
      <c r="A101" s="258"/>
      <c r="B101" s="62" t="s">
        <v>79</v>
      </c>
      <c r="C101" s="369">
        <f>SUM(C98:C100)</f>
        <v>55</v>
      </c>
      <c r="D101" s="369">
        <f>SUM(D98:D100)</f>
        <v>48</v>
      </c>
      <c r="E101" s="370">
        <f>SUM(E98:E100)</f>
        <v>7564360</v>
      </c>
      <c r="F101" s="260"/>
      <c r="G101" s="260"/>
      <c r="H101" s="260"/>
      <c r="I101" s="260"/>
      <c r="J101" s="260"/>
      <c r="K101" s="260"/>
      <c r="L101" s="260"/>
      <c r="M101" s="260"/>
      <c r="N101" s="260"/>
      <c r="O101" s="74"/>
      <c r="V101" s="75"/>
    </row>
    <row r="102" spans="1:22" s="72" customFormat="1" ht="24.95" customHeight="1" x14ac:dyDescent="0.2">
      <c r="A102" s="548" t="s">
        <v>147</v>
      </c>
      <c r="B102" s="548"/>
      <c r="C102" s="360"/>
      <c r="D102" s="360"/>
      <c r="E102" s="43"/>
      <c r="F102" s="259"/>
      <c r="G102" s="259"/>
      <c r="H102" s="259"/>
      <c r="I102" s="259"/>
      <c r="J102" s="259"/>
      <c r="K102" s="259"/>
      <c r="L102" s="259"/>
      <c r="M102" s="259"/>
      <c r="N102" s="259"/>
      <c r="O102" s="259"/>
      <c r="P102" s="259"/>
      <c r="Q102" s="71"/>
      <c r="V102" s="76"/>
    </row>
    <row r="103" spans="1:22" ht="39.950000000000003" customHeight="1" x14ac:dyDescent="0.2">
      <c r="A103" s="8"/>
      <c r="B103" s="8" t="s">
        <v>148</v>
      </c>
      <c r="C103" s="478" t="s">
        <v>5</v>
      </c>
      <c r="D103" s="57" t="s">
        <v>6</v>
      </c>
      <c r="E103" s="478" t="s">
        <v>7</v>
      </c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74"/>
    </row>
    <row r="104" spans="1:22" ht="15" customHeight="1" x14ac:dyDescent="0.2">
      <c r="A104" s="262" t="s">
        <v>149</v>
      </c>
      <c r="B104" s="58" t="s">
        <v>150</v>
      </c>
      <c r="C104" s="374">
        <f>[3]B!C2976</f>
        <v>387</v>
      </c>
      <c r="D104" s="374">
        <f>[3]B!E2976</f>
        <v>387</v>
      </c>
      <c r="E104" s="28">
        <f>[3]B!$AL$2976</f>
        <v>1572130</v>
      </c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74"/>
    </row>
    <row r="105" spans="1:22" ht="15" customHeight="1" x14ac:dyDescent="0.2">
      <c r="A105" s="264" t="s">
        <v>151</v>
      </c>
      <c r="B105" s="59" t="s">
        <v>152</v>
      </c>
      <c r="C105" s="374">
        <f>[3]B!C2995</f>
        <v>291</v>
      </c>
      <c r="D105" s="374">
        <f>[3]B!E2995</f>
        <v>291</v>
      </c>
      <c r="E105" s="29">
        <f>[3]B!$AL$2995</f>
        <v>980670</v>
      </c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74"/>
    </row>
    <row r="106" spans="1:22" ht="15" customHeight="1" x14ac:dyDescent="0.2">
      <c r="A106" s="264" t="s">
        <v>153</v>
      </c>
      <c r="B106" s="77" t="s">
        <v>154</v>
      </c>
      <c r="C106" s="374">
        <f>[3]B!C3013</f>
        <v>189</v>
      </c>
      <c r="D106" s="374">
        <f>[3]B!E3013</f>
        <v>189</v>
      </c>
      <c r="E106" s="29">
        <f>[3]B!$AL$3013</f>
        <v>1496300</v>
      </c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74"/>
    </row>
    <row r="107" spans="1:22" ht="15" customHeight="1" x14ac:dyDescent="0.2">
      <c r="A107" s="264" t="s">
        <v>155</v>
      </c>
      <c r="B107" s="59" t="s">
        <v>156</v>
      </c>
      <c r="C107" s="374">
        <f>[3]B!C3045</f>
        <v>36</v>
      </c>
      <c r="D107" s="374">
        <f>[3]B!E3045</f>
        <v>36</v>
      </c>
      <c r="E107" s="29">
        <f>[3]B!$AL$3045</f>
        <v>1948440</v>
      </c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74"/>
    </row>
    <row r="108" spans="1:22" ht="15" customHeight="1" x14ac:dyDescent="0.2">
      <c r="A108" s="264" t="s">
        <v>157</v>
      </c>
      <c r="B108" s="59" t="s">
        <v>158</v>
      </c>
      <c r="C108" s="374">
        <f>[3]B!C3073</f>
        <v>32</v>
      </c>
      <c r="D108" s="374">
        <f>[3]B!I3073</f>
        <v>14</v>
      </c>
      <c r="E108" s="29">
        <f>[3]B!AL3073</f>
        <v>489430</v>
      </c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74"/>
    </row>
    <row r="109" spans="1:22" ht="15" customHeight="1" x14ac:dyDescent="0.2">
      <c r="A109" s="253"/>
      <c r="B109" s="60" t="s">
        <v>159</v>
      </c>
      <c r="C109" s="375">
        <f>[3]B!$C$3134</f>
        <v>0</v>
      </c>
      <c r="D109" s="376"/>
      <c r="E109" s="39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74"/>
    </row>
    <row r="110" spans="1:22" ht="15" customHeight="1" x14ac:dyDescent="0.2">
      <c r="A110" s="258"/>
      <c r="B110" s="62" t="s">
        <v>160</v>
      </c>
      <c r="C110" s="377">
        <f>SUM(C104:C109)</f>
        <v>935</v>
      </c>
      <c r="D110" s="377">
        <f>SUM(D104:D108)</f>
        <v>917</v>
      </c>
      <c r="E110" s="370">
        <f>SUM(E104:E108)</f>
        <v>6486970</v>
      </c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74"/>
    </row>
    <row r="111" spans="1:22" s="84" customFormat="1" ht="24.95" customHeight="1" x14ac:dyDescent="0.2">
      <c r="A111" s="80" t="s">
        <v>161</v>
      </c>
      <c r="B111" s="81"/>
      <c r="C111" s="378"/>
      <c r="D111" s="378"/>
      <c r="E111" s="83"/>
    </row>
    <row r="112" spans="1:22" s="84" customFormat="1" ht="39.950000000000003" customHeight="1" x14ac:dyDescent="0.2">
      <c r="A112" s="8" t="s">
        <v>3</v>
      </c>
      <c r="B112" s="8" t="s">
        <v>4</v>
      </c>
      <c r="C112" s="57" t="s">
        <v>162</v>
      </c>
      <c r="D112" s="57" t="s">
        <v>6</v>
      </c>
      <c r="E112" s="478" t="s">
        <v>7</v>
      </c>
    </row>
    <row r="113" spans="1:19" s="84" customFormat="1" ht="15" customHeight="1" x14ac:dyDescent="0.2">
      <c r="A113" s="243">
        <v>3001001</v>
      </c>
      <c r="B113" s="58" t="s">
        <v>163</v>
      </c>
      <c r="C113" s="379">
        <f>[3]B!$C$3137</f>
        <v>302</v>
      </c>
      <c r="D113" s="379">
        <f>[3]B!$E$3137</f>
        <v>302</v>
      </c>
      <c r="E113" s="28">
        <f>[3]B!$AL$3137</f>
        <v>7118140</v>
      </c>
    </row>
    <row r="114" spans="1:19" s="84" customFormat="1" ht="15" customHeight="1" x14ac:dyDescent="0.2">
      <c r="A114" s="253" t="s">
        <v>164</v>
      </c>
      <c r="B114" s="60" t="s">
        <v>165</v>
      </c>
      <c r="C114" s="380">
        <f>[3]B!$C$3138</f>
        <v>0</v>
      </c>
      <c r="D114" s="380">
        <f>[3]B!$E$3138</f>
        <v>0</v>
      </c>
      <c r="E114" s="61">
        <f>[3]B!$AL$3138</f>
        <v>0</v>
      </c>
    </row>
    <row r="115" spans="1:19" s="84" customFormat="1" ht="15" customHeight="1" x14ac:dyDescent="0.2">
      <c r="A115" s="258"/>
      <c r="B115" s="62" t="s">
        <v>160</v>
      </c>
      <c r="C115" s="381">
        <f>SUM(C113:C114)</f>
        <v>302</v>
      </c>
      <c r="D115" s="381">
        <f>SUM(D113:D114)</f>
        <v>302</v>
      </c>
      <c r="E115" s="86">
        <f>SUM(E113:E114)</f>
        <v>7118140</v>
      </c>
    </row>
    <row r="116" spans="1:19" s="84" customFormat="1" ht="24.95" customHeight="1" x14ac:dyDescent="0.2">
      <c r="A116" s="52" t="s">
        <v>166</v>
      </c>
      <c r="B116" s="87"/>
      <c r="C116" s="360"/>
      <c r="D116" s="360"/>
      <c r="E116" s="43"/>
    </row>
    <row r="117" spans="1:19" s="84" customFormat="1" ht="39.950000000000003" customHeight="1" x14ac:dyDescent="0.2">
      <c r="A117" s="8" t="s">
        <v>3</v>
      </c>
      <c r="B117" s="56" t="s">
        <v>4</v>
      </c>
      <c r="C117" s="57" t="s">
        <v>162</v>
      </c>
      <c r="D117" s="57" t="s">
        <v>6</v>
      </c>
      <c r="E117" s="478" t="s">
        <v>7</v>
      </c>
    </row>
    <row r="118" spans="1:19" s="84" customFormat="1" ht="15" customHeight="1" x14ac:dyDescent="0.2">
      <c r="A118" s="258" t="s">
        <v>167</v>
      </c>
      <c r="B118" s="60" t="s">
        <v>168</v>
      </c>
      <c r="C118" s="382">
        <f>[3]B!$C$1192</f>
        <v>1612</v>
      </c>
      <c r="D118" s="382">
        <f>[3]B!$E$1192</f>
        <v>1570</v>
      </c>
      <c r="E118" s="86">
        <f>[3]B!$AL$1192</f>
        <v>57837860</v>
      </c>
    </row>
    <row r="119" spans="1:19" ht="24.95" customHeight="1" x14ac:dyDescent="0.2">
      <c r="A119" s="3" t="s">
        <v>169</v>
      </c>
    </row>
    <row r="120" spans="1:19" ht="24.95" customHeight="1" x14ac:dyDescent="0.2">
      <c r="A120" s="550" t="s">
        <v>170</v>
      </c>
      <c r="B120" s="551"/>
      <c r="C120" s="556" t="s">
        <v>160</v>
      </c>
      <c r="D120" s="588" t="s">
        <v>171</v>
      </c>
      <c r="E120" s="589"/>
      <c r="F120" s="589"/>
      <c r="G120" s="589"/>
      <c r="H120" s="590" t="s">
        <v>172</v>
      </c>
      <c r="I120" s="591"/>
      <c r="J120" s="592"/>
      <c r="K120" s="593" t="s">
        <v>173</v>
      </c>
      <c r="L120" s="594"/>
      <c r="M120" s="595"/>
      <c r="N120" s="596" t="s">
        <v>174</v>
      </c>
      <c r="O120" s="599" t="s">
        <v>175</v>
      </c>
      <c r="P120" s="600"/>
      <c r="Q120" s="568" t="s">
        <v>176</v>
      </c>
      <c r="R120" s="568" t="s">
        <v>177</v>
      </c>
      <c r="S120" s="571" t="s">
        <v>7</v>
      </c>
    </row>
    <row r="121" spans="1:19" ht="20.100000000000001" customHeight="1" x14ac:dyDescent="0.2">
      <c r="A121" s="552"/>
      <c r="B121" s="553"/>
      <c r="C121" s="557"/>
      <c r="D121" s="574" t="s">
        <v>178</v>
      </c>
      <c r="E121" s="576" t="s">
        <v>179</v>
      </c>
      <c r="F121" s="577"/>
      <c r="G121" s="578" t="s">
        <v>180</v>
      </c>
      <c r="H121" s="580" t="s">
        <v>181</v>
      </c>
      <c r="I121" s="582" t="s">
        <v>182</v>
      </c>
      <c r="J121" s="584" t="s">
        <v>183</v>
      </c>
      <c r="K121" s="586" t="s">
        <v>184</v>
      </c>
      <c r="L121" s="587" t="s">
        <v>185</v>
      </c>
      <c r="M121" s="601" t="s">
        <v>186</v>
      </c>
      <c r="N121" s="597"/>
      <c r="O121" s="602" t="s">
        <v>187</v>
      </c>
      <c r="P121" s="603" t="s">
        <v>188</v>
      </c>
      <c r="Q121" s="569"/>
      <c r="R121" s="569"/>
      <c r="S121" s="572"/>
    </row>
    <row r="122" spans="1:19" ht="20.100000000000001" customHeight="1" x14ac:dyDescent="0.2">
      <c r="A122" s="554"/>
      <c r="B122" s="555"/>
      <c r="C122" s="558"/>
      <c r="D122" s="575"/>
      <c r="E122" s="88" t="s">
        <v>189</v>
      </c>
      <c r="F122" s="89" t="s">
        <v>190</v>
      </c>
      <c r="G122" s="579"/>
      <c r="H122" s="581"/>
      <c r="I122" s="583"/>
      <c r="J122" s="585"/>
      <c r="K122" s="586"/>
      <c r="L122" s="587"/>
      <c r="M122" s="601"/>
      <c r="N122" s="598"/>
      <c r="O122" s="602"/>
      <c r="P122" s="603"/>
      <c r="Q122" s="570"/>
      <c r="R122" s="570"/>
      <c r="S122" s="573"/>
    </row>
    <row r="123" spans="1:19" s="91" customFormat="1" ht="15" customHeight="1" x14ac:dyDescent="0.25">
      <c r="A123" s="559" t="s">
        <v>191</v>
      </c>
      <c r="B123" s="560"/>
      <c r="C123" s="383">
        <f>+C124+C125+C126+C127+C128+C129+C133+C134+C135</f>
        <v>154899</v>
      </c>
      <c r="D123" s="383">
        <f t="shared" ref="D123:P123" si="1">+D124+D125+D126+D127+D128+D129+D133+D134+D135</f>
        <v>152971</v>
      </c>
      <c r="E123" s="383">
        <f t="shared" si="1"/>
        <v>152971</v>
      </c>
      <c r="F123" s="383">
        <f t="shared" si="1"/>
        <v>0</v>
      </c>
      <c r="G123" s="383">
        <f t="shared" si="1"/>
        <v>1928</v>
      </c>
      <c r="H123" s="383">
        <f t="shared" si="1"/>
        <v>33724</v>
      </c>
      <c r="I123" s="383">
        <f t="shared" si="1"/>
        <v>90025</v>
      </c>
      <c r="J123" s="383">
        <f t="shared" si="1"/>
        <v>31150</v>
      </c>
      <c r="K123" s="383">
        <f t="shared" si="1"/>
        <v>0</v>
      </c>
      <c r="L123" s="383">
        <f t="shared" si="1"/>
        <v>0</v>
      </c>
      <c r="M123" s="383">
        <f t="shared" si="1"/>
        <v>0</v>
      </c>
      <c r="N123" s="383">
        <f t="shared" si="1"/>
        <v>0</v>
      </c>
      <c r="O123" s="383">
        <f t="shared" si="1"/>
        <v>0</v>
      </c>
      <c r="P123" s="383">
        <f t="shared" si="1"/>
        <v>283</v>
      </c>
      <c r="Q123" s="383">
        <f>+Q124+Q125+Q126+Q127+Q128+Q129+Q133+Q134+Q135</f>
        <v>0</v>
      </c>
      <c r="R123" s="383">
        <v>0</v>
      </c>
      <c r="S123" s="90">
        <f>SUM(S124:S128,S129,S133:S135)</f>
        <v>1497334110</v>
      </c>
    </row>
    <row r="124" spans="1:19" ht="15" customHeight="1" x14ac:dyDescent="0.2">
      <c r="A124" s="92" t="s">
        <v>192</v>
      </c>
      <c r="B124" s="93" t="s">
        <v>193</v>
      </c>
      <c r="C124" s="384">
        <f>[3]B!C297</f>
        <v>40625</v>
      </c>
      <c r="D124" s="384">
        <f>[3]B!D297</f>
        <v>39813</v>
      </c>
      <c r="E124" s="384">
        <f>[3]B!E297</f>
        <v>39813</v>
      </c>
      <c r="F124" s="384">
        <f>[3]B!F297</f>
        <v>0</v>
      </c>
      <c r="G124" s="384">
        <f>[3]B!G297</f>
        <v>812</v>
      </c>
      <c r="H124" s="384">
        <f>[3]B!AA297</f>
        <v>16110</v>
      </c>
      <c r="I124" s="384">
        <f>[3]B!AB297</f>
        <v>10760</v>
      </c>
      <c r="J124" s="384">
        <f>[3]B!AC297</f>
        <v>13755</v>
      </c>
      <c r="K124" s="384">
        <f>[3]B!AD297</f>
        <v>0</v>
      </c>
      <c r="L124" s="384">
        <f>[3]B!AE297</f>
        <v>0</v>
      </c>
      <c r="M124" s="384">
        <f>[3]B!AF297</f>
        <v>0</v>
      </c>
      <c r="N124" s="384">
        <f>[3]B!AG297</f>
        <v>0</v>
      </c>
      <c r="O124" s="384">
        <f>[3]B!AH297</f>
        <v>0</v>
      </c>
      <c r="P124" s="384">
        <f>[3]B!AI297</f>
        <v>3</v>
      </c>
      <c r="Q124" s="384">
        <f>[3]B!AJ297</f>
        <v>0</v>
      </c>
      <c r="R124" s="385"/>
      <c r="S124" s="94">
        <f>[3]B!$AL$297</f>
        <v>68919050</v>
      </c>
    </row>
    <row r="125" spans="1:19" ht="15" customHeight="1" x14ac:dyDescent="0.2">
      <c r="A125" s="95" t="s">
        <v>194</v>
      </c>
      <c r="B125" s="96" t="s">
        <v>195</v>
      </c>
      <c r="C125" s="386">
        <f>[3]B!C375</f>
        <v>49194</v>
      </c>
      <c r="D125" s="386">
        <f>[3]B!D375</f>
        <v>48577</v>
      </c>
      <c r="E125" s="386">
        <f>[3]B!E375</f>
        <v>48577</v>
      </c>
      <c r="F125" s="386">
        <f>[3]B!F375</f>
        <v>0</v>
      </c>
      <c r="G125" s="386">
        <f>[3]B!G375</f>
        <v>617</v>
      </c>
      <c r="H125" s="386">
        <f>[3]B!AA375</f>
        <v>15529</v>
      </c>
      <c r="I125" s="386">
        <f>[3]B!AB375</f>
        <v>18929</v>
      </c>
      <c r="J125" s="386">
        <f>[3]B!AC375</f>
        <v>14736</v>
      </c>
      <c r="K125" s="386">
        <f>[3]B!AD375</f>
        <v>0</v>
      </c>
      <c r="L125" s="386">
        <f>[3]B!AE375</f>
        <v>0</v>
      </c>
      <c r="M125" s="386">
        <f>[3]B!AF375</f>
        <v>0</v>
      </c>
      <c r="N125" s="386">
        <f>[3]B!AG375</f>
        <v>0</v>
      </c>
      <c r="O125" s="386">
        <f>[3]B!AH375</f>
        <v>0</v>
      </c>
      <c r="P125" s="386">
        <f>[3]B!AI375</f>
        <v>79</v>
      </c>
      <c r="Q125" s="386">
        <f>[3]B!AJ375</f>
        <v>0</v>
      </c>
      <c r="R125" s="387"/>
      <c r="S125" s="97">
        <f>[3]B!$AL$375</f>
        <v>80219140</v>
      </c>
    </row>
    <row r="126" spans="1:19" ht="15" customHeight="1" x14ac:dyDescent="0.2">
      <c r="A126" s="95" t="s">
        <v>196</v>
      </c>
      <c r="B126" s="96" t="s">
        <v>197</v>
      </c>
      <c r="C126" s="386">
        <f>[3]B!C421</f>
        <v>3434</v>
      </c>
      <c r="D126" s="386">
        <f>[3]B!D421</f>
        <v>3416</v>
      </c>
      <c r="E126" s="386">
        <f>[3]B!E421</f>
        <v>3416</v>
      </c>
      <c r="F126" s="386">
        <f>[3]B!F421</f>
        <v>0</v>
      </c>
      <c r="G126" s="386">
        <f>[3]B!G421</f>
        <v>18</v>
      </c>
      <c r="H126" s="386">
        <f>[3]B!AA421</f>
        <v>182</v>
      </c>
      <c r="I126" s="386">
        <f>[3]B!AB421</f>
        <v>3195</v>
      </c>
      <c r="J126" s="386">
        <f>[3]B!AC421</f>
        <v>57</v>
      </c>
      <c r="K126" s="386">
        <f>[3]B!AD421</f>
        <v>0</v>
      </c>
      <c r="L126" s="386">
        <f>[3]B!AE421</f>
        <v>0</v>
      </c>
      <c r="M126" s="386">
        <f>[3]B!AF421</f>
        <v>0</v>
      </c>
      <c r="N126" s="386">
        <f>[3]B!AG421</f>
        <v>0</v>
      </c>
      <c r="O126" s="386">
        <f>[3]B!AH421</f>
        <v>0</v>
      </c>
      <c r="P126" s="386">
        <f>[3]B!AI421</f>
        <v>39</v>
      </c>
      <c r="Q126" s="386">
        <f>[3]B!AJ421</f>
        <v>0</v>
      </c>
      <c r="R126" s="387"/>
      <c r="S126" s="97">
        <f>[3]B!$AL$421</f>
        <v>14601910</v>
      </c>
    </row>
    <row r="127" spans="1:19" ht="15" customHeight="1" x14ac:dyDescent="0.2">
      <c r="A127" s="95" t="s">
        <v>198</v>
      </c>
      <c r="B127" s="96" t="s">
        <v>199</v>
      </c>
      <c r="C127" s="386">
        <f>[3]B!C435</f>
        <v>0</v>
      </c>
      <c r="D127" s="386">
        <f>[3]B!D435</f>
        <v>0</v>
      </c>
      <c r="E127" s="386">
        <f>[3]B!E435</f>
        <v>0</v>
      </c>
      <c r="F127" s="386">
        <f>[3]B!F435</f>
        <v>0</v>
      </c>
      <c r="G127" s="386">
        <f>[3]B!G435</f>
        <v>0</v>
      </c>
      <c r="H127" s="386">
        <f>[3]B!AA435</f>
        <v>0</v>
      </c>
      <c r="I127" s="386">
        <f>[3]B!AB435</f>
        <v>0</v>
      </c>
      <c r="J127" s="386">
        <f>[3]B!AC435</f>
        <v>0</v>
      </c>
      <c r="K127" s="386">
        <f>[3]B!AD435</f>
        <v>0</v>
      </c>
      <c r="L127" s="386">
        <f>[3]B!AE435</f>
        <v>0</v>
      </c>
      <c r="M127" s="386">
        <f>[3]B!AF435</f>
        <v>0</v>
      </c>
      <c r="N127" s="386">
        <f>[3]B!AG435</f>
        <v>0</v>
      </c>
      <c r="O127" s="386">
        <f>[3]B!AH435</f>
        <v>0</v>
      </c>
      <c r="P127" s="386">
        <f>[3]B!AI435</f>
        <v>6</v>
      </c>
      <c r="Q127" s="386">
        <f>[3]B!AJ435</f>
        <v>0</v>
      </c>
      <c r="R127" s="387"/>
      <c r="S127" s="97">
        <f>[3]B!$AL$435</f>
        <v>0</v>
      </c>
    </row>
    <row r="128" spans="1:19" ht="15" customHeight="1" x14ac:dyDescent="0.2">
      <c r="A128" s="98" t="s">
        <v>200</v>
      </c>
      <c r="B128" s="99" t="s">
        <v>201</v>
      </c>
      <c r="C128" s="388">
        <f>[3]B!C514</f>
        <v>815</v>
      </c>
      <c r="D128" s="388">
        <f>[3]B!D514</f>
        <v>811</v>
      </c>
      <c r="E128" s="388">
        <f>[3]B!E514</f>
        <v>811</v>
      </c>
      <c r="F128" s="388">
        <f>[3]B!F514</f>
        <v>0</v>
      </c>
      <c r="G128" s="388">
        <f>[3]B!G514</f>
        <v>4</v>
      </c>
      <c r="H128" s="388">
        <f>[3]B!AA514</f>
        <v>63</v>
      </c>
      <c r="I128" s="388">
        <f>[3]B!AB514</f>
        <v>752</v>
      </c>
      <c r="J128" s="388">
        <f>[3]B!AC514</f>
        <v>0</v>
      </c>
      <c r="K128" s="388">
        <f>[3]B!AD514</f>
        <v>0</v>
      </c>
      <c r="L128" s="388">
        <f>[3]B!AE514</f>
        <v>0</v>
      </c>
      <c r="M128" s="388">
        <f>[3]B!AF514</f>
        <v>0</v>
      </c>
      <c r="N128" s="388">
        <f>[3]B!AG514</f>
        <v>0</v>
      </c>
      <c r="O128" s="388">
        <f>[3]B!AH514</f>
        <v>0</v>
      </c>
      <c r="P128" s="388">
        <f>[3]B!AI514</f>
        <v>135</v>
      </c>
      <c r="Q128" s="388">
        <f>[3]B!AJ514</f>
        <v>0</v>
      </c>
      <c r="R128" s="389"/>
      <c r="S128" s="100">
        <f>[3]B!$AL$514</f>
        <v>5931030</v>
      </c>
    </row>
    <row r="129" spans="1:19" ht="15" customHeight="1" x14ac:dyDescent="0.2">
      <c r="A129" s="561" t="s">
        <v>202</v>
      </c>
      <c r="B129" s="4" t="s">
        <v>203</v>
      </c>
      <c r="C129" s="390">
        <f>SUM(C130:C132)</f>
        <v>56837</v>
      </c>
      <c r="D129" s="391">
        <f>SUM(D130:D132)</f>
        <v>56378</v>
      </c>
      <c r="E129" s="392">
        <f t="shared" ref="E129:P129" si="2">SUM(E130:E132)</f>
        <v>56378</v>
      </c>
      <c r="F129" s="393">
        <f t="shared" si="2"/>
        <v>0</v>
      </c>
      <c r="G129" s="394">
        <f t="shared" si="2"/>
        <v>459</v>
      </c>
      <c r="H129" s="394">
        <f t="shared" si="2"/>
        <v>1533</v>
      </c>
      <c r="I129" s="394">
        <f t="shared" si="2"/>
        <v>53942</v>
      </c>
      <c r="J129" s="394">
        <f t="shared" si="2"/>
        <v>1362</v>
      </c>
      <c r="K129" s="394">
        <f t="shared" si="2"/>
        <v>0</v>
      </c>
      <c r="L129" s="394">
        <f t="shared" si="2"/>
        <v>0</v>
      </c>
      <c r="M129" s="394">
        <f t="shared" si="2"/>
        <v>0</v>
      </c>
      <c r="N129" s="394">
        <f t="shared" si="2"/>
        <v>0</v>
      </c>
      <c r="O129" s="394">
        <f t="shared" si="2"/>
        <v>0</v>
      </c>
      <c r="P129" s="394">
        <f t="shared" si="2"/>
        <v>19</v>
      </c>
      <c r="Q129" s="395">
        <f>SUM(Q130:Q132)</f>
        <v>0</v>
      </c>
      <c r="R129" s="396">
        <v>0</v>
      </c>
      <c r="S129" s="102">
        <f>SUM(S130:S132)</f>
        <v>1320456000</v>
      </c>
    </row>
    <row r="130" spans="1:19" ht="15" customHeight="1" x14ac:dyDescent="0.2">
      <c r="A130" s="561"/>
      <c r="B130" s="103" t="s">
        <v>204</v>
      </c>
      <c r="C130" s="384">
        <f>[3]B!C573</f>
        <v>3752</v>
      </c>
      <c r="D130" s="384">
        <f>[3]B!D573</f>
        <v>3731</v>
      </c>
      <c r="E130" s="384">
        <f>[3]B!E573</f>
        <v>3731</v>
      </c>
      <c r="F130" s="384">
        <f>[3]B!F573</f>
        <v>0</v>
      </c>
      <c r="G130" s="384">
        <f>[3]B!G573</f>
        <v>21</v>
      </c>
      <c r="H130" s="384">
        <f>[3]B!AA573</f>
        <v>918</v>
      </c>
      <c r="I130" s="384">
        <f>[3]B!AB573</f>
        <v>2475</v>
      </c>
      <c r="J130" s="384">
        <f>[3]B!AC573</f>
        <v>359</v>
      </c>
      <c r="K130" s="384">
        <f>[3]B!AD573</f>
        <v>0</v>
      </c>
      <c r="L130" s="384">
        <f>[3]B!AE573</f>
        <v>0</v>
      </c>
      <c r="M130" s="384">
        <f>[3]B!AF573</f>
        <v>0</v>
      </c>
      <c r="N130" s="384">
        <f>[3]B!AG573</f>
        <v>0</v>
      </c>
      <c r="O130" s="384">
        <f>[3]B!AH573</f>
        <v>0</v>
      </c>
      <c r="P130" s="384">
        <f>[3]B!AI573</f>
        <v>4</v>
      </c>
      <c r="Q130" s="384">
        <f>[3]B!AJ573</f>
        <v>0</v>
      </c>
      <c r="R130" s="385"/>
      <c r="S130" s="104">
        <f>[3]B!$AL$573</f>
        <v>14069510</v>
      </c>
    </row>
    <row r="131" spans="1:19" ht="15" customHeight="1" x14ac:dyDescent="0.2">
      <c r="A131" s="561"/>
      <c r="B131" s="105" t="s">
        <v>205</v>
      </c>
      <c r="C131" s="386">
        <f>[3]B!C593</f>
        <v>29</v>
      </c>
      <c r="D131" s="386">
        <f>[3]B!D593</f>
        <v>29</v>
      </c>
      <c r="E131" s="386">
        <f>[3]B!E593</f>
        <v>29</v>
      </c>
      <c r="F131" s="386">
        <f>[3]B!F593</f>
        <v>0</v>
      </c>
      <c r="G131" s="386">
        <f>[3]B!G593</f>
        <v>0</v>
      </c>
      <c r="H131" s="386">
        <f>[3]B!AA593</f>
        <v>0</v>
      </c>
      <c r="I131" s="386">
        <f>[3]B!AB593</f>
        <v>29</v>
      </c>
      <c r="J131" s="386">
        <f>[3]B!AC593</f>
        <v>0</v>
      </c>
      <c r="K131" s="386">
        <f>[3]B!AD593</f>
        <v>0</v>
      </c>
      <c r="L131" s="386">
        <f>[3]B!AE593</f>
        <v>0</v>
      </c>
      <c r="M131" s="386">
        <f>[3]B!AF593</f>
        <v>0</v>
      </c>
      <c r="N131" s="386">
        <f>[3]B!AG593</f>
        <v>0</v>
      </c>
      <c r="O131" s="386">
        <f>[3]B!AH593</f>
        <v>0</v>
      </c>
      <c r="P131" s="386">
        <f>[3]B!AI593</f>
        <v>0</v>
      </c>
      <c r="Q131" s="386">
        <f>[3]B!AJ593</f>
        <v>0</v>
      </c>
      <c r="R131" s="387"/>
      <c r="S131" s="97">
        <f>[3]B!$AL$593</f>
        <v>95120</v>
      </c>
    </row>
    <row r="132" spans="1:19" ht="15" customHeight="1" x14ac:dyDescent="0.2">
      <c r="A132" s="562"/>
      <c r="B132" s="106" t="s">
        <v>206</v>
      </c>
      <c r="C132" s="397">
        <f>[3]B!C634</f>
        <v>53056</v>
      </c>
      <c r="D132" s="397">
        <f>[3]B!D634</f>
        <v>52618</v>
      </c>
      <c r="E132" s="397">
        <f>[3]B!E634</f>
        <v>52618</v>
      </c>
      <c r="F132" s="397">
        <f>[3]B!F634</f>
        <v>0</v>
      </c>
      <c r="G132" s="397">
        <f>[3]B!G634</f>
        <v>438</v>
      </c>
      <c r="H132" s="397">
        <f>[3]B!AA634</f>
        <v>615</v>
      </c>
      <c r="I132" s="397">
        <f>[3]B!AB634</f>
        <v>51438</v>
      </c>
      <c r="J132" s="397">
        <f>[3]B!AC634</f>
        <v>1003</v>
      </c>
      <c r="K132" s="397">
        <f>[3]B!AD634</f>
        <v>0</v>
      </c>
      <c r="L132" s="397">
        <f>[3]B!AE634</f>
        <v>0</v>
      </c>
      <c r="M132" s="397">
        <f>[3]B!AF634</f>
        <v>0</v>
      </c>
      <c r="N132" s="397">
        <f>[3]B!AG634</f>
        <v>0</v>
      </c>
      <c r="O132" s="397">
        <f>[3]B!AH634</f>
        <v>0</v>
      </c>
      <c r="P132" s="397">
        <f>[3]B!AI634</f>
        <v>15</v>
      </c>
      <c r="Q132" s="397">
        <f>[3]B!AJ634</f>
        <v>0</v>
      </c>
      <c r="R132" s="398"/>
      <c r="S132" s="97">
        <f>[3]B!$AL$634</f>
        <v>1306291370</v>
      </c>
    </row>
    <row r="133" spans="1:19" ht="15" customHeight="1" x14ac:dyDescent="0.2">
      <c r="A133" s="92" t="s">
        <v>207</v>
      </c>
      <c r="B133" s="93" t="s">
        <v>208</v>
      </c>
      <c r="C133" s="384">
        <f>[3]B!C644</f>
        <v>477</v>
      </c>
      <c r="D133" s="384">
        <f>[3]B!D644</f>
        <v>477</v>
      </c>
      <c r="E133" s="384">
        <f>[3]B!E644</f>
        <v>477</v>
      </c>
      <c r="F133" s="384">
        <f>[3]B!F644</f>
        <v>0</v>
      </c>
      <c r="G133" s="384">
        <f>[3]B!G644</f>
        <v>0</v>
      </c>
      <c r="H133" s="384">
        <f>[3]B!AA644</f>
        <v>10</v>
      </c>
      <c r="I133" s="384">
        <f>[3]B!AB644</f>
        <v>0</v>
      </c>
      <c r="J133" s="384">
        <f>[3]B!AC644</f>
        <v>467</v>
      </c>
      <c r="K133" s="384">
        <f>[3]B!AD644</f>
        <v>0</v>
      </c>
      <c r="L133" s="384">
        <f>[3]B!AE644</f>
        <v>0</v>
      </c>
      <c r="M133" s="384">
        <f>[3]B!AF644</f>
        <v>0</v>
      </c>
      <c r="N133" s="384">
        <f>[3]B!AG644</f>
        <v>0</v>
      </c>
      <c r="O133" s="384">
        <f>[3]B!AH644</f>
        <v>0</v>
      </c>
      <c r="P133" s="384">
        <f>[3]B!AI644</f>
        <v>0</v>
      </c>
      <c r="Q133" s="384">
        <f>[3]B!AJ644</f>
        <v>0</v>
      </c>
      <c r="R133" s="385"/>
      <c r="S133" s="97">
        <f>[3]B!$AL$644</f>
        <v>996930</v>
      </c>
    </row>
    <row r="134" spans="1:19" s="109" customFormat="1" ht="15" customHeight="1" x14ac:dyDescent="0.2">
      <c r="A134" s="95" t="s">
        <v>209</v>
      </c>
      <c r="B134" s="486" t="s">
        <v>210</v>
      </c>
      <c r="C134" s="386">
        <f>[3]B!C705</f>
        <v>73</v>
      </c>
      <c r="D134" s="386">
        <f>[3]B!D705</f>
        <v>72</v>
      </c>
      <c r="E134" s="386">
        <f>[3]B!E705</f>
        <v>72</v>
      </c>
      <c r="F134" s="386">
        <f>[3]B!F705</f>
        <v>0</v>
      </c>
      <c r="G134" s="386">
        <f>[3]B!G705</f>
        <v>1</v>
      </c>
      <c r="H134" s="386">
        <f>[3]B!AA705</f>
        <v>21</v>
      </c>
      <c r="I134" s="386">
        <f>[3]B!AB705</f>
        <v>37</v>
      </c>
      <c r="J134" s="386">
        <f>[3]B!AC705</f>
        <v>15</v>
      </c>
      <c r="K134" s="386">
        <f>[3]B!AD705</f>
        <v>0</v>
      </c>
      <c r="L134" s="386">
        <f>[3]B!AE705</f>
        <v>0</v>
      </c>
      <c r="M134" s="386">
        <f>[3]B!AF705</f>
        <v>0</v>
      </c>
      <c r="N134" s="386">
        <f>[3]B!AG705</f>
        <v>0</v>
      </c>
      <c r="O134" s="386">
        <f>[3]B!AH705</f>
        <v>0</v>
      </c>
      <c r="P134" s="386">
        <f>[3]B!AI705</f>
        <v>0</v>
      </c>
      <c r="Q134" s="386">
        <f>[3]B!AJ705</f>
        <v>0</v>
      </c>
      <c r="R134" s="387"/>
      <c r="S134" s="108">
        <f>[3]B!$AL$705</f>
        <v>132430</v>
      </c>
    </row>
    <row r="135" spans="1:19" ht="15" customHeight="1" x14ac:dyDescent="0.2">
      <c r="A135" s="95" t="s">
        <v>211</v>
      </c>
      <c r="B135" s="486" t="s">
        <v>212</v>
      </c>
      <c r="C135" s="388">
        <f>[3]B!C747</f>
        <v>3444</v>
      </c>
      <c r="D135" s="388">
        <f>[3]B!D747</f>
        <v>3427</v>
      </c>
      <c r="E135" s="388">
        <f>[3]B!E747</f>
        <v>3427</v>
      </c>
      <c r="F135" s="388">
        <f>[3]B!F747</f>
        <v>0</v>
      </c>
      <c r="G135" s="388">
        <f>[3]B!G747</f>
        <v>17</v>
      </c>
      <c r="H135" s="388">
        <f>[3]B!AA747</f>
        <v>276</v>
      </c>
      <c r="I135" s="388">
        <f>[3]B!AB747</f>
        <v>2410</v>
      </c>
      <c r="J135" s="388">
        <f>[3]B!AC747</f>
        <v>758</v>
      </c>
      <c r="K135" s="388">
        <f>[3]B!AD747</f>
        <v>0</v>
      </c>
      <c r="L135" s="388">
        <f>[3]B!AE747</f>
        <v>0</v>
      </c>
      <c r="M135" s="388">
        <f>[3]B!AF747</f>
        <v>0</v>
      </c>
      <c r="N135" s="388">
        <f>[3]B!AG747</f>
        <v>0</v>
      </c>
      <c r="O135" s="388">
        <f>[3]B!AH747</f>
        <v>0</v>
      </c>
      <c r="P135" s="388">
        <f>[3]B!AI747</f>
        <v>2</v>
      </c>
      <c r="Q135" s="388">
        <f>[3]B!AJ747</f>
        <v>0</v>
      </c>
      <c r="R135" s="389"/>
      <c r="S135" s="97">
        <f>[3]B!$AL$747</f>
        <v>6077620</v>
      </c>
    </row>
    <row r="136" spans="1:19" s="3" customFormat="1" ht="15" customHeight="1" x14ac:dyDescent="0.2">
      <c r="A136" s="559" t="s">
        <v>213</v>
      </c>
      <c r="B136" s="560"/>
      <c r="C136" s="399">
        <f t="shared" ref="C136:P136" si="3">+C137+C138+C139+C140+C144+C145</f>
        <v>4539</v>
      </c>
      <c r="D136" s="400">
        <f t="shared" si="3"/>
        <v>4514</v>
      </c>
      <c r="E136" s="392">
        <f t="shared" si="3"/>
        <v>4510</v>
      </c>
      <c r="F136" s="393">
        <f t="shared" si="3"/>
        <v>4</v>
      </c>
      <c r="G136" s="394">
        <f t="shared" si="3"/>
        <v>25</v>
      </c>
      <c r="H136" s="392">
        <f t="shared" si="3"/>
        <v>693</v>
      </c>
      <c r="I136" s="401">
        <f t="shared" si="3"/>
        <v>1260</v>
      </c>
      <c r="J136" s="393">
        <f t="shared" si="3"/>
        <v>2586</v>
      </c>
      <c r="K136" s="392">
        <f t="shared" si="3"/>
        <v>11</v>
      </c>
      <c r="L136" s="401">
        <f t="shared" si="3"/>
        <v>0</v>
      </c>
      <c r="M136" s="393">
        <f t="shared" si="3"/>
        <v>0</v>
      </c>
      <c r="N136" s="393">
        <f t="shared" si="3"/>
        <v>0</v>
      </c>
      <c r="O136" s="402">
        <f t="shared" si="3"/>
        <v>0</v>
      </c>
      <c r="P136" s="403">
        <f t="shared" si="3"/>
        <v>1</v>
      </c>
      <c r="Q136" s="404">
        <f>+Q137+Q138+Q139+Q140+Q144+Q145</f>
        <v>0</v>
      </c>
      <c r="R136" s="405">
        <f>+R137+R138+R139</f>
        <v>0</v>
      </c>
      <c r="S136" s="102">
        <f>+S137+S138+S139+S140+S144</f>
        <v>138792050</v>
      </c>
    </row>
    <row r="137" spans="1:19" ht="15" customHeight="1" x14ac:dyDescent="0.2">
      <c r="A137" s="92" t="s">
        <v>214</v>
      </c>
      <c r="B137" s="110" t="s">
        <v>215</v>
      </c>
      <c r="C137" s="384">
        <f>[3]B!C807</f>
        <v>1979</v>
      </c>
      <c r="D137" s="384">
        <f>[3]B!D807</f>
        <v>1954</v>
      </c>
      <c r="E137" s="384">
        <f>[3]B!E807</f>
        <v>1950</v>
      </c>
      <c r="F137" s="384">
        <f>[3]B!F807</f>
        <v>4</v>
      </c>
      <c r="G137" s="384">
        <f>[3]B!G807</f>
        <v>25</v>
      </c>
      <c r="H137" s="406">
        <f>[3]B!AA807</f>
        <v>349</v>
      </c>
      <c r="I137" s="406">
        <f>[3]B!AB807</f>
        <v>597</v>
      </c>
      <c r="J137" s="406">
        <f>[3]B!AC807</f>
        <v>1033</v>
      </c>
      <c r="K137" s="406">
        <f>[3]B!AD807</f>
        <v>0</v>
      </c>
      <c r="L137" s="406">
        <f>[3]B!AE807</f>
        <v>0</v>
      </c>
      <c r="M137" s="406">
        <f>[3]B!AF807</f>
        <v>0</v>
      </c>
      <c r="N137" s="406">
        <f>[3]B!AG807</f>
        <v>0</v>
      </c>
      <c r="O137" s="406">
        <f>[3]B!AH807</f>
        <v>0</v>
      </c>
      <c r="P137" s="406">
        <f>[3]B!AI807</f>
        <v>0</v>
      </c>
      <c r="Q137" s="406">
        <f>[3]B!AJ807</f>
        <v>0</v>
      </c>
      <c r="R137" s="407"/>
      <c r="S137" s="104">
        <f>[3]B!$AL$807</f>
        <v>19221190</v>
      </c>
    </row>
    <row r="138" spans="1:19" ht="15" customHeight="1" x14ac:dyDescent="0.2">
      <c r="A138" s="98" t="s">
        <v>216</v>
      </c>
      <c r="B138" s="111" t="s">
        <v>217</v>
      </c>
      <c r="C138" s="386">
        <f>[3]B!C830</f>
        <v>0</v>
      </c>
      <c r="D138" s="386">
        <f>[3]B!D830</f>
        <v>0</v>
      </c>
      <c r="E138" s="386">
        <f>[3]B!E830</f>
        <v>0</v>
      </c>
      <c r="F138" s="386">
        <f>[3]B!F830</f>
        <v>0</v>
      </c>
      <c r="G138" s="386">
        <f>[3]B!G830</f>
        <v>0</v>
      </c>
      <c r="H138" s="408">
        <f>[3]B!AA830</f>
        <v>0</v>
      </c>
      <c r="I138" s="408">
        <f>[3]B!AB830</f>
        <v>0</v>
      </c>
      <c r="J138" s="408">
        <f>[3]B!AC830</f>
        <v>0</v>
      </c>
      <c r="K138" s="408">
        <f>[3]B!AD830</f>
        <v>0</v>
      </c>
      <c r="L138" s="408">
        <f>[3]B!AE830</f>
        <v>0</v>
      </c>
      <c r="M138" s="408">
        <f>[3]B!AF830</f>
        <v>0</v>
      </c>
      <c r="N138" s="408">
        <f>[3]B!AG830</f>
        <v>0</v>
      </c>
      <c r="O138" s="408">
        <f>[3]B!AH830</f>
        <v>0</v>
      </c>
      <c r="P138" s="408">
        <f>[3]B!AI830</f>
        <v>0</v>
      </c>
      <c r="Q138" s="408">
        <f>[3]B!AJ830</f>
        <v>0</v>
      </c>
      <c r="R138" s="409"/>
      <c r="S138" s="97">
        <f>[3]B!$AL$830</f>
        <v>0</v>
      </c>
    </row>
    <row r="139" spans="1:19" ht="15" customHeight="1" x14ac:dyDescent="0.2">
      <c r="A139" s="483" t="s">
        <v>218</v>
      </c>
      <c r="B139" s="113" t="s">
        <v>219</v>
      </c>
      <c r="C139" s="388">
        <f>[3]B!C860</f>
        <v>1683</v>
      </c>
      <c r="D139" s="388">
        <f>[3]B!D860</f>
        <v>1683</v>
      </c>
      <c r="E139" s="388">
        <f>[3]B!E860</f>
        <v>1683</v>
      </c>
      <c r="F139" s="388">
        <f>[3]B!F860</f>
        <v>0</v>
      </c>
      <c r="G139" s="388">
        <f>[3]B!G860</f>
        <v>0</v>
      </c>
      <c r="H139" s="410">
        <f>[3]B!AA860</f>
        <v>200</v>
      </c>
      <c r="I139" s="410">
        <f>[3]B!AB860</f>
        <v>201</v>
      </c>
      <c r="J139" s="410">
        <f>[3]B!AC860</f>
        <v>1282</v>
      </c>
      <c r="K139" s="410">
        <f>[3]B!AD860</f>
        <v>11</v>
      </c>
      <c r="L139" s="410">
        <f>[3]B!AE860</f>
        <v>0</v>
      </c>
      <c r="M139" s="410">
        <f>[3]B!AF860</f>
        <v>0</v>
      </c>
      <c r="N139" s="410">
        <f>[3]B!AG860</f>
        <v>0</v>
      </c>
      <c r="O139" s="410">
        <f>[3]B!AH860</f>
        <v>0</v>
      </c>
      <c r="P139" s="410">
        <f>[3]B!AI860</f>
        <v>0</v>
      </c>
      <c r="Q139" s="410">
        <f>[3]B!AJ860</f>
        <v>0</v>
      </c>
      <c r="R139" s="411"/>
      <c r="S139" s="97">
        <f>[3]B!$AL$860</f>
        <v>101332970</v>
      </c>
    </row>
    <row r="140" spans="1:19" ht="15" customHeight="1" x14ac:dyDescent="0.2">
      <c r="A140" s="563" t="s">
        <v>196</v>
      </c>
      <c r="B140" s="110" t="s">
        <v>220</v>
      </c>
      <c r="C140" s="412">
        <f>SUM(C141:C143)</f>
        <v>877</v>
      </c>
      <c r="D140" s="351">
        <f>SUM(D141:D143)</f>
        <v>877</v>
      </c>
      <c r="E140" s="459">
        <f t="shared" ref="E140:P140" si="4">SUM(E141:E143)</f>
        <v>877</v>
      </c>
      <c r="F140" s="460">
        <f t="shared" si="4"/>
        <v>0</v>
      </c>
      <c r="G140" s="461">
        <f t="shared" si="4"/>
        <v>0</v>
      </c>
      <c r="H140" s="462">
        <f t="shared" si="4"/>
        <v>144</v>
      </c>
      <c r="I140" s="463">
        <f t="shared" si="4"/>
        <v>462</v>
      </c>
      <c r="J140" s="464">
        <f t="shared" si="4"/>
        <v>271</v>
      </c>
      <c r="K140" s="462">
        <f t="shared" si="4"/>
        <v>0</v>
      </c>
      <c r="L140" s="463">
        <f t="shared" si="4"/>
        <v>0</v>
      </c>
      <c r="M140" s="464">
        <f t="shared" si="4"/>
        <v>0</v>
      </c>
      <c r="N140" s="464">
        <f>SUM(N141:N143)</f>
        <v>0</v>
      </c>
      <c r="O140" s="465">
        <f t="shared" si="4"/>
        <v>0</v>
      </c>
      <c r="P140" s="466">
        <f t="shared" si="4"/>
        <v>0</v>
      </c>
      <c r="Q140" s="467">
        <f>SUM(Q141:Q143)</f>
        <v>0</v>
      </c>
      <c r="R140" s="468">
        <f>SUM(R141:R144)</f>
        <v>0</v>
      </c>
      <c r="S140" s="97">
        <f>SUM(S141:S143)</f>
        <v>18237890</v>
      </c>
    </row>
    <row r="141" spans="1:19" ht="15" customHeight="1" x14ac:dyDescent="0.2">
      <c r="A141" s="563"/>
      <c r="B141" s="105" t="s">
        <v>221</v>
      </c>
      <c r="C141" s="384">
        <f>[3]B!C885-[3]B!C862-[3]B!C863</f>
        <v>757</v>
      </c>
      <c r="D141" s="384">
        <f>[3]B!D885-[3]B!D862-[3]B!D863</f>
        <v>757</v>
      </c>
      <c r="E141" s="384">
        <f>[3]B!E885-[3]B!E862-[3]B!E863</f>
        <v>757</v>
      </c>
      <c r="F141" s="384">
        <f>[3]B!F885-[3]B!F862-[3]B!F863</f>
        <v>0</v>
      </c>
      <c r="G141" s="384">
        <f>[3]B!G885-[3]B!G862-[3]B!G863</f>
        <v>0</v>
      </c>
      <c r="H141" s="406">
        <f>[3]B!AA885-[3]B!AA862-[3]B!AA863</f>
        <v>113</v>
      </c>
      <c r="I141" s="406">
        <f>[3]B!AB885-[3]B!AB862-[3]B!AB863</f>
        <v>414</v>
      </c>
      <c r="J141" s="406">
        <f>[3]B!AC885-[3]B!AC862-[3]B!AC863</f>
        <v>230</v>
      </c>
      <c r="K141" s="406">
        <f>[3]B!AD885-[3]B!AD862-[3]B!AD863</f>
        <v>0</v>
      </c>
      <c r="L141" s="406">
        <f>[3]B!AE885-[3]B!AE862-[3]B!AE863</f>
        <v>0</v>
      </c>
      <c r="M141" s="406">
        <f>[3]B!AF885-[3]B!AF862-[3]B!AF863</f>
        <v>0</v>
      </c>
      <c r="N141" s="406">
        <f>[3]B!AG885-[3]B!AG862-[3]B!AG863</f>
        <v>0</v>
      </c>
      <c r="O141" s="406">
        <f>[3]B!AH885-[3]B!AH862-[3]B!AH863</f>
        <v>0</v>
      </c>
      <c r="P141" s="406">
        <f>[3]B!AI885-[3]B!AI862-[3]B!AI863</f>
        <v>0</v>
      </c>
      <c r="Q141" s="406">
        <f>[3]B!AJ885-[3]B!AJ862-[3]B!AJ863</f>
        <v>0</v>
      </c>
      <c r="R141" s="407"/>
      <c r="S141" s="97">
        <f>[3]B!$AL$885-[3]B!$AL$862-[3]B!$AL$863</f>
        <v>15509090</v>
      </c>
    </row>
    <row r="142" spans="1:19" ht="15" customHeight="1" x14ac:dyDescent="0.2">
      <c r="A142" s="563"/>
      <c r="B142" s="105" t="s">
        <v>222</v>
      </c>
      <c r="C142" s="386">
        <f>[3]B!C862</f>
        <v>0</v>
      </c>
      <c r="D142" s="386">
        <f>[3]B!D862</f>
        <v>0</v>
      </c>
      <c r="E142" s="386">
        <f>[3]B!E862</f>
        <v>0</v>
      </c>
      <c r="F142" s="386">
        <f>[3]B!F862</f>
        <v>0</v>
      </c>
      <c r="G142" s="386">
        <f>[3]B!G862</f>
        <v>0</v>
      </c>
      <c r="H142" s="408">
        <f>[3]B!AA862</f>
        <v>0</v>
      </c>
      <c r="I142" s="408">
        <f>[3]B!AB862</f>
        <v>0</v>
      </c>
      <c r="J142" s="408">
        <f>[3]B!AC862</f>
        <v>0</v>
      </c>
      <c r="K142" s="408">
        <f>[3]B!AD862</f>
        <v>0</v>
      </c>
      <c r="L142" s="408">
        <f>[3]B!AE862</f>
        <v>0</v>
      </c>
      <c r="M142" s="408">
        <f>[3]B!AF862</f>
        <v>0</v>
      </c>
      <c r="N142" s="408">
        <f>[3]B!AG862</f>
        <v>0</v>
      </c>
      <c r="O142" s="408">
        <f>[3]B!AH862</f>
        <v>0</v>
      </c>
      <c r="P142" s="408">
        <f>[3]B!AI862</f>
        <v>0</v>
      </c>
      <c r="Q142" s="408">
        <f>[3]B!AJ862</f>
        <v>0</v>
      </c>
      <c r="R142" s="409"/>
      <c r="S142" s="97">
        <f>[3]B!$AL$862</f>
        <v>0</v>
      </c>
    </row>
    <row r="143" spans="1:19" ht="15" customHeight="1" x14ac:dyDescent="0.2">
      <c r="A143" s="563"/>
      <c r="B143" s="106" t="s">
        <v>223</v>
      </c>
      <c r="C143" s="388">
        <f>[3]B!C863</f>
        <v>120</v>
      </c>
      <c r="D143" s="388">
        <f>[3]B!D863</f>
        <v>120</v>
      </c>
      <c r="E143" s="388">
        <f>[3]B!E863</f>
        <v>120</v>
      </c>
      <c r="F143" s="388">
        <f>[3]B!F863</f>
        <v>0</v>
      </c>
      <c r="G143" s="388">
        <f>[3]B!G863</f>
        <v>0</v>
      </c>
      <c r="H143" s="410">
        <f>[3]B!AA863</f>
        <v>31</v>
      </c>
      <c r="I143" s="410">
        <f>[3]B!AB863</f>
        <v>48</v>
      </c>
      <c r="J143" s="410">
        <f>[3]B!AC863</f>
        <v>41</v>
      </c>
      <c r="K143" s="410">
        <f>[3]B!AD863</f>
        <v>0</v>
      </c>
      <c r="L143" s="410">
        <f>[3]B!AE863</f>
        <v>0</v>
      </c>
      <c r="M143" s="410">
        <f>[3]B!AF863</f>
        <v>0</v>
      </c>
      <c r="N143" s="410">
        <f>[3]B!AG863</f>
        <v>0</v>
      </c>
      <c r="O143" s="410">
        <f>[3]B!AH863</f>
        <v>0</v>
      </c>
      <c r="P143" s="410">
        <f>[3]B!AI863</f>
        <v>0</v>
      </c>
      <c r="Q143" s="410">
        <f>[3]B!AJ863</f>
        <v>0</v>
      </c>
      <c r="R143" s="411"/>
      <c r="S143" s="97">
        <f>[3]B!$AL$863</f>
        <v>2728800</v>
      </c>
    </row>
    <row r="144" spans="1:19" ht="15" customHeight="1" x14ac:dyDescent="0.2">
      <c r="A144" s="92" t="s">
        <v>198</v>
      </c>
      <c r="B144" s="114" t="s">
        <v>224</v>
      </c>
      <c r="C144" s="413">
        <f>[3]B!C926</f>
        <v>0</v>
      </c>
      <c r="D144" s="413">
        <f>[3]B!D926</f>
        <v>0</v>
      </c>
      <c r="E144" s="413">
        <f>[3]B!E926</f>
        <v>0</v>
      </c>
      <c r="F144" s="413">
        <f>[3]B!F926</f>
        <v>0</v>
      </c>
      <c r="G144" s="413">
        <f>[3]B!G926</f>
        <v>0</v>
      </c>
      <c r="H144" s="414">
        <f>[3]B!AA926</f>
        <v>0</v>
      </c>
      <c r="I144" s="414">
        <f>[3]B!AB926</f>
        <v>0</v>
      </c>
      <c r="J144" s="414">
        <f>[3]B!AC926</f>
        <v>0</v>
      </c>
      <c r="K144" s="414">
        <f>[3]B!AD926</f>
        <v>0</v>
      </c>
      <c r="L144" s="414">
        <f>[3]B!AE926</f>
        <v>0</v>
      </c>
      <c r="M144" s="414">
        <f>[3]B!AF926</f>
        <v>0</v>
      </c>
      <c r="N144" s="414">
        <f>[3]B!AG926</f>
        <v>0</v>
      </c>
      <c r="O144" s="414">
        <f>[3]B!AH926</f>
        <v>0</v>
      </c>
      <c r="P144" s="414">
        <f>[3]B!AI926</f>
        <v>1</v>
      </c>
      <c r="Q144" s="414">
        <f>[3]B!AJ926</f>
        <v>0</v>
      </c>
      <c r="R144" s="415"/>
      <c r="S144" s="97">
        <f>[3]B!$AL$926</f>
        <v>0</v>
      </c>
    </row>
    <row r="145" spans="1:24" s="117" customFormat="1" ht="15" customHeight="1" x14ac:dyDescent="0.2">
      <c r="A145" s="98"/>
      <c r="B145" s="115" t="s">
        <v>225</v>
      </c>
      <c r="C145" s="388">
        <f>[3]B!C970</f>
        <v>0</v>
      </c>
      <c r="D145" s="388">
        <f>[3]B!D970</f>
        <v>0</v>
      </c>
      <c r="E145" s="388">
        <f>[3]B!E970</f>
        <v>0</v>
      </c>
      <c r="F145" s="388">
        <f>[3]B!F970</f>
        <v>0</v>
      </c>
      <c r="G145" s="388">
        <f>[3]B!G970</f>
        <v>0</v>
      </c>
      <c r="H145" s="410">
        <f>[3]B!AA970</f>
        <v>0</v>
      </c>
      <c r="I145" s="410">
        <f>[3]B!AB970</f>
        <v>0</v>
      </c>
      <c r="J145" s="410">
        <f>[3]B!AC970</f>
        <v>0</v>
      </c>
      <c r="K145" s="410">
        <f>[3]B!AD970</f>
        <v>0</v>
      </c>
      <c r="L145" s="410">
        <f>[3]B!AE970</f>
        <v>0</v>
      </c>
      <c r="M145" s="410">
        <f>[3]B!AF970</f>
        <v>0</v>
      </c>
      <c r="N145" s="410">
        <f>[3]B!AG970</f>
        <v>0</v>
      </c>
      <c r="O145" s="410">
        <f>[3]B!AH970</f>
        <v>0</v>
      </c>
      <c r="P145" s="410">
        <f>[3]B!AI970</f>
        <v>0</v>
      </c>
      <c r="Q145" s="410">
        <f>[3]B!AJ970</f>
        <v>0</v>
      </c>
      <c r="R145" s="389"/>
      <c r="S145" s="116"/>
    </row>
    <row r="146" spans="1:24" s="117" customFormat="1" ht="15" customHeight="1" x14ac:dyDescent="0.2">
      <c r="A146" s="564" t="s">
        <v>226</v>
      </c>
      <c r="B146" s="565"/>
      <c r="C146" s="384">
        <f>[3]B!C655</f>
        <v>5789</v>
      </c>
      <c r="D146" s="384">
        <f>[3]B!D655</f>
        <v>5607</v>
      </c>
      <c r="E146" s="384">
        <f>[3]B!E655</f>
        <v>5607</v>
      </c>
      <c r="F146" s="384">
        <f>[3]B!F655</f>
        <v>0</v>
      </c>
      <c r="G146" s="384">
        <f>[3]B!G655</f>
        <v>182</v>
      </c>
      <c r="H146" s="406">
        <f>[3]B!AA655</f>
        <v>3478</v>
      </c>
      <c r="I146" s="406">
        <f>[3]B!AB655</f>
        <v>1261</v>
      </c>
      <c r="J146" s="406">
        <f>[3]B!AC655</f>
        <v>1050</v>
      </c>
      <c r="K146" s="406">
        <f>[3]B!AD655</f>
        <v>0</v>
      </c>
      <c r="L146" s="406">
        <f>[3]B!AE655</f>
        <v>0</v>
      </c>
      <c r="M146" s="406">
        <f>[3]B!AF655</f>
        <v>0</v>
      </c>
      <c r="N146" s="406">
        <f>[3]B!AG655</f>
        <v>0</v>
      </c>
      <c r="O146" s="406">
        <f>[3]B!AH655</f>
        <v>0</v>
      </c>
      <c r="P146" s="406">
        <f>[3]B!AI655</f>
        <v>1</v>
      </c>
      <c r="Q146" s="406">
        <f>[3]B!AJ655</f>
        <v>0</v>
      </c>
      <c r="R146" s="385"/>
      <c r="S146" s="116"/>
    </row>
    <row r="147" spans="1:24" s="3" customFormat="1" ht="15" customHeight="1" x14ac:dyDescent="0.2">
      <c r="A147" s="566" t="s">
        <v>227</v>
      </c>
      <c r="B147" s="567"/>
      <c r="C147" s="416">
        <f>[3]B!C1206</f>
        <v>0</v>
      </c>
      <c r="D147" s="416">
        <f>[3]B!D1206</f>
        <v>0</v>
      </c>
      <c r="E147" s="416">
        <f>[3]B!E1206</f>
        <v>0</v>
      </c>
      <c r="F147" s="416">
        <f>[3]B!F1206</f>
        <v>0</v>
      </c>
      <c r="G147" s="416">
        <f>[3]B!G1206</f>
        <v>0</v>
      </c>
      <c r="H147" s="417">
        <f>[3]B!AA1206</f>
        <v>0</v>
      </c>
      <c r="I147" s="417">
        <f>[3]B!AB1206</f>
        <v>0</v>
      </c>
      <c r="J147" s="417">
        <f>[3]B!AC1206</f>
        <v>0</v>
      </c>
      <c r="K147" s="417">
        <f>[3]B!AD1206</f>
        <v>0</v>
      </c>
      <c r="L147" s="417">
        <f>[3]B!AE1206</f>
        <v>0</v>
      </c>
      <c r="M147" s="417">
        <f>[3]B!AF1206</f>
        <v>0</v>
      </c>
      <c r="N147" s="417">
        <f>[3]B!AG1206</f>
        <v>0</v>
      </c>
      <c r="O147" s="417">
        <f>[3]B!AH1206</f>
        <v>0</v>
      </c>
      <c r="P147" s="417">
        <f>[3]B!AI1206</f>
        <v>545</v>
      </c>
      <c r="Q147" s="417">
        <f>[3]B!AJ1206</f>
        <v>0</v>
      </c>
      <c r="R147" s="418"/>
      <c r="S147" s="118">
        <f>[3]B!$AL$1206</f>
        <v>0</v>
      </c>
      <c r="T147" s="75"/>
    </row>
    <row r="148" spans="1:24" ht="20.45" customHeight="1" x14ac:dyDescent="0.2">
      <c r="A148" s="3" t="s">
        <v>228</v>
      </c>
      <c r="C148" s="4"/>
      <c r="R148" s="119"/>
      <c r="U148" s="120"/>
    </row>
    <row r="149" spans="1:24" ht="24.95" customHeight="1" x14ac:dyDescent="0.2">
      <c r="A149" s="610" t="s">
        <v>229</v>
      </c>
      <c r="B149" s="611"/>
      <c r="C149" s="556" t="s">
        <v>160</v>
      </c>
      <c r="D149" s="588" t="s">
        <v>230</v>
      </c>
      <c r="E149" s="589"/>
      <c r="F149" s="589"/>
      <c r="G149" s="609"/>
      <c r="H149" s="612" t="s">
        <v>172</v>
      </c>
      <c r="I149" s="612"/>
      <c r="J149" s="613"/>
      <c r="K149" s="614" t="s">
        <v>173</v>
      </c>
      <c r="L149" s="614"/>
      <c r="M149" s="614"/>
      <c r="N149" s="596" t="s">
        <v>174</v>
      </c>
      <c r="O149" s="599" t="s">
        <v>175</v>
      </c>
      <c r="P149" s="600"/>
      <c r="Q149" s="568" t="s">
        <v>176</v>
      </c>
      <c r="R149" s="608" t="s">
        <v>7</v>
      </c>
      <c r="U149" s="120"/>
    </row>
    <row r="150" spans="1:24" ht="20.100000000000001" customHeight="1" x14ac:dyDescent="0.2">
      <c r="A150" s="610"/>
      <c r="B150" s="611"/>
      <c r="C150" s="557"/>
      <c r="D150" s="574" t="s">
        <v>178</v>
      </c>
      <c r="E150" s="588" t="s">
        <v>179</v>
      </c>
      <c r="F150" s="609"/>
      <c r="G150" s="574" t="s">
        <v>180</v>
      </c>
      <c r="H150" s="580" t="s">
        <v>181</v>
      </c>
      <c r="I150" s="582" t="s">
        <v>182</v>
      </c>
      <c r="J150" s="584" t="s">
        <v>183</v>
      </c>
      <c r="K150" s="586" t="s">
        <v>184</v>
      </c>
      <c r="L150" s="587" t="s">
        <v>185</v>
      </c>
      <c r="M150" s="601" t="s">
        <v>186</v>
      </c>
      <c r="N150" s="597"/>
      <c r="O150" s="602" t="s">
        <v>187</v>
      </c>
      <c r="P150" s="603" t="s">
        <v>188</v>
      </c>
      <c r="Q150" s="569"/>
      <c r="R150" s="608"/>
      <c r="U150" s="120"/>
    </row>
    <row r="151" spans="1:24" ht="20.100000000000001" customHeight="1" x14ac:dyDescent="0.2">
      <c r="A151" s="610"/>
      <c r="B151" s="611"/>
      <c r="C151" s="558"/>
      <c r="D151" s="575"/>
      <c r="E151" s="121" t="s">
        <v>189</v>
      </c>
      <c r="F151" s="89" t="s">
        <v>190</v>
      </c>
      <c r="G151" s="575"/>
      <c r="H151" s="581"/>
      <c r="I151" s="583"/>
      <c r="J151" s="585"/>
      <c r="K151" s="586"/>
      <c r="L151" s="587"/>
      <c r="M151" s="601"/>
      <c r="N151" s="598"/>
      <c r="O151" s="602"/>
      <c r="P151" s="603"/>
      <c r="Q151" s="570"/>
      <c r="R151" s="608"/>
      <c r="U151" s="120"/>
    </row>
    <row r="152" spans="1:24" ht="15" customHeight="1" x14ac:dyDescent="0.2">
      <c r="A152" s="604" t="s">
        <v>231</v>
      </c>
      <c r="B152" s="605"/>
      <c r="C152" s="419">
        <f>[3]B!C1048</f>
        <v>0</v>
      </c>
      <c r="D152" s="420">
        <f>[3]B!D1048</f>
        <v>0</v>
      </c>
      <c r="E152" s="420">
        <f>[3]B!E1048</f>
        <v>0</v>
      </c>
      <c r="F152" s="420">
        <f>[3]B!F1048</f>
        <v>0</v>
      </c>
      <c r="G152" s="420">
        <f>[3]B!G1048</f>
        <v>0</v>
      </c>
      <c r="H152" s="420">
        <f>[3]B!AA1048</f>
        <v>0</v>
      </c>
      <c r="I152" s="420">
        <f>[3]B!AB1048</f>
        <v>0</v>
      </c>
      <c r="J152" s="420">
        <f>[3]B!AC1048</f>
        <v>0</v>
      </c>
      <c r="K152" s="420">
        <f>[3]B!AD1048</f>
        <v>0</v>
      </c>
      <c r="L152" s="420">
        <f>[3]B!AE1048</f>
        <v>0</v>
      </c>
      <c r="M152" s="420">
        <f>[3]B!AF1048</f>
        <v>0</v>
      </c>
      <c r="N152" s="420">
        <f>[3]B!AG1048</f>
        <v>0</v>
      </c>
      <c r="O152" s="420">
        <f>[3]B!AH1048</f>
        <v>0</v>
      </c>
      <c r="P152" s="420">
        <f>[3]B!AI1048</f>
        <v>1</v>
      </c>
      <c r="Q152" s="420">
        <f>[3]B!AJ1048</f>
        <v>0</v>
      </c>
      <c r="R152" s="122">
        <f>[3]B!AL1048</f>
        <v>0</v>
      </c>
      <c r="U152" s="120"/>
    </row>
    <row r="153" spans="1:24" ht="15" customHeight="1" x14ac:dyDescent="0.2">
      <c r="A153" s="123" t="s">
        <v>232</v>
      </c>
      <c r="B153" s="124"/>
      <c r="C153" s="421"/>
      <c r="D153" s="422"/>
      <c r="E153" s="423"/>
      <c r="F153" s="424"/>
      <c r="G153" s="425"/>
      <c r="H153" s="423"/>
      <c r="I153" s="426"/>
      <c r="J153" s="424"/>
      <c r="K153" s="423"/>
      <c r="L153" s="426"/>
      <c r="M153" s="424"/>
      <c r="N153" s="427"/>
      <c r="O153" s="423"/>
      <c r="P153" s="424"/>
      <c r="Q153" s="428"/>
      <c r="R153" s="428"/>
      <c r="U153" s="120"/>
    </row>
    <row r="154" spans="1:24" ht="15" customHeight="1" x14ac:dyDescent="0.2">
      <c r="A154" s="604" t="s">
        <v>233</v>
      </c>
      <c r="B154" s="605"/>
      <c r="C154" s="429">
        <f>[3]B!C1054</f>
        <v>0</v>
      </c>
      <c r="D154" s="430">
        <f>[3]B!D1054</f>
        <v>0</v>
      </c>
      <c r="E154" s="430">
        <f>[3]B!E1054</f>
        <v>0</v>
      </c>
      <c r="F154" s="430">
        <f>[3]B!F1054</f>
        <v>0</v>
      </c>
      <c r="G154" s="430">
        <f>[3]B!G1054</f>
        <v>0</v>
      </c>
      <c r="H154" s="430">
        <f>[3]B!AA1054</f>
        <v>0</v>
      </c>
      <c r="I154" s="430">
        <f>[3]B!AB1054</f>
        <v>0</v>
      </c>
      <c r="J154" s="430">
        <f>[3]B!AC1054</f>
        <v>0</v>
      </c>
      <c r="K154" s="430">
        <f>[3]B!AD1054</f>
        <v>0</v>
      </c>
      <c r="L154" s="430">
        <f>[3]B!AE1054</f>
        <v>0</v>
      </c>
      <c r="M154" s="430">
        <f>[3]B!AF1054</f>
        <v>0</v>
      </c>
      <c r="N154" s="430">
        <f>[3]B!AG1054</f>
        <v>0</v>
      </c>
      <c r="O154" s="430">
        <f>[3]B!AH1054</f>
        <v>0</v>
      </c>
      <c r="P154" s="430">
        <f>[3]B!AI1054</f>
        <v>0</v>
      </c>
      <c r="Q154" s="430">
        <f>[3]B!AJ1054</f>
        <v>0</v>
      </c>
      <c r="R154" s="97">
        <f>[3]B!AL1054</f>
        <v>0</v>
      </c>
      <c r="U154" s="120"/>
    </row>
    <row r="155" spans="1:24" ht="15" customHeight="1" x14ac:dyDescent="0.2">
      <c r="A155" s="606" t="s">
        <v>234</v>
      </c>
      <c r="B155" s="607"/>
      <c r="C155" s="431">
        <f>[3]B!C1064</f>
        <v>0</v>
      </c>
      <c r="D155" s="432">
        <f>[3]B!D1064</f>
        <v>0</v>
      </c>
      <c r="E155" s="432">
        <f>[3]B!E1064</f>
        <v>0</v>
      </c>
      <c r="F155" s="432">
        <f>[3]B!F1064</f>
        <v>0</v>
      </c>
      <c r="G155" s="432">
        <f>[3]B!G1064</f>
        <v>0</v>
      </c>
      <c r="H155" s="432">
        <f>[3]B!AA1064</f>
        <v>0</v>
      </c>
      <c r="I155" s="432">
        <f>[3]B!AB1064</f>
        <v>0</v>
      </c>
      <c r="J155" s="432">
        <f>[3]B!AC1064</f>
        <v>0</v>
      </c>
      <c r="K155" s="432">
        <f>[3]B!AD1064</f>
        <v>0</v>
      </c>
      <c r="L155" s="432">
        <f>[3]B!AE1064</f>
        <v>0</v>
      </c>
      <c r="M155" s="432">
        <f>[3]B!AF1064</f>
        <v>0</v>
      </c>
      <c r="N155" s="432">
        <f>[3]B!AG1064</f>
        <v>0</v>
      </c>
      <c r="O155" s="432">
        <f>[3]B!AH1064</f>
        <v>0</v>
      </c>
      <c r="P155" s="432">
        <f>[3]B!AI1064</f>
        <v>0</v>
      </c>
      <c r="Q155" s="432">
        <f>[3]B!AJ1064</f>
        <v>0</v>
      </c>
      <c r="R155" s="97">
        <f>[3]B!AL1064</f>
        <v>0</v>
      </c>
      <c r="U155" s="120"/>
    </row>
    <row r="156" spans="1:24" ht="15" customHeight="1" x14ac:dyDescent="0.2">
      <c r="A156" s="606" t="s">
        <v>235</v>
      </c>
      <c r="B156" s="607"/>
      <c r="C156" s="433">
        <f>[3]B!C1087</f>
        <v>0</v>
      </c>
      <c r="D156" s="434">
        <f>[3]B!D1087</f>
        <v>0</v>
      </c>
      <c r="E156" s="434">
        <f>[3]B!E1087</f>
        <v>0</v>
      </c>
      <c r="F156" s="434">
        <f>[3]B!F1087</f>
        <v>0</v>
      </c>
      <c r="G156" s="434">
        <f>[3]B!G1087</f>
        <v>0</v>
      </c>
      <c r="H156" s="434">
        <f>[3]B!AA1087</f>
        <v>0</v>
      </c>
      <c r="I156" s="434">
        <f>[3]B!AB1087</f>
        <v>0</v>
      </c>
      <c r="J156" s="434">
        <f>[3]B!AC1087</f>
        <v>0</v>
      </c>
      <c r="K156" s="434">
        <f>[3]B!AD1087</f>
        <v>0</v>
      </c>
      <c r="L156" s="434">
        <f>[3]B!AE1087</f>
        <v>0</v>
      </c>
      <c r="M156" s="434">
        <f>[3]B!AF1087</f>
        <v>0</v>
      </c>
      <c r="N156" s="434">
        <f>[3]B!AG1087</f>
        <v>0</v>
      </c>
      <c r="O156" s="434">
        <f>[3]B!AH1087</f>
        <v>0</v>
      </c>
      <c r="P156" s="434">
        <f>[3]B!AI1087</f>
        <v>0</v>
      </c>
      <c r="Q156" s="434">
        <f>[3]B!AJ1087</f>
        <v>0</v>
      </c>
      <c r="R156" s="97">
        <f>[3]B!AL1086</f>
        <v>0</v>
      </c>
      <c r="U156" s="120"/>
    </row>
    <row r="157" spans="1:24" ht="15" customHeight="1" x14ac:dyDescent="0.2">
      <c r="A157" s="559" t="s">
        <v>79</v>
      </c>
      <c r="B157" s="620"/>
      <c r="C157" s="435">
        <f t="shared" ref="C157:R157" si="5">SUM(C152+C154+C155+C156)</f>
        <v>0</v>
      </c>
      <c r="D157" s="435">
        <f t="shared" si="5"/>
        <v>0</v>
      </c>
      <c r="E157" s="435">
        <f t="shared" si="5"/>
        <v>0</v>
      </c>
      <c r="F157" s="435">
        <f t="shared" si="5"/>
        <v>0</v>
      </c>
      <c r="G157" s="435">
        <f t="shared" si="5"/>
        <v>0</v>
      </c>
      <c r="H157" s="435">
        <f t="shared" si="5"/>
        <v>0</v>
      </c>
      <c r="I157" s="435">
        <f t="shared" si="5"/>
        <v>0</v>
      </c>
      <c r="J157" s="435">
        <f t="shared" si="5"/>
        <v>0</v>
      </c>
      <c r="K157" s="435">
        <f t="shared" si="5"/>
        <v>0</v>
      </c>
      <c r="L157" s="435">
        <f t="shared" si="5"/>
        <v>0</v>
      </c>
      <c r="M157" s="435">
        <f t="shared" si="5"/>
        <v>0</v>
      </c>
      <c r="N157" s="435">
        <f t="shared" si="5"/>
        <v>0</v>
      </c>
      <c r="O157" s="435">
        <f t="shared" si="5"/>
        <v>0</v>
      </c>
      <c r="P157" s="435">
        <f t="shared" si="5"/>
        <v>1</v>
      </c>
      <c r="Q157" s="435">
        <f t="shared" si="5"/>
        <v>0</v>
      </c>
      <c r="R157" s="122">
        <f t="shared" si="5"/>
        <v>0</v>
      </c>
      <c r="U157" s="120"/>
    </row>
    <row r="158" spans="1:24" s="72" customFormat="1" ht="24.95" customHeight="1" x14ac:dyDescent="0.2">
      <c r="A158" s="67" t="s">
        <v>236</v>
      </c>
      <c r="B158" s="126"/>
      <c r="C158" s="126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/>
      <c r="O158" s="265"/>
      <c r="P158" s="265"/>
      <c r="Q158" s="265"/>
      <c r="R158" s="265"/>
      <c r="S158" s="5"/>
      <c r="T158" s="5"/>
      <c r="X158" s="5"/>
    </row>
    <row r="159" spans="1:24" ht="24" customHeight="1" x14ac:dyDescent="0.2">
      <c r="A159" s="610" t="s">
        <v>237</v>
      </c>
      <c r="B159" s="611"/>
      <c r="C159" s="556" t="s">
        <v>160</v>
      </c>
      <c r="D159" s="621" t="s">
        <v>230</v>
      </c>
      <c r="E159" s="621"/>
      <c r="F159" s="621"/>
      <c r="G159" s="621"/>
      <c r="H159" s="612" t="s">
        <v>172</v>
      </c>
      <c r="I159" s="612"/>
      <c r="J159" s="613"/>
      <c r="K159" s="614" t="s">
        <v>173</v>
      </c>
      <c r="L159" s="614"/>
      <c r="M159" s="614"/>
      <c r="N159" s="596" t="s">
        <v>174</v>
      </c>
      <c r="O159" s="599" t="s">
        <v>175</v>
      </c>
      <c r="P159" s="600"/>
      <c r="Q159" s="568" t="s">
        <v>176</v>
      </c>
      <c r="R159" s="608" t="s">
        <v>7</v>
      </c>
    </row>
    <row r="160" spans="1:24" ht="20.100000000000001" customHeight="1" x14ac:dyDescent="0.2">
      <c r="A160" s="610"/>
      <c r="B160" s="611"/>
      <c r="C160" s="557"/>
      <c r="D160" s="615" t="s">
        <v>238</v>
      </c>
      <c r="E160" s="617" t="s">
        <v>179</v>
      </c>
      <c r="F160" s="577"/>
      <c r="G160" s="618" t="s">
        <v>239</v>
      </c>
      <c r="H160" s="580" t="s">
        <v>181</v>
      </c>
      <c r="I160" s="582" t="s">
        <v>182</v>
      </c>
      <c r="J160" s="584" t="s">
        <v>183</v>
      </c>
      <c r="K160" s="586" t="s">
        <v>184</v>
      </c>
      <c r="L160" s="587" t="s">
        <v>185</v>
      </c>
      <c r="M160" s="601" t="s">
        <v>186</v>
      </c>
      <c r="N160" s="597"/>
      <c r="O160" s="602" t="s">
        <v>187</v>
      </c>
      <c r="P160" s="603" t="s">
        <v>188</v>
      </c>
      <c r="Q160" s="569"/>
      <c r="R160" s="608"/>
      <c r="S160" s="127"/>
      <c r="T160" s="72"/>
    </row>
    <row r="161" spans="1:22" ht="20.100000000000001" customHeight="1" x14ac:dyDescent="0.2">
      <c r="A161" s="610"/>
      <c r="B161" s="611"/>
      <c r="C161" s="558"/>
      <c r="D161" s="616"/>
      <c r="E161" s="121" t="s">
        <v>189</v>
      </c>
      <c r="F161" s="89" t="s">
        <v>190</v>
      </c>
      <c r="G161" s="619"/>
      <c r="H161" s="581"/>
      <c r="I161" s="583"/>
      <c r="J161" s="585"/>
      <c r="K161" s="586"/>
      <c r="L161" s="587"/>
      <c r="M161" s="601"/>
      <c r="N161" s="598"/>
      <c r="O161" s="602"/>
      <c r="P161" s="603"/>
      <c r="Q161" s="570"/>
      <c r="R161" s="608"/>
      <c r="S161" s="119"/>
    </row>
    <row r="162" spans="1:22" ht="15" customHeight="1" x14ac:dyDescent="0.2">
      <c r="A162" s="266">
        <v>1901023</v>
      </c>
      <c r="B162" s="267" t="s">
        <v>240</v>
      </c>
      <c r="C162" s="268">
        <f>[3]B!C2450</f>
        <v>19</v>
      </c>
      <c r="D162" s="268">
        <f>[3]B!D2450</f>
        <v>19</v>
      </c>
      <c r="E162" s="269">
        <f>[3]B!E2450</f>
        <v>19</v>
      </c>
      <c r="F162" s="269">
        <f>[3]B!F2450</f>
        <v>0</v>
      </c>
      <c r="G162" s="269">
        <f>[3]B!G2450</f>
        <v>0</v>
      </c>
      <c r="H162" s="270">
        <f>[3]B!AA2450</f>
        <v>19</v>
      </c>
      <c r="I162" s="270">
        <f>[3]B!AB2450</f>
        <v>0</v>
      </c>
      <c r="J162" s="270">
        <f>[3]B!AC2450</f>
        <v>0</v>
      </c>
      <c r="K162" s="270">
        <f>[3]B!AD2450</f>
        <v>0</v>
      </c>
      <c r="L162" s="270">
        <f>[3]B!AE2450</f>
        <v>0</v>
      </c>
      <c r="M162" s="270">
        <f>[3]B!AF2450</f>
        <v>0</v>
      </c>
      <c r="N162" s="270">
        <f>[3]B!AG2450</f>
        <v>0</v>
      </c>
      <c r="O162" s="270">
        <f>[3]B!AH2450</f>
        <v>0</v>
      </c>
      <c r="P162" s="270">
        <f>[3]B!AI2450</f>
        <v>0</v>
      </c>
      <c r="Q162" s="270">
        <f>[3]B!AJ2450</f>
        <v>0</v>
      </c>
      <c r="R162" s="128">
        <f>[3]B!$AL$2450</f>
        <v>964630</v>
      </c>
    </row>
    <row r="163" spans="1:22" ht="15" customHeight="1" x14ac:dyDescent="0.2">
      <c r="A163" s="271">
        <v>1901024</v>
      </c>
      <c r="B163" s="272" t="s">
        <v>241</v>
      </c>
      <c r="C163" s="268">
        <f>[3]B!C2451</f>
        <v>0</v>
      </c>
      <c r="D163" s="268">
        <f>[3]B!D2451</f>
        <v>0</v>
      </c>
      <c r="E163" s="269">
        <f>[3]B!E2451</f>
        <v>0</v>
      </c>
      <c r="F163" s="269">
        <f>[3]B!F2451</f>
        <v>0</v>
      </c>
      <c r="G163" s="269">
        <f>[3]B!G2451</f>
        <v>0</v>
      </c>
      <c r="H163" s="270">
        <f>[3]B!AA2451</f>
        <v>0</v>
      </c>
      <c r="I163" s="270">
        <f>[3]B!AB2451</f>
        <v>0</v>
      </c>
      <c r="J163" s="270">
        <f>[3]B!AC2451</f>
        <v>0</v>
      </c>
      <c r="K163" s="270">
        <f>[3]B!AD2451</f>
        <v>0</v>
      </c>
      <c r="L163" s="270">
        <f>[3]B!AE2451</f>
        <v>0</v>
      </c>
      <c r="M163" s="270">
        <f>[3]B!AF2451</f>
        <v>0</v>
      </c>
      <c r="N163" s="270">
        <f>[3]B!AG2451</f>
        <v>0</v>
      </c>
      <c r="O163" s="270">
        <f>[3]B!AH2451</f>
        <v>0</v>
      </c>
      <c r="P163" s="270">
        <f>[3]B!AI2451</f>
        <v>0</v>
      </c>
      <c r="Q163" s="270">
        <f>[3]B!AJ2451</f>
        <v>0</v>
      </c>
      <c r="R163" s="129">
        <f>[3]B!$AL$2451</f>
        <v>0</v>
      </c>
    </row>
    <row r="164" spans="1:22" ht="15" customHeight="1" x14ac:dyDescent="0.2">
      <c r="A164" s="271">
        <v>1901025</v>
      </c>
      <c r="B164" s="272" t="s">
        <v>242</v>
      </c>
      <c r="C164" s="268">
        <f>[3]B!C2452</f>
        <v>0</v>
      </c>
      <c r="D164" s="268">
        <f>[3]B!D2452</f>
        <v>0</v>
      </c>
      <c r="E164" s="269">
        <f>[3]B!E2452</f>
        <v>0</v>
      </c>
      <c r="F164" s="269">
        <f>[3]B!F2452</f>
        <v>0</v>
      </c>
      <c r="G164" s="269">
        <f>[3]B!G2452</f>
        <v>0</v>
      </c>
      <c r="H164" s="270">
        <f>[3]B!AA2452</f>
        <v>0</v>
      </c>
      <c r="I164" s="270">
        <f>[3]B!AB2452</f>
        <v>0</v>
      </c>
      <c r="J164" s="270">
        <f>[3]B!AC2452</f>
        <v>0</v>
      </c>
      <c r="K164" s="270">
        <f>[3]B!AD2452</f>
        <v>0</v>
      </c>
      <c r="L164" s="270">
        <f>[3]B!AE2452</f>
        <v>0</v>
      </c>
      <c r="M164" s="270">
        <f>[3]B!AF2452</f>
        <v>0</v>
      </c>
      <c r="N164" s="270">
        <f>[3]B!AG2452</f>
        <v>0</v>
      </c>
      <c r="O164" s="270">
        <f>[3]B!AH2452</f>
        <v>0</v>
      </c>
      <c r="P164" s="270">
        <f>[3]B!AI2452</f>
        <v>0</v>
      </c>
      <c r="Q164" s="270">
        <f>[3]B!AJ2452</f>
        <v>0</v>
      </c>
      <c r="R164" s="129">
        <f>[3]B!$AL$2452</f>
        <v>0</v>
      </c>
    </row>
    <row r="165" spans="1:22" ht="15" customHeight="1" x14ac:dyDescent="0.2">
      <c r="A165" s="271">
        <v>1901026</v>
      </c>
      <c r="B165" s="272" t="s">
        <v>243</v>
      </c>
      <c r="C165" s="268">
        <f>[3]B!C2453</f>
        <v>0</v>
      </c>
      <c r="D165" s="268">
        <f>[3]B!D2453</f>
        <v>0</v>
      </c>
      <c r="E165" s="269">
        <f>[3]B!E2453</f>
        <v>0</v>
      </c>
      <c r="F165" s="269">
        <f>[3]B!F2453</f>
        <v>0</v>
      </c>
      <c r="G165" s="269">
        <f>[3]B!G2453</f>
        <v>0</v>
      </c>
      <c r="H165" s="270">
        <f>[3]B!AA2453</f>
        <v>0</v>
      </c>
      <c r="I165" s="270">
        <f>[3]B!AB2453</f>
        <v>0</v>
      </c>
      <c r="J165" s="270">
        <f>[3]B!AC2453</f>
        <v>0</v>
      </c>
      <c r="K165" s="270">
        <f>[3]B!AD2453</f>
        <v>0</v>
      </c>
      <c r="L165" s="270">
        <f>[3]B!AE2453</f>
        <v>0</v>
      </c>
      <c r="M165" s="270">
        <f>[3]B!AF2453</f>
        <v>0</v>
      </c>
      <c r="N165" s="270">
        <f>[3]B!AG2453</f>
        <v>0</v>
      </c>
      <c r="O165" s="270">
        <f>[3]B!AH2453</f>
        <v>0</v>
      </c>
      <c r="P165" s="270">
        <f>[3]B!AI2453</f>
        <v>0</v>
      </c>
      <c r="Q165" s="270">
        <f>[3]B!AJ2453</f>
        <v>0</v>
      </c>
      <c r="R165" s="129">
        <f>[3]B!$AL$2453</f>
        <v>0</v>
      </c>
    </row>
    <row r="166" spans="1:22" ht="15" customHeight="1" x14ac:dyDescent="0.2">
      <c r="A166" s="271">
        <v>1901126</v>
      </c>
      <c r="B166" s="272" t="s">
        <v>244</v>
      </c>
      <c r="C166" s="268">
        <f>[3]B!C2454</f>
        <v>0</v>
      </c>
      <c r="D166" s="268">
        <f>[3]B!D2454</f>
        <v>0</v>
      </c>
      <c r="E166" s="269">
        <f>[3]B!E2454</f>
        <v>0</v>
      </c>
      <c r="F166" s="269">
        <f>[3]B!F2454</f>
        <v>0</v>
      </c>
      <c r="G166" s="269">
        <f>[3]B!G2454</f>
        <v>0</v>
      </c>
      <c r="H166" s="270">
        <f>[3]B!AA2454</f>
        <v>0</v>
      </c>
      <c r="I166" s="270">
        <f>[3]B!AB2454</f>
        <v>0</v>
      </c>
      <c r="J166" s="270">
        <f>[3]B!AC2454</f>
        <v>0</v>
      </c>
      <c r="K166" s="270">
        <f>[3]B!AD2454</f>
        <v>0</v>
      </c>
      <c r="L166" s="270">
        <f>[3]B!AE2454</f>
        <v>0</v>
      </c>
      <c r="M166" s="270">
        <f>[3]B!AF2454</f>
        <v>0</v>
      </c>
      <c r="N166" s="270">
        <f>[3]B!AG2454</f>
        <v>0</v>
      </c>
      <c r="O166" s="270">
        <f>[3]B!AH2454</f>
        <v>0</v>
      </c>
      <c r="P166" s="270">
        <f>[3]B!AI2454</f>
        <v>0</v>
      </c>
      <c r="Q166" s="270">
        <f>[3]B!AJ2454</f>
        <v>0</v>
      </c>
      <c r="R166" s="129">
        <f>[3]B!$AL$2454</f>
        <v>0</v>
      </c>
    </row>
    <row r="167" spans="1:22" ht="15" customHeight="1" x14ac:dyDescent="0.2">
      <c r="A167" s="271">
        <v>1901027</v>
      </c>
      <c r="B167" s="272" t="s">
        <v>245</v>
      </c>
      <c r="C167" s="268">
        <f>[3]B!C2455</f>
        <v>0</v>
      </c>
      <c r="D167" s="268">
        <f>[3]B!D2455</f>
        <v>0</v>
      </c>
      <c r="E167" s="269">
        <f>[3]B!E2455</f>
        <v>0</v>
      </c>
      <c r="F167" s="269">
        <f>[3]B!F2455</f>
        <v>0</v>
      </c>
      <c r="G167" s="269">
        <f>[3]B!G2455</f>
        <v>0</v>
      </c>
      <c r="H167" s="270">
        <f>[3]B!AA2455</f>
        <v>0</v>
      </c>
      <c r="I167" s="270">
        <f>[3]B!AB2455</f>
        <v>0</v>
      </c>
      <c r="J167" s="270">
        <f>[3]B!AC2455</f>
        <v>0</v>
      </c>
      <c r="K167" s="270">
        <f>[3]B!AD2455</f>
        <v>0</v>
      </c>
      <c r="L167" s="270">
        <f>[3]B!AE2455</f>
        <v>0</v>
      </c>
      <c r="M167" s="270">
        <f>[3]B!AF2455</f>
        <v>0</v>
      </c>
      <c r="N167" s="270">
        <f>[3]B!AG2455</f>
        <v>0</v>
      </c>
      <c r="O167" s="270">
        <f>[3]B!AH2455</f>
        <v>0</v>
      </c>
      <c r="P167" s="270">
        <f>[3]B!AI2455</f>
        <v>0</v>
      </c>
      <c r="Q167" s="270">
        <f>[3]B!AJ2455</f>
        <v>0</v>
      </c>
      <c r="R167" s="129">
        <f>[3]B!$AL$2455</f>
        <v>0</v>
      </c>
    </row>
    <row r="168" spans="1:22" ht="15" customHeight="1" x14ac:dyDescent="0.2">
      <c r="A168" s="271">
        <v>1901028</v>
      </c>
      <c r="B168" s="272" t="s">
        <v>246</v>
      </c>
      <c r="C168" s="268">
        <f>[3]B!C2456</f>
        <v>0</v>
      </c>
      <c r="D168" s="268">
        <f>[3]B!D2456</f>
        <v>0</v>
      </c>
      <c r="E168" s="269">
        <f>[3]B!E2456</f>
        <v>0</v>
      </c>
      <c r="F168" s="269">
        <f>[3]B!F2456</f>
        <v>0</v>
      </c>
      <c r="G168" s="269">
        <f>[3]B!G2456</f>
        <v>0</v>
      </c>
      <c r="H168" s="270">
        <f>[3]B!AA2456</f>
        <v>0</v>
      </c>
      <c r="I168" s="270">
        <f>[3]B!AB2456</f>
        <v>0</v>
      </c>
      <c r="J168" s="270">
        <f>[3]B!AC2456</f>
        <v>0</v>
      </c>
      <c r="K168" s="270">
        <f>[3]B!AD2456</f>
        <v>0</v>
      </c>
      <c r="L168" s="270">
        <f>[3]B!AE2456</f>
        <v>0</v>
      </c>
      <c r="M168" s="270">
        <f>[3]B!AF2456</f>
        <v>0</v>
      </c>
      <c r="N168" s="270">
        <f>[3]B!AG2456</f>
        <v>0</v>
      </c>
      <c r="O168" s="270">
        <f>[3]B!AH2456</f>
        <v>0</v>
      </c>
      <c r="P168" s="270">
        <f>[3]B!AI2456</f>
        <v>0</v>
      </c>
      <c r="Q168" s="270">
        <f>[3]B!AJ2456</f>
        <v>0</v>
      </c>
      <c r="R168" s="129">
        <f>[3]B!$AL$2456</f>
        <v>0</v>
      </c>
    </row>
    <row r="169" spans="1:22" ht="15" customHeight="1" x14ac:dyDescent="0.2">
      <c r="A169" s="273">
        <v>1901029</v>
      </c>
      <c r="B169" s="274" t="s">
        <v>247</v>
      </c>
      <c r="C169" s="268">
        <f>[3]B!C2457</f>
        <v>0</v>
      </c>
      <c r="D169" s="268">
        <f>[3]B!D2457</f>
        <v>0</v>
      </c>
      <c r="E169" s="269">
        <f>[3]B!E2457</f>
        <v>0</v>
      </c>
      <c r="F169" s="269">
        <f>[3]B!F2457</f>
        <v>0</v>
      </c>
      <c r="G169" s="269">
        <f>[3]B!G2457</f>
        <v>0</v>
      </c>
      <c r="H169" s="270">
        <f>[3]B!AA2457</f>
        <v>0</v>
      </c>
      <c r="I169" s="270">
        <f>[3]B!AB2457</f>
        <v>0</v>
      </c>
      <c r="J169" s="270">
        <f>[3]B!AC2457</f>
        <v>0</v>
      </c>
      <c r="K169" s="270">
        <f>[3]B!AD2457</f>
        <v>0</v>
      </c>
      <c r="L169" s="270">
        <f>[3]B!AE2457</f>
        <v>0</v>
      </c>
      <c r="M169" s="270">
        <f>[3]B!AF2457</f>
        <v>0</v>
      </c>
      <c r="N169" s="270">
        <f>[3]B!AG2457</f>
        <v>0</v>
      </c>
      <c r="O169" s="270">
        <f>[3]B!AH2457</f>
        <v>0</v>
      </c>
      <c r="P169" s="270">
        <f>[3]B!AI2457</f>
        <v>0</v>
      </c>
      <c r="Q169" s="270">
        <f>[3]B!AJ2457</f>
        <v>0</v>
      </c>
      <c r="R169" s="130">
        <f>[3]B!$AL$2457</f>
        <v>0</v>
      </c>
    </row>
    <row r="170" spans="1:22" s="394" customFormat="1" ht="15" customHeight="1" x14ac:dyDescent="0.2">
      <c r="A170" s="713" t="s">
        <v>160</v>
      </c>
      <c r="B170" s="714"/>
      <c r="C170" s="275">
        <f>SUM(C162:C169)</f>
        <v>19</v>
      </c>
      <c r="D170" s="436">
        <f>SUM(D162:D169)</f>
        <v>19</v>
      </c>
      <c r="E170" s="437">
        <f t="shared" ref="E170:Q170" si="6">SUM(E162:E169)</f>
        <v>19</v>
      </c>
      <c r="F170" s="437">
        <f t="shared" si="6"/>
        <v>0</v>
      </c>
      <c r="G170" s="437">
        <f t="shared" si="6"/>
        <v>0</v>
      </c>
      <c r="H170" s="437">
        <f t="shared" si="6"/>
        <v>19</v>
      </c>
      <c r="I170" s="437">
        <f t="shared" si="6"/>
        <v>0</v>
      </c>
      <c r="J170" s="437">
        <f t="shared" si="6"/>
        <v>0</v>
      </c>
      <c r="K170" s="437">
        <f t="shared" si="6"/>
        <v>0</v>
      </c>
      <c r="L170" s="437">
        <f t="shared" si="6"/>
        <v>0</v>
      </c>
      <c r="M170" s="437">
        <f t="shared" si="6"/>
        <v>0</v>
      </c>
      <c r="N170" s="437">
        <f t="shared" si="6"/>
        <v>0</v>
      </c>
      <c r="O170" s="437">
        <f t="shared" si="6"/>
        <v>0</v>
      </c>
      <c r="P170" s="435">
        <f t="shared" si="6"/>
        <v>0</v>
      </c>
      <c r="Q170" s="435">
        <f t="shared" si="6"/>
        <v>0</v>
      </c>
      <c r="R170" s="86">
        <f>SUM(R162:R169)</f>
        <v>964630</v>
      </c>
      <c r="S170" s="5"/>
      <c r="T170" s="5"/>
    </row>
    <row r="171" spans="1:22" ht="24.95" customHeight="1" x14ac:dyDescent="0.2">
      <c r="A171" s="624" t="s">
        <v>248</v>
      </c>
      <c r="B171" s="624"/>
      <c r="C171" s="133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134"/>
      <c r="O171" s="260"/>
      <c r="P171" s="260"/>
      <c r="R171" s="135"/>
    </row>
    <row r="172" spans="1:22" ht="24.95" customHeight="1" x14ac:dyDescent="0.2">
      <c r="A172" s="550" t="s">
        <v>249</v>
      </c>
      <c r="B172" s="625"/>
      <c r="C172" s="628" t="s">
        <v>5</v>
      </c>
      <c r="D172" s="574" t="s">
        <v>178</v>
      </c>
      <c r="E172" s="632" t="s">
        <v>250</v>
      </c>
      <c r="F172" s="632"/>
      <c r="G172" s="632"/>
      <c r="H172" s="632"/>
      <c r="I172" s="632"/>
      <c r="J172" s="633"/>
      <c r="K172" s="634" t="s">
        <v>251</v>
      </c>
      <c r="L172" s="637" t="s">
        <v>173</v>
      </c>
      <c r="M172" s="638"/>
      <c r="N172" s="639"/>
      <c r="O172" s="596" t="s">
        <v>174</v>
      </c>
      <c r="P172" s="656" t="s">
        <v>175</v>
      </c>
      <c r="Q172" s="657"/>
      <c r="R172" s="568" t="s">
        <v>176</v>
      </c>
      <c r="S172" s="571" t="s">
        <v>252</v>
      </c>
      <c r="T172" s="571" t="s">
        <v>253</v>
      </c>
      <c r="U172" s="571" t="s">
        <v>254</v>
      </c>
      <c r="V172" s="571" t="s">
        <v>7</v>
      </c>
    </row>
    <row r="173" spans="1:22" ht="20.100000000000001" customHeight="1" x14ac:dyDescent="0.2">
      <c r="A173" s="552"/>
      <c r="B173" s="626"/>
      <c r="C173" s="629"/>
      <c r="D173" s="631"/>
      <c r="E173" s="654" t="s">
        <v>255</v>
      </c>
      <c r="F173" s="655"/>
      <c r="G173" s="655"/>
      <c r="H173" s="655" t="s">
        <v>256</v>
      </c>
      <c r="I173" s="655"/>
      <c r="J173" s="655"/>
      <c r="K173" s="635"/>
      <c r="L173" s="640"/>
      <c r="M173" s="641"/>
      <c r="N173" s="642"/>
      <c r="O173" s="597"/>
      <c r="P173" s="658"/>
      <c r="Q173" s="659"/>
      <c r="R173" s="569"/>
      <c r="S173" s="572"/>
      <c r="T173" s="572"/>
      <c r="U173" s="572"/>
      <c r="V173" s="572"/>
    </row>
    <row r="174" spans="1:22" ht="41.25" customHeight="1" x14ac:dyDescent="0.2">
      <c r="A174" s="554"/>
      <c r="B174" s="627"/>
      <c r="C174" s="630"/>
      <c r="D174" s="575"/>
      <c r="E174" s="136" t="s">
        <v>189</v>
      </c>
      <c r="F174" s="137" t="s">
        <v>190</v>
      </c>
      <c r="G174" s="481" t="s">
        <v>239</v>
      </c>
      <c r="H174" s="136" t="s">
        <v>189</v>
      </c>
      <c r="I174" s="137" t="s">
        <v>190</v>
      </c>
      <c r="J174" s="481" t="s">
        <v>239</v>
      </c>
      <c r="K174" s="636"/>
      <c r="L174" s="473" t="s">
        <v>184</v>
      </c>
      <c r="M174" s="474" t="s">
        <v>185</v>
      </c>
      <c r="N174" s="475" t="s">
        <v>186</v>
      </c>
      <c r="O174" s="598"/>
      <c r="P174" s="476" t="s">
        <v>187</v>
      </c>
      <c r="Q174" s="477" t="s">
        <v>188</v>
      </c>
      <c r="R174" s="570"/>
      <c r="S174" s="653"/>
      <c r="T174" s="653"/>
      <c r="U174" s="653"/>
      <c r="V174" s="653"/>
    </row>
    <row r="175" spans="1:22" ht="15" customHeight="1" x14ac:dyDescent="0.2">
      <c r="A175" s="142" t="s">
        <v>257</v>
      </c>
      <c r="B175" s="143" t="s">
        <v>258</v>
      </c>
      <c r="C175" s="438">
        <f>[3]B!$C$1380</f>
        <v>2</v>
      </c>
      <c r="D175" s="279">
        <f>[3]B!H1380</f>
        <v>1</v>
      </c>
      <c r="E175" s="280">
        <f>[3]B!I1380</f>
        <v>0</v>
      </c>
      <c r="F175" s="280">
        <f>[3]B!J1380</f>
        <v>1</v>
      </c>
      <c r="G175" s="280">
        <f>[3]B!K1380</f>
        <v>0</v>
      </c>
      <c r="H175" s="280">
        <f>[3]B!L1380</f>
        <v>1</v>
      </c>
      <c r="I175" s="280">
        <f>[3]B!M1380</f>
        <v>0</v>
      </c>
      <c r="J175" s="280">
        <f>[3]B!N1380</f>
        <v>0</v>
      </c>
      <c r="K175" s="281"/>
      <c r="L175" s="280">
        <f>[3]B!AD1380</f>
        <v>0</v>
      </c>
      <c r="M175" s="280">
        <f>[3]B!AE1380</f>
        <v>0</v>
      </c>
      <c r="N175" s="280">
        <f>[3]B!AF1380</f>
        <v>0</v>
      </c>
      <c r="O175" s="280">
        <f>[3]B!AG1380</f>
        <v>0</v>
      </c>
      <c r="P175" s="280">
        <f>[3]B!AH1380</f>
        <v>0</v>
      </c>
      <c r="Q175" s="280">
        <f>[3]B!AI1380</f>
        <v>0</v>
      </c>
      <c r="R175" s="280">
        <f>[3]B!AJ1380</f>
        <v>1</v>
      </c>
      <c r="S175" s="439">
        <f>[3]B!$I$1380</f>
        <v>0</v>
      </c>
      <c r="T175" s="439">
        <f>[3]B!$L$1380</f>
        <v>1</v>
      </c>
      <c r="U175" s="144"/>
      <c r="V175" s="97">
        <f>[3]B!$AL$1380</f>
        <v>109950</v>
      </c>
    </row>
    <row r="176" spans="1:22" ht="15" customHeight="1" x14ac:dyDescent="0.2">
      <c r="A176" s="145" t="s">
        <v>259</v>
      </c>
      <c r="B176" s="146" t="s">
        <v>260</v>
      </c>
      <c r="C176" s="279">
        <f>[3]B!C1514</f>
        <v>120</v>
      </c>
      <c r="D176" s="279">
        <f>[3]B!H1514</f>
        <v>117</v>
      </c>
      <c r="E176" s="282">
        <f>[3]B!I1514</f>
        <v>106</v>
      </c>
      <c r="F176" s="282">
        <f>[3]B!J1514</f>
        <v>11</v>
      </c>
      <c r="G176" s="282">
        <f>[3]B!K1514</f>
        <v>0</v>
      </c>
      <c r="H176" s="282">
        <f>[3]B!L1514</f>
        <v>2</v>
      </c>
      <c r="I176" s="282">
        <f>[3]B!M1514</f>
        <v>1</v>
      </c>
      <c r="J176" s="282">
        <f>[3]B!N1514</f>
        <v>0</v>
      </c>
      <c r="K176" s="282">
        <v>32</v>
      </c>
      <c r="L176" s="282">
        <f>[3]B!AD1514</f>
        <v>0</v>
      </c>
      <c r="M176" s="282">
        <f>[3]B!AE1514</f>
        <v>46</v>
      </c>
      <c r="N176" s="282">
        <f>[3]B!AF1514</f>
        <v>0</v>
      </c>
      <c r="O176" s="282">
        <f>[3]B!AG1514</f>
        <v>0</v>
      </c>
      <c r="P176" s="282">
        <f>[3]B!AH1514</f>
        <v>0</v>
      </c>
      <c r="Q176" s="282">
        <f>[3]B!AI1514</f>
        <v>0</v>
      </c>
      <c r="R176" s="282">
        <f>[3]B!AJ1514</f>
        <v>11</v>
      </c>
      <c r="S176" s="439">
        <f>[3]B!$I$1514</f>
        <v>106</v>
      </c>
      <c r="T176" s="439">
        <f>[3]B!$L$1514</f>
        <v>2</v>
      </c>
      <c r="U176" s="144"/>
      <c r="V176" s="97">
        <f>[3]B!$AL$1514</f>
        <v>55641855</v>
      </c>
    </row>
    <row r="177" spans="1:22" ht="15" customHeight="1" x14ac:dyDescent="0.2">
      <c r="A177" s="145" t="s">
        <v>196</v>
      </c>
      <c r="B177" s="146" t="s">
        <v>261</v>
      </c>
      <c r="C177" s="279">
        <f>[3]B!C1696</f>
        <v>16</v>
      </c>
      <c r="D177" s="279">
        <f>[3]B!H1696</f>
        <v>15</v>
      </c>
      <c r="E177" s="282">
        <f>[3]B!I1696</f>
        <v>14</v>
      </c>
      <c r="F177" s="282">
        <f>[3]B!J1696</f>
        <v>1</v>
      </c>
      <c r="G177" s="282">
        <f>[3]B!K1696</f>
        <v>1</v>
      </c>
      <c r="H177" s="282">
        <f>[3]B!L1696</f>
        <v>0</v>
      </c>
      <c r="I177" s="282">
        <f>[3]B!M1696</f>
        <v>0</v>
      </c>
      <c r="J177" s="282">
        <f>[3]B!N1696</f>
        <v>0</v>
      </c>
      <c r="K177" s="282">
        <v>11</v>
      </c>
      <c r="L177" s="282">
        <f>[3]B!AD1696</f>
        <v>0</v>
      </c>
      <c r="M177" s="282">
        <f>[3]B!AE1696</f>
        <v>0</v>
      </c>
      <c r="N177" s="282">
        <f>[3]B!AF1696</f>
        <v>0</v>
      </c>
      <c r="O177" s="282">
        <f>[3]B!AG1696</f>
        <v>0</v>
      </c>
      <c r="P177" s="282">
        <f>[3]B!AH1696</f>
        <v>0</v>
      </c>
      <c r="Q177" s="282">
        <f>[3]B!AI1696</f>
        <v>0</v>
      </c>
      <c r="R177" s="282">
        <f>[3]B!AJ1696</f>
        <v>1</v>
      </c>
      <c r="S177" s="439">
        <f>[3]B!$I$1696</f>
        <v>14</v>
      </c>
      <c r="T177" s="439">
        <f>[3]B!$L$1696</f>
        <v>0</v>
      </c>
      <c r="U177" s="144"/>
      <c r="V177" s="97">
        <f>[3]B!$AL$1696</f>
        <v>1499640</v>
      </c>
    </row>
    <row r="178" spans="1:22" ht="15" customHeight="1" x14ac:dyDescent="0.2">
      <c r="A178" s="145" t="s">
        <v>198</v>
      </c>
      <c r="B178" s="146" t="s">
        <v>262</v>
      </c>
      <c r="C178" s="279">
        <f>[3]B!C1760</f>
        <v>5</v>
      </c>
      <c r="D178" s="279">
        <f>[3]B!H1760</f>
        <v>5</v>
      </c>
      <c r="E178" s="282">
        <f>[3]B!I1760</f>
        <v>5</v>
      </c>
      <c r="F178" s="282">
        <f>[3]B!J1760</f>
        <v>0</v>
      </c>
      <c r="G178" s="282">
        <f>[3]B!K1760</f>
        <v>0</v>
      </c>
      <c r="H178" s="282">
        <f>[3]B!L1760</f>
        <v>0</v>
      </c>
      <c r="I178" s="282">
        <f>[3]B!M1760</f>
        <v>0</v>
      </c>
      <c r="J178" s="282">
        <f>[3]B!N1760</f>
        <v>0</v>
      </c>
      <c r="K178" s="282">
        <v>0</v>
      </c>
      <c r="L178" s="282">
        <f>[3]B!AD1760</f>
        <v>0</v>
      </c>
      <c r="M178" s="282">
        <f>[3]B!AE1760</f>
        <v>0</v>
      </c>
      <c r="N178" s="282">
        <f>[3]B!AF1760</f>
        <v>0</v>
      </c>
      <c r="O178" s="282">
        <f>[3]B!AG1760</f>
        <v>0</v>
      </c>
      <c r="P178" s="282">
        <f>[3]B!AH1760</f>
        <v>0</v>
      </c>
      <c r="Q178" s="282">
        <f>[3]B!AI1760</f>
        <v>0</v>
      </c>
      <c r="R178" s="282">
        <f>[3]B!AJ1760</f>
        <v>0</v>
      </c>
      <c r="S178" s="439">
        <f>[3]B!$I$1760</f>
        <v>5</v>
      </c>
      <c r="T178" s="439">
        <f>[3]B!$L$1760</f>
        <v>0</v>
      </c>
      <c r="U178" s="144"/>
      <c r="V178" s="97">
        <f>[3]B!$AL$1760</f>
        <v>827700</v>
      </c>
    </row>
    <row r="179" spans="1:22" ht="15" customHeight="1" x14ac:dyDescent="0.2">
      <c r="A179" s="145" t="s">
        <v>200</v>
      </c>
      <c r="B179" s="146" t="s">
        <v>263</v>
      </c>
      <c r="C179" s="279">
        <f>[3]B!C1834</f>
        <v>38</v>
      </c>
      <c r="D179" s="279">
        <f>[3]B!H1834</f>
        <v>27</v>
      </c>
      <c r="E179" s="282">
        <f>[3]B!I1834</f>
        <v>26</v>
      </c>
      <c r="F179" s="282">
        <f>[3]B!J1834</f>
        <v>1</v>
      </c>
      <c r="G179" s="282">
        <f>[3]B!K1834</f>
        <v>0</v>
      </c>
      <c r="H179" s="282">
        <f>[3]B!L1834</f>
        <v>11</v>
      </c>
      <c r="I179" s="282">
        <f>[3]B!M1834</f>
        <v>0</v>
      </c>
      <c r="J179" s="282">
        <f>[3]B!N1834</f>
        <v>0</v>
      </c>
      <c r="K179" s="282">
        <v>29</v>
      </c>
      <c r="L179" s="282">
        <f>[3]B!AD1834</f>
        <v>0</v>
      </c>
      <c r="M179" s="282">
        <f>[3]B!AE1834</f>
        <v>0</v>
      </c>
      <c r="N179" s="282">
        <f>[3]B!AF1834</f>
        <v>0</v>
      </c>
      <c r="O179" s="282">
        <f>[3]B!AG1834</f>
        <v>0</v>
      </c>
      <c r="P179" s="282">
        <f>[3]B!AH1834</f>
        <v>0</v>
      </c>
      <c r="Q179" s="282">
        <f>[3]B!AI1834</f>
        <v>0</v>
      </c>
      <c r="R179" s="282">
        <f>[3]B!AJ1834</f>
        <v>1</v>
      </c>
      <c r="S179" s="439">
        <f>[3]B!$I$1834</f>
        <v>26</v>
      </c>
      <c r="T179" s="439">
        <f>[3]B!$L$1834</f>
        <v>11</v>
      </c>
      <c r="U179" s="144"/>
      <c r="V179" s="97">
        <f>[3]B!$AL$1834</f>
        <v>1974570</v>
      </c>
    </row>
    <row r="180" spans="1:22" ht="15" customHeight="1" x14ac:dyDescent="0.2">
      <c r="A180" s="145" t="s">
        <v>264</v>
      </c>
      <c r="B180" s="146" t="s">
        <v>265</v>
      </c>
      <c r="C180" s="279">
        <f>[3]B!C1877</f>
        <v>38</v>
      </c>
      <c r="D180" s="279">
        <f>[3]B!H1877</f>
        <v>33</v>
      </c>
      <c r="E180" s="282">
        <f>[3]B!I1877</f>
        <v>33</v>
      </c>
      <c r="F180" s="282">
        <f>[3]B!J1877</f>
        <v>0</v>
      </c>
      <c r="G180" s="282">
        <f>[3]B!K1877</f>
        <v>0</v>
      </c>
      <c r="H180" s="282">
        <f>[3]B!L1877</f>
        <v>4</v>
      </c>
      <c r="I180" s="282">
        <f>[3]B!M1877</f>
        <v>1</v>
      </c>
      <c r="J180" s="282">
        <f>[3]B!N1877</f>
        <v>0</v>
      </c>
      <c r="K180" s="282">
        <v>38</v>
      </c>
      <c r="L180" s="282">
        <f>[3]B!AD1877</f>
        <v>0</v>
      </c>
      <c r="M180" s="282">
        <f>[3]B!AE1877</f>
        <v>0</v>
      </c>
      <c r="N180" s="282">
        <f>[3]B!AF1877</f>
        <v>0</v>
      </c>
      <c r="O180" s="282">
        <f>[3]B!AG1877</f>
        <v>0</v>
      </c>
      <c r="P180" s="282">
        <f>[3]B!AH1877</f>
        <v>0</v>
      </c>
      <c r="Q180" s="282">
        <f>[3]B!AI1877</f>
        <v>0</v>
      </c>
      <c r="R180" s="282">
        <f>[3]B!AJ1877</f>
        <v>0</v>
      </c>
      <c r="S180" s="439">
        <f>[3]B!$I$1877</f>
        <v>33</v>
      </c>
      <c r="T180" s="439">
        <f>[3]B!$L$1877</f>
        <v>4</v>
      </c>
      <c r="U180" s="144"/>
      <c r="V180" s="97">
        <f>[3]B!$AL$1877</f>
        <v>2558315</v>
      </c>
    </row>
    <row r="181" spans="1:22" ht="15" customHeight="1" x14ac:dyDescent="0.2">
      <c r="A181" s="145" t="s">
        <v>207</v>
      </c>
      <c r="B181" s="146" t="s">
        <v>266</v>
      </c>
      <c r="C181" s="283">
        <f>[3]B!C2104</f>
        <v>16</v>
      </c>
      <c r="D181" s="283">
        <f>[3]B!H2104</f>
        <v>14</v>
      </c>
      <c r="E181" s="282">
        <f>[3]B!I2104</f>
        <v>13</v>
      </c>
      <c r="F181" s="282">
        <f>[3]B!J2104</f>
        <v>1</v>
      </c>
      <c r="G181" s="282">
        <f>[3]B!K2104</f>
        <v>0</v>
      </c>
      <c r="H181" s="282">
        <f>[3]B!L2104</f>
        <v>2</v>
      </c>
      <c r="I181" s="282">
        <f>[3]B!M2104</f>
        <v>0</v>
      </c>
      <c r="J181" s="282">
        <f>[3]B!N2104</f>
        <v>0</v>
      </c>
      <c r="K181" s="282">
        <v>1</v>
      </c>
      <c r="L181" s="282">
        <f>[3]B!AD2104</f>
        <v>0</v>
      </c>
      <c r="M181" s="282">
        <f>[3]B!AE2104</f>
        <v>0</v>
      </c>
      <c r="N181" s="282">
        <f>[3]B!AF2104</f>
        <v>0</v>
      </c>
      <c r="O181" s="282">
        <f>[3]B!AG2104</f>
        <v>0</v>
      </c>
      <c r="P181" s="282">
        <f>[3]B!AH2104</f>
        <v>0</v>
      </c>
      <c r="Q181" s="282">
        <f>[3]B!AI2104</f>
        <v>0</v>
      </c>
      <c r="R181" s="282">
        <f>[3]B!AJ2104</f>
        <v>1</v>
      </c>
      <c r="S181" s="439">
        <f>[3]B!$I$2104</f>
        <v>13</v>
      </c>
      <c r="T181" s="439">
        <f>[3]B!$L$2104</f>
        <v>2</v>
      </c>
      <c r="U181" s="144"/>
      <c r="V181" s="97">
        <f>[3]B!$AL$2104</f>
        <v>16563970</v>
      </c>
    </row>
    <row r="182" spans="1:22" ht="15" customHeight="1" x14ac:dyDescent="0.2">
      <c r="A182" s="145" t="s">
        <v>267</v>
      </c>
      <c r="B182" s="146" t="s">
        <v>268</v>
      </c>
      <c r="C182" s="283">
        <f>[3]B!C2190</f>
        <v>3</v>
      </c>
      <c r="D182" s="283">
        <f>[3]B!H2190</f>
        <v>2</v>
      </c>
      <c r="E182" s="282">
        <f>[3]B!I2190</f>
        <v>2</v>
      </c>
      <c r="F182" s="282">
        <f>[3]B!J2190</f>
        <v>0</v>
      </c>
      <c r="G182" s="282">
        <f>[3]B!K2190</f>
        <v>0</v>
      </c>
      <c r="H182" s="282">
        <f>[3]B!L2190</f>
        <v>1</v>
      </c>
      <c r="I182" s="282">
        <f>[3]B!M2190</f>
        <v>0</v>
      </c>
      <c r="J182" s="282">
        <f>[3]B!N2190</f>
        <v>0</v>
      </c>
      <c r="K182" s="282">
        <v>1</v>
      </c>
      <c r="L182" s="282">
        <f>[3]B!AD2190</f>
        <v>0</v>
      </c>
      <c r="M182" s="282">
        <f>[3]B!AE2190</f>
        <v>0</v>
      </c>
      <c r="N182" s="282">
        <f>[3]B!AF2190</f>
        <v>0</v>
      </c>
      <c r="O182" s="282">
        <f>[3]B!AG2190</f>
        <v>0</v>
      </c>
      <c r="P182" s="282">
        <f>[3]B!AH2190</f>
        <v>0</v>
      </c>
      <c r="Q182" s="282">
        <f>[3]B!AI2190</f>
        <v>0</v>
      </c>
      <c r="R182" s="282">
        <f>[3]B!AJ2190</f>
        <v>0</v>
      </c>
      <c r="S182" s="439">
        <f>[3]B!$I$2190</f>
        <v>2</v>
      </c>
      <c r="T182" s="439">
        <f>[3]B!$L$2190</f>
        <v>1</v>
      </c>
      <c r="U182" s="144"/>
      <c r="V182" s="97">
        <f>[3]B!$AL$2190</f>
        <v>528775</v>
      </c>
    </row>
    <row r="183" spans="1:22" ht="15" customHeight="1" x14ac:dyDescent="0.2">
      <c r="A183" s="145" t="s">
        <v>269</v>
      </c>
      <c r="B183" s="146" t="s">
        <v>270</v>
      </c>
      <c r="C183" s="283">
        <f>[3]B!C2379</f>
        <v>120</v>
      </c>
      <c r="D183" s="283">
        <f>[3]B!H2379</f>
        <v>104</v>
      </c>
      <c r="E183" s="282">
        <f>[3]B!I2379</f>
        <v>85</v>
      </c>
      <c r="F183" s="282">
        <f>[3]B!J2379</f>
        <v>19</v>
      </c>
      <c r="G183" s="282">
        <f>[3]B!K2379</f>
        <v>3</v>
      </c>
      <c r="H183" s="282">
        <f>[3]B!L2379</f>
        <v>10</v>
      </c>
      <c r="I183" s="282">
        <f>[3]B!M2379</f>
        <v>2</v>
      </c>
      <c r="J183" s="282">
        <f>[3]B!N2379</f>
        <v>1</v>
      </c>
      <c r="K183" s="284"/>
      <c r="L183" s="282">
        <f>[3]B!AD2379</f>
        <v>0</v>
      </c>
      <c r="M183" s="282">
        <f>[3]B!AE2379</f>
        <v>0</v>
      </c>
      <c r="N183" s="282">
        <f>[3]B!AF2379</f>
        <v>0</v>
      </c>
      <c r="O183" s="282">
        <f>[3]B!AG2379</f>
        <v>0</v>
      </c>
      <c r="P183" s="282">
        <f>[3]B!AH2379</f>
        <v>0</v>
      </c>
      <c r="Q183" s="282">
        <f>[3]B!AI2379</f>
        <v>0</v>
      </c>
      <c r="R183" s="282">
        <f>[3]B!AJ2379</f>
        <v>19</v>
      </c>
      <c r="S183" s="439">
        <f>[3]B!$I$2379</f>
        <v>85</v>
      </c>
      <c r="T183" s="439">
        <f>[3]B!$L$2379</f>
        <v>10</v>
      </c>
      <c r="U183" s="144"/>
      <c r="V183" s="97">
        <f>[3]B!$AL$2379</f>
        <v>26595955</v>
      </c>
    </row>
    <row r="184" spans="1:22" ht="15" customHeight="1" x14ac:dyDescent="0.2">
      <c r="A184" s="145" t="s">
        <v>271</v>
      </c>
      <c r="B184" s="146" t="s">
        <v>272</v>
      </c>
      <c r="C184" s="279">
        <f>[3]B!C2419</f>
        <v>9</v>
      </c>
      <c r="D184" s="279">
        <f>[3]B!H2419</f>
        <v>9</v>
      </c>
      <c r="E184" s="282">
        <f>[3]B!I2419</f>
        <v>7</v>
      </c>
      <c r="F184" s="282">
        <f>[3]B!J2419</f>
        <v>2</v>
      </c>
      <c r="G184" s="282">
        <f>[3]B!K2419</f>
        <v>0</v>
      </c>
      <c r="H184" s="282">
        <f>[3]B!L2419</f>
        <v>0</v>
      </c>
      <c r="I184" s="282">
        <f>[3]B!M2419</f>
        <v>0</v>
      </c>
      <c r="J184" s="282">
        <f>[3]B!N2419</f>
        <v>0</v>
      </c>
      <c r="K184" s="282">
        <v>3</v>
      </c>
      <c r="L184" s="282">
        <f>[3]B!AD2419</f>
        <v>0</v>
      </c>
      <c r="M184" s="282">
        <f>[3]B!AE2419</f>
        <v>0</v>
      </c>
      <c r="N184" s="282">
        <f>[3]B!AF2419</f>
        <v>0</v>
      </c>
      <c r="O184" s="282">
        <f>[3]B!AG2419</f>
        <v>0</v>
      </c>
      <c r="P184" s="282">
        <f>[3]B!AH2419</f>
        <v>0</v>
      </c>
      <c r="Q184" s="282">
        <f>[3]B!AI2419</f>
        <v>0</v>
      </c>
      <c r="R184" s="282">
        <f>[3]B!AJ2419</f>
        <v>2</v>
      </c>
      <c r="S184" s="439">
        <f>[3]B!$I$2419</f>
        <v>7</v>
      </c>
      <c r="T184" s="439">
        <f>[3]B!$L$2419</f>
        <v>0</v>
      </c>
      <c r="U184" s="144"/>
      <c r="V184" s="97">
        <f>[3]B!AL2419</f>
        <v>997300</v>
      </c>
    </row>
    <row r="185" spans="1:22" ht="15" customHeight="1" x14ac:dyDescent="0.2">
      <c r="A185" s="145" t="s">
        <v>273</v>
      </c>
      <c r="B185" s="146" t="s">
        <v>274</v>
      </c>
      <c r="C185" s="279">
        <f>[3]B!C2541</f>
        <v>26</v>
      </c>
      <c r="D185" s="279">
        <f>[3]B!H2541</f>
        <v>22</v>
      </c>
      <c r="E185" s="282">
        <f>[3]B!I2541</f>
        <v>15</v>
      </c>
      <c r="F185" s="282">
        <f>[3]B!J2541</f>
        <v>7</v>
      </c>
      <c r="G185" s="282">
        <f>[3]B!K2541</f>
        <v>0</v>
      </c>
      <c r="H185" s="282">
        <f>[3]B!L2541</f>
        <v>2</v>
      </c>
      <c r="I185" s="282">
        <f>[3]B!M2541</f>
        <v>2</v>
      </c>
      <c r="J185" s="282">
        <f>[3]B!N2541</f>
        <v>0</v>
      </c>
      <c r="K185" s="280">
        <v>0</v>
      </c>
      <c r="L185" s="282">
        <f>[3]B!AD2541</f>
        <v>0</v>
      </c>
      <c r="M185" s="282">
        <f>[3]B!AE2541</f>
        <v>0</v>
      </c>
      <c r="N185" s="282">
        <f>[3]B!AF2541</f>
        <v>0</v>
      </c>
      <c r="O185" s="282">
        <f>[3]B!AG2541</f>
        <v>0</v>
      </c>
      <c r="P185" s="282">
        <f>[3]B!AH2541</f>
        <v>0</v>
      </c>
      <c r="Q185" s="282">
        <f>[3]B!AI2541</f>
        <v>0</v>
      </c>
      <c r="R185" s="282">
        <f>[3]B!AJ2541</f>
        <v>7</v>
      </c>
      <c r="S185" s="439">
        <f>[3]B!$I$2541</f>
        <v>15</v>
      </c>
      <c r="T185" s="439">
        <f>[3]B!$L$2541</f>
        <v>2</v>
      </c>
      <c r="U185" s="144"/>
      <c r="V185" s="97">
        <f>[3]B!AL2541</f>
        <v>6156820</v>
      </c>
    </row>
    <row r="186" spans="1:22" ht="15" customHeight="1" x14ac:dyDescent="0.2">
      <c r="A186" s="145" t="s">
        <v>275</v>
      </c>
      <c r="B186" s="146" t="s">
        <v>276</v>
      </c>
      <c r="C186" s="279">
        <f>[3]B!C2575</f>
        <v>5</v>
      </c>
      <c r="D186" s="279">
        <f>[3]B!H2575</f>
        <v>5</v>
      </c>
      <c r="E186" s="282">
        <f>[3]B!I2575</f>
        <v>5</v>
      </c>
      <c r="F186" s="282">
        <f>[3]B!J2575</f>
        <v>0</v>
      </c>
      <c r="G186" s="282">
        <f>[3]B!K2575</f>
        <v>0</v>
      </c>
      <c r="H186" s="282">
        <f>[3]B!L2575</f>
        <v>0</v>
      </c>
      <c r="I186" s="282">
        <f>[3]B!M2575</f>
        <v>0</v>
      </c>
      <c r="J186" s="282">
        <f>[3]B!N2575</f>
        <v>0</v>
      </c>
      <c r="K186" s="280">
        <v>0</v>
      </c>
      <c r="L186" s="282">
        <f>[3]B!AD2575</f>
        <v>0</v>
      </c>
      <c r="M186" s="282">
        <f>[3]B!AE2575</f>
        <v>0</v>
      </c>
      <c r="N186" s="282">
        <f>[3]B!AF2575</f>
        <v>0</v>
      </c>
      <c r="O186" s="282">
        <f>[3]B!AG2575</f>
        <v>0</v>
      </c>
      <c r="P186" s="282">
        <f>[3]B!AH2575</f>
        <v>0</v>
      </c>
      <c r="Q186" s="282">
        <f>[3]B!AI2575</f>
        <v>0</v>
      </c>
      <c r="R186" s="282">
        <f>[3]B!AJ2575</f>
        <v>0</v>
      </c>
      <c r="S186" s="439">
        <f>[3]B!$I$2575</f>
        <v>5</v>
      </c>
      <c r="T186" s="439">
        <f>[3]B!$L$2575</f>
        <v>0</v>
      </c>
      <c r="U186" s="144"/>
      <c r="V186" s="97">
        <f>[3]B!AL2575</f>
        <v>1263640</v>
      </c>
    </row>
    <row r="187" spans="1:22" ht="15" customHeight="1" x14ac:dyDescent="0.2">
      <c r="A187" s="145" t="s">
        <v>277</v>
      </c>
      <c r="B187" s="146" t="s">
        <v>278</v>
      </c>
      <c r="C187" s="279">
        <f>[3]B!C2615</f>
        <v>18</v>
      </c>
      <c r="D187" s="279">
        <f>[3]B!H2615</f>
        <v>18</v>
      </c>
      <c r="E187" s="282">
        <f>[3]B!I2615</f>
        <v>18</v>
      </c>
      <c r="F187" s="282">
        <f>[3]B!J2615</f>
        <v>0</v>
      </c>
      <c r="G187" s="282">
        <f>[3]B!K2615</f>
        <v>0</v>
      </c>
      <c r="H187" s="282">
        <f>[3]B!L2615</f>
        <v>0</v>
      </c>
      <c r="I187" s="282">
        <f>[3]B!M2615</f>
        <v>0</v>
      </c>
      <c r="J187" s="282">
        <f>[3]B!N2615</f>
        <v>0</v>
      </c>
      <c r="K187" s="280">
        <v>1</v>
      </c>
      <c r="L187" s="282">
        <f>[3]B!AD2615</f>
        <v>0</v>
      </c>
      <c r="M187" s="282">
        <f>[3]B!AE2615</f>
        <v>0</v>
      </c>
      <c r="N187" s="282">
        <f>[3]B!AF2615</f>
        <v>0</v>
      </c>
      <c r="O187" s="282">
        <f>[3]B!AG2615</f>
        <v>0</v>
      </c>
      <c r="P187" s="282">
        <f>[3]B!AH2615</f>
        <v>0</v>
      </c>
      <c r="Q187" s="282">
        <f>[3]B!AI2615</f>
        <v>0</v>
      </c>
      <c r="R187" s="282">
        <f>[3]B!AJ2615</f>
        <v>0</v>
      </c>
      <c r="S187" s="439">
        <f>[3]B!$I$2615</f>
        <v>18</v>
      </c>
      <c r="T187" s="439">
        <f>[3]B!$L$2615</f>
        <v>0</v>
      </c>
      <c r="U187" s="144"/>
      <c r="V187" s="97">
        <f>[3]B!AL2615</f>
        <v>3703980</v>
      </c>
    </row>
    <row r="188" spans="1:22" ht="15" customHeight="1" x14ac:dyDescent="0.2">
      <c r="A188" s="147" t="s">
        <v>279</v>
      </c>
      <c r="B188" s="146" t="s">
        <v>280</v>
      </c>
      <c r="C188" s="285">
        <f>SUM(C189:C191)</f>
        <v>79</v>
      </c>
      <c r="D188" s="285">
        <f t="shared" ref="D188:J188" si="7">SUM(D189:D191)</f>
        <v>75</v>
      </c>
      <c r="E188" s="285">
        <f t="shared" si="7"/>
        <v>22</v>
      </c>
      <c r="F188" s="285">
        <f t="shared" si="7"/>
        <v>53</v>
      </c>
      <c r="G188" s="285">
        <f t="shared" si="7"/>
        <v>4</v>
      </c>
      <c r="H188" s="285">
        <f t="shared" si="7"/>
        <v>0</v>
      </c>
      <c r="I188" s="285">
        <f t="shared" si="7"/>
        <v>0</v>
      </c>
      <c r="J188" s="285">
        <f t="shared" si="7"/>
        <v>0</v>
      </c>
      <c r="K188" s="284"/>
      <c r="L188" s="285">
        <f>SUM(L189:L191)</f>
        <v>0</v>
      </c>
      <c r="M188" s="285">
        <f t="shared" ref="M188:R188" si="8">SUM(M189:M191)</f>
        <v>0</v>
      </c>
      <c r="N188" s="285">
        <f t="shared" si="8"/>
        <v>0</v>
      </c>
      <c r="O188" s="285">
        <f t="shared" si="8"/>
        <v>0</v>
      </c>
      <c r="P188" s="285">
        <f t="shared" si="8"/>
        <v>0</v>
      </c>
      <c r="Q188" s="285">
        <f t="shared" si="8"/>
        <v>0</v>
      </c>
      <c r="R188" s="285">
        <f t="shared" si="8"/>
        <v>53</v>
      </c>
      <c r="S188" s="440">
        <f>SUM(S189:S191)</f>
        <v>22</v>
      </c>
      <c r="T188" s="440">
        <f>SUM(T189:T191)</f>
        <v>0</v>
      </c>
      <c r="U188" s="144"/>
      <c r="V188" s="148">
        <f>SUM(V189:V191)</f>
        <v>3463460</v>
      </c>
    </row>
    <row r="189" spans="1:22" ht="15" customHeight="1" x14ac:dyDescent="0.2">
      <c r="A189" s="149"/>
      <c r="B189" s="150" t="s">
        <v>281</v>
      </c>
      <c r="C189" s="286">
        <f>[3]B!C2621</f>
        <v>79</v>
      </c>
      <c r="D189" s="286">
        <f>[3]B!H2621</f>
        <v>75</v>
      </c>
      <c r="E189" s="282">
        <f>[3]B!I2621</f>
        <v>22</v>
      </c>
      <c r="F189" s="282">
        <f>[3]B!J2621</f>
        <v>53</v>
      </c>
      <c r="G189" s="282">
        <f>[3]B!K2621</f>
        <v>4</v>
      </c>
      <c r="H189" s="282">
        <f>[3]B!L2621</f>
        <v>0</v>
      </c>
      <c r="I189" s="282">
        <f>[3]B!M2621</f>
        <v>0</v>
      </c>
      <c r="J189" s="282">
        <f>[3]B!N2621</f>
        <v>0</v>
      </c>
      <c r="K189" s="284"/>
      <c r="L189" s="282">
        <f>[3]B!AD2621</f>
        <v>0</v>
      </c>
      <c r="M189" s="282">
        <f>[3]B!AE2621</f>
        <v>0</v>
      </c>
      <c r="N189" s="282">
        <f>[3]B!AF2621</f>
        <v>0</v>
      </c>
      <c r="O189" s="282">
        <f>[3]B!AG2621</f>
        <v>0</v>
      </c>
      <c r="P189" s="282">
        <f>[3]B!AH2621</f>
        <v>0</v>
      </c>
      <c r="Q189" s="282">
        <f>[3]B!AI2621</f>
        <v>0</v>
      </c>
      <c r="R189" s="282">
        <f>[3]B!AJ2621</f>
        <v>53</v>
      </c>
      <c r="S189" s="439">
        <f>[3]B!$I$2621</f>
        <v>22</v>
      </c>
      <c r="T189" s="439">
        <f>[3]B!$L$2621</f>
        <v>0</v>
      </c>
      <c r="U189" s="144"/>
      <c r="V189" s="97">
        <f>[3]B!$AL$2621</f>
        <v>3463460</v>
      </c>
    </row>
    <row r="190" spans="1:22" ht="15" customHeight="1" x14ac:dyDescent="0.2">
      <c r="A190" s="149"/>
      <c r="B190" s="150" t="s">
        <v>282</v>
      </c>
      <c r="C190" s="286">
        <f>[3]B!C2622</f>
        <v>0</v>
      </c>
      <c r="D190" s="286">
        <f>[3]B!H2622</f>
        <v>0</v>
      </c>
      <c r="E190" s="282">
        <f>[3]B!I2622</f>
        <v>0</v>
      </c>
      <c r="F190" s="282">
        <f>[3]B!J2622</f>
        <v>0</v>
      </c>
      <c r="G190" s="282">
        <f>[3]B!K2622</f>
        <v>0</v>
      </c>
      <c r="H190" s="282">
        <f>[3]B!L2622</f>
        <v>0</v>
      </c>
      <c r="I190" s="282">
        <f>[3]B!M2622</f>
        <v>0</v>
      </c>
      <c r="J190" s="282">
        <f>[3]B!N2622</f>
        <v>0</v>
      </c>
      <c r="K190" s="284"/>
      <c r="L190" s="282">
        <f>[3]B!AD2622</f>
        <v>0</v>
      </c>
      <c r="M190" s="282">
        <f>[3]B!AE2622</f>
        <v>0</v>
      </c>
      <c r="N190" s="282">
        <f>[3]B!AF2622</f>
        <v>0</v>
      </c>
      <c r="O190" s="282">
        <f>[3]B!AG2622</f>
        <v>0</v>
      </c>
      <c r="P190" s="282">
        <f>[3]B!AH2622</f>
        <v>0</v>
      </c>
      <c r="Q190" s="282">
        <f>[3]B!AI2622</f>
        <v>0</v>
      </c>
      <c r="R190" s="282">
        <f>[3]B!AJ2622</f>
        <v>0</v>
      </c>
      <c r="S190" s="439">
        <f>[3]B!$I$2622</f>
        <v>0</v>
      </c>
      <c r="T190" s="439">
        <f>[3]B!$L$2622</f>
        <v>0</v>
      </c>
      <c r="U190" s="144"/>
      <c r="V190" s="97">
        <f>[3]B!$AL$2622</f>
        <v>0</v>
      </c>
    </row>
    <row r="191" spans="1:22" ht="15" customHeight="1" x14ac:dyDescent="0.2">
      <c r="A191" s="149"/>
      <c r="B191" s="150" t="s">
        <v>283</v>
      </c>
      <c r="C191" s="439">
        <f>SUM([3]B!C2623:C2627)</f>
        <v>0</v>
      </c>
      <c r="D191" s="439">
        <f>SUM([3]B!H2623:H2627)</f>
        <v>0</v>
      </c>
      <c r="E191" s="441">
        <f>SUM([3]B!I2623:I2627)</f>
        <v>0</v>
      </c>
      <c r="F191" s="441">
        <f>SUM([3]B!J2623:J2627)</f>
        <v>0</v>
      </c>
      <c r="G191" s="441">
        <f>SUM([3]B!K2623:K2627)</f>
        <v>0</v>
      </c>
      <c r="H191" s="441">
        <f>SUM([3]B!L2623:L2627)</f>
        <v>0</v>
      </c>
      <c r="I191" s="441">
        <f>SUM([3]B!M2623:M2627)</f>
        <v>0</v>
      </c>
      <c r="J191" s="441">
        <f>SUM([3]B!N2623:N2627)</f>
        <v>0</v>
      </c>
      <c r="K191" s="284"/>
      <c r="L191" s="441">
        <f>SUM([3]B!AD2623:AD2627)</f>
        <v>0</v>
      </c>
      <c r="M191" s="441">
        <f>SUM([3]B!AE2623:AE2627)</f>
        <v>0</v>
      </c>
      <c r="N191" s="441">
        <f>SUM([3]B!AF2623:AF2627)</f>
        <v>0</v>
      </c>
      <c r="O191" s="441">
        <f>SUM([3]B!AG2623:AG2627)</f>
        <v>0</v>
      </c>
      <c r="P191" s="441">
        <f>SUM([3]B!AH2623:AH2627)</f>
        <v>0</v>
      </c>
      <c r="Q191" s="441">
        <f>SUM([3]B!AI2623:AI2627)</f>
        <v>0</v>
      </c>
      <c r="R191" s="441">
        <f>SUM([3]B!AJ2623:AJ2627)</f>
        <v>0</v>
      </c>
      <c r="S191" s="441">
        <f>SUM([3]B!I2623:I2627)</f>
        <v>0</v>
      </c>
      <c r="T191" s="441">
        <f>SUM([3]B!L2623:L2627)</f>
        <v>0</v>
      </c>
      <c r="U191" s="151"/>
      <c r="V191" s="441">
        <f>SUM([3]B!AL2623:AL2627)</f>
        <v>0</v>
      </c>
    </row>
    <row r="192" spans="1:22" ht="15" customHeight="1" x14ac:dyDescent="0.2">
      <c r="A192" s="145" t="s">
        <v>284</v>
      </c>
      <c r="B192" s="146" t="s">
        <v>285</v>
      </c>
      <c r="C192" s="279">
        <f>[3]B!C2858</f>
        <v>59</v>
      </c>
      <c r="D192" s="279">
        <f>[3]B!H2858</f>
        <v>52</v>
      </c>
      <c r="E192" s="282">
        <f>[3]B!I2858</f>
        <v>47</v>
      </c>
      <c r="F192" s="282">
        <f>[3]B!J2858</f>
        <v>5</v>
      </c>
      <c r="G192" s="282">
        <f>[3]B!K2858</f>
        <v>2</v>
      </c>
      <c r="H192" s="282">
        <f>[3]B!L2858</f>
        <v>5</v>
      </c>
      <c r="I192" s="282">
        <f>[3]B!M2858</f>
        <v>0</v>
      </c>
      <c r="J192" s="282">
        <f>[3]B!N2858</f>
        <v>0</v>
      </c>
      <c r="K192" s="280">
        <v>2</v>
      </c>
      <c r="L192" s="282">
        <f>[3]B!AD2858</f>
        <v>0</v>
      </c>
      <c r="M192" s="282">
        <f>[3]B!AE2858</f>
        <v>0</v>
      </c>
      <c r="N192" s="282">
        <f>[3]B!AF2858</f>
        <v>0</v>
      </c>
      <c r="O192" s="282">
        <f>[3]B!AG2858</f>
        <v>0</v>
      </c>
      <c r="P192" s="282">
        <f>[3]B!AH2858</f>
        <v>0</v>
      </c>
      <c r="Q192" s="282">
        <f>[3]B!AI2858</f>
        <v>0</v>
      </c>
      <c r="R192" s="282">
        <f>[3]B!AJ2858</f>
        <v>7</v>
      </c>
      <c r="S192" s="439">
        <f>[3]B!$I$2858</f>
        <v>47</v>
      </c>
      <c r="T192" s="439">
        <f>[3]B!$L$2858</f>
        <v>5</v>
      </c>
      <c r="U192" s="151"/>
      <c r="V192" s="100">
        <f>[3]B!$AL$2858</f>
        <v>16582780</v>
      </c>
    </row>
    <row r="193" spans="1:28" ht="15" customHeight="1" x14ac:dyDescent="0.2">
      <c r="A193" s="145" t="s">
        <v>286</v>
      </c>
      <c r="B193" s="146" t="s">
        <v>287</v>
      </c>
      <c r="C193" s="283">
        <f>SUM([3]B!C3084)</f>
        <v>32</v>
      </c>
      <c r="D193" s="283">
        <f>SUM([3]B!H3084)</f>
        <v>16</v>
      </c>
      <c r="E193" s="282">
        <f>SUM([3]B!I3084)</f>
        <v>14</v>
      </c>
      <c r="F193" s="282">
        <f>SUM([3]B!J3084)</f>
        <v>2</v>
      </c>
      <c r="G193" s="282">
        <f>SUM([3]B!K3084)</f>
        <v>0</v>
      </c>
      <c r="H193" s="282">
        <f>SUM([3]B!L3084)</f>
        <v>16</v>
      </c>
      <c r="I193" s="282">
        <f>SUM([3]B!M3084)</f>
        <v>0</v>
      </c>
      <c r="J193" s="282">
        <f>SUM([3]B!N3084)</f>
        <v>0</v>
      </c>
      <c r="K193" s="282">
        <v>32</v>
      </c>
      <c r="L193" s="282">
        <f>SUM([3]B!AD3084)</f>
        <v>0</v>
      </c>
      <c r="M193" s="282">
        <f>SUM([3]B!AE3084)</f>
        <v>0</v>
      </c>
      <c r="N193" s="282">
        <f>SUM([3]B!AF3084)</f>
        <v>0</v>
      </c>
      <c r="O193" s="282">
        <f>SUM([3]B!AG3084)</f>
        <v>0</v>
      </c>
      <c r="P193" s="282">
        <f>SUM([3]B!AH3084)</f>
        <v>0</v>
      </c>
      <c r="Q193" s="282">
        <f>SUM([3]B!AI3084)</f>
        <v>0</v>
      </c>
      <c r="R193" s="282">
        <f>SUM([3]B!AJ3084)</f>
        <v>2</v>
      </c>
      <c r="S193" s="439">
        <f>[3]B!$I$3084</f>
        <v>14</v>
      </c>
      <c r="T193" s="439">
        <f>[3]B!$L$3084</f>
        <v>16</v>
      </c>
      <c r="U193" s="151"/>
      <c r="V193" s="152">
        <f>[3]B!AL3084</f>
        <v>489430</v>
      </c>
    </row>
    <row r="194" spans="1:28" ht="15" customHeight="1" x14ac:dyDescent="0.2">
      <c r="A194" s="153" t="s">
        <v>286</v>
      </c>
      <c r="B194" s="154" t="s">
        <v>288</v>
      </c>
      <c r="C194" s="287">
        <f>[3]B!C2870</f>
        <v>6</v>
      </c>
      <c r="D194" s="279">
        <f>[3]B!H2870</f>
        <v>6</v>
      </c>
      <c r="E194" s="288">
        <f>[3]B!I2870</f>
        <v>6</v>
      </c>
      <c r="F194" s="288">
        <f>[3]B!J2870</f>
        <v>0</v>
      </c>
      <c r="G194" s="288">
        <f>[3]B!K2870</f>
        <v>0</v>
      </c>
      <c r="H194" s="288">
        <f>[3]B!L2870</f>
        <v>0</v>
      </c>
      <c r="I194" s="288">
        <f>[3]B!M2870</f>
        <v>0</v>
      </c>
      <c r="J194" s="288">
        <f>[3]B!N2870</f>
        <v>0</v>
      </c>
      <c r="K194" s="289"/>
      <c r="L194" s="288">
        <f>[3]B!AD2870</f>
        <v>0</v>
      </c>
      <c r="M194" s="288">
        <f>[3]B!AE2870</f>
        <v>0</v>
      </c>
      <c r="N194" s="288">
        <f>[3]B!AF2870</f>
        <v>0</v>
      </c>
      <c r="O194" s="288">
        <f>[3]B!AG2870</f>
        <v>0</v>
      </c>
      <c r="P194" s="288">
        <f>[3]B!AH2870</f>
        <v>0</v>
      </c>
      <c r="Q194" s="288">
        <f>[3]B!AI2870</f>
        <v>0</v>
      </c>
      <c r="R194" s="288">
        <f>[3]B!AJ2870</f>
        <v>0</v>
      </c>
      <c r="S194" s="144"/>
      <c r="T194" s="144"/>
      <c r="U194" s="442">
        <f>[3]B!C2870</f>
        <v>6</v>
      </c>
      <c r="V194" s="442">
        <f>+([3]B!$AL2870)*0.75</f>
        <v>345487.5</v>
      </c>
    </row>
    <row r="195" spans="1:28" s="3" customFormat="1" ht="15" customHeight="1" x14ac:dyDescent="0.2">
      <c r="A195" s="610" t="s">
        <v>289</v>
      </c>
      <c r="B195" s="610"/>
      <c r="C195" s="290">
        <f>SUM(C175:C188)+C192+C193+C194</f>
        <v>592</v>
      </c>
      <c r="D195" s="290">
        <f t="shared" ref="D195:J195" si="9">SUM(D175:D188)+D192+D193+D194</f>
        <v>521</v>
      </c>
      <c r="E195" s="290">
        <f t="shared" si="9"/>
        <v>418</v>
      </c>
      <c r="F195" s="290">
        <f t="shared" si="9"/>
        <v>103</v>
      </c>
      <c r="G195" s="290">
        <f t="shared" si="9"/>
        <v>10</v>
      </c>
      <c r="H195" s="290">
        <f t="shared" si="9"/>
        <v>54</v>
      </c>
      <c r="I195" s="290">
        <f t="shared" si="9"/>
        <v>6</v>
      </c>
      <c r="J195" s="290">
        <f t="shared" si="9"/>
        <v>1</v>
      </c>
      <c r="K195" s="290">
        <f>SUM(K176:K182)+K192+K193+K184+K185+K186+K187</f>
        <v>150</v>
      </c>
      <c r="L195" s="290">
        <f t="shared" ref="L195:R195" si="10">SUM(L175:L188)+L192+L193+L194</f>
        <v>0</v>
      </c>
      <c r="M195" s="290">
        <f t="shared" si="10"/>
        <v>46</v>
      </c>
      <c r="N195" s="290">
        <f t="shared" si="10"/>
        <v>0</v>
      </c>
      <c r="O195" s="290">
        <f t="shared" si="10"/>
        <v>0</v>
      </c>
      <c r="P195" s="290">
        <f t="shared" si="10"/>
        <v>0</v>
      </c>
      <c r="Q195" s="290">
        <f t="shared" si="10"/>
        <v>0</v>
      </c>
      <c r="R195" s="290">
        <f t="shared" si="10"/>
        <v>105</v>
      </c>
      <c r="S195" s="443">
        <f>SUM(S175:S188)+S192+S193</f>
        <v>412</v>
      </c>
      <c r="T195" s="443">
        <f>SUM(T175:T188)+T192+T193</f>
        <v>54</v>
      </c>
      <c r="U195" s="442">
        <f>SUM(U194)</f>
        <v>6</v>
      </c>
      <c r="V195" s="102">
        <f>SUM(V175:V188)+V192+V193+V194</f>
        <v>139303627.5</v>
      </c>
    </row>
    <row r="196" spans="1:28" ht="24.95" customHeight="1" x14ac:dyDescent="0.2">
      <c r="A196" s="648" t="s">
        <v>290</v>
      </c>
      <c r="B196" s="648"/>
      <c r="C196" s="648"/>
      <c r="D196" s="648"/>
      <c r="E196" s="648"/>
      <c r="F196" s="648"/>
    </row>
    <row r="197" spans="1:28" ht="51" customHeight="1" x14ac:dyDescent="0.2">
      <c r="A197" s="550" t="s">
        <v>291</v>
      </c>
      <c r="B197" s="625"/>
      <c r="C197" s="556" t="s">
        <v>160</v>
      </c>
      <c r="D197" s="556" t="s">
        <v>292</v>
      </c>
      <c r="E197" s="596" t="s">
        <v>293</v>
      </c>
      <c r="F197" s="596" t="s">
        <v>294</v>
      </c>
      <c r="G197" s="476" t="s">
        <v>295</v>
      </c>
      <c r="H197" s="476" t="s">
        <v>296</v>
      </c>
      <c r="I197" s="476" t="s">
        <v>297</v>
      </c>
      <c r="J197" s="291" t="s">
        <v>297</v>
      </c>
    </row>
    <row r="198" spans="1:28" ht="32.25" customHeight="1" x14ac:dyDescent="0.2">
      <c r="A198" s="554"/>
      <c r="B198" s="627"/>
      <c r="C198" s="558"/>
      <c r="D198" s="558"/>
      <c r="E198" s="598"/>
      <c r="F198" s="598"/>
      <c r="G198" s="292" t="s">
        <v>293</v>
      </c>
      <c r="H198" s="292" t="s">
        <v>294</v>
      </c>
      <c r="I198" s="292" t="s">
        <v>293</v>
      </c>
      <c r="J198" s="293" t="s">
        <v>294</v>
      </c>
      <c r="S198" s="3"/>
      <c r="T198" s="3"/>
      <c r="U198" s="3"/>
      <c r="V198" s="3"/>
    </row>
    <row r="199" spans="1:28" ht="15" customHeight="1" x14ac:dyDescent="0.2">
      <c r="A199" s="604" t="s">
        <v>298</v>
      </c>
      <c r="B199" s="643"/>
      <c r="C199" s="445">
        <f>SUM(E199:F199)</f>
        <v>168</v>
      </c>
      <c r="D199" s="294">
        <v>113</v>
      </c>
      <c r="E199" s="295">
        <f>SUM([3]B!P1380,[3]B!P1514,[3]B!P1696,[3]B!P1760,[3]B!P1834,[3]B!P1877,[3]B!P2093,[3]B!P2103,[3]B!P2190,[3]B!P2379,[3]B!P2419,[3]B!P2541,[3]B!P2575,[3]B!P2615,[3]B!P2631,[3]B!P2858,[3]B!P2870,[3]B!P3073)</f>
        <v>11</v>
      </c>
      <c r="F199" s="295">
        <f>SUM([3]B!Q1380,[3]B!Q1514,[3]B!Q1696,[3]B!Q1760,[3]B!Q1834,[3]B!Q1877,[3]B!Q2093,[3]B!Q2103,[3]B!Q2190,[3]B!Q2379,[3]B!Q2419,[3]B!Q2541,[3]B!Q2575,[3]B!Q2615,[3]B!Q2631,[3]B!Q2858,[3]B!Q2870,[3]B!Q3073)</f>
        <v>157</v>
      </c>
      <c r="G199" s="294"/>
      <c r="H199" s="296"/>
      <c r="I199" s="296"/>
      <c r="J199" s="297"/>
      <c r="K199" s="158" t="str">
        <f>AA199</f>
        <v/>
      </c>
      <c r="AA199" s="159" t="str">
        <f>IF(C199&lt;D199,"Beneficiarios MAI no puede ser mayor al TOTAL","")</f>
        <v/>
      </c>
      <c r="AB199" s="159">
        <f>IF(C199&lt;D199,1,0)</f>
        <v>0</v>
      </c>
    </row>
    <row r="200" spans="1:28" ht="15" customHeight="1" x14ac:dyDescent="0.2">
      <c r="A200" s="644" t="s">
        <v>299</v>
      </c>
      <c r="B200" s="645"/>
      <c r="C200" s="445">
        <f>SUM(E200:F200)</f>
        <v>157</v>
      </c>
      <c r="D200" s="298">
        <v>116</v>
      </c>
      <c r="E200" s="299">
        <f>SUM([3]B!S1380,[3]B!S1514,[3]B!S1696,[3]B!S1760,[3]B!S1834,[3]B!S1877,[3]B!S2093,[3]B!S2103,[3]B!S2190,[3]B!S2379,[3]B!S2419,[3]B!S2541,[3]B!S2575,[3]B!S2615,[3]B!S2631,[3]B!S2858,[3]B!S2870,[3]B!S3073)</f>
        <v>3</v>
      </c>
      <c r="F200" s="299">
        <f>SUM([3]B!T1380,[3]B!T1514,[3]B!T1696,[3]B!T1760,[3]B!T1834,[3]B!T1877,[3]B!T2093,[3]B!T2103,[3]B!T2190,[3]B!T2379,[3]B!T2419,[3]B!T2541,[3]B!T2575,[3]B!T2615,[3]B!T2631,[3]B!T2858,[3]B!T2870,[3]B!T3073)</f>
        <v>154</v>
      </c>
      <c r="G200" s="298"/>
      <c r="H200" s="300"/>
      <c r="I200" s="300"/>
      <c r="J200" s="300"/>
      <c r="K200" s="158" t="str">
        <f>AA200</f>
        <v/>
      </c>
      <c r="S200" s="3"/>
      <c r="T200" s="3"/>
      <c r="V200" s="3"/>
      <c r="AA200" s="159" t="str">
        <f>IF(C200&lt;D200,"Beneficiarios MAI no puede ser mayor al TOTAL","")</f>
        <v/>
      </c>
      <c r="AB200" s="159">
        <f>IF(C200&lt;D200,1,0)</f>
        <v>0</v>
      </c>
    </row>
    <row r="201" spans="1:28" ht="15" customHeight="1" x14ac:dyDescent="0.2">
      <c r="A201" s="646" t="s">
        <v>300</v>
      </c>
      <c r="B201" s="160" t="s">
        <v>301</v>
      </c>
      <c r="C201" s="445">
        <f>SUM(E201:F201)</f>
        <v>116</v>
      </c>
      <c r="D201" s="294">
        <v>101</v>
      </c>
      <c r="E201" s="295">
        <f>SUM([3]B!Y1380,[3]B!Y1514,[3]B!Y1696,[3]B!Y1760,[3]B!Y1834,[3]B!Y1877,[3]B!Y2093,[3]B!Y2103,[3]B!Y2190,[3]B!Y2379,[3]B!Y2419,[3]B!Y2541,[3]B!Y2575,[3]B!Y2615,[3]B!Y2631,[3]B!Y2858,[3]B!Y2870,[3]B!Y3073)</f>
        <v>6</v>
      </c>
      <c r="F201" s="295">
        <f>SUM([3]B!Z1380,[3]B!Z1514,[3]B!Z1696,[3]B!Z1760,[3]B!Z1834,[3]B!Z1877,[3]B!Z2093,[3]B!Z2103,[3]B!Z2190,[3]B!Z2379,[3]B!Z2419,[3]B!Z2541,[3]B!Z2575,[3]B!Z2615,[3]B!Z2631,[3]B!Z2858,[3]B!Z2870,[3]B!Z3073)</f>
        <v>110</v>
      </c>
      <c r="G201" s="294"/>
      <c r="H201" s="296"/>
      <c r="I201" s="296"/>
      <c r="J201" s="296"/>
      <c r="K201" s="158" t="str">
        <f>AA201</f>
        <v/>
      </c>
      <c r="AA201" s="159" t="str">
        <f>IF(C201&lt;D201,"Beneficiarios MAI no puede ser mayor al TOTAL","")</f>
        <v/>
      </c>
      <c r="AB201" s="159">
        <f>IF(C201&lt;D201,1,0)</f>
        <v>0</v>
      </c>
    </row>
    <row r="202" spans="1:28" ht="15" customHeight="1" x14ac:dyDescent="0.2">
      <c r="A202" s="647"/>
      <c r="B202" s="161" t="s">
        <v>302</v>
      </c>
      <c r="C202" s="446">
        <f>SUM(E202:F202)</f>
        <v>1</v>
      </c>
      <c r="D202" s="301">
        <v>1</v>
      </c>
      <c r="E202" s="302">
        <f>SUM([3]B!V1380,[3]B!V1514,[3]B!V1696,[3]B!V1760,[3]B!V1834,[3]B!V1877,[3]B!V2093,[3]B!V2103,[3]B!V2190,[3]B!V2379,[3]B!V2419,[3]B!V2541,[3]B!V2575,[3]B!V2615,[3]B!V2631,[3]B!V2858,[3]B!V2870,[3]B!V3073)</f>
        <v>0</v>
      </c>
      <c r="F202" s="302">
        <f>SUM([3]B!W1380,[3]B!W1514,[3]B!W1696,[3]B!W1760,[3]B!W1834,[3]B!W1877,[3]B!W2093,[3]B!W2103,[3]B!W2190,[3]B!W2379,[3]B!W2419,[3]B!W2541,[3]B!W2575,[3]B!W2615,[3]B!W2631,[3]B!W2858,[3]B!W2870,[3]B!W3073)</f>
        <v>1</v>
      </c>
      <c r="G202" s="301"/>
      <c r="H202" s="303"/>
      <c r="I202" s="303"/>
      <c r="J202" s="303"/>
      <c r="K202" s="158" t="str">
        <f>AA202</f>
        <v/>
      </c>
      <c r="AA202" s="159" t="str">
        <f>IF(C202&lt;D202,"Beneficiarios MAI no puede ser mayor al TOTAL","")</f>
        <v/>
      </c>
      <c r="AB202" s="159">
        <f>IF(C202&lt;D202,1,0)</f>
        <v>0</v>
      </c>
    </row>
    <row r="203" spans="1:28" ht="24.95" customHeight="1" x14ac:dyDescent="0.2">
      <c r="A203" s="648" t="s">
        <v>303</v>
      </c>
      <c r="B203" s="648"/>
      <c r="C203" s="480"/>
      <c r="D203" s="480"/>
      <c r="E203" s="2"/>
      <c r="F203" s="2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</row>
    <row r="204" spans="1:28" ht="29.25" customHeight="1" x14ac:dyDescent="0.2">
      <c r="A204" s="649" t="s">
        <v>304</v>
      </c>
      <c r="B204" s="650"/>
      <c r="C204" s="556" t="s">
        <v>5</v>
      </c>
      <c r="D204" s="574" t="s">
        <v>6</v>
      </c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74"/>
    </row>
    <row r="205" spans="1:28" ht="20.25" customHeight="1" x14ac:dyDescent="0.2">
      <c r="A205" s="651"/>
      <c r="B205" s="652"/>
      <c r="C205" s="558"/>
      <c r="D205" s="575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74"/>
    </row>
    <row r="206" spans="1:28" ht="15" customHeight="1" x14ac:dyDescent="0.2">
      <c r="A206" s="660" t="s">
        <v>305</v>
      </c>
      <c r="B206" s="661"/>
      <c r="C206" s="447">
        <f>[3]B!C2862</f>
        <v>1</v>
      </c>
      <c r="D206" s="448">
        <f>[3]B!I2862</f>
        <v>1</v>
      </c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74"/>
      <c r="U206" s="74"/>
    </row>
    <row r="207" spans="1:28" ht="15" customHeight="1" x14ac:dyDescent="0.2">
      <c r="A207" s="662" t="s">
        <v>306</v>
      </c>
      <c r="B207" s="662"/>
      <c r="C207" s="449">
        <f>SUM([3]B!C2861+[3]B!C2863)</f>
        <v>0</v>
      </c>
      <c r="D207" s="450">
        <f>[3]B!I2861+[3]B!I2863</f>
        <v>0</v>
      </c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74"/>
    </row>
    <row r="208" spans="1:28" ht="24.95" customHeight="1" x14ac:dyDescent="0.2">
      <c r="A208" s="663" t="s">
        <v>307</v>
      </c>
      <c r="B208" s="663"/>
      <c r="C208" s="482"/>
      <c r="D208" s="304"/>
      <c r="E208" s="304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74"/>
      <c r="S208" s="260"/>
      <c r="T208" s="260"/>
    </row>
    <row r="209" spans="1:22" ht="24.95" customHeight="1" x14ac:dyDescent="0.2">
      <c r="A209" s="664" t="s">
        <v>229</v>
      </c>
      <c r="B209" s="664"/>
      <c r="C209" s="556" t="s">
        <v>160</v>
      </c>
      <c r="D209" s="588" t="s">
        <v>230</v>
      </c>
      <c r="E209" s="589"/>
      <c r="F209" s="589"/>
      <c r="G209" s="589"/>
      <c r="H209" s="590" t="s">
        <v>172</v>
      </c>
      <c r="I209" s="591"/>
      <c r="J209" s="592"/>
      <c r="K209" s="665" t="s">
        <v>173</v>
      </c>
      <c r="L209" s="614"/>
      <c r="M209" s="614"/>
      <c r="N209" s="596" t="s">
        <v>174</v>
      </c>
      <c r="O209" s="599" t="s">
        <v>175</v>
      </c>
      <c r="P209" s="600"/>
      <c r="Q209" s="568" t="s">
        <v>176</v>
      </c>
    </row>
    <row r="210" spans="1:22" s="84" customFormat="1" ht="20.100000000000001" customHeight="1" x14ac:dyDescent="0.2">
      <c r="A210" s="664"/>
      <c r="B210" s="664"/>
      <c r="C210" s="557"/>
      <c r="D210" s="615" t="s">
        <v>178</v>
      </c>
      <c r="E210" s="621" t="s">
        <v>179</v>
      </c>
      <c r="F210" s="621"/>
      <c r="G210" s="578" t="s">
        <v>239</v>
      </c>
      <c r="H210" s="580" t="s">
        <v>181</v>
      </c>
      <c r="I210" s="582" t="s">
        <v>182</v>
      </c>
      <c r="J210" s="584" t="s">
        <v>183</v>
      </c>
      <c r="K210" s="586" t="s">
        <v>308</v>
      </c>
      <c r="L210" s="587" t="s">
        <v>185</v>
      </c>
      <c r="M210" s="601" t="s">
        <v>186</v>
      </c>
      <c r="N210" s="597"/>
      <c r="O210" s="602" t="s">
        <v>187</v>
      </c>
      <c r="P210" s="603" t="s">
        <v>188</v>
      </c>
      <c r="Q210" s="569"/>
      <c r="S210" s="5"/>
      <c r="T210" s="5"/>
      <c r="U210" s="5"/>
      <c r="V210" s="5"/>
    </row>
    <row r="211" spans="1:22" s="84" customFormat="1" ht="20.100000000000001" customHeight="1" x14ac:dyDescent="0.2">
      <c r="A211" s="664"/>
      <c r="B211" s="664"/>
      <c r="C211" s="558"/>
      <c r="D211" s="616"/>
      <c r="E211" s="121" t="s">
        <v>189</v>
      </c>
      <c r="F211" s="89" t="s">
        <v>190</v>
      </c>
      <c r="G211" s="579"/>
      <c r="H211" s="581"/>
      <c r="I211" s="583"/>
      <c r="J211" s="585"/>
      <c r="K211" s="586"/>
      <c r="L211" s="587"/>
      <c r="M211" s="601"/>
      <c r="N211" s="598"/>
      <c r="O211" s="602"/>
      <c r="P211" s="603"/>
      <c r="Q211" s="570"/>
      <c r="S211" s="5"/>
      <c r="T211" s="5"/>
      <c r="U211" s="5"/>
      <c r="V211" s="5"/>
    </row>
    <row r="212" spans="1:22" ht="15" customHeight="1" x14ac:dyDescent="0.2">
      <c r="A212" s="667" t="s">
        <v>309</v>
      </c>
      <c r="B212" s="165" t="s">
        <v>310</v>
      </c>
      <c r="C212" s="165">
        <f>SUM([3]B!C1242:C1282)</f>
        <v>32</v>
      </c>
      <c r="D212" s="165">
        <f>SUM([3]B!D1242:D1285)</f>
        <v>32</v>
      </c>
      <c r="E212" s="165">
        <f>SUM([3]B!E1242:E1285)</f>
        <v>32</v>
      </c>
      <c r="F212" s="165">
        <f>SUM([3]B!F1242:F1285)</f>
        <v>0</v>
      </c>
      <c r="G212" s="165">
        <f>SUM([3]B!G1242:G1285)</f>
        <v>0</v>
      </c>
      <c r="H212" s="165">
        <f>SUM([3]B!AA1242:AA1285)</f>
        <v>4</v>
      </c>
      <c r="I212" s="165">
        <f>SUM([3]B!AB1242:AB1285)</f>
        <v>28</v>
      </c>
      <c r="J212" s="165">
        <f>SUM([3]B!AC1242:AC1285)</f>
        <v>0</v>
      </c>
      <c r="K212" s="165">
        <f>SUM([3]B!AD1242:AD1285)</f>
        <v>0</v>
      </c>
      <c r="L212" s="165">
        <f>SUM([3]B!AE1242:AE1285)</f>
        <v>0</v>
      </c>
      <c r="M212" s="165">
        <f>SUM([3]B!AF1242:AF1285)</f>
        <v>0</v>
      </c>
      <c r="N212" s="165">
        <f>SUM([3]B!AG1242:AG1285)</f>
        <v>0</v>
      </c>
      <c r="O212" s="165">
        <f>SUM([3]B!AH1242:AH1285)</f>
        <v>0</v>
      </c>
      <c r="P212" s="165">
        <f>SUM([3]B!AI1242:AI1285)</f>
        <v>0</v>
      </c>
      <c r="Q212" s="165">
        <f>SUM([3]B!AJ1242:AJ1285)</f>
        <v>0</v>
      </c>
    </row>
    <row r="213" spans="1:22" ht="15" customHeight="1" x14ac:dyDescent="0.2">
      <c r="A213" s="563"/>
      <c r="B213" s="166" t="s">
        <v>311</v>
      </c>
      <c r="C213" s="305">
        <f>SUM([3]B!C1283:C1297)</f>
        <v>4</v>
      </c>
      <c r="D213" s="305">
        <f>SUM([3]B!D1286:D1297)</f>
        <v>4</v>
      </c>
      <c r="E213" s="305">
        <f>SUM([3]B!E1286:E1297)</f>
        <v>4</v>
      </c>
      <c r="F213" s="305">
        <f>SUM([3]B!F1286:F1297)</f>
        <v>0</v>
      </c>
      <c r="G213" s="305">
        <f>SUM([3]B!G1286:G1297)</f>
        <v>0</v>
      </c>
      <c r="H213" s="305">
        <f>SUM([3]B!AA1286:AA1297)</f>
        <v>0</v>
      </c>
      <c r="I213" s="305">
        <f>SUM([3]B!AB1286:AB1297)</f>
        <v>0</v>
      </c>
      <c r="J213" s="305">
        <f>SUM([3]B!AC1286:AC1297)</f>
        <v>4</v>
      </c>
      <c r="K213" s="305">
        <f>SUM([3]B!AD1286:AD1297)</f>
        <v>0</v>
      </c>
      <c r="L213" s="305">
        <f>SUM([3]B!AE1286:AE1297)</f>
        <v>0</v>
      </c>
      <c r="M213" s="305">
        <f>SUM([3]B!AF1286:AF1297)</f>
        <v>0</v>
      </c>
      <c r="N213" s="305">
        <f>SUM([3]B!AG1286:AG1297)</f>
        <v>0</v>
      </c>
      <c r="O213" s="305">
        <f>SUM([3]B!AH1286:AH1297)</f>
        <v>0</v>
      </c>
      <c r="P213" s="305">
        <f>SUM([3]B!AI1286:AI1297)</f>
        <v>0</v>
      </c>
      <c r="Q213" s="305">
        <f>SUM([3]B!AJ1286:AJ1297)</f>
        <v>0</v>
      </c>
      <c r="U213" s="84"/>
      <c r="V213" s="84"/>
    </row>
    <row r="214" spans="1:22" ht="15" customHeight="1" x14ac:dyDescent="0.2">
      <c r="A214" s="668"/>
      <c r="B214" s="479" t="s">
        <v>160</v>
      </c>
      <c r="C214" s="168">
        <f>SUM(C212:C213)</f>
        <v>36</v>
      </c>
      <c r="D214" s="306">
        <f>SUM(D212:D213)</f>
        <v>36</v>
      </c>
      <c r="E214" s="307">
        <f t="shared" ref="E214:Q214" si="11">SUM(E212:E213)</f>
        <v>36</v>
      </c>
      <c r="F214" s="308">
        <f t="shared" si="11"/>
        <v>0</v>
      </c>
      <c r="G214" s="309">
        <f t="shared" si="11"/>
        <v>0</v>
      </c>
      <c r="H214" s="307">
        <f t="shared" si="11"/>
        <v>4</v>
      </c>
      <c r="I214" s="310">
        <f t="shared" si="11"/>
        <v>28</v>
      </c>
      <c r="J214" s="308">
        <f t="shared" si="11"/>
        <v>4</v>
      </c>
      <c r="K214" s="307">
        <f t="shared" si="11"/>
        <v>0</v>
      </c>
      <c r="L214" s="310">
        <f t="shared" si="11"/>
        <v>0</v>
      </c>
      <c r="M214" s="308">
        <f t="shared" si="11"/>
        <v>0</v>
      </c>
      <c r="N214" s="308">
        <f t="shared" si="11"/>
        <v>0</v>
      </c>
      <c r="O214" s="307">
        <f t="shared" si="11"/>
        <v>0</v>
      </c>
      <c r="P214" s="308">
        <f t="shared" si="11"/>
        <v>0</v>
      </c>
      <c r="Q214" s="306">
        <f t="shared" si="11"/>
        <v>0</v>
      </c>
      <c r="U214" s="84"/>
      <c r="V214" s="84"/>
    </row>
    <row r="215" spans="1:22" ht="15" customHeight="1" x14ac:dyDescent="0.2">
      <c r="A215" s="667" t="s">
        <v>312</v>
      </c>
      <c r="B215" s="165" t="s">
        <v>310</v>
      </c>
      <c r="C215" s="484">
        <f>SUM([3]B!C1382:C1420)</f>
        <v>981</v>
      </c>
      <c r="D215" s="484">
        <f>SUM([3]B!D1382:D1420)</f>
        <v>981</v>
      </c>
      <c r="E215" s="484">
        <f>SUM([3]B!E1382:E1420)</f>
        <v>980</v>
      </c>
      <c r="F215" s="484">
        <f>SUM([3]B!F1382:F1420)</f>
        <v>1</v>
      </c>
      <c r="G215" s="484">
        <f>SUM([3]B!G1382:G1420)</f>
        <v>0</v>
      </c>
      <c r="H215" s="484">
        <f>SUM([3]B!AA1382:AA1420)</f>
        <v>9</v>
      </c>
      <c r="I215" s="484">
        <f>SUM([3]B!AB1382:AB1420)</f>
        <v>972</v>
      </c>
      <c r="J215" s="484">
        <f>SUM([3]B!AC1382:AC1420)</f>
        <v>0</v>
      </c>
      <c r="K215" s="484">
        <f>SUM([3]B!AD1382:AD1420)</f>
        <v>0</v>
      </c>
      <c r="L215" s="484">
        <f>SUM([3]B!AE1382:AE1420)</f>
        <v>0</v>
      </c>
      <c r="M215" s="484">
        <f>SUM([3]B!AF1382:AF1420)</f>
        <v>0</v>
      </c>
      <c r="N215" s="484">
        <f>SUM([3]B!AG1382:AG1420)</f>
        <v>0</v>
      </c>
      <c r="O215" s="484">
        <f>SUM([3]B!AH1382:AH1420)</f>
        <v>0</v>
      </c>
      <c r="P215" s="484">
        <f>SUM([3]B!AI1382:AI1420)</f>
        <v>0</v>
      </c>
      <c r="Q215" s="169">
        <f>SUM([3]B!AJ1382:AJ1420)</f>
        <v>0</v>
      </c>
      <c r="S215" s="84"/>
      <c r="T215" s="84"/>
    </row>
    <row r="216" spans="1:22" ht="15" customHeight="1" x14ac:dyDescent="0.2">
      <c r="A216" s="563"/>
      <c r="B216" s="166" t="s">
        <v>313</v>
      </c>
      <c r="C216" s="311">
        <f>SUM([3]B!C1421:C1428)</f>
        <v>411</v>
      </c>
      <c r="D216" s="311">
        <f>SUM([3]B!D1421:D1428)</f>
        <v>411</v>
      </c>
      <c r="E216" s="311">
        <f>SUM([3]B!E1421:E1428)</f>
        <v>411</v>
      </c>
      <c r="F216" s="311">
        <f>SUM([3]B!F1421:F1428)</f>
        <v>0</v>
      </c>
      <c r="G216" s="311">
        <f>SUM([3]B!G1421:G1428)</f>
        <v>0</v>
      </c>
      <c r="H216" s="311">
        <f>SUM([3]B!AA1421:AA1428)</f>
        <v>0</v>
      </c>
      <c r="I216" s="311">
        <f>SUM([3]B!AB1421:AB1428)</f>
        <v>411</v>
      </c>
      <c r="J216" s="311">
        <f>SUM([3]B!AC1421:AC1428)</f>
        <v>0</v>
      </c>
      <c r="K216" s="311">
        <f>SUM([3]B!AD1421:AD1428)</f>
        <v>0</v>
      </c>
      <c r="L216" s="311">
        <f>SUM([3]B!AE1421:AE1428)</f>
        <v>0</v>
      </c>
      <c r="M216" s="311">
        <f>SUM([3]B!AF1421:AF1428)</f>
        <v>0</v>
      </c>
      <c r="N216" s="311">
        <f>SUM([3]B!AG1421:AG1428)</f>
        <v>0</v>
      </c>
      <c r="O216" s="311">
        <f>SUM([3]B!AH1421:AH1428)</f>
        <v>0</v>
      </c>
      <c r="P216" s="311">
        <f>SUM([3]B!AI1421:AI1428)</f>
        <v>0</v>
      </c>
      <c r="Q216" s="312">
        <f>SUM([3]B!AJ1421:AJ1428)</f>
        <v>0</v>
      </c>
      <c r="S216" s="84"/>
      <c r="T216" s="84"/>
    </row>
    <row r="217" spans="1:22" ht="15" customHeight="1" x14ac:dyDescent="0.2">
      <c r="A217" s="668"/>
      <c r="B217" s="479" t="s">
        <v>160</v>
      </c>
      <c r="C217" s="309">
        <f>SUM(C215:C216)</f>
        <v>1392</v>
      </c>
      <c r="D217" s="309">
        <f>SUM(D215:D216)</f>
        <v>1392</v>
      </c>
      <c r="E217" s="309">
        <f t="shared" ref="E217:Q217" si="12">SUM(E215:E216)</f>
        <v>1391</v>
      </c>
      <c r="F217" s="309">
        <f t="shared" si="12"/>
        <v>1</v>
      </c>
      <c r="G217" s="309">
        <f t="shared" si="12"/>
        <v>0</v>
      </c>
      <c r="H217" s="309">
        <f t="shared" si="12"/>
        <v>9</v>
      </c>
      <c r="I217" s="309">
        <f t="shared" si="12"/>
        <v>1383</v>
      </c>
      <c r="J217" s="309">
        <f t="shared" si="12"/>
        <v>0</v>
      </c>
      <c r="K217" s="309">
        <f t="shared" si="12"/>
        <v>0</v>
      </c>
      <c r="L217" s="309">
        <f t="shared" si="12"/>
        <v>0</v>
      </c>
      <c r="M217" s="309">
        <f t="shared" si="12"/>
        <v>0</v>
      </c>
      <c r="N217" s="309">
        <f t="shared" si="12"/>
        <v>0</v>
      </c>
      <c r="O217" s="309">
        <f t="shared" si="12"/>
        <v>0</v>
      </c>
      <c r="P217" s="309">
        <f t="shared" si="12"/>
        <v>0</v>
      </c>
      <c r="Q217" s="306">
        <f t="shared" si="12"/>
        <v>0</v>
      </c>
    </row>
    <row r="218" spans="1:22" ht="15" customHeight="1" x14ac:dyDescent="0.2">
      <c r="A218" s="667" t="s">
        <v>314</v>
      </c>
      <c r="B218" s="165" t="s">
        <v>310</v>
      </c>
      <c r="C218" s="311">
        <f>SUM([3]B!C1516:C1569)</f>
        <v>667</v>
      </c>
      <c r="D218" s="311">
        <f>SUM([3]B!D1516:D1569)</f>
        <v>667</v>
      </c>
      <c r="E218" s="311">
        <f>SUM([3]B!E1516:E1569)</f>
        <v>667</v>
      </c>
      <c r="F218" s="311">
        <f>SUM([3]B!F1516:F1564)</f>
        <v>0</v>
      </c>
      <c r="G218" s="311">
        <f>SUM([3]B!G1516:G1564)</f>
        <v>0</v>
      </c>
      <c r="H218" s="311">
        <f>SUM([3]B!AA1516:AA1564)</f>
        <v>294</v>
      </c>
      <c r="I218" s="311">
        <f>SUM([3]B!AB1516:AB1564)</f>
        <v>372</v>
      </c>
      <c r="J218" s="311">
        <f>SUM([3]B!AC1516:AC1564)</f>
        <v>1</v>
      </c>
      <c r="K218" s="311">
        <f>SUM([3]B!AD1516:AD1564)</f>
        <v>0</v>
      </c>
      <c r="L218" s="311">
        <f>SUM([3]B!AE1516:AE1564)</f>
        <v>0</v>
      </c>
      <c r="M218" s="311">
        <f>SUM([3]B!AF1516:AF1564)</f>
        <v>0</v>
      </c>
      <c r="N218" s="311">
        <f>SUM([3]B!AG1516:AG1564)</f>
        <v>0</v>
      </c>
      <c r="O218" s="311">
        <f>SUM([3]B!AH1516:AH1564)</f>
        <v>0</v>
      </c>
      <c r="P218" s="311">
        <f>SUM([3]B!AI1516:AI1564)</f>
        <v>0</v>
      </c>
      <c r="Q218" s="312">
        <f>SUM([3]B!AJ1516:AJ1564)</f>
        <v>0</v>
      </c>
    </row>
    <row r="219" spans="1:22" ht="15" customHeight="1" x14ac:dyDescent="0.2">
      <c r="A219" s="563"/>
      <c r="B219" s="170" t="s">
        <v>313</v>
      </c>
      <c r="C219" s="311">
        <f>SUM([3]B!C1570:C1585)</f>
        <v>7</v>
      </c>
      <c r="D219" s="311">
        <f>SUM([3]B!D1570:D1585)</f>
        <v>7</v>
      </c>
      <c r="E219" s="311">
        <f>SUM([3]B!E1570:E1585)</f>
        <v>7</v>
      </c>
      <c r="F219" s="311">
        <f>SUM([3]B!F1570:F1585)</f>
        <v>0</v>
      </c>
      <c r="G219" s="311">
        <f>SUM([3]B!G1570:G1585)</f>
        <v>0</v>
      </c>
      <c r="H219" s="311">
        <f>SUM([3]B!AA1570:AA1585)</f>
        <v>0</v>
      </c>
      <c r="I219" s="311">
        <f>SUM([3]B!AB1570:AB1585)</f>
        <v>7</v>
      </c>
      <c r="J219" s="311">
        <f>SUM([3]B!AC1570:AC1585)</f>
        <v>0</v>
      </c>
      <c r="K219" s="311">
        <f>SUM([3]B!AD1570:AD1585)</f>
        <v>0</v>
      </c>
      <c r="L219" s="311">
        <f>SUM([3]B!AE1570:AE1585)</f>
        <v>0</v>
      </c>
      <c r="M219" s="311">
        <f>SUM([3]B!AF1570:AF1585)</f>
        <v>0</v>
      </c>
      <c r="N219" s="311">
        <f>SUM([3]B!AG1570:AG1585)</f>
        <v>0</v>
      </c>
      <c r="O219" s="311">
        <f>SUM([3]B!AH1570:AH1585)</f>
        <v>0</v>
      </c>
      <c r="P219" s="311">
        <f>SUM([3]B!AI1570:AI1585)</f>
        <v>0</v>
      </c>
      <c r="Q219" s="312">
        <f>SUM([3]B!AJ1570:AJ1585)</f>
        <v>0</v>
      </c>
    </row>
    <row r="220" spans="1:22" ht="15" customHeight="1" x14ac:dyDescent="0.2">
      <c r="A220" s="668"/>
      <c r="B220" s="479" t="s">
        <v>160</v>
      </c>
      <c r="C220" s="309">
        <f>SUM(C218:C219)</f>
        <v>674</v>
      </c>
      <c r="D220" s="309">
        <f t="shared" ref="D220:Q220" si="13">SUM(D218:D219)</f>
        <v>674</v>
      </c>
      <c r="E220" s="309">
        <f t="shared" si="13"/>
        <v>674</v>
      </c>
      <c r="F220" s="309">
        <f t="shared" si="13"/>
        <v>0</v>
      </c>
      <c r="G220" s="309">
        <f t="shared" si="13"/>
        <v>0</v>
      </c>
      <c r="H220" s="309">
        <f t="shared" si="13"/>
        <v>294</v>
      </c>
      <c r="I220" s="309">
        <f t="shared" si="13"/>
        <v>379</v>
      </c>
      <c r="J220" s="309">
        <f t="shared" si="13"/>
        <v>1</v>
      </c>
      <c r="K220" s="309">
        <f t="shared" si="13"/>
        <v>0</v>
      </c>
      <c r="L220" s="309">
        <f t="shared" si="13"/>
        <v>0</v>
      </c>
      <c r="M220" s="309">
        <f t="shared" si="13"/>
        <v>0</v>
      </c>
      <c r="N220" s="309">
        <f t="shared" si="13"/>
        <v>0</v>
      </c>
      <c r="O220" s="309">
        <f t="shared" si="13"/>
        <v>0</v>
      </c>
      <c r="P220" s="309">
        <f t="shared" si="13"/>
        <v>0</v>
      </c>
      <c r="Q220" s="306">
        <f t="shared" si="13"/>
        <v>0</v>
      </c>
    </row>
    <row r="221" spans="1:22" ht="29.25" customHeight="1" x14ac:dyDescent="0.2">
      <c r="A221" s="483" t="s">
        <v>315</v>
      </c>
      <c r="B221" s="169" t="s">
        <v>310</v>
      </c>
      <c r="C221" s="309">
        <f>[3]B!C1698</f>
        <v>2</v>
      </c>
      <c r="D221" s="309">
        <f>[3]B!D1698</f>
        <v>2</v>
      </c>
      <c r="E221" s="311">
        <f>[3]B!E1698</f>
        <v>2</v>
      </c>
      <c r="F221" s="311">
        <f>[3]B!F1698</f>
        <v>0</v>
      </c>
      <c r="G221" s="311">
        <f>[3]B!G1698</f>
        <v>0</v>
      </c>
      <c r="H221" s="311">
        <f>[3]B!AA1698</f>
        <v>0</v>
      </c>
      <c r="I221" s="311">
        <f>[3]B!AB1698</f>
        <v>2</v>
      </c>
      <c r="J221" s="311">
        <f>[3]B!AC1698</f>
        <v>0</v>
      </c>
      <c r="K221" s="311">
        <f>[3]B!AD1698</f>
        <v>0</v>
      </c>
      <c r="L221" s="311">
        <f>[3]B!AE1698</f>
        <v>0</v>
      </c>
      <c r="M221" s="311">
        <f>[3]B!AF1698</f>
        <v>0</v>
      </c>
      <c r="N221" s="311">
        <f>[3]B!AG1698</f>
        <v>0</v>
      </c>
      <c r="O221" s="311">
        <f>[3]B!AH1698</f>
        <v>0</v>
      </c>
      <c r="P221" s="311">
        <f>[3]B!AI1698</f>
        <v>0</v>
      </c>
      <c r="Q221" s="312">
        <f>[3]B!AJ1698</f>
        <v>0</v>
      </c>
    </row>
    <row r="222" spans="1:22" ht="15" customHeight="1" x14ac:dyDescent="0.2">
      <c r="A222" s="171" t="s">
        <v>316</v>
      </c>
      <c r="B222" s="166" t="s">
        <v>310</v>
      </c>
      <c r="C222" s="309">
        <f>[3]B!C1851</f>
        <v>9</v>
      </c>
      <c r="D222" s="309">
        <f>[3]B!D1851</f>
        <v>9</v>
      </c>
      <c r="E222" s="311">
        <f>[3]B!E1851</f>
        <v>9</v>
      </c>
      <c r="F222" s="311">
        <f>[3]B!F1851</f>
        <v>0</v>
      </c>
      <c r="G222" s="311">
        <f>[3]B!G1851</f>
        <v>0</v>
      </c>
      <c r="H222" s="311">
        <f>[3]B!AA1851</f>
        <v>0</v>
      </c>
      <c r="I222" s="311">
        <f>[3]B!AB1851</f>
        <v>9</v>
      </c>
      <c r="J222" s="311">
        <f>[3]B!AC1851</f>
        <v>0</v>
      </c>
      <c r="K222" s="311">
        <f>[3]B!AD1851</f>
        <v>0</v>
      </c>
      <c r="L222" s="311">
        <f>[3]B!AE1851</f>
        <v>0</v>
      </c>
      <c r="M222" s="311">
        <f>[3]B!AF1851</f>
        <v>0</v>
      </c>
      <c r="N222" s="311">
        <f>[3]B!AG1851</f>
        <v>0</v>
      </c>
      <c r="O222" s="311">
        <f>[3]B!AH1851</f>
        <v>0</v>
      </c>
      <c r="P222" s="311">
        <f>[3]B!AI1851</f>
        <v>0</v>
      </c>
      <c r="Q222" s="312">
        <f>[3]B!AJ1851</f>
        <v>0</v>
      </c>
    </row>
    <row r="223" spans="1:22" ht="15" customHeight="1" x14ac:dyDescent="0.2">
      <c r="A223" s="667" t="s">
        <v>317</v>
      </c>
      <c r="B223" s="172" t="s">
        <v>310</v>
      </c>
      <c r="C223" s="313">
        <f>SUM([3]B!C1879:C1887,[3]B!C1891:C1894,[3]B!C1898,[3]B!C1901:C1938,[3]B!C1949:C1955)+[3]B!C1999</f>
        <v>25519</v>
      </c>
      <c r="D223" s="313">
        <f>SUM([3]B!D1879:D1887,[3]B!D1891:D1894,[3]B!D1898,[3]B!D1901:D1938,[3]B!D1949:D1955)+[3]B!D1999</f>
        <v>25358</v>
      </c>
      <c r="E223" s="313">
        <f>SUM([3]B!E1879:E1887,[3]B!E1891:E1894,[3]B!E1898,[3]B!E1901:E1938,[3]B!E1949:E1955)+[3]B!E1999</f>
        <v>25358</v>
      </c>
      <c r="F223" s="313">
        <f>SUM([3]B!F1879:F1887,[3]B!F1891:F1894,[3]B!F1898,[3]B!F1901:F1938,[3]B!F1949:F1954)+[3]B!F1999</f>
        <v>0</v>
      </c>
      <c r="G223" s="313">
        <f>SUM([3]B!G1879:G1887,[3]B!G1891:G1894,[3]B!G1898,[3]B!G1901:G1938,[3]B!G1949:G1954)+[3]B!G1999</f>
        <v>161</v>
      </c>
      <c r="H223" s="313">
        <f>SUM([3]B!AA1879:AA1887,[3]B!AA1891:AA1894,[3]B!AA1898,[3]B!AA1901:AA1938,[3]B!AA1949:AA1954)+[3]B!AA1999</f>
        <v>24245</v>
      </c>
      <c r="I223" s="313">
        <f>SUM([3]B!AB1879:AB1887,[3]B!AB1891:AB1894,[3]B!AB1898,[3]B!AB1901:AB1938,[3]B!AB1949:AB1954)+[3]B!AB1999</f>
        <v>419</v>
      </c>
      <c r="J223" s="313">
        <f>SUM([3]B!AC1879:AC1887,[3]B!AC1891:AC1894,[3]B!AC1898,[3]B!AC1901:AC1938,[3]B!AC1949:AC1954)+[3]B!AC1999</f>
        <v>855</v>
      </c>
      <c r="K223" s="313">
        <f>SUM([3]B!AD1879:AD1887,[3]B!AD1891:AD1894,[3]B!AD1898,[3]B!AD1901:AD1938,[3]B!AD1949:AD1954)+[3]B!AD1999</f>
        <v>0</v>
      </c>
      <c r="L223" s="313">
        <f>SUM([3]B!AE1879:AE1887,[3]B!AE1891:AE1894,[3]B!AE1898,[3]B!AE1901:AE1938,[3]B!AE1949:AE1954)+[3]B!AE1999</f>
        <v>0</v>
      </c>
      <c r="M223" s="313">
        <f>SUM([3]B!AF1879:AF1887,[3]B!AF1891:AF1894,[3]B!AF1898,[3]B!AF1901:AF1938,[3]B!AF1949:AF1954)+[3]B!AF1999</f>
        <v>0</v>
      </c>
      <c r="N223" s="313">
        <f>SUM([3]B!AG1879:AG1887,[3]B!AG1891:AG1894,[3]B!AG1898,[3]B!AG1901:AG1938,[3]B!AG1949:AG1954)+[3]B!AG1999</f>
        <v>0</v>
      </c>
      <c r="O223" s="313">
        <f>SUM([3]B!AH1879:AH1887,[3]B!AH1891:AH1894,[3]B!AH1898,[3]B!AH1901:AH1938,[3]B!AH1949:AH1954)+[3]B!AH1999</f>
        <v>0</v>
      </c>
      <c r="P223" s="313">
        <f>SUM([3]B!AI1879:AI1887,[3]B!AI1891:AI1894,[3]B!AI1898,[3]B!AI1901:AI1938,[3]B!AI1949:AI1954)+[3]B!AI1999</f>
        <v>0</v>
      </c>
      <c r="Q223" s="314">
        <f>SUM([3]B!AJ1879:AJ1887,[3]B!AJ1891:AJ1894,[3]B!AJ1898,[3]B!AJ1901:AJ1938,[3]B!AJ1949:AJ1954)+[3]B!AJ1999</f>
        <v>0</v>
      </c>
    </row>
    <row r="224" spans="1:22" ht="15" customHeight="1" x14ac:dyDescent="0.2">
      <c r="A224" s="563"/>
      <c r="B224" s="170" t="s">
        <v>318</v>
      </c>
      <c r="C224" s="315">
        <f>SUM([3]B!C1888:C1890,[3]B!C1892:C1893,[3]B!C1898:C1900,[3]B!C1939:C1948,[3]B!C1956:C1972,[3]B!C2002)</f>
        <v>2243</v>
      </c>
      <c r="D224" s="315">
        <f>SUM([3]B!D1888:D1890,[3]B!D1892:D1893,[3]B!D1898:D1900,[3]B!D1939:D1948,[3]B!D1956:D1972,[3]B!D2002)</f>
        <v>2243</v>
      </c>
      <c r="E224" s="315">
        <f>SUM([3]B!E1888:E1890,[3]B!E1892:E1893,[3]B!E1898:E1900,[3]B!E1939:E1948,[3]B!E1956:E1972,[3]B!E2002)</f>
        <v>2243</v>
      </c>
      <c r="F224" s="315">
        <f>SUM([3]B!F1888:F1890,[3]B!F1892:F1893,[3]B!F1898:F1900,[3]B!F1939:F1948,[3]B!F1956:F1972,[3]B!F2002)</f>
        <v>0</v>
      </c>
      <c r="G224" s="315">
        <f>SUM([3]B!G1888:G1890,[3]B!G1892:G1893,[3]B!G1898:G1900,[3]B!G1939:G1948,[3]B!G1956:G1972,[3]B!G2002)</f>
        <v>0</v>
      </c>
      <c r="H224" s="315">
        <f>SUM([3]B!AA1888:AA1890,[3]B!AA1892:AA1893,[3]B!AA1898:AA1900,[3]B!AA1939:AA1948,[3]B!AA1956:AA1972,[3]B!AA2002)</f>
        <v>1821</v>
      </c>
      <c r="I224" s="315">
        <f>SUM([3]B!AB1888:AB1890,[3]B!AB1892:AB1893,[3]B!AB1898:AB1900,[3]B!AB1939:AB1948,[3]B!AB1956:AB1972,[3]B!AB2002)</f>
        <v>0</v>
      </c>
      <c r="J224" s="315">
        <f>SUM([3]B!AC1888:AC1890,[3]B!AC1892:AC1893,[3]B!AC1898:AC1900,[3]B!AC1939:AC1948,[3]B!AC1956:AC1972,[3]B!AC2002)</f>
        <v>422</v>
      </c>
      <c r="K224" s="315">
        <f>SUM([3]B!AD1888:AD1890,[3]B!AD1892:AD1893,[3]B!AD1898:AD1900,[3]B!AD1939:AD1948,[3]B!AD1956:AD1972,[3]B!AD2002)</f>
        <v>0</v>
      </c>
      <c r="L224" s="315">
        <f>SUM([3]B!AE1888:AE1890,[3]B!AE1892:AE1893,[3]B!AE1898:AE1900,[3]B!AE1939:AE1948,[3]B!AE1956:AE1972,[3]B!AE2002)</f>
        <v>0</v>
      </c>
      <c r="M224" s="315">
        <f>SUM([3]B!AF1888:AF1890,[3]B!AF1892:AF1893,[3]B!AF1898:AF1900,[3]B!AF1939:AF1948,[3]B!AF1956:AF1972,[3]B!AF2002)</f>
        <v>0</v>
      </c>
      <c r="N224" s="315">
        <f>SUM([3]B!AG1888:AG1890,[3]B!AG1892:AG1893,[3]B!AG1898:AG1900,[3]B!AG1939:AG1948,[3]B!AG1956:AG1972,[3]B!AG2002)</f>
        <v>0</v>
      </c>
      <c r="O224" s="315">
        <f>SUM([3]B!AH1888:AH1890,[3]B!AH1892:AH1893,[3]B!AH1898:AH1900,[3]B!AH1939:AH1948,[3]B!AH1956:AH1972,[3]B!AH2002)</f>
        <v>0</v>
      </c>
      <c r="P224" s="315">
        <f>SUM([3]B!AI1888:AI1890,[3]B!AI1892:AI1893,[3]B!AI1898:AI1900,[3]B!AI1939:AI1948,[3]B!AI1956:AI1972,[3]B!AI2002)</f>
        <v>0</v>
      </c>
      <c r="Q224" s="305">
        <f>SUM([3]B!AJ1888:AJ1890,[3]B!AJ1892:AJ1893,[3]B!AJ1898:AJ1900,[3]B!AJ1939:AJ1948,[3]B!AJ1956:AJ1972,[3]B!AJ2002)</f>
        <v>0</v>
      </c>
    </row>
    <row r="225" spans="1:17" ht="15" customHeight="1" x14ac:dyDescent="0.2">
      <c r="A225" s="668"/>
      <c r="B225" s="479" t="s">
        <v>160</v>
      </c>
      <c r="C225" s="168">
        <f t="shared" ref="C225:Q225" si="14">SUM(C223:C224)</f>
        <v>27762</v>
      </c>
      <c r="D225" s="306">
        <f t="shared" si="14"/>
        <v>27601</v>
      </c>
      <c r="E225" s="307">
        <f t="shared" si="14"/>
        <v>27601</v>
      </c>
      <c r="F225" s="308">
        <f t="shared" si="14"/>
        <v>0</v>
      </c>
      <c r="G225" s="309">
        <f t="shared" si="14"/>
        <v>161</v>
      </c>
      <c r="H225" s="307">
        <f t="shared" si="14"/>
        <v>26066</v>
      </c>
      <c r="I225" s="310">
        <f t="shared" si="14"/>
        <v>419</v>
      </c>
      <c r="J225" s="308">
        <f t="shared" si="14"/>
        <v>1277</v>
      </c>
      <c r="K225" s="307">
        <f t="shared" si="14"/>
        <v>0</v>
      </c>
      <c r="L225" s="310">
        <f t="shared" si="14"/>
        <v>0</v>
      </c>
      <c r="M225" s="308">
        <f t="shared" si="14"/>
        <v>0</v>
      </c>
      <c r="N225" s="308">
        <f>SUM(N223:N224)</f>
        <v>0</v>
      </c>
      <c r="O225" s="307">
        <f t="shared" si="14"/>
        <v>0</v>
      </c>
      <c r="P225" s="308">
        <f t="shared" si="14"/>
        <v>0</v>
      </c>
      <c r="Q225" s="306">
        <f t="shared" si="14"/>
        <v>0</v>
      </c>
    </row>
    <row r="226" spans="1:17" ht="15" customHeight="1" x14ac:dyDescent="0.2">
      <c r="A226" s="563" t="s">
        <v>319</v>
      </c>
      <c r="B226" s="172" t="s">
        <v>310</v>
      </c>
      <c r="C226" s="316">
        <f>SUM([3]B!C2192:C2205,[3]B!C2207:C2242,[3]B!C2260:C2262)</f>
        <v>322</v>
      </c>
      <c r="D226" s="316">
        <f>SUM([3]B!D2192:D2205,[3]B!D2207:D2242,[3]B!D2260:D2262)</f>
        <v>320</v>
      </c>
      <c r="E226" s="316">
        <f>SUM([3]B!E2192:E2205,[3]B!E2207:E2242,[3]B!E2260:E2262)</f>
        <v>320</v>
      </c>
      <c r="F226" s="316">
        <f>SUM([3]B!F2192:F2205,[3]B!F2207:F2242,[3]B!F2260:F2262)</f>
        <v>0</v>
      </c>
      <c r="G226" s="316">
        <f>SUM([3]B!G2192:G2205,[3]B!G2207:G2242,[3]B!G2260:G2262)</f>
        <v>2</v>
      </c>
      <c r="H226" s="316">
        <f>SUM([3]B!AA2192:AA2205,[3]B!AA2207:AA2242,[3]B!AA2260:AA2262)</f>
        <v>138</v>
      </c>
      <c r="I226" s="316">
        <f>SUM([3]B!AB2192:AB2205,[3]B!AB2207:AB2242,[3]B!AB2260:AB2262)</f>
        <v>182</v>
      </c>
      <c r="J226" s="316">
        <f>SUM([3]B!AC2192:AC2205,[3]B!AC2207:AC2242,[3]B!AC2260:AC2262)</f>
        <v>2</v>
      </c>
      <c r="K226" s="316">
        <f>SUM([3]B!AD2192:AD2205,[3]B!AD2207:AD2242,[3]B!AD2260:AD2262)</f>
        <v>0</v>
      </c>
      <c r="L226" s="316">
        <f>SUM([3]B!AE2192:AE2205,[3]B!AE2207:AE2242,[3]B!AE2260:AE2262)</f>
        <v>0</v>
      </c>
      <c r="M226" s="316">
        <f>SUM([3]B!AF2192:AF2205,[3]B!AF2207:AF2242,[3]B!AF2260:AF2262)</f>
        <v>0</v>
      </c>
      <c r="N226" s="316">
        <f>SUM([3]B!AG2192:AG2205,[3]B!AG2207:AG2242,[3]B!AG2260:AG2262)</f>
        <v>0</v>
      </c>
      <c r="O226" s="316">
        <f>SUM([3]B!AH2192:AH2205,[3]B!AH2207:AH2242,[3]B!AH2260:AH2262)</f>
        <v>0</v>
      </c>
      <c r="P226" s="316">
        <f>SUM([3]B!AI2192:AI2205,[3]B!AI2207:AI2242,[3]B!AI2260:AI2262)</f>
        <v>0</v>
      </c>
      <c r="Q226" s="317">
        <f>SUM([3]B!AJ2192:AJ2205,[3]B!AJ2207:AJ2242,[3]B!AJ2260:AJ2262)</f>
        <v>0</v>
      </c>
    </row>
    <row r="227" spans="1:17" ht="15" customHeight="1" x14ac:dyDescent="0.2">
      <c r="A227" s="563"/>
      <c r="B227" s="170" t="s">
        <v>318</v>
      </c>
      <c r="C227" s="315">
        <f>SUM([3]B!C2206,[3]B!C2243:C2257)</f>
        <v>13</v>
      </c>
      <c r="D227" s="315">
        <f>SUM([3]B!D2206,[3]B!D2243:D2257)</f>
        <v>13</v>
      </c>
      <c r="E227" s="315">
        <f>SUM([3]B!E2206,[3]B!E2243:E2257)</f>
        <v>13</v>
      </c>
      <c r="F227" s="315">
        <f>SUM([3]B!F2206,[3]B!F2243:F2257)</f>
        <v>0</v>
      </c>
      <c r="G227" s="315">
        <f>SUM([3]B!G2206,[3]B!G2243:G2257)</f>
        <v>0</v>
      </c>
      <c r="H227" s="315">
        <f>SUM([3]B!AA2206,[3]B!AA2243:AA2257)</f>
        <v>0</v>
      </c>
      <c r="I227" s="315">
        <f>SUM([3]B!AB2206,[3]B!AB2243:AB2257)</f>
        <v>1</v>
      </c>
      <c r="J227" s="315">
        <f>SUM([3]B!AC2206,[3]B!AC2243:AC2257)</f>
        <v>12</v>
      </c>
      <c r="K227" s="315">
        <f>SUM([3]B!AD2206,[3]B!AD2243:AD2257)</f>
        <v>0</v>
      </c>
      <c r="L227" s="315">
        <f>SUM([3]B!AE2206,[3]B!AE2243:AE2257)</f>
        <v>0</v>
      </c>
      <c r="M227" s="315">
        <f>SUM([3]B!AF2206,[3]B!AF2243:AF2257)</f>
        <v>0</v>
      </c>
      <c r="N227" s="315">
        <f>SUM([3]B!AG2206,[3]B!AG2243:AG2257)</f>
        <v>0</v>
      </c>
      <c r="O227" s="315">
        <f>SUM([3]B!AH2206,[3]B!AH2243:AH2257)</f>
        <v>0</v>
      </c>
      <c r="P227" s="315">
        <f>SUM([3]B!AI2206,[3]B!AI2243:AI2257)</f>
        <v>0</v>
      </c>
      <c r="Q227" s="305">
        <f>SUM([3]B!AJ2206,[3]B!AJ2243:AJ2257)</f>
        <v>0</v>
      </c>
    </row>
    <row r="228" spans="1:17" ht="15" customHeight="1" x14ac:dyDescent="0.2">
      <c r="A228" s="563"/>
      <c r="B228" s="479" t="s">
        <v>160</v>
      </c>
      <c r="C228" s="168">
        <f>SUM(C226:C227)</f>
        <v>335</v>
      </c>
      <c r="D228" s="306">
        <f t="shared" ref="D228:Q228" si="15">SUM(D226:D227)</f>
        <v>333</v>
      </c>
      <c r="E228" s="307">
        <f t="shared" si="15"/>
        <v>333</v>
      </c>
      <c r="F228" s="308">
        <f t="shared" si="15"/>
        <v>0</v>
      </c>
      <c r="G228" s="309">
        <f t="shared" si="15"/>
        <v>2</v>
      </c>
      <c r="H228" s="307">
        <f t="shared" si="15"/>
        <v>138</v>
      </c>
      <c r="I228" s="310">
        <f t="shared" si="15"/>
        <v>183</v>
      </c>
      <c r="J228" s="308">
        <f t="shared" si="15"/>
        <v>14</v>
      </c>
      <c r="K228" s="307">
        <f t="shared" si="15"/>
        <v>0</v>
      </c>
      <c r="L228" s="310">
        <f t="shared" si="15"/>
        <v>0</v>
      </c>
      <c r="M228" s="308">
        <f t="shared" si="15"/>
        <v>0</v>
      </c>
      <c r="N228" s="308">
        <f t="shared" si="15"/>
        <v>0</v>
      </c>
      <c r="O228" s="307">
        <f t="shared" si="15"/>
        <v>0</v>
      </c>
      <c r="P228" s="308">
        <f t="shared" si="15"/>
        <v>0</v>
      </c>
      <c r="Q228" s="306">
        <f t="shared" si="15"/>
        <v>0</v>
      </c>
    </row>
    <row r="229" spans="1:17" ht="15" customHeight="1" x14ac:dyDescent="0.2">
      <c r="A229" s="667" t="s">
        <v>320</v>
      </c>
      <c r="B229" s="165" t="s">
        <v>310</v>
      </c>
      <c r="C229" s="173">
        <f>SUM([3]B!C2421:C2442,[3]B!C2458:C2460)</f>
        <v>353</v>
      </c>
      <c r="D229" s="173">
        <f>SUM([3]B!D2421:D2442,[3]B!D2458:D2460)</f>
        <v>353</v>
      </c>
      <c r="E229" s="173">
        <f>SUM([3]B!E2421:E2442,[3]B!E2458:E2460)</f>
        <v>353</v>
      </c>
      <c r="F229" s="173">
        <f>SUM([3]B!F2421:F2442,[3]B!F2458:F2460)</f>
        <v>0</v>
      </c>
      <c r="G229" s="173">
        <f>SUM([3]B!G2421:G2442,[3]B!G2458:G2460)</f>
        <v>0</v>
      </c>
      <c r="H229" s="173">
        <f>SUM([3]B!AA2421:AA2442,[3]B!AA2458:AA2460)</f>
        <v>285</v>
      </c>
      <c r="I229" s="173">
        <f>SUM([3]B!AB2421:AB2442,[3]B!AB2458:AB2460)</f>
        <v>30</v>
      </c>
      <c r="J229" s="173">
        <f>SUM([3]B!AC2421:AC2442,[3]B!AC2458:AC2460)</f>
        <v>38</v>
      </c>
      <c r="K229" s="173">
        <f>SUM([3]B!AD2421:AD2442,[3]B!AD2458:AD2460)</f>
        <v>0</v>
      </c>
      <c r="L229" s="173">
        <f>SUM([3]B!AE2421:AE2442,[3]B!AE2458:AE2460)</f>
        <v>0</v>
      </c>
      <c r="M229" s="173">
        <f>SUM([3]B!AF2421:AF2442,[3]B!AF2458:AF2460)</f>
        <v>0</v>
      </c>
      <c r="N229" s="173">
        <f>SUM([3]B!AG2421:AG2442,[3]B!AG2458:AG2460)</f>
        <v>0</v>
      </c>
      <c r="O229" s="173">
        <f>SUM([3]B!AH2421:AH2442,[3]B!AH2458:AH2460)</f>
        <v>0</v>
      </c>
      <c r="P229" s="173">
        <f>SUM([3]B!AI2421:AI2442,[3]B!AI2458:AI2460)</f>
        <v>0</v>
      </c>
      <c r="Q229" s="172">
        <f>SUM([3]B!AJ2421:AJ2442,[3]B!AJ2458:AJ2460)</f>
        <v>0</v>
      </c>
    </row>
    <row r="230" spans="1:17" ht="15" customHeight="1" x14ac:dyDescent="0.2">
      <c r="A230" s="563"/>
      <c r="B230" s="170" t="s">
        <v>318</v>
      </c>
      <c r="C230" s="315">
        <f>SUM([3]B!C2443:C2446)</f>
        <v>203</v>
      </c>
      <c r="D230" s="315">
        <f>SUM([3]B!D2443:D2446)</f>
        <v>147</v>
      </c>
      <c r="E230" s="315">
        <f>SUM([3]B!E2443:E2446)</f>
        <v>147</v>
      </c>
      <c r="F230" s="315">
        <f>SUM([3]B!F2443:F2446)</f>
        <v>0</v>
      </c>
      <c r="G230" s="315">
        <f>SUM([3]B!G2443:G2446)</f>
        <v>56</v>
      </c>
      <c r="H230" s="315">
        <f>SUM([3]B!AA2443:AA2446)</f>
        <v>114</v>
      </c>
      <c r="I230" s="315">
        <f>SUM([3]B!AB2443:AB2446)</f>
        <v>0</v>
      </c>
      <c r="J230" s="315">
        <f>SUM([3]B!AC2443:AC2446)</f>
        <v>89</v>
      </c>
      <c r="K230" s="315">
        <f>SUM([3]B!AD2443:AD2446)</f>
        <v>0</v>
      </c>
      <c r="L230" s="315">
        <f>SUM([3]B!AE2443:AE2446)</f>
        <v>0</v>
      </c>
      <c r="M230" s="315">
        <f>SUM([3]B!AF2443:AF2446)</f>
        <v>0</v>
      </c>
      <c r="N230" s="315">
        <f>SUM([3]B!AG2443:AG2446)</f>
        <v>0</v>
      </c>
      <c r="O230" s="315">
        <f>SUM([3]B!AH2443:AH2446)</f>
        <v>0</v>
      </c>
      <c r="P230" s="315">
        <f>SUM([3]B!AI2443:AI2446)</f>
        <v>0</v>
      </c>
      <c r="Q230" s="305">
        <f>SUM([3]B!AJ2443:AJ2446)</f>
        <v>0</v>
      </c>
    </row>
    <row r="231" spans="1:17" ht="15" customHeight="1" x14ac:dyDescent="0.2">
      <c r="A231" s="668"/>
      <c r="B231" s="479" t="s">
        <v>160</v>
      </c>
      <c r="C231" s="309">
        <f>SUM(C229:C230)</f>
        <v>556</v>
      </c>
      <c r="D231" s="309">
        <f t="shared" ref="D231:Q231" si="16">SUM(D229:D230)</f>
        <v>500</v>
      </c>
      <c r="E231" s="309">
        <f t="shared" si="16"/>
        <v>500</v>
      </c>
      <c r="F231" s="309">
        <f t="shared" si="16"/>
        <v>0</v>
      </c>
      <c r="G231" s="309">
        <f t="shared" si="16"/>
        <v>56</v>
      </c>
      <c r="H231" s="309">
        <f>SUM(H229:H230)</f>
        <v>399</v>
      </c>
      <c r="I231" s="309">
        <f t="shared" si="16"/>
        <v>30</v>
      </c>
      <c r="J231" s="309">
        <f t="shared" si="16"/>
        <v>127</v>
      </c>
      <c r="K231" s="309">
        <f t="shared" si="16"/>
        <v>0</v>
      </c>
      <c r="L231" s="309">
        <f t="shared" si="16"/>
        <v>0</v>
      </c>
      <c r="M231" s="309">
        <f t="shared" si="16"/>
        <v>0</v>
      </c>
      <c r="N231" s="309">
        <f t="shared" si="16"/>
        <v>0</v>
      </c>
      <c r="O231" s="309">
        <f t="shared" si="16"/>
        <v>0</v>
      </c>
      <c r="P231" s="309">
        <f t="shared" si="16"/>
        <v>0</v>
      </c>
      <c r="Q231" s="306">
        <f t="shared" si="16"/>
        <v>0</v>
      </c>
    </row>
    <row r="232" spans="1:17" ht="15" customHeight="1" x14ac:dyDescent="0.2">
      <c r="A232" s="649" t="s">
        <v>321</v>
      </c>
      <c r="B232" s="169" t="s">
        <v>322</v>
      </c>
      <c r="C232" s="313">
        <f>SUM([3]B!C2617:C2619)+[3]B!C2561</f>
        <v>691</v>
      </c>
      <c r="D232" s="313">
        <f>SUM([3]B!D2617:D2619)+[3]B!D2561</f>
        <v>655</v>
      </c>
      <c r="E232" s="313">
        <f>SUM([3]B!E2617:E2619)+[3]B!E2561</f>
        <v>654</v>
      </c>
      <c r="F232" s="313">
        <f>SUM([3]B!F2617:F2619)+[3]B!F2561</f>
        <v>1</v>
      </c>
      <c r="G232" s="313">
        <f>SUM([3]B!G2617:G2619)+[3]B!G2561</f>
        <v>36</v>
      </c>
      <c r="H232" s="313">
        <f>SUM([3]B!AA2617:AA2619)+[3]B!AA2561</f>
        <v>593</v>
      </c>
      <c r="I232" s="314">
        <f>SUM([3]B!AB2617:AB2619)+[3]B!AB2561</f>
        <v>28</v>
      </c>
      <c r="J232" s="314">
        <f>SUM([3]B!AC2617:AC2619)+[3]B!AC2561</f>
        <v>70</v>
      </c>
      <c r="K232" s="314">
        <f>SUM([3]B!AD2617:AD2619)+[3]B!AD2561</f>
        <v>0</v>
      </c>
      <c r="L232" s="314">
        <f>SUM([3]B!AE2617:AE2619)+[3]B!AE2561</f>
        <v>0</v>
      </c>
      <c r="M232" s="314">
        <f>SUM([3]B!AF2617:AF2619)+[3]B!AF2561</f>
        <v>0</v>
      </c>
      <c r="N232" s="314">
        <f>SUM([3]B!AG2617:AG2619)+[3]B!AG2561</f>
        <v>0</v>
      </c>
      <c r="O232" s="314">
        <f>SUM([3]B!AH2617:AH2619)+[3]B!AH2561</f>
        <v>0</v>
      </c>
      <c r="P232" s="314">
        <f>SUM([3]B!AI2617:AI2619)+[3]B!AI2561</f>
        <v>0</v>
      </c>
      <c r="Q232" s="314">
        <f>SUM([3]B!AJ2617:AJ2619)+[3]B!AJ2561</f>
        <v>1</v>
      </c>
    </row>
    <row r="233" spans="1:17" ht="15" customHeight="1" x14ac:dyDescent="0.2">
      <c r="A233" s="666"/>
      <c r="B233" s="174" t="s">
        <v>318</v>
      </c>
      <c r="C233" s="318">
        <f>[3]B!C2567</f>
        <v>9</v>
      </c>
      <c r="D233" s="318">
        <f>[3]B!D2567</f>
        <v>9</v>
      </c>
      <c r="E233" s="318">
        <f>[3]B!E2567</f>
        <v>9</v>
      </c>
      <c r="F233" s="318">
        <f>[3]B!F2567</f>
        <v>0</v>
      </c>
      <c r="G233" s="318">
        <f>[3]B!G2567</f>
        <v>0</v>
      </c>
      <c r="H233" s="318">
        <f>[3]B!AA2567</f>
        <v>0</v>
      </c>
      <c r="I233" s="305">
        <f>[3]B!AB2567</f>
        <v>9</v>
      </c>
      <c r="J233" s="305">
        <f>[3]B!AC2567</f>
        <v>0</v>
      </c>
      <c r="K233" s="305">
        <f>[3]B!AD2567</f>
        <v>0</v>
      </c>
      <c r="L233" s="305">
        <f>[3]B!AE2567</f>
        <v>0</v>
      </c>
      <c r="M233" s="305">
        <f>[3]B!AF2567</f>
        <v>0</v>
      </c>
      <c r="N233" s="305">
        <f>[3]B!AG2567</f>
        <v>0</v>
      </c>
      <c r="O233" s="305">
        <f>[3]B!AH2567</f>
        <v>0</v>
      </c>
      <c r="P233" s="305">
        <f>[3]B!AI2567</f>
        <v>0</v>
      </c>
      <c r="Q233" s="305">
        <f>[3]B!AJ2567</f>
        <v>0</v>
      </c>
    </row>
    <row r="234" spans="1:17" ht="15" customHeight="1" x14ac:dyDescent="0.2">
      <c r="A234" s="651"/>
      <c r="B234" s="479" t="s">
        <v>160</v>
      </c>
      <c r="C234" s="309">
        <f>SUM(C232:C233)</f>
        <v>700</v>
      </c>
      <c r="D234" s="309">
        <f t="shared" ref="D234:Q234" si="17">SUM(D232:D233)</f>
        <v>664</v>
      </c>
      <c r="E234" s="309">
        <f t="shared" si="17"/>
        <v>663</v>
      </c>
      <c r="F234" s="309">
        <f t="shared" si="17"/>
        <v>1</v>
      </c>
      <c r="G234" s="309">
        <f t="shared" si="17"/>
        <v>36</v>
      </c>
      <c r="H234" s="309">
        <f t="shared" si="17"/>
        <v>593</v>
      </c>
      <c r="I234" s="309">
        <f t="shared" si="17"/>
        <v>37</v>
      </c>
      <c r="J234" s="309">
        <f t="shared" si="17"/>
        <v>70</v>
      </c>
      <c r="K234" s="309">
        <f t="shared" si="17"/>
        <v>0</v>
      </c>
      <c r="L234" s="309">
        <f t="shared" si="17"/>
        <v>0</v>
      </c>
      <c r="M234" s="309">
        <f t="shared" si="17"/>
        <v>0</v>
      </c>
      <c r="N234" s="309">
        <f t="shared" si="17"/>
        <v>0</v>
      </c>
      <c r="O234" s="309">
        <f t="shared" si="17"/>
        <v>0</v>
      </c>
      <c r="P234" s="309">
        <f t="shared" si="17"/>
        <v>0</v>
      </c>
      <c r="Q234" s="306">
        <f t="shared" si="17"/>
        <v>1</v>
      </c>
    </row>
    <row r="235" spans="1:17" ht="15" customHeight="1" x14ac:dyDescent="0.2">
      <c r="A235" s="667" t="s">
        <v>323</v>
      </c>
      <c r="B235" s="172" t="s">
        <v>310</v>
      </c>
      <c r="C235" s="313">
        <f>SUM([3]B!C2636:C2648,[3]B!C2882)</f>
        <v>86</v>
      </c>
      <c r="D235" s="313">
        <f>SUM([3]B!D2636:D2648,[3]B!D2882)</f>
        <v>86</v>
      </c>
      <c r="E235" s="313">
        <f>SUM([3]B!E2636:E2648,[3]B!E2882)</f>
        <v>86</v>
      </c>
      <c r="F235" s="313">
        <f>SUM([3]B!F2636:F2648,[3]B!F2882)</f>
        <v>0</v>
      </c>
      <c r="G235" s="313">
        <f>SUM([3]B!G2636:G2648,[3]B!G2882)</f>
        <v>0</v>
      </c>
      <c r="H235" s="313">
        <f>SUM([3]B!AA2636:AA2648,[3]B!AA2882)</f>
        <v>1</v>
      </c>
      <c r="I235" s="313">
        <f>SUM([3]B!AB2636:AB2648,[3]B!AB2882)</f>
        <v>75</v>
      </c>
      <c r="J235" s="313">
        <f>SUM([3]B!AC2636:AC2648,[3]B!AC2882)</f>
        <v>10</v>
      </c>
      <c r="K235" s="313">
        <f>SUM([3]B!AD2636:AD2648,[3]B!AD2882)</f>
        <v>0</v>
      </c>
      <c r="L235" s="313">
        <f>SUM([3]B!AE2636:AE2648,[3]B!AE2882)</f>
        <v>0</v>
      </c>
      <c r="M235" s="313">
        <f>SUM([3]B!AF2636:AF2648,[3]B!AF2882)</f>
        <v>0</v>
      </c>
      <c r="N235" s="313">
        <f>SUM([3]B!AG2636:AG2648,[3]B!AG2882)</f>
        <v>0</v>
      </c>
      <c r="O235" s="313">
        <f>SUM([3]B!AH2636:AH2648,[3]B!AH2882)</f>
        <v>0</v>
      </c>
      <c r="P235" s="313">
        <f>SUM([3]B!AI2636:AI2648,[3]B!AI2882)</f>
        <v>0</v>
      </c>
      <c r="Q235" s="314">
        <f>SUM([3]B!AJ2636:AJ2648,[3]B!AJ2882)</f>
        <v>0</v>
      </c>
    </row>
    <row r="236" spans="1:17" ht="15" customHeight="1" x14ac:dyDescent="0.2">
      <c r="A236" s="563"/>
      <c r="B236" s="170" t="s">
        <v>318</v>
      </c>
      <c r="C236" s="315">
        <f>SUM([3]B!C2633:C2635,[3]B!C2649:C2649)</f>
        <v>64</v>
      </c>
      <c r="D236" s="315">
        <f>SUM([3]B!D2633:D2635,[3]B!D2649:D2649)</f>
        <v>64</v>
      </c>
      <c r="E236" s="315">
        <f>SUM([3]B!E2633:E2635,[3]B!E2649:E2649)</f>
        <v>64</v>
      </c>
      <c r="F236" s="315">
        <f>SUM([3]B!F2633:F2635,[3]B!F2649:F2649)</f>
        <v>0</v>
      </c>
      <c r="G236" s="315">
        <f>SUM([3]B!G2633:G2635,[3]B!G2649:G2649)</f>
        <v>0</v>
      </c>
      <c r="H236" s="315">
        <f>SUM([3]B!AA2633:AA2635,[3]B!AA2649:AA2649)</f>
        <v>0</v>
      </c>
      <c r="I236" s="315">
        <f>SUM([3]B!AB2633:AB2635,[3]B!AB2649:AB2649)</f>
        <v>64</v>
      </c>
      <c r="J236" s="315">
        <f>SUM([3]B!AC2633:AC2635,[3]B!AC2649:AC2649)</f>
        <v>0</v>
      </c>
      <c r="K236" s="315">
        <f>SUM([3]B!AD2633:AD2635,[3]B!AD2649:AD2649)</f>
        <v>0</v>
      </c>
      <c r="L236" s="315">
        <f>SUM([3]B!AE2633:AE2635,[3]B!AE2649:AE2649)</f>
        <v>0</v>
      </c>
      <c r="M236" s="315">
        <f>SUM([3]B!AF2633:AF2635,[3]B!AF2649:AF2649)</f>
        <v>0</v>
      </c>
      <c r="N236" s="315">
        <f>SUM([3]B!AG2633:AG2635,[3]B!AG2649:AG2649)</f>
        <v>0</v>
      </c>
      <c r="O236" s="315">
        <f>SUM([3]B!AH2633:AH2635,[3]B!AH2649:AH2649)</f>
        <v>0</v>
      </c>
      <c r="P236" s="315">
        <f>SUM([3]B!AI2633:AI2635,[3]B!AI2649:AI2649)</f>
        <v>0</v>
      </c>
      <c r="Q236" s="305">
        <f>SUM([3]B!AJ2633:AJ2635,[3]B!AJ2649:AJ2649)</f>
        <v>0</v>
      </c>
    </row>
    <row r="237" spans="1:17" ht="15" customHeight="1" x14ac:dyDescent="0.2">
      <c r="A237" s="668"/>
      <c r="B237" s="479" t="s">
        <v>160</v>
      </c>
      <c r="C237" s="168">
        <f t="shared" ref="C237:Q237" si="18">SUM(C235:C236)</f>
        <v>150</v>
      </c>
      <c r="D237" s="306">
        <f t="shared" si="18"/>
        <v>150</v>
      </c>
      <c r="E237" s="307">
        <f t="shared" si="18"/>
        <v>150</v>
      </c>
      <c r="F237" s="308">
        <f t="shared" si="18"/>
        <v>0</v>
      </c>
      <c r="G237" s="309">
        <f t="shared" si="18"/>
        <v>0</v>
      </c>
      <c r="H237" s="307">
        <f t="shared" si="18"/>
        <v>1</v>
      </c>
      <c r="I237" s="310">
        <f t="shared" si="18"/>
        <v>139</v>
      </c>
      <c r="J237" s="308">
        <f t="shared" si="18"/>
        <v>10</v>
      </c>
      <c r="K237" s="307">
        <f t="shared" si="18"/>
        <v>0</v>
      </c>
      <c r="L237" s="310">
        <f t="shared" si="18"/>
        <v>0</v>
      </c>
      <c r="M237" s="308">
        <f t="shared" si="18"/>
        <v>0</v>
      </c>
      <c r="N237" s="308">
        <f t="shared" si="18"/>
        <v>0</v>
      </c>
      <c r="O237" s="307">
        <f t="shared" si="18"/>
        <v>0</v>
      </c>
      <c r="P237" s="308">
        <f t="shared" si="18"/>
        <v>0</v>
      </c>
      <c r="Q237" s="306">
        <f t="shared" si="18"/>
        <v>0</v>
      </c>
    </row>
    <row r="238" spans="1:17" ht="15" customHeight="1" x14ac:dyDescent="0.2">
      <c r="A238" s="667" t="s">
        <v>324</v>
      </c>
      <c r="B238" s="170" t="s">
        <v>310</v>
      </c>
      <c r="C238" s="484">
        <f>[3]B!C1101</f>
        <v>3059</v>
      </c>
      <c r="D238" s="311">
        <f>[3]B!D1101</f>
        <v>3059</v>
      </c>
      <c r="E238" s="311">
        <f>[3]B!E1101</f>
        <v>3059</v>
      </c>
      <c r="F238" s="311">
        <f>[3]B!F1101</f>
        <v>0</v>
      </c>
      <c r="G238" s="311">
        <f>[3]B!G1101</f>
        <v>0</v>
      </c>
      <c r="H238" s="311">
        <f>[3]B!AA1101</f>
        <v>2009</v>
      </c>
      <c r="I238" s="311">
        <f>[3]B!AB1101</f>
        <v>1050</v>
      </c>
      <c r="J238" s="311">
        <f>[3]B!AC1101</f>
        <v>0</v>
      </c>
      <c r="K238" s="311">
        <f>[3]B!AD1101</f>
        <v>0</v>
      </c>
      <c r="L238" s="311">
        <f>[3]B!AE1101</f>
        <v>0</v>
      </c>
      <c r="M238" s="311">
        <f>[3]B!AF1101</f>
        <v>0</v>
      </c>
      <c r="N238" s="311">
        <f>[3]B!AG1101</f>
        <v>0</v>
      </c>
      <c r="O238" s="311">
        <f>[3]B!AH1101</f>
        <v>0</v>
      </c>
      <c r="P238" s="311">
        <f>[3]B!AI1101</f>
        <v>0</v>
      </c>
      <c r="Q238" s="312">
        <f>[3]B!AJ1101</f>
        <v>0</v>
      </c>
    </row>
    <row r="239" spans="1:17" ht="15" customHeight="1" x14ac:dyDescent="0.2">
      <c r="A239" s="563"/>
      <c r="B239" s="170" t="s">
        <v>318</v>
      </c>
      <c r="C239" s="311">
        <f>[3]B!C1161</f>
        <v>6074</v>
      </c>
      <c r="D239" s="311">
        <f>[3]B!D1161</f>
        <v>6074</v>
      </c>
      <c r="E239" s="311">
        <f>[3]B!E1161</f>
        <v>6074</v>
      </c>
      <c r="F239" s="311">
        <f>[3]B!F1161</f>
        <v>0</v>
      </c>
      <c r="G239" s="311">
        <f>[3]B!G1161</f>
        <v>0</v>
      </c>
      <c r="H239" s="311">
        <f>[3]B!AA1161</f>
        <v>3952</v>
      </c>
      <c r="I239" s="311">
        <f>[3]B!AB1161</f>
        <v>2122</v>
      </c>
      <c r="J239" s="311">
        <f>[3]B!AC1161</f>
        <v>0</v>
      </c>
      <c r="K239" s="311">
        <f>[3]B!AD1161</f>
        <v>0</v>
      </c>
      <c r="L239" s="311">
        <f>[3]B!AE1161</f>
        <v>0</v>
      </c>
      <c r="M239" s="311">
        <f>[3]B!AF1161</f>
        <v>0</v>
      </c>
      <c r="N239" s="311">
        <f>[3]B!AG1161</f>
        <v>0</v>
      </c>
      <c r="O239" s="311">
        <f>[3]B!AH1161</f>
        <v>0</v>
      </c>
      <c r="P239" s="311">
        <f>[3]B!AI1161</f>
        <v>0</v>
      </c>
      <c r="Q239" s="312">
        <f>[3]B!AJ1161</f>
        <v>0</v>
      </c>
    </row>
    <row r="240" spans="1:17" ht="15" customHeight="1" x14ac:dyDescent="0.2">
      <c r="A240" s="668"/>
      <c r="B240" s="479" t="s">
        <v>160</v>
      </c>
      <c r="C240" s="306">
        <f>SUM(C238:C239)</f>
        <v>9133</v>
      </c>
      <c r="D240" s="319">
        <f t="shared" ref="D240:Q240" si="19">SUM(D238:D239)</f>
        <v>9133</v>
      </c>
      <c r="E240" s="319">
        <f t="shared" si="19"/>
        <v>9133</v>
      </c>
      <c r="F240" s="319">
        <f t="shared" si="19"/>
        <v>0</v>
      </c>
      <c r="G240" s="319">
        <f t="shared" si="19"/>
        <v>0</v>
      </c>
      <c r="H240" s="319">
        <f t="shared" si="19"/>
        <v>5961</v>
      </c>
      <c r="I240" s="319">
        <f t="shared" si="19"/>
        <v>3172</v>
      </c>
      <c r="J240" s="319">
        <f t="shared" si="19"/>
        <v>0</v>
      </c>
      <c r="K240" s="319">
        <f t="shared" si="19"/>
        <v>0</v>
      </c>
      <c r="L240" s="319">
        <f t="shared" si="19"/>
        <v>0</v>
      </c>
      <c r="M240" s="319">
        <f t="shared" si="19"/>
        <v>0</v>
      </c>
      <c r="N240" s="319">
        <f t="shared" si="19"/>
        <v>0</v>
      </c>
      <c r="O240" s="319">
        <f t="shared" si="19"/>
        <v>0</v>
      </c>
      <c r="P240" s="319">
        <f t="shared" si="19"/>
        <v>0</v>
      </c>
      <c r="Q240" s="306">
        <f t="shared" si="19"/>
        <v>0</v>
      </c>
    </row>
    <row r="241" spans="1:23" ht="15" customHeight="1" x14ac:dyDescent="0.2">
      <c r="A241" s="610" t="s">
        <v>325</v>
      </c>
      <c r="B241" s="175" t="s">
        <v>310</v>
      </c>
      <c r="C241" s="176">
        <f>D241+G241</f>
        <v>31721</v>
      </c>
      <c r="D241" s="320">
        <f>+D212+D215+D218+D221+D222+D223+D226+D229+D232+D235+D238</f>
        <v>31522</v>
      </c>
      <c r="E241" s="320">
        <f t="shared" ref="E241:G241" si="20">+E212+E215+E218+E221+E222+E223+E226+E229+E232+E235+E238</f>
        <v>31520</v>
      </c>
      <c r="F241" s="320">
        <f t="shared" si="20"/>
        <v>2</v>
      </c>
      <c r="G241" s="320">
        <f t="shared" si="20"/>
        <v>199</v>
      </c>
      <c r="H241" s="320">
        <f>+H212+H215+H218+H221+H222+H223+H226+H229+H232+H235+H238</f>
        <v>27578</v>
      </c>
      <c r="I241" s="320">
        <f t="shared" ref="I241:J241" si="21">+I212+I215+I218+I221+I222+I223+I226+I229+I232+I235+I238</f>
        <v>3167</v>
      </c>
      <c r="J241" s="320">
        <f t="shared" si="21"/>
        <v>976</v>
      </c>
      <c r="K241" s="320">
        <f>+K212+K215+K218+K221+K222+K223+K226+K229+K232+K235+K238</f>
        <v>0</v>
      </c>
      <c r="L241" s="320">
        <f t="shared" ref="L241:M241" si="22">+L212+L215+L218+L221+L222+L223+L226+L229+L232+L235+L238</f>
        <v>0</v>
      </c>
      <c r="M241" s="320">
        <f t="shared" si="22"/>
        <v>0</v>
      </c>
      <c r="N241" s="320">
        <f>+N212+N215+N218+N221+N222+N223+N226+N229+N232+N235+N238</f>
        <v>0</v>
      </c>
      <c r="O241" s="320">
        <f t="shared" ref="O241:Q241" si="23">+O212+O215+O218+O221+O222+O223+O226+O229+O232+O235+O238</f>
        <v>0</v>
      </c>
      <c r="P241" s="320">
        <f t="shared" si="23"/>
        <v>0</v>
      </c>
      <c r="Q241" s="306">
        <f t="shared" si="23"/>
        <v>1</v>
      </c>
    </row>
    <row r="242" spans="1:23" ht="15" customHeight="1" x14ac:dyDescent="0.2">
      <c r="A242" s="610"/>
      <c r="B242" s="177" t="s">
        <v>318</v>
      </c>
      <c r="C242" s="178">
        <f>D242+G242</f>
        <v>9019</v>
      </c>
      <c r="D242" s="321">
        <f>+D213+D216+D219+D224+D227+D230+D236+D239</f>
        <v>8963</v>
      </c>
      <c r="E242" s="321">
        <f t="shared" ref="E242:G242" si="24">+E213+E216+E219+E224+E227+E230+E236+E239</f>
        <v>8963</v>
      </c>
      <c r="F242" s="321">
        <f t="shared" si="24"/>
        <v>0</v>
      </c>
      <c r="G242" s="321">
        <f t="shared" si="24"/>
        <v>56</v>
      </c>
      <c r="H242" s="321">
        <f>+H213+H216+H219+H224+H227+H230+H236+H239</f>
        <v>5887</v>
      </c>
      <c r="I242" s="321">
        <f t="shared" ref="I242:J242" si="25">+I213+I216+I219+I224+I227+I230+I236+I239</f>
        <v>2605</v>
      </c>
      <c r="J242" s="321">
        <f t="shared" si="25"/>
        <v>527</v>
      </c>
      <c r="K242" s="321">
        <f>+K213+K216+K219+K224+K227+K230+K236+K239</f>
        <v>0</v>
      </c>
      <c r="L242" s="321">
        <f t="shared" ref="L242:M242" si="26">+L213+L216+L219+L224+L227+L230+L236+L239</f>
        <v>0</v>
      </c>
      <c r="M242" s="321">
        <f t="shared" si="26"/>
        <v>0</v>
      </c>
      <c r="N242" s="321">
        <f>+N213+N216+N219+N224+N227+N230+N236+N239</f>
        <v>0</v>
      </c>
      <c r="O242" s="321">
        <f t="shared" ref="O242:Q242" si="27">+O213+O216+O219+O224+O227+O230+O236+O239</f>
        <v>0</v>
      </c>
      <c r="P242" s="321">
        <f t="shared" si="27"/>
        <v>0</v>
      </c>
      <c r="Q242" s="306">
        <f t="shared" si="27"/>
        <v>0</v>
      </c>
    </row>
    <row r="243" spans="1:23" ht="15" customHeight="1" x14ac:dyDescent="0.2">
      <c r="A243" s="610"/>
      <c r="B243" s="179" t="s">
        <v>79</v>
      </c>
      <c r="C243" s="168">
        <f>SUM(C241:C242)</f>
        <v>40740</v>
      </c>
      <c r="D243" s="306">
        <f>SUM(D241:D242)</f>
        <v>40485</v>
      </c>
      <c r="E243" s="307">
        <f>SUM(E241:E242)</f>
        <v>40483</v>
      </c>
      <c r="F243" s="308">
        <f>SUM(F241:F242)</f>
        <v>2</v>
      </c>
      <c r="G243" s="309">
        <f>SUM(G241:G242)</f>
        <v>255</v>
      </c>
      <c r="H243" s="309">
        <f t="shared" ref="H243:Q243" si="28">SUM(H241:H242)</f>
        <v>33465</v>
      </c>
      <c r="I243" s="309">
        <f t="shared" si="28"/>
        <v>5772</v>
      </c>
      <c r="J243" s="309">
        <f t="shared" si="28"/>
        <v>1503</v>
      </c>
      <c r="K243" s="309">
        <f t="shared" si="28"/>
        <v>0</v>
      </c>
      <c r="L243" s="309">
        <f t="shared" si="28"/>
        <v>0</v>
      </c>
      <c r="M243" s="309">
        <f t="shared" si="28"/>
        <v>0</v>
      </c>
      <c r="N243" s="309">
        <f>SUM(N241:N242)</f>
        <v>0</v>
      </c>
      <c r="O243" s="309">
        <f t="shared" si="28"/>
        <v>0</v>
      </c>
      <c r="P243" s="309">
        <f t="shared" si="28"/>
        <v>0</v>
      </c>
      <c r="Q243" s="306">
        <f t="shared" si="28"/>
        <v>1</v>
      </c>
    </row>
    <row r="244" spans="1:23" ht="27.75" customHeight="1" x14ac:dyDescent="0.2">
      <c r="A244" s="180" t="s">
        <v>326</v>
      </c>
      <c r="B244" s="469"/>
      <c r="E244" s="134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452"/>
      <c r="Q244" s="452"/>
      <c r="R244" s="452"/>
    </row>
    <row r="245" spans="1:23" ht="39.950000000000003" customHeight="1" x14ac:dyDescent="0.2">
      <c r="A245" s="669" t="s">
        <v>327</v>
      </c>
      <c r="B245" s="670"/>
      <c r="C245" s="470" t="s">
        <v>160</v>
      </c>
      <c r="D245" s="472" t="s">
        <v>6</v>
      </c>
      <c r="E245" s="478" t="s">
        <v>7</v>
      </c>
      <c r="F245" s="182"/>
      <c r="G245" s="182"/>
      <c r="H245" s="182"/>
      <c r="I245" s="182"/>
      <c r="J245" s="182"/>
      <c r="K245" s="182"/>
      <c r="L245" s="182"/>
      <c r="M245" s="452"/>
      <c r="N245" s="452"/>
      <c r="O245" s="452"/>
    </row>
    <row r="246" spans="1:23" ht="15" customHeight="1" x14ac:dyDescent="0.2">
      <c r="A246" s="671" t="s">
        <v>328</v>
      </c>
      <c r="B246" s="672"/>
      <c r="C246" s="322">
        <f>[3]B!C1227</f>
        <v>42</v>
      </c>
      <c r="D246" s="207">
        <f>[3]B!E1227</f>
        <v>42</v>
      </c>
      <c r="E246" s="186"/>
      <c r="F246" s="182"/>
      <c r="G246" s="182"/>
      <c r="H246" s="182"/>
      <c r="I246" s="182"/>
      <c r="J246" s="182"/>
      <c r="K246" s="182"/>
      <c r="L246" s="182"/>
      <c r="M246" s="452"/>
      <c r="N246" s="452"/>
      <c r="O246" s="452"/>
    </row>
    <row r="247" spans="1:23" ht="15" customHeight="1" x14ac:dyDescent="0.2">
      <c r="A247" s="679" t="s">
        <v>329</v>
      </c>
      <c r="B247" s="680"/>
      <c r="C247" s="322">
        <f>[3]B!C2939</f>
        <v>28</v>
      </c>
      <c r="D247" s="207">
        <f>[3]B!E2939</f>
        <v>23</v>
      </c>
      <c r="E247" s="129">
        <f>[3]B!AL2939</f>
        <v>785450</v>
      </c>
      <c r="F247" s="182"/>
      <c r="G247" s="182"/>
      <c r="H247" s="182"/>
      <c r="I247" s="182"/>
      <c r="J247" s="182"/>
      <c r="K247" s="182"/>
      <c r="L247" s="182"/>
      <c r="M247" s="452"/>
      <c r="N247" s="452"/>
      <c r="O247" s="452"/>
    </row>
    <row r="248" spans="1:23" ht="15" customHeight="1" x14ac:dyDescent="0.2">
      <c r="A248" s="679" t="s">
        <v>330</v>
      </c>
      <c r="B248" s="680"/>
      <c r="C248" s="322">
        <f>[3]B!C2949</f>
        <v>81</v>
      </c>
      <c r="D248" s="323">
        <f>[3]B!E2949</f>
        <v>81</v>
      </c>
      <c r="E248" s="187"/>
      <c r="F248" s="182"/>
      <c r="G248" s="182"/>
      <c r="H248" s="182"/>
      <c r="I248" s="182"/>
      <c r="J248" s="182"/>
      <c r="K248" s="182"/>
      <c r="L248" s="182"/>
      <c r="M248" s="452"/>
      <c r="N248" s="452"/>
      <c r="O248" s="452"/>
    </row>
    <row r="249" spans="1:23" ht="15" customHeight="1" x14ac:dyDescent="0.2">
      <c r="A249" s="679" t="s">
        <v>331</v>
      </c>
      <c r="B249" s="680"/>
      <c r="C249" s="322">
        <f>[3]B!C150</f>
        <v>238</v>
      </c>
      <c r="D249" s="207">
        <f>[3]B!E150</f>
        <v>225</v>
      </c>
      <c r="E249" s="129">
        <f>[3]B!AL150</f>
        <v>182250</v>
      </c>
      <c r="F249" s="182"/>
      <c r="G249" s="182"/>
      <c r="H249" s="182"/>
      <c r="I249" s="182"/>
      <c r="J249" s="182"/>
      <c r="K249" s="182"/>
      <c r="L249" s="182"/>
      <c r="M249" s="452"/>
      <c r="N249" s="452"/>
      <c r="O249" s="452"/>
      <c r="S249" s="182"/>
    </row>
    <row r="250" spans="1:23" ht="15" customHeight="1" x14ac:dyDescent="0.2">
      <c r="A250" s="679" t="s">
        <v>332</v>
      </c>
      <c r="B250" s="680"/>
      <c r="C250" s="322">
        <f>[3]B!C153</f>
        <v>0</v>
      </c>
      <c r="D250" s="207">
        <f>[3]B!E153</f>
        <v>0</v>
      </c>
      <c r="E250" s="187"/>
      <c r="F250" s="182"/>
      <c r="G250" s="182"/>
      <c r="H250" s="182"/>
      <c r="I250" s="182"/>
      <c r="J250" s="182"/>
      <c r="K250" s="182"/>
      <c r="L250" s="182"/>
      <c r="M250" s="452"/>
      <c r="N250" s="452"/>
      <c r="O250" s="452"/>
    </row>
    <row r="251" spans="1:23" ht="15" customHeight="1" x14ac:dyDescent="0.2">
      <c r="A251" s="679" t="s">
        <v>333</v>
      </c>
      <c r="B251" s="680"/>
      <c r="C251" s="322">
        <f>[3]B!C2937</f>
        <v>23</v>
      </c>
      <c r="D251" s="207">
        <f>[3]B!E2937</f>
        <v>23</v>
      </c>
      <c r="E251" s="187"/>
      <c r="F251" s="188"/>
      <c r="G251" s="188"/>
      <c r="H251" s="188"/>
      <c r="I251" s="188"/>
      <c r="J251" s="188"/>
      <c r="K251" s="188"/>
      <c r="L251" s="188"/>
      <c r="M251" s="188"/>
      <c r="N251" s="188"/>
      <c r="O251" s="188"/>
    </row>
    <row r="252" spans="1:23" ht="15" customHeight="1" x14ac:dyDescent="0.2">
      <c r="A252" s="681" t="s">
        <v>79</v>
      </c>
      <c r="B252" s="682"/>
      <c r="C252" s="324">
        <f>SUM(C246:C251)</f>
        <v>412</v>
      </c>
      <c r="D252" s="325">
        <f>SUM(D246:D251)</f>
        <v>394</v>
      </c>
      <c r="E252" s="326">
        <f>SUM(E246:E251)</f>
        <v>967700</v>
      </c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</row>
    <row r="253" spans="1:23" ht="24.95" customHeight="1" x14ac:dyDescent="0.2">
      <c r="A253" s="189" t="s">
        <v>334</v>
      </c>
      <c r="B253" s="190"/>
      <c r="C253" s="191"/>
      <c r="D253" s="304"/>
      <c r="E253" s="304"/>
      <c r="F253" s="304"/>
      <c r="G253" s="182"/>
      <c r="H253" s="182"/>
      <c r="I253" s="182"/>
      <c r="J253" s="182"/>
      <c r="K253" s="182"/>
      <c r="L253" s="182"/>
      <c r="M253" s="182"/>
      <c r="N253" s="188"/>
      <c r="O253" s="188"/>
      <c r="P253" s="192"/>
      <c r="Q253" s="192"/>
      <c r="R253" s="192"/>
      <c r="U253" s="193"/>
      <c r="V253" s="193"/>
      <c r="W253" s="192"/>
    </row>
    <row r="254" spans="1:23" ht="21.75" customHeight="1" x14ac:dyDescent="0.2">
      <c r="A254" s="194"/>
      <c r="B254" s="195"/>
      <c r="C254" s="454" t="s">
        <v>160</v>
      </c>
      <c r="D254" s="304"/>
      <c r="E254" s="304"/>
      <c r="F254" s="304"/>
      <c r="G254" s="182"/>
      <c r="H254" s="182"/>
      <c r="I254" s="182"/>
      <c r="J254" s="182"/>
      <c r="K254" s="182"/>
      <c r="L254" s="182"/>
      <c r="M254" s="182"/>
      <c r="N254" s="182"/>
      <c r="O254" s="182"/>
      <c r="U254" s="192"/>
      <c r="V254" s="192"/>
    </row>
    <row r="255" spans="1:23" ht="15" customHeight="1" x14ac:dyDescent="0.2">
      <c r="A255" s="673" t="s">
        <v>335</v>
      </c>
      <c r="B255" s="172" t="s">
        <v>336</v>
      </c>
      <c r="C255" s="327"/>
      <c r="D255" s="328"/>
      <c r="E255" s="304"/>
      <c r="F255" s="304"/>
      <c r="G255" s="182"/>
      <c r="H255" s="182"/>
      <c r="I255" s="182"/>
      <c r="J255" s="182"/>
      <c r="K255" s="182"/>
      <c r="L255" s="182"/>
      <c r="M255" s="182"/>
      <c r="N255" s="182"/>
      <c r="O255" s="182"/>
      <c r="S255" s="193"/>
      <c r="T255" s="192"/>
      <c r="U255" s="192"/>
      <c r="V255" s="192"/>
    </row>
    <row r="256" spans="1:23" x14ac:dyDescent="0.2">
      <c r="A256" s="673"/>
      <c r="B256" s="174" t="s">
        <v>337</v>
      </c>
      <c r="C256" s="329">
        <v>2071</v>
      </c>
      <c r="D256" s="328"/>
      <c r="E256" s="304"/>
      <c r="F256" s="304"/>
      <c r="G256" s="182"/>
      <c r="H256" s="182"/>
      <c r="I256" s="182"/>
      <c r="J256" s="182"/>
      <c r="K256" s="182"/>
      <c r="L256" s="182"/>
      <c r="M256" s="182"/>
      <c r="N256" s="182"/>
      <c r="O256" s="182"/>
      <c r="S256" s="192"/>
      <c r="T256" s="192"/>
      <c r="U256" s="192"/>
      <c r="V256" s="192"/>
    </row>
    <row r="257" spans="1:28" ht="15" customHeight="1" x14ac:dyDescent="0.2">
      <c r="A257" s="674" t="s">
        <v>338</v>
      </c>
      <c r="B257" s="675"/>
      <c r="C257" s="330">
        <v>28211</v>
      </c>
      <c r="D257" s="328"/>
      <c r="E257" s="304"/>
      <c r="F257" s="304"/>
      <c r="G257" s="182"/>
      <c r="H257" s="182"/>
      <c r="I257" s="182"/>
      <c r="J257" s="182"/>
      <c r="K257" s="182"/>
      <c r="L257" s="182"/>
      <c r="M257" s="182"/>
      <c r="N257" s="182"/>
      <c r="O257" s="182"/>
      <c r="S257" s="192"/>
      <c r="T257" s="192"/>
    </row>
    <row r="258" spans="1:28" ht="24.95" customHeight="1" x14ac:dyDescent="0.2">
      <c r="A258" s="67" t="s">
        <v>339</v>
      </c>
      <c r="S258" s="192"/>
      <c r="T258" s="192"/>
    </row>
    <row r="259" spans="1:28" ht="12.75" customHeight="1" x14ac:dyDescent="0.2">
      <c r="A259" s="649" t="s">
        <v>340</v>
      </c>
      <c r="B259" s="650"/>
      <c r="C259" s="556" t="s">
        <v>79</v>
      </c>
      <c r="D259" s="676" t="s">
        <v>341</v>
      </c>
      <c r="E259" s="677"/>
      <c r="F259" s="677"/>
      <c r="G259" s="677"/>
      <c r="H259" s="677"/>
      <c r="I259" s="678"/>
      <c r="J259" s="667" t="s">
        <v>179</v>
      </c>
    </row>
    <row r="260" spans="1:28" ht="27" customHeight="1" x14ac:dyDescent="0.2">
      <c r="A260" s="651"/>
      <c r="B260" s="652"/>
      <c r="C260" s="558"/>
      <c r="D260" s="197" t="s">
        <v>342</v>
      </c>
      <c r="E260" s="198" t="s">
        <v>343</v>
      </c>
      <c r="F260" s="199" t="s">
        <v>344</v>
      </c>
      <c r="G260" s="199" t="s">
        <v>345</v>
      </c>
      <c r="H260" s="199" t="s">
        <v>346</v>
      </c>
      <c r="I260" s="200" t="s">
        <v>347</v>
      </c>
      <c r="J260" s="668"/>
    </row>
    <row r="261" spans="1:28" ht="15" customHeight="1" x14ac:dyDescent="0.2">
      <c r="A261" s="688" t="s">
        <v>348</v>
      </c>
      <c r="B261" s="689"/>
      <c r="C261" s="201">
        <f>SUM(D261:I261)</f>
        <v>0</v>
      </c>
      <c r="D261" s="202"/>
      <c r="E261" s="203"/>
      <c r="F261" s="203"/>
      <c r="G261" s="203"/>
      <c r="H261" s="203"/>
      <c r="I261" s="204"/>
      <c r="J261" s="205"/>
      <c r="K261" s="206" t="str">
        <f>AA261</f>
        <v/>
      </c>
      <c r="L261" s="182"/>
      <c r="M261" s="182"/>
      <c r="N261" s="182"/>
      <c r="O261" s="182"/>
      <c r="P261" s="452"/>
      <c r="Q261" s="452"/>
      <c r="R261" s="452"/>
      <c r="AA261" s="159" t="str">
        <f>IF(J261&gt;C261,"Error: Las actividades totales son menores que las realizadas en beneficiarios","")</f>
        <v/>
      </c>
      <c r="AB261" s="159">
        <f>IF(J261&gt;C261,1,0)</f>
        <v>0</v>
      </c>
    </row>
    <row r="262" spans="1:28" ht="15" customHeight="1" x14ac:dyDescent="0.2">
      <c r="A262" s="690" t="s">
        <v>349</v>
      </c>
      <c r="B262" s="691"/>
      <c r="C262" s="207">
        <f>SUM(D262:I262)</f>
        <v>0</v>
      </c>
      <c r="D262" s="208"/>
      <c r="E262" s="209"/>
      <c r="F262" s="209"/>
      <c r="G262" s="209"/>
      <c r="H262" s="209"/>
      <c r="I262" s="210"/>
      <c r="J262" s="211"/>
      <c r="K262" s="206" t="str">
        <f>AA262</f>
        <v/>
      </c>
      <c r="AA262" s="159" t="str">
        <f>IF(J262&gt;C262,"Error: Las actividades totales son menores que las realizadas en beneficiarios","")</f>
        <v/>
      </c>
      <c r="AB262" s="159">
        <f>IF(J262&gt;C262,1,0)</f>
        <v>0</v>
      </c>
    </row>
    <row r="263" spans="1:28" ht="15" customHeight="1" x14ac:dyDescent="0.2">
      <c r="A263" s="692" t="s">
        <v>350</v>
      </c>
      <c r="B263" s="693"/>
      <c r="C263" s="212">
        <f>SUM(D263:E263)</f>
        <v>0</v>
      </c>
      <c r="D263" s="213"/>
      <c r="E263" s="214"/>
      <c r="F263" s="215"/>
      <c r="G263" s="215"/>
      <c r="H263" s="215"/>
      <c r="I263" s="216"/>
      <c r="J263" s="217"/>
      <c r="K263" s="206" t="str">
        <f>AA263</f>
        <v/>
      </c>
      <c r="AA263" s="159" t="str">
        <f>IF(J263&gt;C263,"Error: Las actividades totales son menores que las realizadas en beneficiarios","")</f>
        <v/>
      </c>
      <c r="AB263" s="159">
        <f>IF(J263&gt;C263,1,0)</f>
        <v>0</v>
      </c>
    </row>
    <row r="264" spans="1:28" ht="24.95" customHeight="1" x14ac:dyDescent="0.2">
      <c r="A264" s="67" t="s">
        <v>351</v>
      </c>
      <c r="B264" s="218"/>
      <c r="C264" s="331"/>
      <c r="D264" s="331"/>
      <c r="E264" s="331"/>
      <c r="F264" s="331"/>
      <c r="G264" s="331"/>
      <c r="H264" s="331"/>
      <c r="I264" s="331"/>
      <c r="J264" s="331"/>
      <c r="K264" s="331"/>
    </row>
    <row r="265" spans="1:28" ht="39.950000000000003" customHeight="1" x14ac:dyDescent="0.2">
      <c r="A265" s="694" t="s">
        <v>352</v>
      </c>
      <c r="B265" s="695"/>
      <c r="C265" s="219" t="s">
        <v>160</v>
      </c>
      <c r="D265" s="483" t="s">
        <v>353</v>
      </c>
      <c r="E265" s="220" t="s">
        <v>354</v>
      </c>
      <c r="L265" s="5" t="s">
        <v>355</v>
      </c>
    </row>
    <row r="266" spans="1:28" ht="15" customHeight="1" x14ac:dyDescent="0.2">
      <c r="A266" s="696" t="s">
        <v>356</v>
      </c>
      <c r="B266" s="221" t="s">
        <v>357</v>
      </c>
      <c r="C266" s="222">
        <v>219</v>
      </c>
      <c r="D266" s="223">
        <v>217</v>
      </c>
      <c r="E266" s="223"/>
      <c r="F266" s="119" t="str">
        <f>AA266</f>
        <v/>
      </c>
      <c r="AA266" s="159" t="str">
        <f>IF(D266&gt;C266,"Error: Las actividades totales son menores que las realizadas en beneficiarios","")</f>
        <v/>
      </c>
      <c r="AB266" s="159">
        <f>IF(D266&gt;C266,1,0)</f>
        <v>0</v>
      </c>
    </row>
    <row r="267" spans="1:28" ht="15" customHeight="1" x14ac:dyDescent="0.2">
      <c r="A267" s="697"/>
      <c r="B267" s="224" t="s">
        <v>358</v>
      </c>
      <c r="C267" s="225"/>
      <c r="D267" s="226"/>
      <c r="E267" s="226"/>
      <c r="F267" s="119" t="str">
        <f>AA267</f>
        <v/>
      </c>
      <c r="AA267" s="159" t="str">
        <f>IF(D267&gt;C267,"Error: Las actividades totales son menores que las realizadas en beneficiarios","")</f>
        <v/>
      </c>
      <c r="AB267" s="159">
        <f>IF(D267&gt;C267,1,0)</f>
        <v>0</v>
      </c>
    </row>
    <row r="268" spans="1:28" ht="15" customHeight="1" x14ac:dyDescent="0.2">
      <c r="A268" s="698"/>
      <c r="B268" s="227" t="s">
        <v>359</v>
      </c>
      <c r="C268" s="228"/>
      <c r="D268" s="229"/>
      <c r="E268" s="229"/>
      <c r="F268" s="119" t="str">
        <f>AA268</f>
        <v/>
      </c>
      <c r="AA268" s="159" t="str">
        <f>IF(D268&gt;C268,"Error: Las actividades totales son menores que las realizadas en beneficiarios","")</f>
        <v/>
      </c>
      <c r="AB268" s="159">
        <f>IF(D268&gt;C268,1,0)</f>
        <v>0</v>
      </c>
    </row>
    <row r="269" spans="1:28" ht="26.25" customHeight="1" x14ac:dyDescent="0.2">
      <c r="A269" s="230" t="s">
        <v>360</v>
      </c>
      <c r="B269" s="231"/>
    </row>
    <row r="270" spans="1:28" ht="50.25" customHeight="1" x14ac:dyDescent="0.2">
      <c r="A270" s="699" t="s">
        <v>291</v>
      </c>
      <c r="B270" s="700"/>
      <c r="C270" s="556" t="s">
        <v>160</v>
      </c>
      <c r="D270" s="556" t="s">
        <v>292</v>
      </c>
      <c r="E270" s="683" t="s">
        <v>361</v>
      </c>
      <c r="F270" s="685"/>
      <c r="G270" s="683" t="s">
        <v>362</v>
      </c>
      <c r="H270" s="684"/>
      <c r="I270" s="685"/>
      <c r="J270" s="476" t="s">
        <v>295</v>
      </c>
      <c r="K270" s="476" t="s">
        <v>296</v>
      </c>
      <c r="L270" s="476" t="s">
        <v>297</v>
      </c>
      <c r="M270" s="291" t="s">
        <v>297</v>
      </c>
    </row>
    <row r="271" spans="1:28" ht="61.5" customHeight="1" x14ac:dyDescent="0.2">
      <c r="A271" s="701"/>
      <c r="B271" s="702"/>
      <c r="C271" s="557"/>
      <c r="D271" s="557"/>
      <c r="E271" s="232" t="s">
        <v>363</v>
      </c>
      <c r="F271" s="232" t="s">
        <v>364</v>
      </c>
      <c r="G271" s="332" t="s">
        <v>365</v>
      </c>
      <c r="H271" s="332" t="s">
        <v>366</v>
      </c>
      <c r="I271" s="333" t="s">
        <v>367</v>
      </c>
      <c r="J271" s="232" t="s">
        <v>363</v>
      </c>
      <c r="K271" s="232" t="s">
        <v>364</v>
      </c>
      <c r="L271" s="232" t="s">
        <v>363</v>
      </c>
      <c r="M271" s="232" t="s">
        <v>364</v>
      </c>
    </row>
    <row r="272" spans="1:28" ht="15" customHeight="1" x14ac:dyDescent="0.2">
      <c r="A272" s="686" t="s">
        <v>368</v>
      </c>
      <c r="B272" s="687" t="s">
        <v>368</v>
      </c>
      <c r="C272" s="455">
        <f>SUM(E272:F272)</f>
        <v>0</v>
      </c>
      <c r="D272" s="334"/>
      <c r="E272" s="334"/>
      <c r="F272" s="334"/>
      <c r="G272" s="334"/>
      <c r="H272" s="334"/>
      <c r="I272" s="334"/>
      <c r="J272" s="334"/>
      <c r="K272" s="334"/>
      <c r="L272" s="334"/>
      <c r="M272" s="334"/>
    </row>
    <row r="273" spans="1:13" ht="15" customHeight="1" x14ac:dyDescent="0.2">
      <c r="A273" s="686" t="s">
        <v>369</v>
      </c>
      <c r="B273" s="687" t="s">
        <v>369</v>
      </c>
      <c r="C273" s="455">
        <f>SUM(E273:F273)</f>
        <v>0</v>
      </c>
      <c r="D273" s="334"/>
      <c r="E273" s="334"/>
      <c r="F273" s="334"/>
      <c r="G273" s="334"/>
      <c r="H273" s="334"/>
      <c r="I273" s="334"/>
      <c r="J273" s="334"/>
      <c r="K273" s="334"/>
      <c r="L273" s="334"/>
      <c r="M273" s="334"/>
    </row>
    <row r="274" spans="1:13" ht="15" customHeight="1" x14ac:dyDescent="0.2">
      <c r="A274" s="686" t="s">
        <v>370</v>
      </c>
      <c r="B274" s="687"/>
      <c r="C274" s="455">
        <f>SUM(E274:F274)</f>
        <v>0</v>
      </c>
      <c r="D274" s="334"/>
      <c r="E274" s="334"/>
      <c r="F274" s="334"/>
      <c r="G274" s="334"/>
      <c r="H274" s="334"/>
      <c r="I274" s="334"/>
      <c r="J274" s="334"/>
      <c r="K274" s="334"/>
      <c r="L274" s="334"/>
      <c r="M274" s="334"/>
    </row>
    <row r="275" spans="1:13" ht="15" customHeight="1" x14ac:dyDescent="0.2">
      <c r="A275" s="686" t="s">
        <v>371</v>
      </c>
      <c r="B275" s="687"/>
      <c r="C275" s="455">
        <f>SUM(E275:F275)</f>
        <v>0</v>
      </c>
      <c r="D275" s="334"/>
      <c r="E275" s="334"/>
      <c r="F275" s="334"/>
      <c r="G275" s="334"/>
      <c r="H275" s="334"/>
      <c r="I275" s="334"/>
      <c r="J275" s="334"/>
      <c r="K275" s="334"/>
      <c r="L275" s="334"/>
      <c r="M275" s="334"/>
    </row>
    <row r="276" spans="1:13" ht="15" customHeight="1" x14ac:dyDescent="0.2">
      <c r="A276" s="686" t="s">
        <v>372</v>
      </c>
      <c r="B276" s="687"/>
      <c r="C276" s="455">
        <f>SUM(E276:F276)</f>
        <v>0</v>
      </c>
      <c r="D276" s="334"/>
      <c r="E276" s="334"/>
      <c r="F276" s="334"/>
      <c r="G276" s="334"/>
      <c r="H276" s="334"/>
      <c r="I276" s="334"/>
      <c r="J276" s="334"/>
      <c r="K276" s="334"/>
      <c r="L276" s="334"/>
      <c r="M276" s="334"/>
    </row>
    <row r="277" spans="1:13" ht="15" customHeight="1" x14ac:dyDescent="0.2">
      <c r="A277" s="485"/>
      <c r="B277" s="487" t="s">
        <v>373</v>
      </c>
      <c r="C277" s="455">
        <f t="shared" ref="C277:I277" si="29">SUM(C272:C276)</f>
        <v>0</v>
      </c>
      <c r="D277" s="455">
        <f t="shared" si="29"/>
        <v>0</v>
      </c>
      <c r="E277" s="455">
        <f t="shared" si="29"/>
        <v>0</v>
      </c>
      <c r="F277" s="455">
        <f t="shared" si="29"/>
        <v>0</v>
      </c>
      <c r="G277" s="455">
        <f t="shared" si="29"/>
        <v>0</v>
      </c>
      <c r="H277" s="455">
        <f t="shared" si="29"/>
        <v>0</v>
      </c>
      <c r="I277" s="455">
        <f t="shared" si="29"/>
        <v>0</v>
      </c>
      <c r="J277" s="455">
        <f>SUM(J272:J276)</f>
        <v>0</v>
      </c>
      <c r="K277" s="455">
        <f>SUM(K272:K276)</f>
        <v>0</v>
      </c>
      <c r="L277" s="455">
        <f>SUM(L272:L276)</f>
        <v>0</v>
      </c>
      <c r="M277" s="455">
        <f>SUM(M272:M276)</f>
        <v>0</v>
      </c>
    </row>
    <row r="278" spans="1:13" ht="28.5" customHeight="1" x14ac:dyDescent="0.2">
      <c r="A278" s="703" t="s">
        <v>374</v>
      </c>
      <c r="B278" s="704"/>
      <c r="C278" s="455">
        <f>SUM(E278:F278)</f>
        <v>0</v>
      </c>
      <c r="D278" s="334"/>
      <c r="E278" s="334"/>
      <c r="F278" s="334"/>
      <c r="G278" s="334"/>
      <c r="H278" s="334"/>
      <c r="I278" s="334"/>
      <c r="J278" s="334"/>
      <c r="K278" s="334"/>
      <c r="L278" s="334"/>
      <c r="M278" s="334"/>
    </row>
    <row r="279" spans="1:13" ht="15" customHeight="1" x14ac:dyDescent="0.2">
      <c r="A279" s="703" t="s">
        <v>375</v>
      </c>
      <c r="B279" s="704"/>
      <c r="C279" s="455">
        <f>SUM(E279:F279)</f>
        <v>0</v>
      </c>
      <c r="D279" s="334"/>
      <c r="E279" s="334"/>
      <c r="F279" s="334"/>
      <c r="G279" s="334"/>
      <c r="H279" s="334"/>
      <c r="I279" s="334"/>
      <c r="J279" s="334"/>
      <c r="K279" s="334"/>
      <c r="L279" s="334"/>
      <c r="M279" s="334"/>
    </row>
    <row r="280" spans="1:13" ht="15" customHeight="1" x14ac:dyDescent="0.2">
      <c r="A280" s="703" t="s">
        <v>376</v>
      </c>
      <c r="B280" s="704"/>
      <c r="C280" s="455">
        <f>SUM(E280:F280)</f>
        <v>0</v>
      </c>
      <c r="D280" s="334"/>
      <c r="E280" s="334"/>
      <c r="F280" s="334"/>
      <c r="G280" s="334"/>
      <c r="H280" s="334"/>
      <c r="I280" s="334"/>
      <c r="J280" s="334"/>
      <c r="K280" s="334"/>
      <c r="L280" s="334"/>
      <c r="M280" s="334"/>
    </row>
    <row r="281" spans="1:13" ht="15" customHeight="1" x14ac:dyDescent="0.2">
      <c r="A281" s="709" t="s">
        <v>377</v>
      </c>
      <c r="B281" s="710"/>
      <c r="C281" s="455">
        <f t="shared" ref="C281:M281" si="30">SUM(C278:C280)</f>
        <v>0</v>
      </c>
      <c r="D281" s="455">
        <f t="shared" si="30"/>
        <v>0</v>
      </c>
      <c r="E281" s="455">
        <f t="shared" si="30"/>
        <v>0</v>
      </c>
      <c r="F281" s="455">
        <f t="shared" si="30"/>
        <v>0</v>
      </c>
      <c r="G281" s="455">
        <f t="shared" si="30"/>
        <v>0</v>
      </c>
      <c r="H281" s="455">
        <f t="shared" si="30"/>
        <v>0</v>
      </c>
      <c r="I281" s="455">
        <f t="shared" si="30"/>
        <v>0</v>
      </c>
      <c r="J281" s="455">
        <f t="shared" si="30"/>
        <v>0</v>
      </c>
      <c r="K281" s="455">
        <f t="shared" si="30"/>
        <v>0</v>
      </c>
      <c r="L281" s="455">
        <f t="shared" si="30"/>
        <v>0</v>
      </c>
      <c r="M281" s="455">
        <f t="shared" si="30"/>
        <v>0</v>
      </c>
    </row>
    <row r="282" spans="1:13" ht="15" customHeight="1" x14ac:dyDescent="0.2">
      <c r="A282" s="703" t="s">
        <v>378</v>
      </c>
      <c r="B282" s="704"/>
      <c r="C282" s="455">
        <f>SUM(E282:F282)</f>
        <v>0</v>
      </c>
      <c r="D282" s="334"/>
      <c r="E282" s="334"/>
      <c r="F282" s="334"/>
      <c r="G282" s="334"/>
      <c r="H282" s="334"/>
      <c r="I282" s="334"/>
      <c r="J282" s="334"/>
      <c r="K282" s="334"/>
      <c r="L282" s="334"/>
      <c r="M282" s="334"/>
    </row>
    <row r="283" spans="1:13" ht="15" customHeight="1" x14ac:dyDescent="0.2">
      <c r="A283" s="703" t="s">
        <v>379</v>
      </c>
      <c r="B283" s="704"/>
      <c r="C283" s="455">
        <f>SUM(E283:F283)</f>
        <v>0</v>
      </c>
      <c r="D283" s="334"/>
      <c r="E283" s="334"/>
      <c r="F283" s="334"/>
      <c r="G283" s="334"/>
      <c r="H283" s="334"/>
      <c r="I283" s="334"/>
      <c r="J283" s="334"/>
      <c r="K283" s="334"/>
      <c r="L283" s="334"/>
      <c r="M283" s="334"/>
    </row>
    <row r="284" spans="1:13" ht="15" customHeight="1" x14ac:dyDescent="0.2">
      <c r="A284" s="703" t="s">
        <v>380</v>
      </c>
      <c r="B284" s="704"/>
      <c r="C284" s="455">
        <f>SUM(E284:F284)</f>
        <v>0</v>
      </c>
      <c r="D284" s="334"/>
      <c r="E284" s="334"/>
      <c r="F284" s="334"/>
      <c r="G284" s="334"/>
      <c r="H284" s="334"/>
      <c r="I284" s="334"/>
      <c r="J284" s="334"/>
      <c r="K284" s="334"/>
      <c r="L284" s="334"/>
      <c r="M284" s="334"/>
    </row>
    <row r="285" spans="1:13" ht="15" customHeight="1" x14ac:dyDescent="0.2">
      <c r="A285" s="485"/>
      <c r="B285" s="235" t="s">
        <v>381</v>
      </c>
      <c r="C285" s="455">
        <f t="shared" ref="C285:I285" si="31">SUM(C282:C284)</f>
        <v>0</v>
      </c>
      <c r="D285" s="455">
        <f t="shared" si="31"/>
        <v>0</v>
      </c>
      <c r="E285" s="455">
        <f t="shared" si="31"/>
        <v>0</v>
      </c>
      <c r="F285" s="455">
        <f t="shared" si="31"/>
        <v>0</v>
      </c>
      <c r="G285" s="455">
        <f t="shared" si="31"/>
        <v>0</v>
      </c>
      <c r="H285" s="455">
        <f t="shared" si="31"/>
        <v>0</v>
      </c>
      <c r="I285" s="455">
        <f t="shared" si="31"/>
        <v>0</v>
      </c>
      <c r="J285" s="455">
        <f>SUM(J282:J284)</f>
        <v>0</v>
      </c>
      <c r="K285" s="455">
        <f>SUM(K282:K284)</f>
        <v>0</v>
      </c>
      <c r="L285" s="455">
        <f>SUM(L282:L284)</f>
        <v>0</v>
      </c>
      <c r="M285" s="455">
        <f>SUM(M282:M284)</f>
        <v>0</v>
      </c>
    </row>
    <row r="286" spans="1:13" ht="15" customHeight="1" x14ac:dyDescent="0.2">
      <c r="A286" s="703" t="s">
        <v>382</v>
      </c>
      <c r="B286" s="704"/>
      <c r="C286" s="455">
        <f>SUM(E286:F286)</f>
        <v>0</v>
      </c>
      <c r="D286" s="334"/>
      <c r="E286" s="334"/>
      <c r="F286" s="334"/>
      <c r="G286" s="334"/>
      <c r="H286" s="334"/>
      <c r="I286" s="334"/>
      <c r="J286" s="334"/>
      <c r="K286" s="334"/>
      <c r="L286" s="334"/>
      <c r="M286" s="334"/>
    </row>
    <row r="287" spans="1:13" ht="15" customHeight="1" x14ac:dyDescent="0.2">
      <c r="A287" s="711" t="s">
        <v>383</v>
      </c>
      <c r="B287" s="712"/>
      <c r="C287" s="455">
        <f>SUM(E287:F287)</f>
        <v>0</v>
      </c>
      <c r="D287" s="334"/>
      <c r="E287" s="334"/>
      <c r="F287" s="334"/>
      <c r="G287" s="334"/>
      <c r="H287" s="334"/>
      <c r="I287" s="334"/>
      <c r="J287" s="334"/>
      <c r="K287" s="334"/>
      <c r="L287" s="334"/>
      <c r="M287" s="334"/>
    </row>
    <row r="288" spans="1:13" ht="15" customHeight="1" x14ac:dyDescent="0.2">
      <c r="A288" s="703" t="s">
        <v>384</v>
      </c>
      <c r="B288" s="704"/>
      <c r="C288" s="455">
        <f>SUM(E288:F288)</f>
        <v>0</v>
      </c>
      <c r="D288" s="334"/>
      <c r="E288" s="334"/>
      <c r="F288" s="334"/>
      <c r="G288" s="334"/>
      <c r="H288" s="334"/>
      <c r="I288" s="334"/>
      <c r="J288" s="334"/>
      <c r="K288" s="334"/>
      <c r="L288" s="334"/>
      <c r="M288" s="334"/>
    </row>
    <row r="289" spans="1:13" ht="15" customHeight="1" x14ac:dyDescent="0.2">
      <c r="A289" s="485"/>
      <c r="B289" s="235" t="s">
        <v>385</v>
      </c>
      <c r="C289" s="455">
        <f t="shared" ref="C289:M289" si="32">SUM(C286:C288)</f>
        <v>0</v>
      </c>
      <c r="D289" s="455">
        <f t="shared" si="32"/>
        <v>0</v>
      </c>
      <c r="E289" s="455">
        <f t="shared" si="32"/>
        <v>0</v>
      </c>
      <c r="F289" s="455">
        <f t="shared" si="32"/>
        <v>0</v>
      </c>
      <c r="G289" s="455">
        <f t="shared" si="32"/>
        <v>0</v>
      </c>
      <c r="H289" s="455">
        <f t="shared" si="32"/>
        <v>0</v>
      </c>
      <c r="I289" s="455">
        <f t="shared" si="32"/>
        <v>0</v>
      </c>
      <c r="J289" s="455">
        <f t="shared" si="32"/>
        <v>0</v>
      </c>
      <c r="K289" s="455">
        <f t="shared" si="32"/>
        <v>0</v>
      </c>
      <c r="L289" s="455">
        <f t="shared" si="32"/>
        <v>0</v>
      </c>
      <c r="M289" s="455">
        <f t="shared" si="32"/>
        <v>0</v>
      </c>
    </row>
    <row r="290" spans="1:13" ht="15" customHeight="1" x14ac:dyDescent="0.2">
      <c r="A290" s="705" t="s">
        <v>386</v>
      </c>
      <c r="B290" s="706" t="s">
        <v>387</v>
      </c>
      <c r="C290" s="455">
        <f t="shared" ref="C290:C297" si="33">SUM(E290:F290)</f>
        <v>0</v>
      </c>
      <c r="D290" s="334"/>
      <c r="E290" s="334"/>
      <c r="F290" s="334"/>
      <c r="G290" s="334"/>
      <c r="H290" s="334"/>
      <c r="I290" s="334"/>
      <c r="J290" s="334"/>
      <c r="K290" s="334"/>
      <c r="L290" s="334"/>
      <c r="M290" s="334"/>
    </row>
    <row r="291" spans="1:13" ht="15" customHeight="1" x14ac:dyDescent="0.2">
      <c r="A291" s="705" t="s">
        <v>388</v>
      </c>
      <c r="B291" s="706" t="s">
        <v>388</v>
      </c>
      <c r="C291" s="455">
        <f t="shared" si="33"/>
        <v>0</v>
      </c>
      <c r="D291" s="334"/>
      <c r="E291" s="334"/>
      <c r="F291" s="334"/>
      <c r="G291" s="334"/>
      <c r="H291" s="334"/>
      <c r="I291" s="334"/>
      <c r="J291" s="334"/>
      <c r="K291" s="334"/>
      <c r="L291" s="334"/>
      <c r="M291" s="334"/>
    </row>
    <row r="292" spans="1:13" ht="15" customHeight="1" x14ac:dyDescent="0.2">
      <c r="A292" s="705" t="s">
        <v>389</v>
      </c>
      <c r="B292" s="706" t="s">
        <v>389</v>
      </c>
      <c r="C292" s="455">
        <f t="shared" si="33"/>
        <v>0</v>
      </c>
      <c r="D292" s="334"/>
      <c r="E292" s="334"/>
      <c r="F292" s="334"/>
      <c r="G292" s="334"/>
      <c r="H292" s="334"/>
      <c r="I292" s="334"/>
      <c r="J292" s="334"/>
      <c r="K292" s="334"/>
      <c r="L292" s="334"/>
      <c r="M292" s="334"/>
    </row>
    <row r="293" spans="1:13" ht="15" customHeight="1" x14ac:dyDescent="0.2">
      <c r="A293" s="707" t="s">
        <v>390</v>
      </c>
      <c r="B293" s="708"/>
      <c r="C293" s="455">
        <f t="shared" si="33"/>
        <v>0</v>
      </c>
      <c r="D293" s="334"/>
      <c r="E293" s="334"/>
      <c r="F293" s="334"/>
      <c r="G293" s="334"/>
      <c r="H293" s="334"/>
      <c r="I293" s="334"/>
      <c r="J293" s="334"/>
      <c r="K293" s="334"/>
      <c r="L293" s="334"/>
      <c r="M293" s="334"/>
    </row>
    <row r="294" spans="1:13" ht="15" customHeight="1" x14ac:dyDescent="0.2">
      <c r="A294" s="707" t="s">
        <v>56</v>
      </c>
      <c r="B294" s="708" t="s">
        <v>56</v>
      </c>
      <c r="C294" s="455">
        <f t="shared" si="33"/>
        <v>0</v>
      </c>
      <c r="D294" s="334"/>
      <c r="E294" s="334"/>
      <c r="F294" s="334"/>
      <c r="G294" s="334"/>
      <c r="H294" s="334"/>
      <c r="I294" s="334"/>
      <c r="J294" s="334"/>
      <c r="K294" s="334"/>
      <c r="L294" s="334"/>
      <c r="M294" s="334"/>
    </row>
    <row r="295" spans="1:13" ht="15" customHeight="1" x14ac:dyDescent="0.2">
      <c r="A295" s="703" t="s">
        <v>41</v>
      </c>
      <c r="B295" s="704"/>
      <c r="C295" s="455">
        <f t="shared" si="33"/>
        <v>0</v>
      </c>
      <c r="D295" s="334"/>
      <c r="E295" s="334"/>
      <c r="F295" s="334"/>
      <c r="G295" s="334"/>
      <c r="H295" s="334"/>
      <c r="I295" s="334"/>
      <c r="J295" s="334"/>
      <c r="K295" s="334"/>
      <c r="L295" s="334"/>
      <c r="M295" s="334"/>
    </row>
    <row r="296" spans="1:13" ht="30" customHeight="1" x14ac:dyDescent="0.2">
      <c r="A296" s="707" t="s">
        <v>391</v>
      </c>
      <c r="B296" s="708" t="s">
        <v>391</v>
      </c>
      <c r="C296" s="455">
        <f t="shared" si="33"/>
        <v>0</v>
      </c>
      <c r="D296" s="334"/>
      <c r="E296" s="334"/>
      <c r="F296" s="334"/>
      <c r="G296" s="334"/>
      <c r="H296" s="334"/>
      <c r="I296" s="334"/>
      <c r="J296" s="334"/>
      <c r="K296" s="334"/>
      <c r="L296" s="334"/>
      <c r="M296" s="334"/>
    </row>
    <row r="297" spans="1:13" ht="15" customHeight="1" x14ac:dyDescent="0.2">
      <c r="A297" s="707" t="s">
        <v>38</v>
      </c>
      <c r="B297" s="708" t="s">
        <v>38</v>
      </c>
      <c r="C297" s="455">
        <f t="shared" si="33"/>
        <v>0</v>
      </c>
      <c r="D297" s="334"/>
      <c r="E297" s="334"/>
      <c r="F297" s="334"/>
      <c r="G297" s="334"/>
      <c r="H297" s="334"/>
      <c r="I297" s="334"/>
      <c r="J297" s="334"/>
      <c r="K297" s="334"/>
      <c r="L297" s="334"/>
      <c r="M297" s="334"/>
    </row>
    <row r="298" spans="1:13" ht="15" customHeight="1" x14ac:dyDescent="0.2">
      <c r="A298" s="486"/>
      <c r="B298" s="235" t="s">
        <v>392</v>
      </c>
      <c r="C298" s="455">
        <f t="shared" ref="C298:M298" si="34">SUM(C290:C297)</f>
        <v>0</v>
      </c>
      <c r="D298" s="455">
        <f t="shared" si="34"/>
        <v>0</v>
      </c>
      <c r="E298" s="455">
        <f t="shared" si="34"/>
        <v>0</v>
      </c>
      <c r="F298" s="455">
        <f t="shared" si="34"/>
        <v>0</v>
      </c>
      <c r="G298" s="455">
        <f t="shared" si="34"/>
        <v>0</v>
      </c>
      <c r="H298" s="455">
        <f t="shared" si="34"/>
        <v>0</v>
      </c>
      <c r="I298" s="455">
        <f t="shared" si="34"/>
        <v>0</v>
      </c>
      <c r="J298" s="455">
        <f t="shared" si="34"/>
        <v>0</v>
      </c>
      <c r="K298" s="455">
        <f t="shared" si="34"/>
        <v>0</v>
      </c>
      <c r="L298" s="455">
        <f t="shared" si="34"/>
        <v>0</v>
      </c>
      <c r="M298" s="455">
        <f t="shared" si="34"/>
        <v>0</v>
      </c>
    </row>
    <row r="299" spans="1:13" ht="15" customHeight="1" x14ac:dyDescent="0.2">
      <c r="A299" s="711" t="s">
        <v>393</v>
      </c>
      <c r="B299" s="712"/>
      <c r="C299" s="455">
        <f t="shared" ref="C299:C304" si="35">SUM(E299:F299)</f>
        <v>0</v>
      </c>
      <c r="D299" s="334"/>
      <c r="E299" s="334"/>
      <c r="F299" s="334"/>
      <c r="G299" s="334"/>
      <c r="H299" s="334"/>
      <c r="I299" s="334"/>
      <c r="J299" s="334"/>
      <c r="K299" s="334"/>
      <c r="L299" s="334"/>
      <c r="M299" s="334"/>
    </row>
    <row r="300" spans="1:13" ht="15" customHeight="1" x14ac:dyDescent="0.2">
      <c r="A300" s="711" t="s">
        <v>394</v>
      </c>
      <c r="B300" s="712"/>
      <c r="C300" s="455">
        <f t="shared" si="35"/>
        <v>0</v>
      </c>
      <c r="D300" s="334"/>
      <c r="E300" s="334"/>
      <c r="F300" s="334"/>
      <c r="G300" s="334"/>
      <c r="H300" s="334"/>
      <c r="I300" s="334"/>
      <c r="J300" s="334"/>
      <c r="K300" s="334"/>
      <c r="L300" s="334"/>
      <c r="M300" s="334"/>
    </row>
    <row r="301" spans="1:13" ht="15" customHeight="1" x14ac:dyDescent="0.2">
      <c r="A301" s="711" t="s">
        <v>395</v>
      </c>
      <c r="B301" s="712"/>
      <c r="C301" s="455">
        <f t="shared" si="35"/>
        <v>0</v>
      </c>
      <c r="D301" s="334"/>
      <c r="E301" s="334"/>
      <c r="F301" s="334"/>
      <c r="G301" s="334"/>
      <c r="H301" s="334"/>
      <c r="I301" s="334"/>
      <c r="J301" s="334"/>
      <c r="K301" s="334"/>
      <c r="L301" s="334"/>
      <c r="M301" s="334"/>
    </row>
    <row r="302" spans="1:13" ht="15" customHeight="1" x14ac:dyDescent="0.2">
      <c r="A302" s="703" t="s">
        <v>396</v>
      </c>
      <c r="B302" s="704"/>
      <c r="C302" s="455">
        <f t="shared" si="35"/>
        <v>0</v>
      </c>
      <c r="D302" s="334"/>
      <c r="E302" s="334"/>
      <c r="F302" s="334"/>
      <c r="G302" s="334"/>
      <c r="H302" s="334"/>
      <c r="I302" s="334"/>
      <c r="J302" s="334"/>
      <c r="K302" s="334"/>
      <c r="L302" s="334"/>
      <c r="M302" s="334"/>
    </row>
    <row r="303" spans="1:13" ht="15" customHeight="1" x14ac:dyDescent="0.2">
      <c r="A303" s="703" t="s">
        <v>397</v>
      </c>
      <c r="B303" s="704"/>
      <c r="C303" s="455">
        <f t="shared" si="35"/>
        <v>0</v>
      </c>
      <c r="D303" s="334"/>
      <c r="E303" s="334"/>
      <c r="F303" s="334"/>
      <c r="G303" s="334"/>
      <c r="H303" s="334"/>
      <c r="I303" s="334"/>
      <c r="J303" s="334"/>
      <c r="K303" s="334"/>
      <c r="L303" s="334"/>
      <c r="M303" s="334"/>
    </row>
    <row r="304" spans="1:13" ht="15" customHeight="1" x14ac:dyDescent="0.2">
      <c r="A304" s="703" t="s">
        <v>398</v>
      </c>
      <c r="B304" s="704"/>
      <c r="C304" s="455">
        <f t="shared" si="35"/>
        <v>0</v>
      </c>
      <c r="D304" s="334"/>
      <c r="E304" s="334"/>
      <c r="F304" s="334"/>
      <c r="G304" s="334"/>
      <c r="H304" s="334"/>
      <c r="I304" s="334"/>
      <c r="J304" s="334"/>
      <c r="K304" s="334"/>
      <c r="L304" s="334"/>
      <c r="M304" s="334"/>
    </row>
    <row r="305" spans="1:13" ht="15" customHeight="1" x14ac:dyDescent="0.2">
      <c r="A305" s="486"/>
      <c r="B305" s="235" t="s">
        <v>399</v>
      </c>
      <c r="C305" s="455">
        <f t="shared" ref="C305:M305" si="36">SUM(C299:C304)</f>
        <v>0</v>
      </c>
      <c r="D305" s="455">
        <f t="shared" si="36"/>
        <v>0</v>
      </c>
      <c r="E305" s="455">
        <f t="shared" si="36"/>
        <v>0</v>
      </c>
      <c r="F305" s="455">
        <f t="shared" si="36"/>
        <v>0</v>
      </c>
      <c r="G305" s="455">
        <f t="shared" si="36"/>
        <v>0</v>
      </c>
      <c r="H305" s="455">
        <f t="shared" si="36"/>
        <v>0</v>
      </c>
      <c r="I305" s="455">
        <f t="shared" si="36"/>
        <v>0</v>
      </c>
      <c r="J305" s="455">
        <f t="shared" si="36"/>
        <v>0</v>
      </c>
      <c r="K305" s="455">
        <f t="shared" si="36"/>
        <v>0</v>
      </c>
      <c r="L305" s="455">
        <f t="shared" si="36"/>
        <v>0</v>
      </c>
      <c r="M305" s="455">
        <f t="shared" si="36"/>
        <v>0</v>
      </c>
    </row>
    <row r="306" spans="1:13" ht="15" customHeight="1" x14ac:dyDescent="0.2">
      <c r="A306" s="703" t="s">
        <v>143</v>
      </c>
      <c r="B306" s="704" t="s">
        <v>143</v>
      </c>
      <c r="C306" s="455">
        <f>SUM(E306:F306)</f>
        <v>0</v>
      </c>
      <c r="D306" s="335"/>
      <c r="E306" s="334"/>
      <c r="F306" s="334"/>
      <c r="G306" s="334"/>
      <c r="H306" s="334"/>
      <c r="I306" s="334"/>
      <c r="J306" s="334"/>
      <c r="K306" s="334"/>
      <c r="L306" s="334"/>
      <c r="M306" s="334"/>
    </row>
    <row r="307" spans="1:13" ht="15" customHeight="1" x14ac:dyDescent="0.2">
      <c r="A307" s="703" t="s">
        <v>145</v>
      </c>
      <c r="B307" s="704" t="s">
        <v>145</v>
      </c>
      <c r="C307" s="455">
        <f>SUM(E307:F307)</f>
        <v>0</v>
      </c>
      <c r="D307" s="335"/>
      <c r="E307" s="334"/>
      <c r="F307" s="334"/>
      <c r="G307" s="334"/>
      <c r="H307" s="334"/>
      <c r="I307" s="334"/>
      <c r="J307" s="334"/>
      <c r="K307" s="334"/>
      <c r="L307" s="334"/>
      <c r="M307" s="334"/>
    </row>
    <row r="308" spans="1:13" ht="32.25" customHeight="1" x14ac:dyDescent="0.2">
      <c r="A308" s="703" t="s">
        <v>400</v>
      </c>
      <c r="B308" s="704"/>
      <c r="C308" s="455">
        <f>SUM(E308:F308)</f>
        <v>0</v>
      </c>
      <c r="D308" s="335"/>
      <c r="E308" s="335"/>
      <c r="F308" s="335"/>
      <c r="G308" s="335"/>
      <c r="H308" s="335"/>
      <c r="I308" s="335"/>
      <c r="J308" s="335"/>
      <c r="K308" s="335"/>
      <c r="L308" s="335"/>
      <c r="M308" s="335"/>
    </row>
    <row r="309" spans="1:13" ht="15" customHeight="1" x14ac:dyDescent="0.2">
      <c r="A309" s="703" t="s">
        <v>281</v>
      </c>
      <c r="B309" s="704"/>
      <c r="C309" s="455">
        <f>SUM(E309:F309)</f>
        <v>0</v>
      </c>
      <c r="D309" s="335"/>
      <c r="E309" s="335"/>
      <c r="F309" s="335"/>
      <c r="G309" s="335"/>
      <c r="H309" s="335"/>
      <c r="I309" s="335"/>
      <c r="J309" s="335"/>
      <c r="K309" s="335"/>
      <c r="L309" s="335"/>
      <c r="M309" s="335"/>
    </row>
    <row r="310" spans="1:13" ht="15" customHeight="1" x14ac:dyDescent="0.2">
      <c r="A310" s="703" t="s">
        <v>282</v>
      </c>
      <c r="B310" s="704"/>
      <c r="C310" s="455">
        <f>SUM(E310:F310)</f>
        <v>0</v>
      </c>
      <c r="D310" s="335"/>
      <c r="E310" s="335"/>
      <c r="F310" s="335"/>
      <c r="G310" s="335"/>
      <c r="H310" s="335"/>
      <c r="I310" s="335"/>
      <c r="J310" s="335"/>
      <c r="K310" s="335"/>
      <c r="L310" s="335"/>
      <c r="M310" s="335"/>
    </row>
    <row r="311" spans="1:13" ht="15" customHeight="1" x14ac:dyDescent="0.2">
      <c r="A311" s="236"/>
      <c r="B311" s="237" t="s">
        <v>401</v>
      </c>
      <c r="C311" s="455">
        <f>SUM(C306:C310)</f>
        <v>0</v>
      </c>
      <c r="D311" s="455">
        <f>SUM(D306:D310)</f>
        <v>0</v>
      </c>
      <c r="E311" s="455">
        <f t="shared" ref="E311:M311" si="37">SUM(E306:E310)</f>
        <v>0</v>
      </c>
      <c r="F311" s="455">
        <f t="shared" si="37"/>
        <v>0</v>
      </c>
      <c r="G311" s="455">
        <f t="shared" si="37"/>
        <v>0</v>
      </c>
      <c r="H311" s="455">
        <f t="shared" si="37"/>
        <v>0</v>
      </c>
      <c r="I311" s="455">
        <f t="shared" si="37"/>
        <v>0</v>
      </c>
      <c r="J311" s="455">
        <f t="shared" si="37"/>
        <v>0</v>
      </c>
      <c r="K311" s="455">
        <f t="shared" si="37"/>
        <v>0</v>
      </c>
      <c r="L311" s="455">
        <f t="shared" si="37"/>
        <v>0</v>
      </c>
      <c r="M311" s="455">
        <f t="shared" si="37"/>
        <v>0</v>
      </c>
    </row>
    <row r="312" spans="1:13" ht="15" customHeight="1" x14ac:dyDescent="0.2">
      <c r="A312" s="238"/>
      <c r="B312" s="239" t="s">
        <v>160</v>
      </c>
      <c r="C312" s="240">
        <f t="shared" ref="C312:M312" si="38">SUM(C277+C281+C285+C289+C298+C305+C311)</f>
        <v>0</v>
      </c>
      <c r="D312" s="240">
        <f t="shared" si="38"/>
        <v>0</v>
      </c>
      <c r="E312" s="240">
        <f t="shared" si="38"/>
        <v>0</v>
      </c>
      <c r="F312" s="240">
        <f t="shared" si="38"/>
        <v>0</v>
      </c>
      <c r="G312" s="240">
        <f t="shared" si="38"/>
        <v>0</v>
      </c>
      <c r="H312" s="240">
        <f t="shared" si="38"/>
        <v>0</v>
      </c>
      <c r="I312" s="240">
        <f t="shared" si="38"/>
        <v>0</v>
      </c>
      <c r="J312" s="240">
        <f t="shared" si="38"/>
        <v>0</v>
      </c>
      <c r="K312" s="240">
        <f t="shared" si="38"/>
        <v>0</v>
      </c>
      <c r="L312" s="240">
        <f t="shared" si="38"/>
        <v>0</v>
      </c>
      <c r="M312" s="240">
        <f t="shared" si="38"/>
        <v>0</v>
      </c>
    </row>
  </sheetData>
  <mergeCells count="198">
    <mergeCell ref="A309:B309"/>
    <mergeCell ref="A310:B310"/>
    <mergeCell ref="A302:B302"/>
    <mergeCell ref="A303:B303"/>
    <mergeCell ref="A304:B304"/>
    <mergeCell ref="A306:B306"/>
    <mergeCell ref="A307:B307"/>
    <mergeCell ref="A308:B308"/>
    <mergeCell ref="A295:B295"/>
    <mergeCell ref="A296:B296"/>
    <mergeCell ref="A297:B297"/>
    <mergeCell ref="A299:B299"/>
    <mergeCell ref="A300:B300"/>
    <mergeCell ref="A301:B301"/>
    <mergeCell ref="A288:B288"/>
    <mergeCell ref="A290:B290"/>
    <mergeCell ref="A291:B291"/>
    <mergeCell ref="A292:B292"/>
    <mergeCell ref="A293:B293"/>
    <mergeCell ref="A294:B294"/>
    <mergeCell ref="A281:B281"/>
    <mergeCell ref="A282:B282"/>
    <mergeCell ref="A283:B283"/>
    <mergeCell ref="A284:B284"/>
    <mergeCell ref="A286:B286"/>
    <mergeCell ref="A287:B287"/>
    <mergeCell ref="A274:B274"/>
    <mergeCell ref="A275:B275"/>
    <mergeCell ref="A276:B276"/>
    <mergeCell ref="A278:B278"/>
    <mergeCell ref="A279:B279"/>
    <mergeCell ref="A280:B280"/>
    <mergeCell ref="C270:C271"/>
    <mergeCell ref="D270:D271"/>
    <mergeCell ref="E270:F270"/>
    <mergeCell ref="G270:I270"/>
    <mergeCell ref="A272:B272"/>
    <mergeCell ref="A273:B273"/>
    <mergeCell ref="A261:B261"/>
    <mergeCell ref="A262:B262"/>
    <mergeCell ref="A263:B263"/>
    <mergeCell ref="A265:B265"/>
    <mergeCell ref="A266:A268"/>
    <mergeCell ref="A270:B271"/>
    <mergeCell ref="A255:A256"/>
    <mergeCell ref="A257:B257"/>
    <mergeCell ref="A259:B260"/>
    <mergeCell ref="C259:C260"/>
    <mergeCell ref="D259:I259"/>
    <mergeCell ref="J259:J260"/>
    <mergeCell ref="A247:B247"/>
    <mergeCell ref="A248:B248"/>
    <mergeCell ref="A249:B249"/>
    <mergeCell ref="A250:B250"/>
    <mergeCell ref="A251:B251"/>
    <mergeCell ref="A252:B252"/>
    <mergeCell ref="A232:A234"/>
    <mergeCell ref="A235:A237"/>
    <mergeCell ref="A238:A240"/>
    <mergeCell ref="A241:A243"/>
    <mergeCell ref="A245:B245"/>
    <mergeCell ref="A246:B246"/>
    <mergeCell ref="A212:A214"/>
    <mergeCell ref="A215:A217"/>
    <mergeCell ref="A218:A220"/>
    <mergeCell ref="A223:A225"/>
    <mergeCell ref="A226:A228"/>
    <mergeCell ref="A229:A231"/>
    <mergeCell ref="Q209:Q211"/>
    <mergeCell ref="D210:D211"/>
    <mergeCell ref="E210:F210"/>
    <mergeCell ref="G210:G211"/>
    <mergeCell ref="H210:H211"/>
    <mergeCell ref="I210:I211"/>
    <mergeCell ref="D204:D205"/>
    <mergeCell ref="A206:B206"/>
    <mergeCell ref="A207:B207"/>
    <mergeCell ref="A208:B208"/>
    <mergeCell ref="A209:B211"/>
    <mergeCell ref="C209:C211"/>
    <mergeCell ref="D209:G209"/>
    <mergeCell ref="J210:J211"/>
    <mergeCell ref="K210:K211"/>
    <mergeCell ref="L210:L211"/>
    <mergeCell ref="M210:M211"/>
    <mergeCell ref="O210:O211"/>
    <mergeCell ref="P210:P211"/>
    <mergeCell ref="H209:J209"/>
    <mergeCell ref="K209:M209"/>
    <mergeCell ref="N209:N211"/>
    <mergeCell ref="O209:P209"/>
    <mergeCell ref="A199:B199"/>
    <mergeCell ref="A200:B200"/>
    <mergeCell ref="A201:A202"/>
    <mergeCell ref="A203:B203"/>
    <mergeCell ref="A204:B205"/>
    <mergeCell ref="C204:C205"/>
    <mergeCell ref="V172:V174"/>
    <mergeCell ref="E173:G173"/>
    <mergeCell ref="H173:J173"/>
    <mergeCell ref="A195:B195"/>
    <mergeCell ref="A196:F196"/>
    <mergeCell ref="A197:B198"/>
    <mergeCell ref="C197:C198"/>
    <mergeCell ref="D197:D198"/>
    <mergeCell ref="E197:E198"/>
    <mergeCell ref="F197:F198"/>
    <mergeCell ref="O172:O174"/>
    <mergeCell ref="P172:Q173"/>
    <mergeCell ref="R172:R174"/>
    <mergeCell ref="S172:S174"/>
    <mergeCell ref="T172:T174"/>
    <mergeCell ref="U172:U174"/>
    <mergeCell ref="A170:B170"/>
    <mergeCell ref="A171:B171"/>
    <mergeCell ref="A172:B174"/>
    <mergeCell ref="C172:C174"/>
    <mergeCell ref="D172:D174"/>
    <mergeCell ref="E172:J172"/>
    <mergeCell ref="K172:K174"/>
    <mergeCell ref="L172:N173"/>
    <mergeCell ref="N159:N161"/>
    <mergeCell ref="Q159:Q161"/>
    <mergeCell ref="R159:R161"/>
    <mergeCell ref="D160:D161"/>
    <mergeCell ref="E160:F160"/>
    <mergeCell ref="G160:G161"/>
    <mergeCell ref="H160:H161"/>
    <mergeCell ref="I160:I161"/>
    <mergeCell ref="J160:J161"/>
    <mergeCell ref="A157:B157"/>
    <mergeCell ref="A159:B161"/>
    <mergeCell ref="C159:C161"/>
    <mergeCell ref="D159:G159"/>
    <mergeCell ref="H159:J159"/>
    <mergeCell ref="K159:M159"/>
    <mergeCell ref="K160:K161"/>
    <mergeCell ref="L160:L161"/>
    <mergeCell ref="M160:M161"/>
    <mergeCell ref="O160:O161"/>
    <mergeCell ref="P160:P161"/>
    <mergeCell ref="O159:P159"/>
    <mergeCell ref="O150:O151"/>
    <mergeCell ref="P150:P151"/>
    <mergeCell ref="A152:B152"/>
    <mergeCell ref="A154:B154"/>
    <mergeCell ref="A155:B155"/>
    <mergeCell ref="A156:B156"/>
    <mergeCell ref="O149:P149"/>
    <mergeCell ref="Q149:Q151"/>
    <mergeCell ref="R149:R151"/>
    <mergeCell ref="D150:D151"/>
    <mergeCell ref="E150:F150"/>
    <mergeCell ref="G150:G151"/>
    <mergeCell ref="H150:H151"/>
    <mergeCell ref="I150:I151"/>
    <mergeCell ref="J150:J151"/>
    <mergeCell ref="K150:K151"/>
    <mergeCell ref="A149:B151"/>
    <mergeCell ref="C149:C151"/>
    <mergeCell ref="D149:G149"/>
    <mergeCell ref="H149:J149"/>
    <mergeCell ref="K149:M149"/>
    <mergeCell ref="N149:N151"/>
    <mergeCell ref="L150:L151"/>
    <mergeCell ref="M150:M151"/>
    <mergeCell ref="A136:B136"/>
    <mergeCell ref="A140:A143"/>
    <mergeCell ref="A146:B146"/>
    <mergeCell ref="A147:B147"/>
    <mergeCell ref="R120:R122"/>
    <mergeCell ref="S120:S122"/>
    <mergeCell ref="D121:D122"/>
    <mergeCell ref="E121:F121"/>
    <mergeCell ref="G121:G122"/>
    <mergeCell ref="H121:H122"/>
    <mergeCell ref="I121:I122"/>
    <mergeCell ref="J121:J122"/>
    <mergeCell ref="K121:K122"/>
    <mergeCell ref="L121:L122"/>
    <mergeCell ref="D120:G120"/>
    <mergeCell ref="H120:J120"/>
    <mergeCell ref="K120:M120"/>
    <mergeCell ref="N120:N122"/>
    <mergeCell ref="O120:P120"/>
    <mergeCell ref="Q120:Q122"/>
    <mergeCell ref="M121:M122"/>
    <mergeCell ref="O121:O122"/>
    <mergeCell ref="P121:P122"/>
    <mergeCell ref="A8:C8"/>
    <mergeCell ref="A57:B57"/>
    <mergeCell ref="A86:B86"/>
    <mergeCell ref="A96:B96"/>
    <mergeCell ref="A102:B102"/>
    <mergeCell ref="A120:B122"/>
    <mergeCell ref="C120:C122"/>
    <mergeCell ref="A123:B123"/>
    <mergeCell ref="A129:A132"/>
  </mergeCells>
  <dataValidations count="1">
    <dataValidation allowBlank="1" showInputMessage="1" showErrorMessage="1" errorTitle="ERROR" error="Por favor ingrese solo Números." sqref="R152:R159 A1:A238 R1:R149 S1:V172 W1:XFD1048576 S175:V1048576 A241:A1048576 R162:R1048576 B1:Q1048576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2"/>
  <sheetViews>
    <sheetView topLeftCell="D160" zoomScale="80" zoomScaleNormal="80" workbookViewId="0">
      <selection activeCell="K178" sqref="K178"/>
    </sheetView>
  </sheetViews>
  <sheetFormatPr baseColWidth="10" defaultColWidth="11.42578125" defaultRowHeight="14.25" x14ac:dyDescent="0.2"/>
  <cols>
    <col min="1" max="1" width="23.5703125" style="5" customWidth="1"/>
    <col min="2" max="2" width="122.5703125" style="4" customWidth="1"/>
    <col min="3" max="3" width="24.5703125" style="5" customWidth="1"/>
    <col min="4" max="5" width="20.7109375" style="5" customWidth="1"/>
    <col min="6" max="6" width="18.42578125" style="5" customWidth="1"/>
    <col min="7" max="7" width="24.5703125" style="5" bestFit="1" customWidth="1"/>
    <col min="8" max="9" width="15.7109375" style="5" customWidth="1"/>
    <col min="10" max="10" width="16.7109375" style="5" customWidth="1"/>
    <col min="11" max="12" width="17" style="5" customWidth="1"/>
    <col min="13" max="13" width="18.28515625" style="5" customWidth="1"/>
    <col min="14" max="14" width="18.5703125" style="5" customWidth="1"/>
    <col min="15" max="15" width="14.140625" style="5" customWidth="1"/>
    <col min="16" max="16" width="12.7109375" style="5" customWidth="1"/>
    <col min="17" max="17" width="14.7109375" style="5" customWidth="1"/>
    <col min="18" max="18" width="22" style="5" customWidth="1"/>
    <col min="19" max="22" width="22.7109375" style="5" customWidth="1"/>
    <col min="23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2">
      <c r="A1" s="1" t="s">
        <v>0</v>
      </c>
      <c r="B1" s="2"/>
    </row>
    <row r="2" spans="1:14" s="3" customFormat="1" ht="15" customHeight="1" x14ac:dyDescent="0.2">
      <c r="A2" s="1" t="str">
        <f>CONCATENATE("COMUNA: ",[4]NOMBRE!B2," - ","( ",[4]NOMBRE!C2,[4]NOMBRE!D2,[4]NOMBRE!E2,[4]NOMBRE!F2,[4]NOMBRE!G2," )")</f>
        <v>COMUNA: LINARES - ( 07401 )</v>
      </c>
      <c r="B2" s="2"/>
    </row>
    <row r="3" spans="1:14" ht="15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14" ht="15" customHeight="1" x14ac:dyDescent="0.2">
      <c r="A4" s="1" t="str">
        <f>CONCATENATE("MES: ",[4]NOMBRE!B6," - ","( ",[4]NOMBRE!C6,[4]NOMBRE!D6," )")</f>
        <v>MES: MARZO - ( 03 )</v>
      </c>
    </row>
    <row r="5" spans="1:14" s="3" customFormat="1" ht="15" customHeight="1" x14ac:dyDescent="0.2">
      <c r="A5" s="1" t="str">
        <f>CONCATENATE("AÑO: ",[4]NOMBRE!B7)</f>
        <v>AÑO: 2022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ht="14.25" customHeigh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ht="15.95" customHeight="1" x14ac:dyDescent="0.2">
      <c r="A8" s="546" t="s">
        <v>2</v>
      </c>
      <c r="B8" s="546"/>
      <c r="C8" s="546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42" customHeight="1" x14ac:dyDescent="0.2">
      <c r="A9" s="8" t="s">
        <v>3</v>
      </c>
      <c r="B9" s="8" t="s">
        <v>4</v>
      </c>
      <c r="C9" s="471" t="s">
        <v>5</v>
      </c>
      <c r="D9" s="471" t="s">
        <v>6</v>
      </c>
      <c r="E9" s="471" t="s">
        <v>7</v>
      </c>
      <c r="F9" s="7"/>
      <c r="G9" s="458">
        <f>+E56+E77+E85+E95+E101+E110+E115+E118+S123+S136+R157+R170+V195+E252</f>
        <v>2170042905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2">
      <c r="A10" s="10"/>
      <c r="B10" s="11" t="s">
        <v>8</v>
      </c>
      <c r="C10" s="340">
        <f>SUM(C11:C18)</f>
        <v>11509</v>
      </c>
      <c r="D10" s="340">
        <f>SUM(D11:D18)</f>
        <v>11263</v>
      </c>
      <c r="E10" s="341">
        <f>SUM(E11:E18)</f>
        <v>98387130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4.1" customHeight="1" x14ac:dyDescent="0.2">
      <c r="A11" s="241"/>
      <c r="B11" s="242" t="s">
        <v>9</v>
      </c>
      <c r="C11" s="342">
        <f>[4]B!C54</f>
        <v>0</v>
      </c>
      <c r="D11" s="342">
        <f>[4]B!E54</f>
        <v>0</v>
      </c>
      <c r="E11" s="15">
        <f>[4]B!AL54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4.1" customHeight="1" x14ac:dyDescent="0.2">
      <c r="A12" s="241"/>
      <c r="B12" s="242" t="s">
        <v>10</v>
      </c>
      <c r="C12" s="342">
        <f>[4]B!C52</f>
        <v>7173</v>
      </c>
      <c r="D12" s="342">
        <f>[4]B!E52</f>
        <v>7173</v>
      </c>
      <c r="E12" s="15">
        <f>[4]B!AL52</f>
        <v>62189910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4.1" customHeight="1" x14ac:dyDescent="0.2">
      <c r="A13" s="241"/>
      <c r="B13" s="242" t="s">
        <v>11</v>
      </c>
      <c r="C13" s="342">
        <f>[4]B!C56</f>
        <v>4077</v>
      </c>
      <c r="D13" s="342">
        <f>[4]B!E56</f>
        <v>3890</v>
      </c>
      <c r="E13" s="15">
        <f>[4]B!AL56</f>
        <v>33726300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4.1" customHeight="1" x14ac:dyDescent="0.2">
      <c r="A14" s="241"/>
      <c r="B14" s="242" t="s">
        <v>12</v>
      </c>
      <c r="C14" s="342">
        <f>[4]B!C55</f>
        <v>175</v>
      </c>
      <c r="D14" s="342">
        <f>[4]B!E55</f>
        <v>116</v>
      </c>
      <c r="E14" s="15">
        <f>[4]B!AL55</f>
        <v>1865280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4.1" customHeight="1" x14ac:dyDescent="0.2">
      <c r="A15" s="241"/>
      <c r="B15" s="242" t="s">
        <v>13</v>
      </c>
      <c r="C15" s="342">
        <f>[4]B!C119</f>
        <v>84</v>
      </c>
      <c r="D15" s="342">
        <f>[4]B!E119</f>
        <v>84</v>
      </c>
      <c r="E15" s="15">
        <f>[4]B!AL119</f>
        <v>605640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4.1" customHeight="1" x14ac:dyDescent="0.2">
      <c r="A16" s="241"/>
      <c r="B16" s="242" t="s">
        <v>14</v>
      </c>
      <c r="C16" s="342">
        <f>[4]B!C122</f>
        <v>0</v>
      </c>
      <c r="D16" s="342">
        <f>[4]B!E122</f>
        <v>0</v>
      </c>
      <c r="E16" s="15">
        <f>[4]B!AL122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4.1" customHeight="1" x14ac:dyDescent="0.2">
      <c r="A17" s="241"/>
      <c r="B17" s="242" t="s">
        <v>15</v>
      </c>
      <c r="C17" s="342">
        <f>[4]B!C126</f>
        <v>0</v>
      </c>
      <c r="D17" s="342">
        <f>[4]B!E126</f>
        <v>0</v>
      </c>
      <c r="E17" s="15">
        <f>[4]B!AL126</f>
        <v>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14.1" customHeight="1" x14ac:dyDescent="0.2">
      <c r="A18" s="243" t="s">
        <v>16</v>
      </c>
      <c r="B18" s="244" t="s">
        <v>17</v>
      </c>
      <c r="C18" s="342">
        <f>[4]B!C1234</f>
        <v>0</v>
      </c>
      <c r="D18" s="343">
        <f>[4]B!E1234</f>
        <v>0</v>
      </c>
      <c r="E18" s="16">
        <f>[4]B!AL1234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14.1" customHeight="1" x14ac:dyDescent="0.2">
      <c r="A19" s="17"/>
      <c r="B19" s="18" t="s">
        <v>18</v>
      </c>
      <c r="C19" s="344">
        <f>SUM(C20:C29)</f>
        <v>3016</v>
      </c>
      <c r="D19" s="344">
        <f>SUM(D20:D29)</f>
        <v>3002</v>
      </c>
      <c r="E19" s="345">
        <f>SUM(E20:E29)</f>
        <v>6241560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14.1" customHeight="1" x14ac:dyDescent="0.2">
      <c r="A20" s="245" t="s">
        <v>19</v>
      </c>
      <c r="B20" s="244" t="s">
        <v>20</v>
      </c>
      <c r="C20" s="346">
        <f>[4]B!$C$60</f>
        <v>817</v>
      </c>
      <c r="D20" s="346">
        <f>[4]B!$E$60</f>
        <v>811</v>
      </c>
      <c r="E20" s="21">
        <f>[4]B!$AL$60</f>
        <v>1873410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14.1" customHeight="1" x14ac:dyDescent="0.2">
      <c r="A21" s="241" t="s">
        <v>21</v>
      </c>
      <c r="B21" s="242" t="s">
        <v>22</v>
      </c>
      <c r="C21" s="347">
        <f>[4]B!$C$61</f>
        <v>0</v>
      </c>
      <c r="D21" s="347">
        <f>[4]B!$E$61</f>
        <v>0</v>
      </c>
      <c r="E21" s="15">
        <f>[4]B!$AL$61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14.1" customHeight="1" x14ac:dyDescent="0.2">
      <c r="A22" s="241" t="s">
        <v>23</v>
      </c>
      <c r="B22" s="242" t="s">
        <v>24</v>
      </c>
      <c r="C22" s="347">
        <f>[4]B!$C$62</f>
        <v>0</v>
      </c>
      <c r="D22" s="347">
        <f>[4]B!$E$62</f>
        <v>0</v>
      </c>
      <c r="E22" s="15">
        <f>[4]B!$AL$62</f>
        <v>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14.1" customHeight="1" x14ac:dyDescent="0.2">
      <c r="A23" s="241" t="s">
        <v>25</v>
      </c>
      <c r="B23" s="242" t="s">
        <v>26</v>
      </c>
      <c r="C23" s="347">
        <f>[4]B!$C$63</f>
        <v>181</v>
      </c>
      <c r="D23" s="347">
        <f>[4]B!$E$63</f>
        <v>181</v>
      </c>
      <c r="E23" s="15">
        <f>[4]B!$AL$63</f>
        <v>244350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4.1" customHeight="1" x14ac:dyDescent="0.2">
      <c r="A24" s="241" t="s">
        <v>27</v>
      </c>
      <c r="B24" s="242" t="s">
        <v>28</v>
      </c>
      <c r="C24" s="347">
        <f>[4]B!$C$64</f>
        <v>773</v>
      </c>
      <c r="D24" s="347">
        <f>[4]B!$E$64</f>
        <v>766</v>
      </c>
      <c r="E24" s="15">
        <f>[4]B!$AL$64</f>
        <v>1034100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4.1" customHeight="1" x14ac:dyDescent="0.2">
      <c r="A25" s="241" t="s">
        <v>29</v>
      </c>
      <c r="B25" s="242" t="s">
        <v>30</v>
      </c>
      <c r="C25" s="347">
        <f>[4]B!$C$65</f>
        <v>547</v>
      </c>
      <c r="D25" s="347">
        <f>[4]B!$E$65</f>
        <v>546</v>
      </c>
      <c r="E25" s="15">
        <f>[4]B!$AL$65</f>
        <v>737100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4.1" customHeight="1" x14ac:dyDescent="0.2">
      <c r="A26" s="241" t="s">
        <v>31</v>
      </c>
      <c r="B26" s="242" t="s">
        <v>32</v>
      </c>
      <c r="C26" s="347">
        <f>[4]B!$C$1230</f>
        <v>339</v>
      </c>
      <c r="D26" s="347">
        <f>[4]B!$E$1230</f>
        <v>339</v>
      </c>
      <c r="E26" s="15">
        <f>[4]B!$AL$1230</f>
        <v>1118700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4.1" customHeight="1" x14ac:dyDescent="0.2">
      <c r="A27" s="241" t="s">
        <v>33</v>
      </c>
      <c r="B27" s="242" t="s">
        <v>34</v>
      </c>
      <c r="C27" s="347">
        <f>[4]B!$C$1231</f>
        <v>354</v>
      </c>
      <c r="D27" s="347">
        <f>[4]B!$E$1231</f>
        <v>354</v>
      </c>
      <c r="E27" s="15">
        <f>[4]B!$AL$1231</f>
        <v>1168200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4.1" customHeight="1" x14ac:dyDescent="0.2">
      <c r="A28" s="241" t="s">
        <v>35</v>
      </c>
      <c r="B28" s="242" t="s">
        <v>36</v>
      </c>
      <c r="C28" s="347">
        <f>[4]B!$C$1232</f>
        <v>5</v>
      </c>
      <c r="D28" s="347">
        <f>[4]B!$E$1232</f>
        <v>5</v>
      </c>
      <c r="E28" s="15">
        <f>[4]B!$AL$1232</f>
        <v>65700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4.1" customHeight="1" x14ac:dyDescent="0.2">
      <c r="A29" s="241" t="s">
        <v>37</v>
      </c>
      <c r="B29" s="242" t="s">
        <v>38</v>
      </c>
      <c r="C29" s="347">
        <f>[4]B!$C$1233</f>
        <v>0</v>
      </c>
      <c r="D29" s="347">
        <f>[4]B!$E$1233</f>
        <v>0</v>
      </c>
      <c r="E29" s="15">
        <f>[4]B!$AL$1233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4.1" customHeight="1" x14ac:dyDescent="0.2">
      <c r="A30" s="246"/>
      <c r="B30" s="247" t="s">
        <v>39</v>
      </c>
      <c r="C30" s="348">
        <f>SUM(C31:C32)</f>
        <v>436</v>
      </c>
      <c r="D30" s="349"/>
      <c r="E30" s="24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4.1" customHeight="1" x14ac:dyDescent="0.2">
      <c r="A31" s="25"/>
      <c r="B31" s="242" t="s">
        <v>40</v>
      </c>
      <c r="C31" s="347">
        <f>[4]B!$C$67</f>
        <v>196</v>
      </c>
      <c r="D31" s="349"/>
      <c r="E31" s="24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4.1" customHeight="1" x14ac:dyDescent="0.2">
      <c r="A32" s="25"/>
      <c r="B32" s="242" t="s">
        <v>41</v>
      </c>
      <c r="C32" s="347">
        <f>[4]B!$C$68</f>
        <v>240</v>
      </c>
      <c r="D32" s="349"/>
      <c r="E32" s="24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2">
      <c r="A33" s="17"/>
      <c r="B33" s="18" t="s">
        <v>42</v>
      </c>
      <c r="C33" s="350">
        <f>SUM(C34:C35)</f>
        <v>0</v>
      </c>
      <c r="D33" s="344">
        <f>SUM(D34:D35)</f>
        <v>0</v>
      </c>
      <c r="E33" s="27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2">
      <c r="A34" s="243" t="s">
        <v>43</v>
      </c>
      <c r="B34" s="244" t="s">
        <v>44</v>
      </c>
      <c r="C34" s="351">
        <f>[4]B!$C$1235</f>
        <v>0</v>
      </c>
      <c r="D34" s="351">
        <f>[4]B!$E$1235</f>
        <v>0</v>
      </c>
      <c r="E34" s="28">
        <f>[4]B!$AL$1235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2">
      <c r="A35" s="241" t="s">
        <v>45</v>
      </c>
      <c r="B35" s="242" t="s">
        <v>46</v>
      </c>
      <c r="C35" s="342">
        <f>[4]B!$C$1236</f>
        <v>0</v>
      </c>
      <c r="D35" s="342">
        <f>[4]B!$E$1236</f>
        <v>0</v>
      </c>
      <c r="E35" s="29">
        <f>[4]B!$AL$1236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2">
      <c r="A36" s="246"/>
      <c r="B36" s="248" t="s">
        <v>47</v>
      </c>
      <c r="C36" s="352">
        <f>C37</f>
        <v>0</v>
      </c>
      <c r="D36" s="349"/>
      <c r="E36" s="3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28.5" x14ac:dyDescent="0.2">
      <c r="A37" s="241" t="s">
        <v>48</v>
      </c>
      <c r="B37" s="249" t="s">
        <v>49</v>
      </c>
      <c r="C37" s="353">
        <f>[4]B!$C$1210</f>
        <v>0</v>
      </c>
      <c r="D37" s="349"/>
      <c r="E37" s="3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20.100000000000001" customHeight="1" x14ac:dyDescent="0.2">
      <c r="A38" s="32"/>
      <c r="B38" s="18" t="s">
        <v>50</v>
      </c>
      <c r="C38" s="350">
        <f>SUM(C39:C44)</f>
        <v>850</v>
      </c>
      <c r="D38" s="350">
        <f>SUM(D39:D44)</f>
        <v>850</v>
      </c>
      <c r="E38" s="354">
        <f>SUM(E39:E44)</f>
        <v>2156000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2">
      <c r="A39" s="243" t="s">
        <v>51</v>
      </c>
      <c r="B39" s="244" t="s">
        <v>52</v>
      </c>
      <c r="C39" s="351">
        <f>[4]B!$C$128</f>
        <v>41</v>
      </c>
      <c r="D39" s="351">
        <f>[4]B!$E$128</f>
        <v>41</v>
      </c>
      <c r="E39" s="28">
        <f>[4]B!$AL$128</f>
        <v>182040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2">
      <c r="A40" s="250" t="s">
        <v>53</v>
      </c>
      <c r="B40" s="242" t="s">
        <v>54</v>
      </c>
      <c r="C40" s="342">
        <f>[4]B!$C$129</f>
        <v>407</v>
      </c>
      <c r="D40" s="342">
        <f>[4]B!$E$129</f>
        <v>407</v>
      </c>
      <c r="E40" s="29">
        <f>[4]B!$AL$129</f>
        <v>993080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2">
      <c r="A41" s="241" t="s">
        <v>55</v>
      </c>
      <c r="B41" s="242" t="s">
        <v>56</v>
      </c>
      <c r="C41" s="342">
        <f>[4]B!$C$130</f>
        <v>0</v>
      </c>
      <c r="D41" s="342">
        <f>[4]B!$E$130</f>
        <v>0</v>
      </c>
      <c r="E41" s="29">
        <f>[4]B!$AL$130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2">
      <c r="A42" s="241" t="s">
        <v>57</v>
      </c>
      <c r="B42" s="242" t="s">
        <v>58</v>
      </c>
      <c r="C42" s="342">
        <f>[4]B!$C$131</f>
        <v>259</v>
      </c>
      <c r="D42" s="342">
        <f>[4]B!$E$131</f>
        <v>259</v>
      </c>
      <c r="E42" s="29">
        <f>[4]B!$AL$131</f>
        <v>631960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2">
      <c r="A43" s="251" t="s">
        <v>59</v>
      </c>
      <c r="B43" s="242" t="s">
        <v>60</v>
      </c>
      <c r="C43" s="342">
        <f>[4]B!$C$132</f>
        <v>55</v>
      </c>
      <c r="D43" s="342">
        <f>[4]B!$E$132</f>
        <v>55</v>
      </c>
      <c r="E43" s="29">
        <f>[4]B!$AL$132</f>
        <v>134200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2">
      <c r="A44" s="251" t="s">
        <v>61</v>
      </c>
      <c r="B44" s="242" t="s">
        <v>62</v>
      </c>
      <c r="C44" s="342">
        <f>[4]B!$C$133</f>
        <v>88</v>
      </c>
      <c r="D44" s="342">
        <f>[4]B!$E$133</f>
        <v>88</v>
      </c>
      <c r="E44" s="29">
        <f>[4]B!$AL$133</f>
        <v>214720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2">
      <c r="A45" s="252"/>
      <c r="B45" s="248" t="s">
        <v>63</v>
      </c>
      <c r="C45" s="355">
        <f>C46</f>
        <v>63</v>
      </c>
      <c r="D45" s="349"/>
      <c r="E45" s="24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2">
      <c r="A46" s="253"/>
      <c r="B46" s="249" t="s">
        <v>64</v>
      </c>
      <c r="C46" s="356">
        <f>[4]B!$C$135</f>
        <v>63</v>
      </c>
      <c r="D46" s="349"/>
      <c r="E46" s="24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20.100000000000001" customHeight="1" x14ac:dyDescent="0.2">
      <c r="A47" s="32"/>
      <c r="B47" s="18" t="s">
        <v>65</v>
      </c>
      <c r="C47" s="350">
        <f>SUM(C48:C52)</f>
        <v>1117</v>
      </c>
      <c r="D47" s="350">
        <f>SUM(D48:D52)</f>
        <v>1117</v>
      </c>
      <c r="E47" s="354">
        <f>SUM(E48:E52)</f>
        <v>2002640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2">
      <c r="A48" s="245" t="s">
        <v>66</v>
      </c>
      <c r="B48" s="244" t="s">
        <v>67</v>
      </c>
      <c r="C48" s="342">
        <f>[4]B!$C$141</f>
        <v>639</v>
      </c>
      <c r="D48" s="342">
        <f>[4]B!$E$141</f>
        <v>639</v>
      </c>
      <c r="E48" s="29">
        <f>[4]B!$AL$141</f>
        <v>1354680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2">
      <c r="A49" s="241" t="s">
        <v>68</v>
      </c>
      <c r="B49" s="242" t="s">
        <v>69</v>
      </c>
      <c r="C49" s="342">
        <f>[4]B!$C$139</f>
        <v>59</v>
      </c>
      <c r="D49" s="342">
        <f>[4]B!$E$139</f>
        <v>59</v>
      </c>
      <c r="E49" s="29">
        <f>[4]B!$AL$139</f>
        <v>125080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2">
      <c r="A50" s="241" t="s">
        <v>70</v>
      </c>
      <c r="B50" s="242" t="s">
        <v>71</v>
      </c>
      <c r="C50" s="342">
        <f>[4]B!$C$140</f>
        <v>406</v>
      </c>
      <c r="D50" s="342">
        <f>[4]B!$E$140</f>
        <v>406</v>
      </c>
      <c r="E50" s="29">
        <f>[4]B!$AL$140</f>
        <v>495320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2">
      <c r="A51" s="254" t="s">
        <v>72</v>
      </c>
      <c r="B51" s="242" t="s">
        <v>73</v>
      </c>
      <c r="C51" s="342">
        <f>[4]B!$C$142</f>
        <v>0</v>
      </c>
      <c r="D51" s="342">
        <f>[4]B!$E$142</f>
        <v>0</v>
      </c>
      <c r="E51" s="29">
        <f>[4]B!$AL$142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2">
      <c r="A52" s="254" t="s">
        <v>74</v>
      </c>
      <c r="B52" s="242" t="s">
        <v>75</v>
      </c>
      <c r="C52" s="342">
        <f>[4]B!$C$143</f>
        <v>13</v>
      </c>
      <c r="D52" s="342">
        <f>[4]B!$E$143</f>
        <v>13</v>
      </c>
      <c r="E52" s="29">
        <f>[4]B!$AL$143</f>
        <v>27560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2">
      <c r="A53" s="246"/>
      <c r="B53" s="247" t="s">
        <v>76</v>
      </c>
      <c r="C53" s="357">
        <f>SUM(C54:C55)</f>
        <v>279</v>
      </c>
      <c r="D53" s="349"/>
      <c r="E53" s="36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2">
      <c r="A54" s="25"/>
      <c r="B54" s="242" t="s">
        <v>77</v>
      </c>
      <c r="C54" s="342">
        <f xml:space="preserve"> [4]B!$C$145</f>
        <v>279</v>
      </c>
      <c r="D54" s="349"/>
      <c r="E54" s="36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15" customHeight="1" x14ac:dyDescent="0.2">
      <c r="A55" s="37"/>
      <c r="B55" s="249" t="s">
        <v>78</v>
      </c>
      <c r="C55" s="356">
        <f>[4]B!$C$146</f>
        <v>0</v>
      </c>
      <c r="D55" s="358"/>
      <c r="E55" s="3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2">
      <c r="A56" s="40"/>
      <c r="B56" s="8" t="s">
        <v>79</v>
      </c>
      <c r="C56" s="350">
        <f>C10+C19+C33+C38+C47+C30+C36+C45+C53</f>
        <v>17270</v>
      </c>
      <c r="D56" s="350">
        <f>D10+D19+D33+D38+D47</f>
        <v>16232</v>
      </c>
      <c r="E56" s="359">
        <f>E10+E19+E33+E38+E47</f>
        <v>108787330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24.95" customHeight="1" x14ac:dyDescent="0.2">
      <c r="A57" s="547" t="s">
        <v>80</v>
      </c>
      <c r="B57" s="548"/>
      <c r="C57" s="360"/>
      <c r="D57" s="360"/>
      <c r="E57" s="43"/>
      <c r="F57" s="7"/>
      <c r="G57" s="7"/>
      <c r="H57" s="7"/>
      <c r="I57" s="7"/>
      <c r="J57" s="7"/>
      <c r="K57" s="7"/>
      <c r="L57" s="7"/>
    </row>
    <row r="58" spans="1:14" s="3" customFormat="1" ht="39.950000000000003" customHeight="1" x14ac:dyDescent="0.2">
      <c r="A58" s="8" t="s">
        <v>3</v>
      </c>
      <c r="B58" s="8" t="s">
        <v>4</v>
      </c>
      <c r="C58" s="478" t="s">
        <v>5</v>
      </c>
      <c r="D58" s="478" t="s">
        <v>6</v>
      </c>
      <c r="E58" s="478" t="s">
        <v>7</v>
      </c>
      <c r="F58" s="7"/>
      <c r="G58" s="7"/>
      <c r="H58" s="7"/>
      <c r="I58" s="7"/>
      <c r="J58" s="7"/>
      <c r="K58" s="7"/>
      <c r="L58" s="7"/>
    </row>
    <row r="59" spans="1:14" s="3" customFormat="1" ht="20.100000000000001" customHeight="1" x14ac:dyDescent="0.2">
      <c r="A59" s="8"/>
      <c r="B59" s="255" t="s">
        <v>81</v>
      </c>
      <c r="C59" s="350"/>
      <c r="D59" s="350"/>
      <c r="E59" s="45"/>
      <c r="F59" s="7"/>
      <c r="G59" s="7"/>
      <c r="H59" s="7"/>
      <c r="I59" s="7"/>
      <c r="J59" s="7"/>
      <c r="K59" s="7"/>
      <c r="L59" s="7"/>
    </row>
    <row r="60" spans="1:14" s="3" customFormat="1" ht="15" customHeight="1" x14ac:dyDescent="0.2">
      <c r="A60" s="256" t="s">
        <v>82</v>
      </c>
      <c r="B60" s="46" t="s">
        <v>83</v>
      </c>
      <c r="C60" s="361">
        <f>[4]B!C196</f>
        <v>1634</v>
      </c>
      <c r="D60" s="361">
        <f>[4]B!E196</f>
        <v>1446</v>
      </c>
      <c r="E60" s="29">
        <f>[4]B!$AL$196</f>
        <v>55916820</v>
      </c>
      <c r="F60" s="7"/>
      <c r="G60" s="7"/>
      <c r="H60" s="7"/>
      <c r="I60" s="7"/>
      <c r="J60" s="7"/>
      <c r="K60" s="7"/>
      <c r="L60" s="7"/>
    </row>
    <row r="61" spans="1:14" s="3" customFormat="1" ht="15" customHeight="1" x14ac:dyDescent="0.2">
      <c r="A61" s="256" t="s">
        <v>84</v>
      </c>
      <c r="B61" s="46" t="s">
        <v>85</v>
      </c>
      <c r="C61" s="361">
        <f>[4]B!C197</f>
        <v>1568</v>
      </c>
      <c r="D61" s="361">
        <f>[4]B!E197</f>
        <v>1567</v>
      </c>
      <c r="E61" s="29">
        <f>[4]B!$AL$197</f>
        <v>68211510</v>
      </c>
      <c r="F61" s="7"/>
      <c r="G61" s="7"/>
      <c r="H61" s="7"/>
      <c r="I61" s="7"/>
      <c r="J61" s="7"/>
      <c r="K61" s="7"/>
      <c r="L61" s="7"/>
    </row>
    <row r="62" spans="1:14" s="3" customFormat="1" ht="15" customHeight="1" x14ac:dyDescent="0.2">
      <c r="A62" s="256" t="s">
        <v>86</v>
      </c>
      <c r="B62" s="46" t="s">
        <v>87</v>
      </c>
      <c r="C62" s="361">
        <f>[4]B!C198</f>
        <v>320</v>
      </c>
      <c r="D62" s="361">
        <f>[4]B!E198</f>
        <v>320</v>
      </c>
      <c r="E62" s="29">
        <f>[4]B!$AL$198</f>
        <v>25907200</v>
      </c>
      <c r="F62" s="7"/>
      <c r="G62" s="7"/>
      <c r="H62" s="7"/>
      <c r="I62" s="7"/>
      <c r="J62" s="7"/>
      <c r="K62" s="7"/>
      <c r="L62" s="7"/>
    </row>
    <row r="63" spans="1:14" s="3" customFormat="1" ht="15" customHeight="1" x14ac:dyDescent="0.2">
      <c r="A63" s="256" t="s">
        <v>88</v>
      </c>
      <c r="B63" s="46" t="s">
        <v>89</v>
      </c>
      <c r="C63" s="361">
        <f>[4]B!C199</f>
        <v>120</v>
      </c>
      <c r="D63" s="361">
        <f>[4]B!E199</f>
        <v>120</v>
      </c>
      <c r="E63" s="29">
        <f>[4]B!$AL$199</f>
        <v>9715200</v>
      </c>
      <c r="F63" s="7"/>
      <c r="G63" s="7"/>
      <c r="H63" s="7"/>
      <c r="I63" s="7"/>
      <c r="J63" s="7"/>
      <c r="K63" s="7"/>
      <c r="L63" s="7"/>
    </row>
    <row r="64" spans="1:14" s="3" customFormat="1" ht="15" customHeight="1" x14ac:dyDescent="0.2">
      <c r="A64" s="256" t="s">
        <v>90</v>
      </c>
      <c r="B64" s="46" t="s">
        <v>91</v>
      </c>
      <c r="C64" s="361">
        <f>[4]B!C200</f>
        <v>0</v>
      </c>
      <c r="D64" s="361">
        <f>[4]B!E200</f>
        <v>0</v>
      </c>
      <c r="E64" s="29">
        <f>[4]B!$AL$200</f>
        <v>0</v>
      </c>
      <c r="F64" s="7"/>
      <c r="G64" s="7"/>
      <c r="H64" s="7"/>
      <c r="I64" s="7"/>
      <c r="J64" s="7"/>
      <c r="K64" s="7"/>
      <c r="L64" s="7"/>
    </row>
    <row r="65" spans="1:12" s="3" customFormat="1" ht="15" customHeight="1" x14ac:dyDescent="0.2">
      <c r="A65" s="256" t="s">
        <v>92</v>
      </c>
      <c r="B65" s="46" t="s">
        <v>93</v>
      </c>
      <c r="C65" s="361">
        <f>[4]B!C201</f>
        <v>841</v>
      </c>
      <c r="D65" s="361">
        <f>[4]B!E201</f>
        <v>840</v>
      </c>
      <c r="E65" s="29">
        <f>[4]B!$AL$201</f>
        <v>140784000</v>
      </c>
      <c r="F65" s="7"/>
      <c r="G65" s="7"/>
      <c r="H65" s="7"/>
      <c r="I65" s="7"/>
      <c r="J65" s="7"/>
      <c r="K65" s="7"/>
      <c r="L65" s="7"/>
    </row>
    <row r="66" spans="1:12" s="3" customFormat="1" ht="15" customHeight="1" x14ac:dyDescent="0.2">
      <c r="A66" s="256" t="s">
        <v>94</v>
      </c>
      <c r="B66" s="46" t="s">
        <v>95</v>
      </c>
      <c r="C66" s="361">
        <f>[4]B!C202</f>
        <v>0</v>
      </c>
      <c r="D66" s="361">
        <f>[4]B!E202</f>
        <v>0</v>
      </c>
      <c r="E66" s="29">
        <f>[4]B!$AL$202</f>
        <v>0</v>
      </c>
      <c r="F66" s="7"/>
      <c r="G66" s="7"/>
      <c r="H66" s="7"/>
      <c r="I66" s="7"/>
      <c r="J66" s="7"/>
      <c r="K66" s="7"/>
      <c r="L66" s="7"/>
    </row>
    <row r="67" spans="1:12" s="3" customFormat="1" ht="15" customHeight="1" x14ac:dyDescent="0.2">
      <c r="A67" s="256" t="s">
        <v>96</v>
      </c>
      <c r="B67" s="46" t="s">
        <v>97</v>
      </c>
      <c r="C67" s="361">
        <f>[4]B!C203</f>
        <v>0</v>
      </c>
      <c r="D67" s="361">
        <f>[4]B!E203</f>
        <v>0</v>
      </c>
      <c r="E67" s="29">
        <f>[4]B!$AL$203</f>
        <v>0</v>
      </c>
      <c r="F67" s="7"/>
      <c r="G67" s="7"/>
      <c r="H67" s="7"/>
      <c r="I67" s="7"/>
      <c r="J67" s="7"/>
      <c r="K67" s="7"/>
      <c r="L67" s="7"/>
    </row>
    <row r="68" spans="1:12" s="3" customFormat="1" ht="15" customHeight="1" x14ac:dyDescent="0.2">
      <c r="A68" s="256" t="s">
        <v>98</v>
      </c>
      <c r="B68" s="46" t="s">
        <v>99</v>
      </c>
      <c r="C68" s="361">
        <f>[4]B!C204</f>
        <v>511</v>
      </c>
      <c r="D68" s="361">
        <f>[4]B!E204</f>
        <v>511</v>
      </c>
      <c r="E68" s="29">
        <f>[4]B!$AL$204</f>
        <v>19785920</v>
      </c>
      <c r="F68" s="7"/>
      <c r="G68" s="7"/>
      <c r="H68" s="7"/>
      <c r="I68" s="7"/>
      <c r="J68" s="7"/>
      <c r="K68" s="7"/>
      <c r="L68" s="7"/>
    </row>
    <row r="69" spans="1:12" s="3" customFormat="1" ht="15" customHeight="1" x14ac:dyDescent="0.2">
      <c r="A69" s="256" t="s">
        <v>100</v>
      </c>
      <c r="B69" s="46" t="s">
        <v>101</v>
      </c>
      <c r="C69" s="361">
        <f>[4]B!C205</f>
        <v>211</v>
      </c>
      <c r="D69" s="361">
        <f>[4]B!E205</f>
        <v>211</v>
      </c>
      <c r="E69" s="29">
        <f>[4]B!$AL$205</f>
        <v>1650020</v>
      </c>
      <c r="F69" s="7"/>
      <c r="G69" s="7"/>
      <c r="H69" s="7"/>
      <c r="I69" s="7"/>
      <c r="J69" s="7"/>
      <c r="K69" s="7"/>
      <c r="L69" s="7"/>
    </row>
    <row r="70" spans="1:12" s="3" customFormat="1" ht="15" customHeight="1" x14ac:dyDescent="0.2">
      <c r="A70" s="256" t="s">
        <v>102</v>
      </c>
      <c r="B70" s="46" t="s">
        <v>103</v>
      </c>
      <c r="C70" s="361">
        <f>[4]B!C206</f>
        <v>102</v>
      </c>
      <c r="D70" s="361">
        <f>[4]B!E206</f>
        <v>101</v>
      </c>
      <c r="E70" s="29">
        <f>[4]B!$AL$206</f>
        <v>7335630</v>
      </c>
      <c r="F70" s="7"/>
      <c r="G70" s="7"/>
      <c r="H70" s="7"/>
      <c r="I70" s="7"/>
      <c r="J70" s="7"/>
      <c r="K70" s="7"/>
      <c r="L70" s="7"/>
    </row>
    <row r="71" spans="1:12" s="3" customFormat="1" ht="15" customHeight="1" x14ac:dyDescent="0.2">
      <c r="A71" s="456" t="s">
        <v>104</v>
      </c>
      <c r="B71" s="457" t="s">
        <v>105</v>
      </c>
      <c r="C71" s="358"/>
      <c r="D71" s="358"/>
      <c r="E71" s="358"/>
      <c r="F71" s="7"/>
      <c r="G71" s="7"/>
      <c r="H71" s="7"/>
      <c r="I71" s="7"/>
      <c r="J71" s="7"/>
      <c r="K71" s="7"/>
      <c r="L71" s="7"/>
    </row>
    <row r="72" spans="1:12" s="3" customFormat="1" ht="15" customHeight="1" x14ac:dyDescent="0.2">
      <c r="A72" s="256" t="s">
        <v>106</v>
      </c>
      <c r="B72" s="46" t="s">
        <v>107</v>
      </c>
      <c r="C72" s="361">
        <f>[4]B!C208</f>
        <v>0</v>
      </c>
      <c r="D72" s="361">
        <f>[4]B!E208</f>
        <v>0</v>
      </c>
      <c r="E72" s="29">
        <f>[4]B!$AL$208</f>
        <v>0</v>
      </c>
      <c r="F72" s="7"/>
      <c r="G72" s="7"/>
      <c r="H72" s="7"/>
      <c r="I72" s="7"/>
      <c r="J72" s="7"/>
      <c r="K72" s="7"/>
      <c r="L72" s="7"/>
    </row>
    <row r="73" spans="1:12" s="3" customFormat="1" ht="15" customHeight="1" x14ac:dyDescent="0.2">
      <c r="A73" s="256" t="s">
        <v>108</v>
      </c>
      <c r="B73" s="46" t="s">
        <v>109</v>
      </c>
      <c r="C73" s="361">
        <f>[4]B!C209</f>
        <v>0</v>
      </c>
      <c r="D73" s="361">
        <f>[4]B!E209</f>
        <v>0</v>
      </c>
      <c r="E73" s="29">
        <f>[4]B!$AL$209</f>
        <v>0</v>
      </c>
      <c r="F73" s="7"/>
      <c r="G73" s="7"/>
      <c r="H73" s="7"/>
      <c r="I73" s="7"/>
      <c r="J73" s="7"/>
      <c r="K73" s="7"/>
      <c r="L73" s="7"/>
    </row>
    <row r="74" spans="1:12" s="3" customFormat="1" ht="15" customHeight="1" x14ac:dyDescent="0.2">
      <c r="A74" s="256" t="s">
        <v>110</v>
      </c>
      <c r="B74" s="46" t="s">
        <v>111</v>
      </c>
      <c r="C74" s="361">
        <f>[4]B!C210</f>
        <v>607</v>
      </c>
      <c r="D74" s="361">
        <f>[4]B!E210</f>
        <v>607</v>
      </c>
      <c r="E74" s="29">
        <f>[4]B!$AL$210</f>
        <v>22908180</v>
      </c>
      <c r="F74" s="7"/>
      <c r="G74" s="7"/>
      <c r="H74" s="7"/>
      <c r="I74" s="7"/>
      <c r="J74" s="7"/>
      <c r="K74" s="7"/>
      <c r="L74" s="7"/>
    </row>
    <row r="75" spans="1:12" s="3" customFormat="1" ht="15" customHeight="1" x14ac:dyDescent="0.2">
      <c r="A75" s="256" t="s">
        <v>112</v>
      </c>
      <c r="B75" s="46" t="s">
        <v>113</v>
      </c>
      <c r="C75" s="361">
        <f>[4]B!C211</f>
        <v>329</v>
      </c>
      <c r="D75" s="361">
        <f>[4]B!E211</f>
        <v>329</v>
      </c>
      <c r="E75" s="29">
        <f>[4]B!$AL$211</f>
        <v>18999750</v>
      </c>
      <c r="F75" s="7"/>
      <c r="G75" s="7"/>
      <c r="H75" s="7"/>
      <c r="I75" s="7"/>
      <c r="J75" s="7"/>
      <c r="K75" s="7"/>
      <c r="L75" s="7"/>
    </row>
    <row r="76" spans="1:12" s="3" customFormat="1" ht="15" customHeight="1" x14ac:dyDescent="0.2">
      <c r="A76" s="257" t="s">
        <v>114</v>
      </c>
      <c r="B76" s="49" t="s">
        <v>115</v>
      </c>
      <c r="C76" s="361">
        <f>[4]B!C212</f>
        <v>0</v>
      </c>
      <c r="D76" s="361">
        <f>[4]B!E212</f>
        <v>0</v>
      </c>
      <c r="E76" s="29">
        <f>[4]B!$AL$212</f>
        <v>0</v>
      </c>
      <c r="F76" s="7"/>
      <c r="G76" s="7"/>
      <c r="H76" s="7"/>
      <c r="I76" s="7"/>
      <c r="J76" s="7"/>
      <c r="K76" s="7"/>
      <c r="L76" s="7"/>
    </row>
    <row r="77" spans="1:12" s="3" customFormat="1" ht="20.100000000000001" customHeight="1" x14ac:dyDescent="0.2">
      <c r="A77" s="258"/>
      <c r="B77" s="50" t="s">
        <v>79</v>
      </c>
      <c r="C77" s="362">
        <f>SUM(C60:C76)</f>
        <v>6243</v>
      </c>
      <c r="D77" s="362">
        <f t="shared" ref="D77:E77" si="0">SUM(D60:D76)</f>
        <v>6052</v>
      </c>
      <c r="E77" s="359">
        <f t="shared" si="0"/>
        <v>371214230</v>
      </c>
      <c r="F77" s="7"/>
      <c r="G77" s="7"/>
      <c r="H77" s="7"/>
      <c r="I77" s="7"/>
      <c r="J77" s="7"/>
      <c r="K77" s="7"/>
      <c r="L77" s="7"/>
    </row>
    <row r="78" spans="1:12" s="3" customFormat="1" ht="24.95" customHeight="1" x14ac:dyDescent="0.2">
      <c r="A78" s="52" t="s">
        <v>116</v>
      </c>
      <c r="B78" s="53"/>
      <c r="C78" s="363"/>
      <c r="D78" s="363"/>
      <c r="E78" s="55"/>
      <c r="F78" s="7"/>
      <c r="G78" s="7"/>
      <c r="H78" s="7"/>
      <c r="I78" s="7"/>
      <c r="J78" s="7"/>
      <c r="K78" s="7"/>
      <c r="L78" s="7"/>
    </row>
    <row r="79" spans="1:12" s="3" customFormat="1" ht="39.950000000000003" customHeight="1" x14ac:dyDescent="0.2">
      <c r="A79" s="8" t="s">
        <v>3</v>
      </c>
      <c r="B79" s="56" t="s">
        <v>117</v>
      </c>
      <c r="C79" s="478" t="s">
        <v>5</v>
      </c>
      <c r="D79" s="57" t="s">
        <v>6</v>
      </c>
      <c r="E79" s="478" t="s">
        <v>7</v>
      </c>
      <c r="F79" s="7"/>
      <c r="G79" s="7"/>
      <c r="H79" s="7"/>
      <c r="I79" s="7"/>
      <c r="J79" s="7"/>
      <c r="K79" s="7"/>
      <c r="L79" s="7"/>
    </row>
    <row r="80" spans="1:12" s="3" customFormat="1" ht="15" customHeight="1" x14ac:dyDescent="0.2">
      <c r="A80" s="243">
        <v>3003001</v>
      </c>
      <c r="B80" s="58" t="s">
        <v>118</v>
      </c>
      <c r="C80" s="364">
        <f>[4]B!C3150</f>
        <v>6</v>
      </c>
      <c r="D80" s="365">
        <f>[4]B!$E$3150</f>
        <v>6</v>
      </c>
      <c r="E80" s="28">
        <f>[4]B!$AL$3150</f>
        <v>50520</v>
      </c>
      <c r="F80" s="7"/>
      <c r="G80" s="7"/>
      <c r="H80" s="7"/>
      <c r="I80" s="7"/>
      <c r="J80" s="7"/>
      <c r="K80" s="7"/>
      <c r="L80" s="7"/>
    </row>
    <row r="81" spans="1:22" s="3" customFormat="1" ht="15" customHeight="1" x14ac:dyDescent="0.2">
      <c r="A81" s="241" t="s">
        <v>119</v>
      </c>
      <c r="B81" s="59" t="s">
        <v>120</v>
      </c>
      <c r="C81" s="366">
        <f>[4]B!C3151</f>
        <v>0</v>
      </c>
      <c r="D81" s="367">
        <f>[4]B!$E$3151</f>
        <v>0</v>
      </c>
      <c r="E81" s="29">
        <f>[4]B!$AL$3151</f>
        <v>0</v>
      </c>
      <c r="F81" s="7"/>
      <c r="G81" s="7"/>
      <c r="H81" s="7"/>
      <c r="I81" s="7"/>
      <c r="J81" s="7"/>
      <c r="K81" s="7"/>
      <c r="L81" s="7"/>
    </row>
    <row r="82" spans="1:22" s="3" customFormat="1" ht="15" customHeight="1" x14ac:dyDescent="0.2">
      <c r="A82" s="241" t="s">
        <v>121</v>
      </c>
      <c r="B82" s="59" t="s">
        <v>122</v>
      </c>
      <c r="C82" s="366">
        <f>[4]B!C3152</f>
        <v>1</v>
      </c>
      <c r="D82" s="366">
        <f>[4]B!$E$3152</f>
        <v>1</v>
      </c>
      <c r="E82" s="29">
        <f>[4]B!$AL$3152</f>
        <v>16880</v>
      </c>
      <c r="F82" s="7"/>
      <c r="G82" s="7"/>
      <c r="H82" s="7"/>
      <c r="I82" s="7"/>
      <c r="J82" s="7"/>
      <c r="K82" s="7"/>
      <c r="L82" s="7"/>
    </row>
    <row r="83" spans="1:22" s="3" customFormat="1" ht="15" customHeight="1" x14ac:dyDescent="0.2">
      <c r="A83" s="241" t="s">
        <v>123</v>
      </c>
      <c r="B83" s="59" t="s">
        <v>124</v>
      </c>
      <c r="C83" s="366">
        <f>[4]B!C3153</f>
        <v>0</v>
      </c>
      <c r="D83" s="366">
        <f>[4]B!$E$3153</f>
        <v>0</v>
      </c>
      <c r="E83" s="29">
        <f>[4]B!$AL$3153</f>
        <v>0</v>
      </c>
      <c r="F83" s="7"/>
      <c r="G83" s="7"/>
      <c r="H83" s="7"/>
      <c r="I83" s="7"/>
      <c r="J83" s="7"/>
      <c r="K83" s="7"/>
      <c r="L83" s="7"/>
    </row>
    <row r="84" spans="1:22" s="3" customFormat="1" ht="15" customHeight="1" x14ac:dyDescent="0.2">
      <c r="A84" s="253" t="s">
        <v>125</v>
      </c>
      <c r="B84" s="60" t="s">
        <v>126</v>
      </c>
      <c r="C84" s="368">
        <f>[4]B!C3154</f>
        <v>0</v>
      </c>
      <c r="D84" s="368">
        <f>[4]B!$E$3154</f>
        <v>0</v>
      </c>
      <c r="E84" s="61">
        <f>[4]B!$AL$3154</f>
        <v>0</v>
      </c>
      <c r="F84" s="7"/>
      <c r="G84" s="7"/>
      <c r="H84" s="7"/>
      <c r="I84" s="7"/>
      <c r="J84" s="7"/>
      <c r="K84" s="7"/>
      <c r="L84" s="7"/>
    </row>
    <row r="85" spans="1:22" s="3" customFormat="1" ht="15" customHeight="1" x14ac:dyDescent="0.2">
      <c r="A85" s="258"/>
      <c r="B85" s="62" t="s">
        <v>79</v>
      </c>
      <c r="C85" s="369">
        <f>SUM(C80:C84)</f>
        <v>7</v>
      </c>
      <c r="D85" s="369">
        <f>SUM(D80:D84)</f>
        <v>7</v>
      </c>
      <c r="E85" s="370">
        <f>SUM(E80:E84)</f>
        <v>67400</v>
      </c>
      <c r="F85" s="7"/>
      <c r="G85" s="7"/>
      <c r="H85" s="7"/>
      <c r="I85" s="7"/>
      <c r="J85" s="7"/>
      <c r="K85" s="7"/>
      <c r="L85" s="7"/>
    </row>
    <row r="86" spans="1:22" s="67" customFormat="1" ht="24.95" customHeight="1" x14ac:dyDescent="0.2">
      <c r="A86" s="549" t="s">
        <v>127</v>
      </c>
      <c r="B86" s="549"/>
      <c r="C86" s="371"/>
      <c r="D86" s="371"/>
      <c r="E86" s="66"/>
    </row>
    <row r="87" spans="1:22" s="3" customFormat="1" ht="39.950000000000003" customHeight="1" x14ac:dyDescent="0.2">
      <c r="A87" s="8" t="s">
        <v>3</v>
      </c>
      <c r="B87" s="56" t="s">
        <v>128</v>
      </c>
      <c r="C87" s="478" t="s">
        <v>5</v>
      </c>
      <c r="D87" s="57" t="s">
        <v>6</v>
      </c>
      <c r="E87" s="478" t="s">
        <v>7</v>
      </c>
      <c r="F87" s="7"/>
      <c r="G87" s="7"/>
      <c r="H87" s="7"/>
      <c r="I87" s="7"/>
      <c r="J87" s="7"/>
      <c r="K87" s="7"/>
      <c r="L87" s="7"/>
    </row>
    <row r="88" spans="1:22" s="3" customFormat="1" ht="15" customHeight="1" x14ac:dyDescent="0.2">
      <c r="A88" s="243">
        <v>2401061</v>
      </c>
      <c r="B88" s="58" t="s">
        <v>129</v>
      </c>
      <c r="C88" s="364">
        <f>[4]B!$C$2951</f>
        <v>148</v>
      </c>
      <c r="D88" s="364">
        <f>[4]B!$E$2951</f>
        <v>148</v>
      </c>
      <c r="E88" s="28">
        <f>[4]B!$AL$2951</f>
        <v>3330000</v>
      </c>
      <c r="F88" s="7"/>
      <c r="G88" s="7"/>
      <c r="H88" s="7"/>
      <c r="I88" s="7"/>
      <c r="J88" s="7"/>
      <c r="K88" s="7"/>
      <c r="L88" s="7"/>
    </row>
    <row r="89" spans="1:22" s="3" customFormat="1" ht="15" customHeight="1" x14ac:dyDescent="0.2">
      <c r="A89" s="241" t="s">
        <v>130</v>
      </c>
      <c r="B89" s="59" t="s">
        <v>131</v>
      </c>
      <c r="C89" s="366">
        <f>[4]B!$C$2952</f>
        <v>221</v>
      </c>
      <c r="D89" s="366">
        <f>[4]B!$E$2952</f>
        <v>221</v>
      </c>
      <c r="E89" s="29">
        <f>[4]B!$AL$2952</f>
        <v>15642380</v>
      </c>
      <c r="F89" s="7"/>
      <c r="G89" s="7"/>
      <c r="H89" s="7"/>
      <c r="I89" s="7"/>
      <c r="J89" s="7"/>
      <c r="K89" s="7"/>
      <c r="L89" s="7"/>
    </row>
    <row r="90" spans="1:22" s="3" customFormat="1" ht="15" customHeight="1" x14ac:dyDescent="0.2">
      <c r="A90" s="241" t="s">
        <v>132</v>
      </c>
      <c r="B90" s="59" t="s">
        <v>133</v>
      </c>
      <c r="C90" s="366">
        <f>[4]B!$C$2953</f>
        <v>0</v>
      </c>
      <c r="D90" s="366">
        <f>[4]B!$E$2953</f>
        <v>0</v>
      </c>
      <c r="E90" s="29">
        <f>[4]B!$AL$2953</f>
        <v>0</v>
      </c>
      <c r="F90" s="7"/>
      <c r="G90" s="7"/>
      <c r="H90" s="7"/>
      <c r="I90" s="7"/>
      <c r="J90" s="7"/>
      <c r="K90" s="7"/>
      <c r="L90" s="7"/>
    </row>
    <row r="91" spans="1:22" s="3" customFormat="1" ht="15" customHeight="1" x14ac:dyDescent="0.2">
      <c r="A91" s="241" t="s">
        <v>134</v>
      </c>
      <c r="B91" s="59" t="s">
        <v>135</v>
      </c>
      <c r="C91" s="366">
        <f>[4]B!$C$2954</f>
        <v>283</v>
      </c>
      <c r="D91" s="366">
        <f>[4]B!$E$2954</f>
        <v>274</v>
      </c>
      <c r="E91" s="29">
        <f>[4]B!$AL$2954</f>
        <v>846660</v>
      </c>
      <c r="F91" s="7"/>
      <c r="G91" s="7"/>
      <c r="H91" s="7"/>
      <c r="I91" s="7"/>
      <c r="J91" s="7"/>
      <c r="K91" s="7"/>
      <c r="L91" s="7"/>
    </row>
    <row r="92" spans="1:22" s="3" customFormat="1" ht="15" customHeight="1" x14ac:dyDescent="0.2">
      <c r="A92" s="241" t="s">
        <v>136</v>
      </c>
      <c r="B92" s="59" t="s">
        <v>137</v>
      </c>
      <c r="C92" s="366">
        <f>[4]B!$C$2955</f>
        <v>0</v>
      </c>
      <c r="D92" s="366">
        <f>[4]B!$E$2955</f>
        <v>0</v>
      </c>
      <c r="E92" s="29">
        <f>[4]B!$AL$2955</f>
        <v>0</v>
      </c>
      <c r="F92" s="7"/>
      <c r="G92" s="7"/>
      <c r="H92" s="7"/>
      <c r="I92" s="7"/>
      <c r="J92" s="7"/>
      <c r="K92" s="7"/>
      <c r="L92" s="7"/>
    </row>
    <row r="93" spans="1:22" s="3" customFormat="1" ht="15" customHeight="1" x14ac:dyDescent="0.2">
      <c r="A93" s="241" t="s">
        <v>138</v>
      </c>
      <c r="B93" s="59" t="s">
        <v>139</v>
      </c>
      <c r="C93" s="366">
        <f>[4]B!$C$2956</f>
        <v>0</v>
      </c>
      <c r="D93" s="366">
        <f>[4]B!$E$2956</f>
        <v>0</v>
      </c>
      <c r="E93" s="29">
        <f>[4]B!$AL$2956</f>
        <v>0</v>
      </c>
      <c r="F93" s="7"/>
      <c r="G93" s="7"/>
      <c r="H93" s="7"/>
      <c r="I93" s="7"/>
      <c r="J93" s="7"/>
      <c r="K93" s="7"/>
      <c r="L93" s="7"/>
      <c r="V93" s="68"/>
    </row>
    <row r="94" spans="1:22" s="3" customFormat="1" ht="15" customHeight="1" x14ac:dyDescent="0.2">
      <c r="A94" s="253" t="s">
        <v>140</v>
      </c>
      <c r="B94" s="60" t="s">
        <v>141</v>
      </c>
      <c r="C94" s="368">
        <f>[4]B!$C$2957</f>
        <v>0</v>
      </c>
      <c r="D94" s="368">
        <f>[4]B!$E$2957</f>
        <v>0</v>
      </c>
      <c r="E94" s="61">
        <f>[4]B!$AL$2957</f>
        <v>0</v>
      </c>
      <c r="F94" s="7"/>
      <c r="G94" s="7"/>
      <c r="H94" s="7"/>
      <c r="I94" s="7"/>
      <c r="J94" s="7"/>
      <c r="K94" s="7"/>
      <c r="L94" s="7"/>
      <c r="V94" s="68"/>
    </row>
    <row r="95" spans="1:22" s="3" customFormat="1" ht="15" customHeight="1" x14ac:dyDescent="0.2">
      <c r="A95" s="258"/>
      <c r="B95" s="62" t="s">
        <v>79</v>
      </c>
      <c r="C95" s="372">
        <f>SUM(C88:C94)</f>
        <v>652</v>
      </c>
      <c r="D95" s="372">
        <f>SUM(D88:D94)</f>
        <v>643</v>
      </c>
      <c r="E95" s="370">
        <f>SUM(E88:E94)</f>
        <v>19819040</v>
      </c>
      <c r="F95" s="7"/>
      <c r="G95" s="7"/>
      <c r="H95" s="7"/>
      <c r="I95" s="7"/>
      <c r="J95" s="7"/>
      <c r="K95" s="7"/>
      <c r="L95" s="7"/>
      <c r="V95" s="68"/>
    </row>
    <row r="96" spans="1:22" s="72" customFormat="1" ht="24.95" customHeight="1" x14ac:dyDescent="0.2">
      <c r="A96" s="548" t="s">
        <v>142</v>
      </c>
      <c r="B96" s="548"/>
      <c r="C96" s="373"/>
      <c r="D96" s="373"/>
      <c r="E96" s="43"/>
      <c r="F96" s="259"/>
      <c r="G96" s="259"/>
      <c r="H96" s="259"/>
      <c r="I96" s="259"/>
      <c r="J96" s="259"/>
      <c r="K96" s="259"/>
      <c r="L96" s="259"/>
      <c r="M96" s="259"/>
      <c r="N96" s="259"/>
      <c r="O96" s="71"/>
      <c r="V96" s="73"/>
    </row>
    <row r="97" spans="1:22" ht="39.950000000000003" customHeight="1" x14ac:dyDescent="0.2">
      <c r="A97" s="8" t="s">
        <v>3</v>
      </c>
      <c r="B97" s="8" t="s">
        <v>4</v>
      </c>
      <c r="C97" s="478" t="s">
        <v>5</v>
      </c>
      <c r="D97" s="57" t="s">
        <v>6</v>
      </c>
      <c r="E97" s="478" t="s">
        <v>7</v>
      </c>
      <c r="F97" s="260"/>
      <c r="G97" s="260"/>
      <c r="H97" s="260"/>
      <c r="I97" s="260"/>
      <c r="J97" s="260"/>
      <c r="K97" s="260"/>
      <c r="L97" s="260"/>
      <c r="M97" s="260"/>
      <c r="N97" s="260"/>
      <c r="O97" s="74"/>
      <c r="V97" s="75"/>
    </row>
    <row r="98" spans="1:22" ht="15" customHeight="1" x14ac:dyDescent="0.2">
      <c r="A98" s="243">
        <v>2004103</v>
      </c>
      <c r="B98" s="58" t="s">
        <v>143</v>
      </c>
      <c r="C98" s="364">
        <f>[4]B!$C$2628</f>
        <v>63</v>
      </c>
      <c r="D98" s="364">
        <f>[4]B!$E$2628</f>
        <v>55</v>
      </c>
      <c r="E98" s="28">
        <f>[4]B!$AL$2628</f>
        <v>8658100</v>
      </c>
      <c r="F98" s="260"/>
      <c r="G98" s="260"/>
      <c r="H98" s="260"/>
      <c r="I98" s="260"/>
      <c r="J98" s="260"/>
      <c r="K98" s="260"/>
      <c r="L98" s="260"/>
      <c r="M98" s="260"/>
      <c r="N98" s="260"/>
      <c r="O98" s="74"/>
      <c r="V98" s="75"/>
    </row>
    <row r="99" spans="1:22" ht="15" customHeight="1" x14ac:dyDescent="0.2">
      <c r="A99" s="253" t="s">
        <v>144</v>
      </c>
      <c r="B99" s="60" t="s">
        <v>145</v>
      </c>
      <c r="C99" s="366">
        <f>[4]B!$C$2629</f>
        <v>1</v>
      </c>
      <c r="D99" s="366">
        <f>[4]B!$E$2629</f>
        <v>1</v>
      </c>
      <c r="E99" s="29">
        <f>[4]B!$AL$2629</f>
        <v>165620</v>
      </c>
      <c r="F99" s="260"/>
      <c r="G99" s="260"/>
      <c r="H99" s="260"/>
      <c r="I99" s="260"/>
      <c r="J99" s="260"/>
      <c r="K99" s="260"/>
      <c r="L99" s="260"/>
      <c r="M99" s="260"/>
      <c r="N99" s="260"/>
      <c r="O99" s="74"/>
      <c r="V99" s="75"/>
    </row>
    <row r="100" spans="1:22" ht="28.5" x14ac:dyDescent="0.2">
      <c r="A100" s="261">
        <v>2004003</v>
      </c>
      <c r="B100" s="60" t="s">
        <v>146</v>
      </c>
      <c r="C100" s="368">
        <f>[4]B!C2630</f>
        <v>0</v>
      </c>
      <c r="D100" s="368">
        <f>[4]B!E2630</f>
        <v>0</v>
      </c>
      <c r="E100" s="61">
        <f>[4]B!$AL$2630</f>
        <v>0</v>
      </c>
      <c r="F100" s="260"/>
      <c r="G100" s="260"/>
      <c r="H100" s="260"/>
      <c r="I100" s="260"/>
      <c r="J100" s="260"/>
      <c r="K100" s="260"/>
      <c r="L100" s="260"/>
      <c r="M100" s="260"/>
      <c r="N100" s="260"/>
      <c r="O100" s="74"/>
      <c r="V100" s="75"/>
    </row>
    <row r="101" spans="1:22" ht="15" customHeight="1" x14ac:dyDescent="0.2">
      <c r="A101" s="258"/>
      <c r="B101" s="62" t="s">
        <v>79</v>
      </c>
      <c r="C101" s="369">
        <f>SUM(C98:C100)</f>
        <v>64</v>
      </c>
      <c r="D101" s="369">
        <f>SUM(D98:D100)</f>
        <v>56</v>
      </c>
      <c r="E101" s="370">
        <f>SUM(E98:E100)</f>
        <v>8823720</v>
      </c>
      <c r="F101" s="260"/>
      <c r="G101" s="260"/>
      <c r="H101" s="260"/>
      <c r="I101" s="260"/>
      <c r="J101" s="260"/>
      <c r="K101" s="260"/>
      <c r="L101" s="260"/>
      <c r="M101" s="260"/>
      <c r="N101" s="260"/>
      <c r="O101" s="74"/>
      <c r="V101" s="75"/>
    </row>
    <row r="102" spans="1:22" s="72" customFormat="1" ht="24.95" customHeight="1" x14ac:dyDescent="0.2">
      <c r="A102" s="548" t="s">
        <v>147</v>
      </c>
      <c r="B102" s="548"/>
      <c r="C102" s="360"/>
      <c r="D102" s="360"/>
      <c r="E102" s="43"/>
      <c r="F102" s="259"/>
      <c r="G102" s="259"/>
      <c r="H102" s="259"/>
      <c r="I102" s="259"/>
      <c r="J102" s="259"/>
      <c r="K102" s="259"/>
      <c r="L102" s="259"/>
      <c r="M102" s="259"/>
      <c r="N102" s="259"/>
      <c r="O102" s="259"/>
      <c r="P102" s="259"/>
      <c r="Q102" s="71"/>
      <c r="V102" s="76"/>
    </row>
    <row r="103" spans="1:22" ht="39.950000000000003" customHeight="1" x14ac:dyDescent="0.2">
      <c r="A103" s="8"/>
      <c r="B103" s="8" t="s">
        <v>148</v>
      </c>
      <c r="C103" s="478" t="s">
        <v>5</v>
      </c>
      <c r="D103" s="57" t="s">
        <v>6</v>
      </c>
      <c r="E103" s="478" t="s">
        <v>7</v>
      </c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74"/>
    </row>
    <row r="104" spans="1:22" ht="15" customHeight="1" x14ac:dyDescent="0.2">
      <c r="A104" s="262" t="s">
        <v>149</v>
      </c>
      <c r="B104" s="58" t="s">
        <v>150</v>
      </c>
      <c r="C104" s="374">
        <f>[4]B!C2976</f>
        <v>893</v>
      </c>
      <c r="D104" s="374">
        <f>[4]B!E2976</f>
        <v>893</v>
      </c>
      <c r="E104" s="28">
        <f>[4]B!$AL$2976</f>
        <v>3620260</v>
      </c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74"/>
    </row>
    <row r="105" spans="1:22" ht="15" customHeight="1" x14ac:dyDescent="0.2">
      <c r="A105" s="264" t="s">
        <v>151</v>
      </c>
      <c r="B105" s="59" t="s">
        <v>152</v>
      </c>
      <c r="C105" s="374">
        <f>[4]B!C2995</f>
        <v>630</v>
      </c>
      <c r="D105" s="374">
        <f>[4]B!E2995</f>
        <v>630</v>
      </c>
      <c r="E105" s="29">
        <f>[4]B!$AL$2995</f>
        <v>2123100</v>
      </c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74"/>
    </row>
    <row r="106" spans="1:22" ht="15" customHeight="1" x14ac:dyDescent="0.2">
      <c r="A106" s="264" t="s">
        <v>153</v>
      </c>
      <c r="B106" s="77" t="s">
        <v>154</v>
      </c>
      <c r="C106" s="374">
        <f>[4]B!C3013</f>
        <v>253</v>
      </c>
      <c r="D106" s="374">
        <f>[4]B!E3013</f>
        <v>253</v>
      </c>
      <c r="E106" s="29">
        <f>[4]B!$AL$3013</f>
        <v>2112800</v>
      </c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74"/>
    </row>
    <row r="107" spans="1:22" ht="15" customHeight="1" x14ac:dyDescent="0.2">
      <c r="A107" s="264" t="s">
        <v>155</v>
      </c>
      <c r="B107" s="59" t="s">
        <v>156</v>
      </c>
      <c r="C107" s="374">
        <f>[4]B!C3045</f>
        <v>112</v>
      </c>
      <c r="D107" s="374">
        <f>[4]B!E3045</f>
        <v>112</v>
      </c>
      <c r="E107" s="29">
        <f>[4]B!$AL$3045</f>
        <v>8858230</v>
      </c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74"/>
    </row>
    <row r="108" spans="1:22" ht="15" customHeight="1" x14ac:dyDescent="0.2">
      <c r="A108" s="264" t="s">
        <v>157</v>
      </c>
      <c r="B108" s="59" t="s">
        <v>158</v>
      </c>
      <c r="C108" s="374">
        <f>[4]B!C3073</f>
        <v>71</v>
      </c>
      <c r="D108" s="374">
        <f>[4]B!I3073</f>
        <v>45</v>
      </c>
      <c r="E108" s="29">
        <f>[4]B!AL3073</f>
        <v>1548250</v>
      </c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74"/>
    </row>
    <row r="109" spans="1:22" ht="15" customHeight="1" x14ac:dyDescent="0.2">
      <c r="A109" s="253"/>
      <c r="B109" s="60" t="s">
        <v>159</v>
      </c>
      <c r="C109" s="375">
        <f>[4]B!$C$3134</f>
        <v>120</v>
      </c>
      <c r="D109" s="376"/>
      <c r="E109" s="39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74"/>
    </row>
    <row r="110" spans="1:22" ht="15" customHeight="1" x14ac:dyDescent="0.2">
      <c r="A110" s="258"/>
      <c r="B110" s="62" t="s">
        <v>160</v>
      </c>
      <c r="C110" s="377">
        <f>SUM(C104:C109)</f>
        <v>2079</v>
      </c>
      <c r="D110" s="377">
        <f>SUM(D104:D108)</f>
        <v>1933</v>
      </c>
      <c r="E110" s="370">
        <f>SUM(E104:E108)</f>
        <v>18262640</v>
      </c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74"/>
    </row>
    <row r="111" spans="1:22" s="84" customFormat="1" ht="24.95" customHeight="1" x14ac:dyDescent="0.2">
      <c r="A111" s="80" t="s">
        <v>161</v>
      </c>
      <c r="B111" s="81"/>
      <c r="C111" s="378"/>
      <c r="D111" s="378"/>
      <c r="E111" s="83"/>
    </row>
    <row r="112" spans="1:22" s="84" customFormat="1" ht="39.950000000000003" customHeight="1" x14ac:dyDescent="0.2">
      <c r="A112" s="8" t="s">
        <v>3</v>
      </c>
      <c r="B112" s="8" t="s">
        <v>4</v>
      </c>
      <c r="C112" s="57" t="s">
        <v>162</v>
      </c>
      <c r="D112" s="57" t="s">
        <v>6</v>
      </c>
      <c r="E112" s="478" t="s">
        <v>7</v>
      </c>
    </row>
    <row r="113" spans="1:19" s="84" customFormat="1" ht="15" customHeight="1" x14ac:dyDescent="0.2">
      <c r="A113" s="243">
        <v>3001001</v>
      </c>
      <c r="B113" s="58" t="s">
        <v>163</v>
      </c>
      <c r="C113" s="379">
        <f>[4]B!$C$3137</f>
        <v>290</v>
      </c>
      <c r="D113" s="379">
        <f>[4]B!$E$3137</f>
        <v>290</v>
      </c>
      <c r="E113" s="28">
        <f>[4]B!$AL$3137</f>
        <v>6835300</v>
      </c>
    </row>
    <row r="114" spans="1:19" s="84" customFormat="1" ht="15" customHeight="1" x14ac:dyDescent="0.2">
      <c r="A114" s="253" t="s">
        <v>164</v>
      </c>
      <c r="B114" s="60" t="s">
        <v>165</v>
      </c>
      <c r="C114" s="380">
        <f>[4]B!$C$3138</f>
        <v>0</v>
      </c>
      <c r="D114" s="380">
        <f>[4]B!$E$3138</f>
        <v>0</v>
      </c>
      <c r="E114" s="61">
        <f>[4]B!$AL$3138</f>
        <v>0</v>
      </c>
    </row>
    <row r="115" spans="1:19" s="84" customFormat="1" ht="15" customHeight="1" x14ac:dyDescent="0.2">
      <c r="A115" s="258"/>
      <c r="B115" s="62" t="s">
        <v>160</v>
      </c>
      <c r="C115" s="381">
        <f>SUM(C113:C114)</f>
        <v>290</v>
      </c>
      <c r="D115" s="381">
        <f>SUM(D113:D114)</f>
        <v>290</v>
      </c>
      <c r="E115" s="86">
        <f>SUM(E113:E114)</f>
        <v>6835300</v>
      </c>
    </row>
    <row r="116" spans="1:19" s="84" customFormat="1" ht="24.95" customHeight="1" x14ac:dyDescent="0.2">
      <c r="A116" s="52" t="s">
        <v>166</v>
      </c>
      <c r="B116" s="87"/>
      <c r="C116" s="360"/>
      <c r="D116" s="360"/>
      <c r="E116" s="43"/>
    </row>
    <row r="117" spans="1:19" s="84" customFormat="1" ht="39.950000000000003" customHeight="1" x14ac:dyDescent="0.2">
      <c r="A117" s="8" t="s">
        <v>3</v>
      </c>
      <c r="B117" s="56" t="s">
        <v>4</v>
      </c>
      <c r="C117" s="57" t="s">
        <v>162</v>
      </c>
      <c r="D117" s="57" t="s">
        <v>6</v>
      </c>
      <c r="E117" s="478" t="s">
        <v>7</v>
      </c>
    </row>
    <row r="118" spans="1:19" s="84" customFormat="1" ht="15" customHeight="1" x14ac:dyDescent="0.2">
      <c r="A118" s="258" t="s">
        <v>167</v>
      </c>
      <c r="B118" s="60" t="s">
        <v>168</v>
      </c>
      <c r="C118" s="382">
        <f>[4]B!$C$1192</f>
        <v>1925</v>
      </c>
      <c r="D118" s="382">
        <f>[4]B!$E$1192</f>
        <v>1847</v>
      </c>
      <c r="E118" s="86">
        <f>[4]B!$AL$1192</f>
        <v>58696450</v>
      </c>
    </row>
    <row r="119" spans="1:19" ht="24.95" customHeight="1" x14ac:dyDescent="0.2">
      <c r="A119" s="3" t="s">
        <v>169</v>
      </c>
    </row>
    <row r="120" spans="1:19" ht="24.95" customHeight="1" x14ac:dyDescent="0.2">
      <c r="A120" s="550" t="s">
        <v>170</v>
      </c>
      <c r="B120" s="551"/>
      <c r="C120" s="556" t="s">
        <v>160</v>
      </c>
      <c r="D120" s="588" t="s">
        <v>171</v>
      </c>
      <c r="E120" s="589"/>
      <c r="F120" s="589"/>
      <c r="G120" s="589"/>
      <c r="H120" s="590" t="s">
        <v>172</v>
      </c>
      <c r="I120" s="591"/>
      <c r="J120" s="592"/>
      <c r="K120" s="593" t="s">
        <v>173</v>
      </c>
      <c r="L120" s="594"/>
      <c r="M120" s="595"/>
      <c r="N120" s="596" t="s">
        <v>174</v>
      </c>
      <c r="O120" s="599" t="s">
        <v>175</v>
      </c>
      <c r="P120" s="600"/>
      <c r="Q120" s="568" t="s">
        <v>176</v>
      </c>
      <c r="R120" s="568" t="s">
        <v>177</v>
      </c>
      <c r="S120" s="571" t="s">
        <v>7</v>
      </c>
    </row>
    <row r="121" spans="1:19" ht="20.100000000000001" customHeight="1" x14ac:dyDescent="0.2">
      <c r="A121" s="552"/>
      <c r="B121" s="553"/>
      <c r="C121" s="557"/>
      <c r="D121" s="574" t="s">
        <v>178</v>
      </c>
      <c r="E121" s="576" t="s">
        <v>179</v>
      </c>
      <c r="F121" s="577"/>
      <c r="G121" s="578" t="s">
        <v>180</v>
      </c>
      <c r="H121" s="580" t="s">
        <v>181</v>
      </c>
      <c r="I121" s="582" t="s">
        <v>182</v>
      </c>
      <c r="J121" s="584" t="s">
        <v>183</v>
      </c>
      <c r="K121" s="586" t="s">
        <v>184</v>
      </c>
      <c r="L121" s="587" t="s">
        <v>185</v>
      </c>
      <c r="M121" s="601" t="s">
        <v>186</v>
      </c>
      <c r="N121" s="597"/>
      <c r="O121" s="602" t="s">
        <v>187</v>
      </c>
      <c r="P121" s="603" t="s">
        <v>188</v>
      </c>
      <c r="Q121" s="569"/>
      <c r="R121" s="569"/>
      <c r="S121" s="572"/>
    </row>
    <row r="122" spans="1:19" ht="20.100000000000001" customHeight="1" x14ac:dyDescent="0.2">
      <c r="A122" s="554"/>
      <c r="B122" s="555"/>
      <c r="C122" s="558"/>
      <c r="D122" s="575"/>
      <c r="E122" s="88" t="s">
        <v>189</v>
      </c>
      <c r="F122" s="89" t="s">
        <v>190</v>
      </c>
      <c r="G122" s="579"/>
      <c r="H122" s="581"/>
      <c r="I122" s="583"/>
      <c r="J122" s="585"/>
      <c r="K122" s="586"/>
      <c r="L122" s="587"/>
      <c r="M122" s="601"/>
      <c r="N122" s="598"/>
      <c r="O122" s="602"/>
      <c r="P122" s="603"/>
      <c r="Q122" s="570"/>
      <c r="R122" s="570"/>
      <c r="S122" s="573"/>
    </row>
    <row r="123" spans="1:19" s="91" customFormat="1" ht="15" customHeight="1" x14ac:dyDescent="0.25">
      <c r="A123" s="559" t="s">
        <v>191</v>
      </c>
      <c r="B123" s="560"/>
      <c r="C123" s="383">
        <f>+C124+C125+C126+C127+C128+C129+C133+C134+C135</f>
        <v>165235</v>
      </c>
      <c r="D123" s="383">
        <f t="shared" ref="D123:P123" si="1">+D124+D125+D126+D127+D128+D129+D133+D134+D135</f>
        <v>163303</v>
      </c>
      <c r="E123" s="383">
        <f t="shared" si="1"/>
        <v>163303</v>
      </c>
      <c r="F123" s="383">
        <f t="shared" si="1"/>
        <v>0</v>
      </c>
      <c r="G123" s="383">
        <f t="shared" si="1"/>
        <v>1932</v>
      </c>
      <c r="H123" s="383">
        <f t="shared" si="1"/>
        <v>44821</v>
      </c>
      <c r="I123" s="383">
        <f t="shared" si="1"/>
        <v>87052</v>
      </c>
      <c r="J123" s="383">
        <f t="shared" si="1"/>
        <v>33362</v>
      </c>
      <c r="K123" s="383">
        <f t="shared" si="1"/>
        <v>0</v>
      </c>
      <c r="L123" s="383">
        <f t="shared" si="1"/>
        <v>0</v>
      </c>
      <c r="M123" s="383">
        <f t="shared" si="1"/>
        <v>0</v>
      </c>
      <c r="N123" s="383">
        <f t="shared" si="1"/>
        <v>0</v>
      </c>
      <c r="O123" s="383">
        <f t="shared" si="1"/>
        <v>0</v>
      </c>
      <c r="P123" s="383">
        <f t="shared" si="1"/>
        <v>309</v>
      </c>
      <c r="Q123" s="383">
        <f>+Q124+Q125+Q126+Q127+Q128+Q129+Q133+Q134+Q135</f>
        <v>0</v>
      </c>
      <c r="R123" s="383">
        <v>0</v>
      </c>
      <c r="S123" s="90">
        <f>SUM(S124:S128,S129,S133:S135)</f>
        <v>1273292030</v>
      </c>
    </row>
    <row r="124" spans="1:19" ht="15" customHeight="1" x14ac:dyDescent="0.2">
      <c r="A124" s="92" t="s">
        <v>192</v>
      </c>
      <c r="B124" s="93" t="s">
        <v>193</v>
      </c>
      <c r="C124" s="384">
        <f>[4]B!C297</f>
        <v>49067</v>
      </c>
      <c r="D124" s="384">
        <f>[4]B!D297</f>
        <v>48186</v>
      </c>
      <c r="E124" s="384">
        <f>[4]B!E297</f>
        <v>48186</v>
      </c>
      <c r="F124" s="384">
        <f>[4]B!F297</f>
        <v>0</v>
      </c>
      <c r="G124" s="384">
        <f>[4]B!G297</f>
        <v>881</v>
      </c>
      <c r="H124" s="384">
        <f>[4]B!AA297</f>
        <v>21119</v>
      </c>
      <c r="I124" s="384">
        <f>[4]B!AB297</f>
        <v>12943</v>
      </c>
      <c r="J124" s="384">
        <f>[4]B!AC297</f>
        <v>15005</v>
      </c>
      <c r="K124" s="384">
        <f>[4]B!AD297</f>
        <v>0</v>
      </c>
      <c r="L124" s="384">
        <f>[4]B!AE297</f>
        <v>0</v>
      </c>
      <c r="M124" s="384">
        <f>[4]B!AF297</f>
        <v>0</v>
      </c>
      <c r="N124" s="384">
        <f>[4]B!AG297</f>
        <v>0</v>
      </c>
      <c r="O124" s="384">
        <f>[4]B!AH297</f>
        <v>0</v>
      </c>
      <c r="P124" s="384">
        <f>[4]B!AI297</f>
        <v>16</v>
      </c>
      <c r="Q124" s="384">
        <f>[4]B!AJ297</f>
        <v>0</v>
      </c>
      <c r="R124" s="385"/>
      <c r="S124" s="94">
        <f>[4]B!$AL$297</f>
        <v>84607280</v>
      </c>
    </row>
    <row r="125" spans="1:19" ht="15" customHeight="1" x14ac:dyDescent="0.2">
      <c r="A125" s="95" t="s">
        <v>194</v>
      </c>
      <c r="B125" s="96" t="s">
        <v>195</v>
      </c>
      <c r="C125" s="386">
        <f>[4]B!C375</f>
        <v>58524</v>
      </c>
      <c r="D125" s="386">
        <f>[4]B!D375</f>
        <v>57940</v>
      </c>
      <c r="E125" s="386">
        <f>[4]B!E375</f>
        <v>57940</v>
      </c>
      <c r="F125" s="386">
        <f>[4]B!F375</f>
        <v>0</v>
      </c>
      <c r="G125" s="386">
        <f>[4]B!G375</f>
        <v>584</v>
      </c>
      <c r="H125" s="386">
        <f>[4]B!AA375</f>
        <v>20923</v>
      </c>
      <c r="I125" s="386">
        <f>[4]B!AB375</f>
        <v>22126</v>
      </c>
      <c r="J125" s="386">
        <f>[4]B!AC375</f>
        <v>15475</v>
      </c>
      <c r="K125" s="386">
        <f>[4]B!AD375</f>
        <v>0</v>
      </c>
      <c r="L125" s="386">
        <f>[4]B!AE375</f>
        <v>0</v>
      </c>
      <c r="M125" s="386">
        <f>[4]B!AF375</f>
        <v>0</v>
      </c>
      <c r="N125" s="386">
        <f>[4]B!AG375</f>
        <v>0</v>
      </c>
      <c r="O125" s="386">
        <f>[4]B!AH375</f>
        <v>0</v>
      </c>
      <c r="P125" s="386">
        <f>[4]B!AI375</f>
        <v>60</v>
      </c>
      <c r="Q125" s="386">
        <f>[4]B!AJ375</f>
        <v>0</v>
      </c>
      <c r="R125" s="387"/>
      <c r="S125" s="97">
        <f>[4]B!$AL$375</f>
        <v>95842920</v>
      </c>
    </row>
    <row r="126" spans="1:19" ht="15" customHeight="1" x14ac:dyDescent="0.2">
      <c r="A126" s="95" t="s">
        <v>196</v>
      </c>
      <c r="B126" s="96" t="s">
        <v>197</v>
      </c>
      <c r="C126" s="386">
        <f>[4]B!C421</f>
        <v>4030</v>
      </c>
      <c r="D126" s="386">
        <f>[4]B!D421</f>
        <v>4003</v>
      </c>
      <c r="E126" s="386">
        <f>[4]B!E421</f>
        <v>4003</v>
      </c>
      <c r="F126" s="386">
        <f>[4]B!F421</f>
        <v>0</v>
      </c>
      <c r="G126" s="386">
        <f>[4]B!G421</f>
        <v>27</v>
      </c>
      <c r="H126" s="386">
        <f>[4]B!AA421</f>
        <v>238</v>
      </c>
      <c r="I126" s="386">
        <f>[4]B!AB421</f>
        <v>3714</v>
      </c>
      <c r="J126" s="386">
        <f>[4]B!AC421</f>
        <v>78</v>
      </c>
      <c r="K126" s="386">
        <f>[4]B!AD421</f>
        <v>0</v>
      </c>
      <c r="L126" s="386">
        <f>[4]B!AE421</f>
        <v>0</v>
      </c>
      <c r="M126" s="386">
        <f>[4]B!AF421</f>
        <v>0</v>
      </c>
      <c r="N126" s="386">
        <f>[4]B!AG421</f>
        <v>0</v>
      </c>
      <c r="O126" s="386">
        <f>[4]B!AH421</f>
        <v>0</v>
      </c>
      <c r="P126" s="386">
        <f>[4]B!AI421</f>
        <v>36</v>
      </c>
      <c r="Q126" s="386">
        <f>[4]B!AJ421</f>
        <v>0</v>
      </c>
      <c r="R126" s="387"/>
      <c r="S126" s="97">
        <f>[4]B!$AL$421</f>
        <v>17076960</v>
      </c>
    </row>
    <row r="127" spans="1:19" ht="15" customHeight="1" x14ac:dyDescent="0.2">
      <c r="A127" s="95" t="s">
        <v>198</v>
      </c>
      <c r="B127" s="96" t="s">
        <v>199</v>
      </c>
      <c r="C127" s="386">
        <f>[4]B!C435</f>
        <v>0</v>
      </c>
      <c r="D127" s="386">
        <f>[4]B!D435</f>
        <v>0</v>
      </c>
      <c r="E127" s="386">
        <f>[4]B!E435</f>
        <v>0</v>
      </c>
      <c r="F127" s="386">
        <f>[4]B!F435</f>
        <v>0</v>
      </c>
      <c r="G127" s="386">
        <f>[4]B!G435</f>
        <v>0</v>
      </c>
      <c r="H127" s="386">
        <f>[4]B!AA435</f>
        <v>0</v>
      </c>
      <c r="I127" s="386">
        <f>[4]B!AB435</f>
        <v>0</v>
      </c>
      <c r="J127" s="386">
        <f>[4]B!AC435</f>
        <v>0</v>
      </c>
      <c r="K127" s="386">
        <f>[4]B!AD435</f>
        <v>0</v>
      </c>
      <c r="L127" s="386">
        <f>[4]B!AE435</f>
        <v>0</v>
      </c>
      <c r="M127" s="386">
        <f>[4]B!AF435</f>
        <v>0</v>
      </c>
      <c r="N127" s="386">
        <f>[4]B!AG435</f>
        <v>0</v>
      </c>
      <c r="O127" s="386">
        <f>[4]B!AH435</f>
        <v>0</v>
      </c>
      <c r="P127" s="386">
        <f>[4]B!AI435</f>
        <v>11</v>
      </c>
      <c r="Q127" s="386">
        <f>[4]B!AJ435</f>
        <v>0</v>
      </c>
      <c r="R127" s="387"/>
      <c r="S127" s="97">
        <f>[4]B!$AL$435</f>
        <v>0</v>
      </c>
    </row>
    <row r="128" spans="1:19" ht="15" customHeight="1" x14ac:dyDescent="0.2">
      <c r="A128" s="98" t="s">
        <v>200</v>
      </c>
      <c r="B128" s="99" t="s">
        <v>201</v>
      </c>
      <c r="C128" s="388">
        <f>[4]B!C514</f>
        <v>908</v>
      </c>
      <c r="D128" s="388">
        <f>[4]B!D514</f>
        <v>906</v>
      </c>
      <c r="E128" s="388">
        <f>[4]B!E514</f>
        <v>906</v>
      </c>
      <c r="F128" s="388">
        <f>[4]B!F514</f>
        <v>0</v>
      </c>
      <c r="G128" s="388">
        <f>[4]B!G514</f>
        <v>2</v>
      </c>
      <c r="H128" s="388">
        <f>[4]B!AA514</f>
        <v>64</v>
      </c>
      <c r="I128" s="388">
        <f>[4]B!AB514</f>
        <v>844</v>
      </c>
      <c r="J128" s="388">
        <f>[4]B!AC514</f>
        <v>0</v>
      </c>
      <c r="K128" s="388">
        <f>[4]B!AD514</f>
        <v>0</v>
      </c>
      <c r="L128" s="388">
        <f>[4]B!AE514</f>
        <v>0</v>
      </c>
      <c r="M128" s="388">
        <f>[4]B!AF514</f>
        <v>0</v>
      </c>
      <c r="N128" s="388">
        <f>[4]B!AG514</f>
        <v>0</v>
      </c>
      <c r="O128" s="388">
        <f>[4]B!AH514</f>
        <v>0</v>
      </c>
      <c r="P128" s="388">
        <f>[4]B!AI514</f>
        <v>141</v>
      </c>
      <c r="Q128" s="388">
        <f>[4]B!AJ514</f>
        <v>0</v>
      </c>
      <c r="R128" s="389"/>
      <c r="S128" s="100">
        <f>[4]B!$AL$514</f>
        <v>6668610</v>
      </c>
    </row>
    <row r="129" spans="1:19" ht="15" customHeight="1" x14ac:dyDescent="0.2">
      <c r="A129" s="561" t="s">
        <v>202</v>
      </c>
      <c r="B129" s="4" t="s">
        <v>203</v>
      </c>
      <c r="C129" s="390">
        <f>SUM(C130:C132)</f>
        <v>48212</v>
      </c>
      <c r="D129" s="391">
        <f>SUM(D130:D132)</f>
        <v>47785</v>
      </c>
      <c r="E129" s="392">
        <f t="shared" ref="E129:P129" si="2">SUM(E130:E132)</f>
        <v>47785</v>
      </c>
      <c r="F129" s="393">
        <f t="shared" si="2"/>
        <v>0</v>
      </c>
      <c r="G129" s="394">
        <f t="shared" si="2"/>
        <v>427</v>
      </c>
      <c r="H129" s="394">
        <f t="shared" si="2"/>
        <v>2094</v>
      </c>
      <c r="I129" s="394">
        <f t="shared" si="2"/>
        <v>44544</v>
      </c>
      <c r="J129" s="394">
        <f t="shared" si="2"/>
        <v>1574</v>
      </c>
      <c r="K129" s="394">
        <f t="shared" si="2"/>
        <v>0</v>
      </c>
      <c r="L129" s="394">
        <f t="shared" si="2"/>
        <v>0</v>
      </c>
      <c r="M129" s="394">
        <f t="shared" si="2"/>
        <v>0</v>
      </c>
      <c r="N129" s="394">
        <f t="shared" si="2"/>
        <v>0</v>
      </c>
      <c r="O129" s="394">
        <f t="shared" si="2"/>
        <v>0</v>
      </c>
      <c r="P129" s="394">
        <f t="shared" si="2"/>
        <v>40</v>
      </c>
      <c r="Q129" s="395">
        <f>SUM(Q130:Q132)</f>
        <v>0</v>
      </c>
      <c r="R129" s="396">
        <v>0</v>
      </c>
      <c r="S129" s="102">
        <f>SUM(S130:S132)</f>
        <v>1061033850</v>
      </c>
    </row>
    <row r="130" spans="1:19" ht="15" customHeight="1" x14ac:dyDescent="0.2">
      <c r="A130" s="561"/>
      <c r="B130" s="103" t="s">
        <v>204</v>
      </c>
      <c r="C130" s="384">
        <f>[4]B!C573</f>
        <v>4599</v>
      </c>
      <c r="D130" s="384">
        <f>[4]B!D573</f>
        <v>4568</v>
      </c>
      <c r="E130" s="384">
        <f>[4]B!E573</f>
        <v>4568</v>
      </c>
      <c r="F130" s="384">
        <f>[4]B!F573</f>
        <v>0</v>
      </c>
      <c r="G130" s="384">
        <f>[4]B!G573</f>
        <v>31</v>
      </c>
      <c r="H130" s="384">
        <f>[4]B!AA573</f>
        <v>1317</v>
      </c>
      <c r="I130" s="384">
        <f>[4]B!AB573</f>
        <v>2839</v>
      </c>
      <c r="J130" s="384">
        <f>[4]B!AC573</f>
        <v>443</v>
      </c>
      <c r="K130" s="384">
        <f>[4]B!AD573</f>
        <v>0</v>
      </c>
      <c r="L130" s="384">
        <f>[4]B!AE573</f>
        <v>0</v>
      </c>
      <c r="M130" s="384">
        <f>[4]B!AF573</f>
        <v>0</v>
      </c>
      <c r="N130" s="384">
        <f>[4]B!AG573</f>
        <v>0</v>
      </c>
      <c r="O130" s="384">
        <f>[4]B!AH573</f>
        <v>0</v>
      </c>
      <c r="P130" s="384">
        <f>[4]B!AI573</f>
        <v>7</v>
      </c>
      <c r="Q130" s="384">
        <f>[4]B!AJ573</f>
        <v>0</v>
      </c>
      <c r="R130" s="385"/>
      <c r="S130" s="104">
        <f>[4]B!$AL$573</f>
        <v>17827880</v>
      </c>
    </row>
    <row r="131" spans="1:19" ht="15" customHeight="1" x14ac:dyDescent="0.2">
      <c r="A131" s="561"/>
      <c r="B131" s="105" t="s">
        <v>205</v>
      </c>
      <c r="C131" s="386">
        <f>[4]B!C593</f>
        <v>30</v>
      </c>
      <c r="D131" s="386">
        <f>[4]B!D593</f>
        <v>30</v>
      </c>
      <c r="E131" s="386">
        <f>[4]B!E593</f>
        <v>30</v>
      </c>
      <c r="F131" s="386">
        <f>[4]B!F593</f>
        <v>0</v>
      </c>
      <c r="G131" s="386">
        <f>[4]B!G593</f>
        <v>0</v>
      </c>
      <c r="H131" s="386">
        <f>[4]B!AA593</f>
        <v>1</v>
      </c>
      <c r="I131" s="386">
        <f>[4]B!AB593</f>
        <v>29</v>
      </c>
      <c r="J131" s="386">
        <f>[4]B!AC593</f>
        <v>0</v>
      </c>
      <c r="K131" s="386">
        <f>[4]B!AD593</f>
        <v>0</v>
      </c>
      <c r="L131" s="386">
        <f>[4]B!AE593</f>
        <v>0</v>
      </c>
      <c r="M131" s="386">
        <f>[4]B!AF593</f>
        <v>0</v>
      </c>
      <c r="N131" s="386">
        <f>[4]B!AG593</f>
        <v>0</v>
      </c>
      <c r="O131" s="386">
        <f>[4]B!AH593</f>
        <v>0</v>
      </c>
      <c r="P131" s="386">
        <f>[4]B!AI593</f>
        <v>0</v>
      </c>
      <c r="Q131" s="386">
        <f>[4]B!AJ593</f>
        <v>0</v>
      </c>
      <c r="R131" s="387"/>
      <c r="S131" s="97">
        <f>[4]B!$AL$593</f>
        <v>107460</v>
      </c>
    </row>
    <row r="132" spans="1:19" ht="15" customHeight="1" x14ac:dyDescent="0.2">
      <c r="A132" s="562"/>
      <c r="B132" s="106" t="s">
        <v>206</v>
      </c>
      <c r="C132" s="397">
        <f>[4]B!C634</f>
        <v>43583</v>
      </c>
      <c r="D132" s="397">
        <f>[4]B!D634</f>
        <v>43187</v>
      </c>
      <c r="E132" s="397">
        <f>[4]B!E634</f>
        <v>43187</v>
      </c>
      <c r="F132" s="397">
        <f>[4]B!F634</f>
        <v>0</v>
      </c>
      <c r="G132" s="397">
        <f>[4]B!G634</f>
        <v>396</v>
      </c>
      <c r="H132" s="397">
        <f>[4]B!AA634</f>
        <v>776</v>
      </c>
      <c r="I132" s="397">
        <f>[4]B!AB634</f>
        <v>41676</v>
      </c>
      <c r="J132" s="397">
        <f>[4]B!AC634</f>
        <v>1131</v>
      </c>
      <c r="K132" s="397">
        <f>[4]B!AD634</f>
        <v>0</v>
      </c>
      <c r="L132" s="397">
        <f>[4]B!AE634</f>
        <v>0</v>
      </c>
      <c r="M132" s="397">
        <f>[4]B!AF634</f>
        <v>0</v>
      </c>
      <c r="N132" s="397">
        <f>[4]B!AG634</f>
        <v>0</v>
      </c>
      <c r="O132" s="397">
        <f>[4]B!AH634</f>
        <v>0</v>
      </c>
      <c r="P132" s="397">
        <f>[4]B!AI634</f>
        <v>33</v>
      </c>
      <c r="Q132" s="397">
        <f>[4]B!AJ634</f>
        <v>0</v>
      </c>
      <c r="R132" s="398"/>
      <c r="S132" s="97">
        <f>[4]B!$AL$634</f>
        <v>1043098510</v>
      </c>
    </row>
    <row r="133" spans="1:19" ht="15" customHeight="1" x14ac:dyDescent="0.2">
      <c r="A133" s="92" t="s">
        <v>207</v>
      </c>
      <c r="B133" s="93" t="s">
        <v>208</v>
      </c>
      <c r="C133" s="384">
        <f>[4]B!C644</f>
        <v>392</v>
      </c>
      <c r="D133" s="384">
        <f>[4]B!D644</f>
        <v>392</v>
      </c>
      <c r="E133" s="384">
        <f>[4]B!E644</f>
        <v>392</v>
      </c>
      <c r="F133" s="384">
        <f>[4]B!F644</f>
        <v>0</v>
      </c>
      <c r="G133" s="384">
        <f>[4]B!G644</f>
        <v>0</v>
      </c>
      <c r="H133" s="384">
        <f>[4]B!AA644</f>
        <v>8</v>
      </c>
      <c r="I133" s="384">
        <f>[4]B!AB644</f>
        <v>0</v>
      </c>
      <c r="J133" s="384">
        <f>[4]B!AC644</f>
        <v>384</v>
      </c>
      <c r="K133" s="384">
        <f>[4]B!AD644</f>
        <v>0</v>
      </c>
      <c r="L133" s="384">
        <f>[4]B!AE644</f>
        <v>0</v>
      </c>
      <c r="M133" s="384">
        <f>[4]B!AF644</f>
        <v>0</v>
      </c>
      <c r="N133" s="384">
        <f>[4]B!AG644</f>
        <v>0</v>
      </c>
      <c r="O133" s="384">
        <f>[4]B!AH644</f>
        <v>0</v>
      </c>
      <c r="P133" s="384">
        <f>[4]B!AI644</f>
        <v>0</v>
      </c>
      <c r="Q133" s="384">
        <f>[4]B!AJ644</f>
        <v>0</v>
      </c>
      <c r="R133" s="385"/>
      <c r="S133" s="97">
        <f>[4]B!$AL$644</f>
        <v>819280</v>
      </c>
    </row>
    <row r="134" spans="1:19" s="109" customFormat="1" ht="15" customHeight="1" x14ac:dyDescent="0.2">
      <c r="A134" s="95" t="s">
        <v>209</v>
      </c>
      <c r="B134" s="486" t="s">
        <v>210</v>
      </c>
      <c r="C134" s="386">
        <f>[4]B!C705</f>
        <v>113</v>
      </c>
      <c r="D134" s="386">
        <f>[4]B!D705</f>
        <v>113</v>
      </c>
      <c r="E134" s="386">
        <f>[4]B!E705</f>
        <v>113</v>
      </c>
      <c r="F134" s="386">
        <f>[4]B!F705</f>
        <v>0</v>
      </c>
      <c r="G134" s="386">
        <f>[4]B!G705</f>
        <v>0</v>
      </c>
      <c r="H134" s="386">
        <f>[4]B!AA705</f>
        <v>28</v>
      </c>
      <c r="I134" s="386">
        <f>[4]B!AB705</f>
        <v>43</v>
      </c>
      <c r="J134" s="386">
        <f>[4]B!AC705</f>
        <v>42</v>
      </c>
      <c r="K134" s="386">
        <f>[4]B!AD705</f>
        <v>0</v>
      </c>
      <c r="L134" s="386">
        <f>[4]B!AE705</f>
        <v>0</v>
      </c>
      <c r="M134" s="386">
        <f>[4]B!AF705</f>
        <v>0</v>
      </c>
      <c r="N134" s="386">
        <f>[4]B!AG705</f>
        <v>0</v>
      </c>
      <c r="O134" s="386">
        <f>[4]B!AH705</f>
        <v>0</v>
      </c>
      <c r="P134" s="386">
        <f>[4]B!AI705</f>
        <v>4</v>
      </c>
      <c r="Q134" s="386">
        <f>[4]B!AJ705</f>
        <v>0</v>
      </c>
      <c r="R134" s="387"/>
      <c r="S134" s="108">
        <f>[4]B!$AL$705</f>
        <v>196840</v>
      </c>
    </row>
    <row r="135" spans="1:19" ht="15" customHeight="1" x14ac:dyDescent="0.2">
      <c r="A135" s="95" t="s">
        <v>211</v>
      </c>
      <c r="B135" s="486" t="s">
        <v>212</v>
      </c>
      <c r="C135" s="388">
        <f>[4]B!C747</f>
        <v>3989</v>
      </c>
      <c r="D135" s="388">
        <f>[4]B!D747</f>
        <v>3978</v>
      </c>
      <c r="E135" s="388">
        <f>[4]B!E747</f>
        <v>3978</v>
      </c>
      <c r="F135" s="388">
        <f>[4]B!F747</f>
        <v>0</v>
      </c>
      <c r="G135" s="388">
        <f>[4]B!G747</f>
        <v>11</v>
      </c>
      <c r="H135" s="388">
        <f>[4]B!AA747</f>
        <v>347</v>
      </c>
      <c r="I135" s="388">
        <f>[4]B!AB747</f>
        <v>2838</v>
      </c>
      <c r="J135" s="388">
        <f>[4]B!AC747</f>
        <v>804</v>
      </c>
      <c r="K135" s="388">
        <f>[4]B!AD747</f>
        <v>0</v>
      </c>
      <c r="L135" s="388">
        <f>[4]B!AE747</f>
        <v>0</v>
      </c>
      <c r="M135" s="388">
        <f>[4]B!AF747</f>
        <v>0</v>
      </c>
      <c r="N135" s="388">
        <f>[4]B!AG747</f>
        <v>0</v>
      </c>
      <c r="O135" s="388">
        <f>[4]B!AH747</f>
        <v>0</v>
      </c>
      <c r="P135" s="388">
        <f>[4]B!AI747</f>
        <v>1</v>
      </c>
      <c r="Q135" s="388">
        <f>[4]B!AJ747</f>
        <v>0</v>
      </c>
      <c r="R135" s="389"/>
      <c r="S135" s="97">
        <f>[4]B!$AL$747</f>
        <v>7046290</v>
      </c>
    </row>
    <row r="136" spans="1:19" s="3" customFormat="1" ht="15" customHeight="1" x14ac:dyDescent="0.2">
      <c r="A136" s="559" t="s">
        <v>213</v>
      </c>
      <c r="B136" s="560"/>
      <c r="C136" s="399">
        <f t="shared" ref="C136:P136" si="3">+C137+C138+C139+C140+C144+C145</f>
        <v>5464</v>
      </c>
      <c r="D136" s="400">
        <f t="shared" si="3"/>
        <v>5431</v>
      </c>
      <c r="E136" s="392">
        <f t="shared" si="3"/>
        <v>5428</v>
      </c>
      <c r="F136" s="393">
        <f t="shared" si="3"/>
        <v>3</v>
      </c>
      <c r="G136" s="394">
        <f t="shared" si="3"/>
        <v>33</v>
      </c>
      <c r="H136" s="392">
        <f t="shared" si="3"/>
        <v>729</v>
      </c>
      <c r="I136" s="401">
        <f t="shared" si="3"/>
        <v>1692</v>
      </c>
      <c r="J136" s="393">
        <f t="shared" si="3"/>
        <v>3043</v>
      </c>
      <c r="K136" s="392">
        <f t="shared" si="3"/>
        <v>7</v>
      </c>
      <c r="L136" s="401">
        <f t="shared" si="3"/>
        <v>0</v>
      </c>
      <c r="M136" s="393">
        <f t="shared" si="3"/>
        <v>0</v>
      </c>
      <c r="N136" s="393">
        <f t="shared" si="3"/>
        <v>0</v>
      </c>
      <c r="O136" s="402">
        <f t="shared" si="3"/>
        <v>0</v>
      </c>
      <c r="P136" s="403">
        <f t="shared" si="3"/>
        <v>1</v>
      </c>
      <c r="Q136" s="404">
        <f>+Q137+Q138+Q139+Q140+Q144+Q145</f>
        <v>0</v>
      </c>
      <c r="R136" s="405">
        <f>+R137+R138+R139</f>
        <v>0</v>
      </c>
      <c r="S136" s="102">
        <f>+S137+S138+S139+S140+S144</f>
        <v>161782410</v>
      </c>
    </row>
    <row r="137" spans="1:19" ht="15" customHeight="1" x14ac:dyDescent="0.2">
      <c r="A137" s="92" t="s">
        <v>214</v>
      </c>
      <c r="B137" s="110" t="s">
        <v>215</v>
      </c>
      <c r="C137" s="384">
        <f>[4]B!C807</f>
        <v>2698</v>
      </c>
      <c r="D137" s="384">
        <f>[4]B!D807</f>
        <v>2671</v>
      </c>
      <c r="E137" s="384">
        <f>[4]B!E807</f>
        <v>2668</v>
      </c>
      <c r="F137" s="384">
        <f>[4]B!F807</f>
        <v>3</v>
      </c>
      <c r="G137" s="384">
        <f>[4]B!G807</f>
        <v>27</v>
      </c>
      <c r="H137" s="406">
        <f>[4]B!AA807</f>
        <v>374</v>
      </c>
      <c r="I137" s="406">
        <f>[4]B!AB807</f>
        <v>904</v>
      </c>
      <c r="J137" s="406">
        <f>[4]B!AC807</f>
        <v>1420</v>
      </c>
      <c r="K137" s="406">
        <f>[4]B!AD807</f>
        <v>3</v>
      </c>
      <c r="L137" s="406">
        <f>[4]B!AE807</f>
        <v>0</v>
      </c>
      <c r="M137" s="406">
        <f>[4]B!AF807</f>
        <v>0</v>
      </c>
      <c r="N137" s="406">
        <f>[4]B!AG807</f>
        <v>0</v>
      </c>
      <c r="O137" s="406">
        <f>[4]B!AH807</f>
        <v>0</v>
      </c>
      <c r="P137" s="406">
        <f>[4]B!AI807</f>
        <v>0</v>
      </c>
      <c r="Q137" s="406">
        <f>[4]B!AJ807</f>
        <v>0</v>
      </c>
      <c r="R137" s="407"/>
      <c r="S137" s="104">
        <f>[4]B!$AL$807</f>
        <v>27398400</v>
      </c>
    </row>
    <row r="138" spans="1:19" ht="15" customHeight="1" x14ac:dyDescent="0.2">
      <c r="A138" s="98" t="s">
        <v>216</v>
      </c>
      <c r="B138" s="111" t="s">
        <v>217</v>
      </c>
      <c r="C138" s="386">
        <f>[4]B!C830</f>
        <v>0</v>
      </c>
      <c r="D138" s="386">
        <f>[4]B!D830</f>
        <v>0</v>
      </c>
      <c r="E138" s="386">
        <f>[4]B!E830</f>
        <v>0</v>
      </c>
      <c r="F138" s="386">
        <f>[4]B!F830</f>
        <v>0</v>
      </c>
      <c r="G138" s="386">
        <f>[4]B!G830</f>
        <v>0</v>
      </c>
      <c r="H138" s="408">
        <f>[4]B!AA830</f>
        <v>0</v>
      </c>
      <c r="I138" s="408">
        <f>[4]B!AB830</f>
        <v>0</v>
      </c>
      <c r="J138" s="408">
        <f>[4]B!AC830</f>
        <v>0</v>
      </c>
      <c r="K138" s="408">
        <f>[4]B!AD830</f>
        <v>0</v>
      </c>
      <c r="L138" s="408">
        <f>[4]B!AE830</f>
        <v>0</v>
      </c>
      <c r="M138" s="408">
        <f>[4]B!AF830</f>
        <v>0</v>
      </c>
      <c r="N138" s="408">
        <f>[4]B!AG830</f>
        <v>0</v>
      </c>
      <c r="O138" s="408">
        <f>[4]B!AH830</f>
        <v>0</v>
      </c>
      <c r="P138" s="408">
        <f>[4]B!AI830</f>
        <v>0</v>
      </c>
      <c r="Q138" s="408">
        <f>[4]B!AJ830</f>
        <v>0</v>
      </c>
      <c r="R138" s="409"/>
      <c r="S138" s="97">
        <f>[4]B!$AL$830</f>
        <v>0</v>
      </c>
    </row>
    <row r="139" spans="1:19" ht="15" customHeight="1" x14ac:dyDescent="0.2">
      <c r="A139" s="483" t="s">
        <v>218</v>
      </c>
      <c r="B139" s="113" t="s">
        <v>219</v>
      </c>
      <c r="C139" s="388">
        <f>[4]B!C860</f>
        <v>1976</v>
      </c>
      <c r="D139" s="388">
        <f>[4]B!D860</f>
        <v>1970</v>
      </c>
      <c r="E139" s="388">
        <f>[4]B!E860</f>
        <v>1970</v>
      </c>
      <c r="F139" s="388">
        <f>[4]B!F860</f>
        <v>0</v>
      </c>
      <c r="G139" s="388">
        <f>[4]B!G860</f>
        <v>6</v>
      </c>
      <c r="H139" s="410">
        <f>[4]B!AA860</f>
        <v>263</v>
      </c>
      <c r="I139" s="410">
        <f>[4]B!AB860</f>
        <v>329</v>
      </c>
      <c r="J139" s="410">
        <f>[4]B!AC860</f>
        <v>1384</v>
      </c>
      <c r="K139" s="410">
        <f>[4]B!AD860</f>
        <v>4</v>
      </c>
      <c r="L139" s="410">
        <f>[4]B!AE860</f>
        <v>0</v>
      </c>
      <c r="M139" s="410">
        <f>[4]B!AF860</f>
        <v>0</v>
      </c>
      <c r="N139" s="410">
        <f>[4]B!AG860</f>
        <v>0</v>
      </c>
      <c r="O139" s="410">
        <f>[4]B!AH860</f>
        <v>0</v>
      </c>
      <c r="P139" s="410">
        <f>[4]B!AI860</f>
        <v>0</v>
      </c>
      <c r="Q139" s="410">
        <f>[4]B!AJ860</f>
        <v>0</v>
      </c>
      <c r="R139" s="411"/>
      <c r="S139" s="97">
        <f>[4]B!$AL$860</f>
        <v>117711050</v>
      </c>
    </row>
    <row r="140" spans="1:19" ht="15" customHeight="1" x14ac:dyDescent="0.2">
      <c r="A140" s="563" t="s">
        <v>196</v>
      </c>
      <c r="B140" s="110" t="s">
        <v>220</v>
      </c>
      <c r="C140" s="412">
        <f>SUM(C141:C143)</f>
        <v>790</v>
      </c>
      <c r="D140" s="351">
        <f>SUM(D141:D143)</f>
        <v>790</v>
      </c>
      <c r="E140" s="459">
        <f t="shared" ref="E140:P140" si="4">SUM(E141:E143)</f>
        <v>790</v>
      </c>
      <c r="F140" s="460">
        <f t="shared" si="4"/>
        <v>0</v>
      </c>
      <c r="G140" s="461">
        <f t="shared" si="4"/>
        <v>0</v>
      </c>
      <c r="H140" s="462">
        <f t="shared" si="4"/>
        <v>92</v>
      </c>
      <c r="I140" s="463">
        <f t="shared" si="4"/>
        <v>459</v>
      </c>
      <c r="J140" s="464">
        <f t="shared" si="4"/>
        <v>239</v>
      </c>
      <c r="K140" s="462">
        <f t="shared" si="4"/>
        <v>0</v>
      </c>
      <c r="L140" s="463">
        <f t="shared" si="4"/>
        <v>0</v>
      </c>
      <c r="M140" s="464">
        <f t="shared" si="4"/>
        <v>0</v>
      </c>
      <c r="N140" s="464">
        <f>SUM(N141:N143)</f>
        <v>0</v>
      </c>
      <c r="O140" s="465">
        <f t="shared" si="4"/>
        <v>0</v>
      </c>
      <c r="P140" s="466">
        <f t="shared" si="4"/>
        <v>0</v>
      </c>
      <c r="Q140" s="467">
        <f>SUM(Q141:Q143)</f>
        <v>0</v>
      </c>
      <c r="R140" s="468">
        <f>SUM(R141:R144)</f>
        <v>0</v>
      </c>
      <c r="S140" s="97">
        <f>SUM(S141:S143)</f>
        <v>16672960</v>
      </c>
    </row>
    <row r="141" spans="1:19" ht="15" customHeight="1" x14ac:dyDescent="0.2">
      <c r="A141" s="563"/>
      <c r="B141" s="105" t="s">
        <v>221</v>
      </c>
      <c r="C141" s="384">
        <f>[4]B!C885-[4]B!C862-[4]B!C863</f>
        <v>730</v>
      </c>
      <c r="D141" s="384">
        <f>[4]B!D885-[4]B!D862-[4]B!D863</f>
        <v>730</v>
      </c>
      <c r="E141" s="384">
        <f>[4]B!E885-[4]B!E862-[4]B!E863</f>
        <v>730</v>
      </c>
      <c r="F141" s="384">
        <f>[4]B!F885-[4]B!F862-[4]B!F863</f>
        <v>0</v>
      </c>
      <c r="G141" s="384">
        <f>[4]B!G885-[4]B!G862-[4]B!G863</f>
        <v>0</v>
      </c>
      <c r="H141" s="406">
        <f>[4]B!AA885-[4]B!AA862-[4]B!AA863</f>
        <v>70</v>
      </c>
      <c r="I141" s="406">
        <f>[4]B!AB885-[4]B!AB862-[4]B!AB863</f>
        <v>440</v>
      </c>
      <c r="J141" s="406">
        <f>[4]B!AC885-[4]B!AC862-[4]B!AC863</f>
        <v>220</v>
      </c>
      <c r="K141" s="406">
        <f>[4]B!AD885-[4]B!AD862-[4]B!AD863</f>
        <v>0</v>
      </c>
      <c r="L141" s="406">
        <f>[4]B!AE885-[4]B!AE862-[4]B!AE863</f>
        <v>0</v>
      </c>
      <c r="M141" s="406">
        <f>[4]B!AF885-[4]B!AF862-[4]B!AF863</f>
        <v>0</v>
      </c>
      <c r="N141" s="406">
        <f>[4]B!AG885-[4]B!AG862-[4]B!AG863</f>
        <v>0</v>
      </c>
      <c r="O141" s="406">
        <f>[4]B!AH885-[4]B!AH862-[4]B!AH863</f>
        <v>0</v>
      </c>
      <c r="P141" s="406">
        <f>[4]B!AI885-[4]B!AI862-[4]B!AI863</f>
        <v>0</v>
      </c>
      <c r="Q141" s="406">
        <f>[4]B!AJ885-[4]B!AJ862-[4]B!AJ863</f>
        <v>0</v>
      </c>
      <c r="R141" s="407"/>
      <c r="S141" s="97">
        <f>[4]B!$AL$885-[4]B!$AL$862-[4]B!$AL$863</f>
        <v>15308560</v>
      </c>
    </row>
    <row r="142" spans="1:19" ht="15" customHeight="1" x14ac:dyDescent="0.2">
      <c r="A142" s="563"/>
      <c r="B142" s="105" t="s">
        <v>222</v>
      </c>
      <c r="C142" s="386">
        <f>[4]B!C862</f>
        <v>0</v>
      </c>
      <c r="D142" s="386">
        <f>[4]B!D862</f>
        <v>0</v>
      </c>
      <c r="E142" s="386">
        <f>[4]B!E862</f>
        <v>0</v>
      </c>
      <c r="F142" s="386">
        <f>[4]B!F862</f>
        <v>0</v>
      </c>
      <c r="G142" s="386">
        <f>[4]B!G862</f>
        <v>0</v>
      </c>
      <c r="H142" s="408">
        <f>[4]B!AA862</f>
        <v>0</v>
      </c>
      <c r="I142" s="408">
        <f>[4]B!AB862</f>
        <v>0</v>
      </c>
      <c r="J142" s="408">
        <f>[4]B!AC862</f>
        <v>0</v>
      </c>
      <c r="K142" s="408">
        <f>[4]B!AD862</f>
        <v>0</v>
      </c>
      <c r="L142" s="408">
        <f>[4]B!AE862</f>
        <v>0</v>
      </c>
      <c r="M142" s="408">
        <f>[4]B!AF862</f>
        <v>0</v>
      </c>
      <c r="N142" s="408">
        <f>[4]B!AG862</f>
        <v>0</v>
      </c>
      <c r="O142" s="408">
        <f>[4]B!AH862</f>
        <v>0</v>
      </c>
      <c r="P142" s="408">
        <f>[4]B!AI862</f>
        <v>0</v>
      </c>
      <c r="Q142" s="408">
        <f>[4]B!AJ862</f>
        <v>0</v>
      </c>
      <c r="R142" s="409"/>
      <c r="S142" s="97">
        <f>[4]B!$AL$862</f>
        <v>0</v>
      </c>
    </row>
    <row r="143" spans="1:19" ht="15" customHeight="1" x14ac:dyDescent="0.2">
      <c r="A143" s="563"/>
      <c r="B143" s="106" t="s">
        <v>223</v>
      </c>
      <c r="C143" s="388">
        <f>[4]B!C863</f>
        <v>60</v>
      </c>
      <c r="D143" s="388">
        <f>[4]B!D863</f>
        <v>60</v>
      </c>
      <c r="E143" s="388">
        <f>[4]B!E863</f>
        <v>60</v>
      </c>
      <c r="F143" s="388">
        <f>[4]B!F863</f>
        <v>0</v>
      </c>
      <c r="G143" s="388">
        <f>[4]B!G863</f>
        <v>0</v>
      </c>
      <c r="H143" s="410">
        <f>[4]B!AA863</f>
        <v>22</v>
      </c>
      <c r="I143" s="410">
        <f>[4]B!AB863</f>
        <v>19</v>
      </c>
      <c r="J143" s="410">
        <f>[4]B!AC863</f>
        <v>19</v>
      </c>
      <c r="K143" s="410">
        <f>[4]B!AD863</f>
        <v>0</v>
      </c>
      <c r="L143" s="410">
        <f>[4]B!AE863</f>
        <v>0</v>
      </c>
      <c r="M143" s="410">
        <f>[4]B!AF863</f>
        <v>0</v>
      </c>
      <c r="N143" s="410">
        <f>[4]B!AG863</f>
        <v>0</v>
      </c>
      <c r="O143" s="410">
        <f>[4]B!AH863</f>
        <v>0</v>
      </c>
      <c r="P143" s="410">
        <f>[4]B!AI863</f>
        <v>0</v>
      </c>
      <c r="Q143" s="410">
        <f>[4]B!AJ863</f>
        <v>0</v>
      </c>
      <c r="R143" s="411"/>
      <c r="S143" s="97">
        <f>[4]B!$AL$863</f>
        <v>1364400</v>
      </c>
    </row>
    <row r="144" spans="1:19" ht="15" customHeight="1" x14ac:dyDescent="0.2">
      <c r="A144" s="92" t="s">
        <v>198</v>
      </c>
      <c r="B144" s="114" t="s">
        <v>224</v>
      </c>
      <c r="C144" s="413">
        <f>[4]B!C926</f>
        <v>0</v>
      </c>
      <c r="D144" s="413">
        <f>[4]B!D926</f>
        <v>0</v>
      </c>
      <c r="E144" s="413">
        <f>[4]B!E926</f>
        <v>0</v>
      </c>
      <c r="F144" s="413">
        <f>[4]B!F926</f>
        <v>0</v>
      </c>
      <c r="G144" s="413">
        <f>[4]B!G926</f>
        <v>0</v>
      </c>
      <c r="H144" s="414">
        <f>[4]B!AA926</f>
        <v>0</v>
      </c>
      <c r="I144" s="414">
        <f>[4]B!AB926</f>
        <v>0</v>
      </c>
      <c r="J144" s="414">
        <f>[4]B!AC926</f>
        <v>0</v>
      </c>
      <c r="K144" s="414">
        <f>[4]B!AD926</f>
        <v>0</v>
      </c>
      <c r="L144" s="414">
        <f>[4]B!AE926</f>
        <v>0</v>
      </c>
      <c r="M144" s="414">
        <f>[4]B!AF926</f>
        <v>0</v>
      </c>
      <c r="N144" s="414">
        <f>[4]B!AG926</f>
        <v>0</v>
      </c>
      <c r="O144" s="414">
        <f>[4]B!AH926</f>
        <v>0</v>
      </c>
      <c r="P144" s="414">
        <f>[4]B!AI926</f>
        <v>1</v>
      </c>
      <c r="Q144" s="414">
        <f>[4]B!AJ926</f>
        <v>0</v>
      </c>
      <c r="R144" s="415"/>
      <c r="S144" s="97">
        <f>[4]B!$AL$926</f>
        <v>0</v>
      </c>
    </row>
    <row r="145" spans="1:24" s="117" customFormat="1" ht="15" customHeight="1" x14ac:dyDescent="0.2">
      <c r="A145" s="98"/>
      <c r="B145" s="115" t="s">
        <v>225</v>
      </c>
      <c r="C145" s="388">
        <f>[4]B!C970</f>
        <v>0</v>
      </c>
      <c r="D145" s="388">
        <f>[4]B!D970</f>
        <v>0</v>
      </c>
      <c r="E145" s="388">
        <f>[4]B!E970</f>
        <v>0</v>
      </c>
      <c r="F145" s="388">
        <f>[4]B!F970</f>
        <v>0</v>
      </c>
      <c r="G145" s="388">
        <f>[4]B!G970</f>
        <v>0</v>
      </c>
      <c r="H145" s="410">
        <f>[4]B!AA970</f>
        <v>0</v>
      </c>
      <c r="I145" s="410">
        <f>[4]B!AB970</f>
        <v>0</v>
      </c>
      <c r="J145" s="410">
        <f>[4]B!AC970</f>
        <v>0</v>
      </c>
      <c r="K145" s="410">
        <f>[4]B!AD970</f>
        <v>0</v>
      </c>
      <c r="L145" s="410">
        <f>[4]B!AE970</f>
        <v>0</v>
      </c>
      <c r="M145" s="410">
        <f>[4]B!AF970</f>
        <v>0</v>
      </c>
      <c r="N145" s="410">
        <f>[4]B!AG970</f>
        <v>0</v>
      </c>
      <c r="O145" s="410">
        <f>[4]B!AH970</f>
        <v>0</v>
      </c>
      <c r="P145" s="410">
        <f>[4]B!AI970</f>
        <v>0</v>
      </c>
      <c r="Q145" s="410">
        <f>[4]B!AJ970</f>
        <v>0</v>
      </c>
      <c r="R145" s="389"/>
      <c r="S145" s="116"/>
    </row>
    <row r="146" spans="1:24" s="117" customFormat="1" ht="15" customHeight="1" x14ac:dyDescent="0.2">
      <c r="A146" s="564" t="s">
        <v>226</v>
      </c>
      <c r="B146" s="565"/>
      <c r="C146" s="384">
        <f>[4]B!C655</f>
        <v>7026</v>
      </c>
      <c r="D146" s="384">
        <f>[4]B!D655</f>
        <v>6796</v>
      </c>
      <c r="E146" s="384">
        <f>[4]B!E655</f>
        <v>6796</v>
      </c>
      <c r="F146" s="384">
        <f>[4]B!F655</f>
        <v>0</v>
      </c>
      <c r="G146" s="384">
        <f>[4]B!G655</f>
        <v>230</v>
      </c>
      <c r="H146" s="406">
        <f>[4]B!AA655</f>
        <v>4340</v>
      </c>
      <c r="I146" s="406">
        <f>[4]B!AB655</f>
        <v>1610</v>
      </c>
      <c r="J146" s="406">
        <f>[4]B!AC655</f>
        <v>1076</v>
      </c>
      <c r="K146" s="406">
        <f>[4]B!AD655</f>
        <v>0</v>
      </c>
      <c r="L146" s="406">
        <f>[4]B!AE655</f>
        <v>0</v>
      </c>
      <c r="M146" s="406">
        <f>[4]B!AF655</f>
        <v>0</v>
      </c>
      <c r="N146" s="406">
        <f>[4]B!AG655</f>
        <v>0</v>
      </c>
      <c r="O146" s="406">
        <f>[4]B!AH655</f>
        <v>0</v>
      </c>
      <c r="P146" s="406">
        <f>[4]B!AI655</f>
        <v>0</v>
      </c>
      <c r="Q146" s="406">
        <f>[4]B!AJ655</f>
        <v>0</v>
      </c>
      <c r="R146" s="385"/>
      <c r="S146" s="116"/>
    </row>
    <row r="147" spans="1:24" s="3" customFormat="1" ht="15" customHeight="1" x14ac:dyDescent="0.2">
      <c r="A147" s="566" t="s">
        <v>227</v>
      </c>
      <c r="B147" s="567"/>
      <c r="C147" s="416">
        <f>[4]B!C1206</f>
        <v>0</v>
      </c>
      <c r="D147" s="416">
        <f>[4]B!D1206</f>
        <v>0</v>
      </c>
      <c r="E147" s="416">
        <f>[4]B!E1206</f>
        <v>0</v>
      </c>
      <c r="F147" s="416">
        <f>[4]B!F1206</f>
        <v>0</v>
      </c>
      <c r="G147" s="416">
        <f>[4]B!G1206</f>
        <v>0</v>
      </c>
      <c r="H147" s="417">
        <f>[4]B!AA1206</f>
        <v>0</v>
      </c>
      <c r="I147" s="417">
        <f>[4]B!AB1206</f>
        <v>0</v>
      </c>
      <c r="J147" s="417">
        <f>[4]B!AC1206</f>
        <v>0</v>
      </c>
      <c r="K147" s="417">
        <f>[4]B!AD1206</f>
        <v>0</v>
      </c>
      <c r="L147" s="417">
        <f>[4]B!AE1206</f>
        <v>0</v>
      </c>
      <c r="M147" s="417">
        <f>[4]B!AF1206</f>
        <v>0</v>
      </c>
      <c r="N147" s="417">
        <f>[4]B!AG1206</f>
        <v>0</v>
      </c>
      <c r="O147" s="417">
        <f>[4]B!AH1206</f>
        <v>0</v>
      </c>
      <c r="P147" s="417">
        <f>[4]B!AI1206</f>
        <v>1796</v>
      </c>
      <c r="Q147" s="417">
        <f>[4]B!AJ1206</f>
        <v>0</v>
      </c>
      <c r="R147" s="418"/>
      <c r="S147" s="118">
        <f>[4]B!$AL$1206</f>
        <v>0</v>
      </c>
      <c r="T147" s="75"/>
    </row>
    <row r="148" spans="1:24" ht="20.45" customHeight="1" x14ac:dyDescent="0.2">
      <c r="A148" s="3" t="s">
        <v>228</v>
      </c>
      <c r="C148" s="4"/>
      <c r="R148" s="119"/>
      <c r="U148" s="120"/>
    </row>
    <row r="149" spans="1:24" ht="24.95" customHeight="1" x14ac:dyDescent="0.2">
      <c r="A149" s="610" t="s">
        <v>229</v>
      </c>
      <c r="B149" s="611"/>
      <c r="C149" s="556" t="s">
        <v>160</v>
      </c>
      <c r="D149" s="588" t="s">
        <v>230</v>
      </c>
      <c r="E149" s="589"/>
      <c r="F149" s="589"/>
      <c r="G149" s="609"/>
      <c r="H149" s="612" t="s">
        <v>172</v>
      </c>
      <c r="I149" s="612"/>
      <c r="J149" s="613"/>
      <c r="K149" s="614" t="s">
        <v>173</v>
      </c>
      <c r="L149" s="614"/>
      <c r="M149" s="614"/>
      <c r="N149" s="596" t="s">
        <v>174</v>
      </c>
      <c r="O149" s="599" t="s">
        <v>175</v>
      </c>
      <c r="P149" s="600"/>
      <c r="Q149" s="568" t="s">
        <v>176</v>
      </c>
      <c r="R149" s="608" t="s">
        <v>7</v>
      </c>
      <c r="U149" s="120"/>
    </row>
    <row r="150" spans="1:24" ht="20.100000000000001" customHeight="1" x14ac:dyDescent="0.2">
      <c r="A150" s="610"/>
      <c r="B150" s="611"/>
      <c r="C150" s="557"/>
      <c r="D150" s="574" t="s">
        <v>178</v>
      </c>
      <c r="E150" s="588" t="s">
        <v>179</v>
      </c>
      <c r="F150" s="609"/>
      <c r="G150" s="574" t="s">
        <v>180</v>
      </c>
      <c r="H150" s="580" t="s">
        <v>181</v>
      </c>
      <c r="I150" s="582" t="s">
        <v>182</v>
      </c>
      <c r="J150" s="584" t="s">
        <v>183</v>
      </c>
      <c r="K150" s="586" t="s">
        <v>184</v>
      </c>
      <c r="L150" s="587" t="s">
        <v>185</v>
      </c>
      <c r="M150" s="601" t="s">
        <v>186</v>
      </c>
      <c r="N150" s="597"/>
      <c r="O150" s="602" t="s">
        <v>187</v>
      </c>
      <c r="P150" s="603" t="s">
        <v>188</v>
      </c>
      <c r="Q150" s="569"/>
      <c r="R150" s="608"/>
      <c r="U150" s="120"/>
    </row>
    <row r="151" spans="1:24" ht="20.100000000000001" customHeight="1" x14ac:dyDescent="0.2">
      <c r="A151" s="610"/>
      <c r="B151" s="611"/>
      <c r="C151" s="558"/>
      <c r="D151" s="575"/>
      <c r="E151" s="121" t="s">
        <v>189</v>
      </c>
      <c r="F151" s="89" t="s">
        <v>190</v>
      </c>
      <c r="G151" s="575"/>
      <c r="H151" s="581"/>
      <c r="I151" s="583"/>
      <c r="J151" s="585"/>
      <c r="K151" s="586"/>
      <c r="L151" s="587"/>
      <c r="M151" s="601"/>
      <c r="N151" s="598"/>
      <c r="O151" s="602"/>
      <c r="P151" s="603"/>
      <c r="Q151" s="570"/>
      <c r="R151" s="608"/>
      <c r="U151" s="120"/>
    </row>
    <row r="152" spans="1:24" ht="15" customHeight="1" x14ac:dyDescent="0.2">
      <c r="A152" s="604" t="s">
        <v>231</v>
      </c>
      <c r="B152" s="605"/>
      <c r="C152" s="419">
        <f>[4]B!C1048</f>
        <v>0</v>
      </c>
      <c r="D152" s="420">
        <f>[4]B!D1048</f>
        <v>0</v>
      </c>
      <c r="E152" s="420">
        <f>[4]B!E1048</f>
        <v>0</v>
      </c>
      <c r="F152" s="420">
        <f>[4]B!F1048</f>
        <v>0</v>
      </c>
      <c r="G152" s="420">
        <f>[4]B!G1048</f>
        <v>0</v>
      </c>
      <c r="H152" s="420">
        <f>[4]B!AA1048</f>
        <v>0</v>
      </c>
      <c r="I152" s="420">
        <f>[4]B!AB1048</f>
        <v>0</v>
      </c>
      <c r="J152" s="420">
        <f>[4]B!AC1048</f>
        <v>0</v>
      </c>
      <c r="K152" s="420">
        <f>[4]B!AD1048</f>
        <v>0</v>
      </c>
      <c r="L152" s="420">
        <f>[4]B!AE1048</f>
        <v>0</v>
      </c>
      <c r="M152" s="420">
        <f>[4]B!AF1048</f>
        <v>0</v>
      </c>
      <c r="N152" s="420">
        <f>[4]B!AG1048</f>
        <v>0</v>
      </c>
      <c r="O152" s="420">
        <f>[4]B!AH1048</f>
        <v>0</v>
      </c>
      <c r="P152" s="420">
        <f>[4]B!AI1048</f>
        <v>17</v>
      </c>
      <c r="Q152" s="420">
        <f>[4]B!AJ1048</f>
        <v>0</v>
      </c>
      <c r="R152" s="122">
        <f>[4]B!AL1048</f>
        <v>0</v>
      </c>
      <c r="U152" s="120"/>
    </row>
    <row r="153" spans="1:24" ht="15" customHeight="1" x14ac:dyDescent="0.2">
      <c r="A153" s="123" t="s">
        <v>232</v>
      </c>
      <c r="B153" s="124"/>
      <c r="C153" s="421"/>
      <c r="D153" s="422"/>
      <c r="E153" s="423"/>
      <c r="F153" s="424"/>
      <c r="G153" s="425"/>
      <c r="H153" s="423"/>
      <c r="I153" s="426"/>
      <c r="J153" s="424"/>
      <c r="K153" s="423"/>
      <c r="L153" s="426"/>
      <c r="M153" s="424"/>
      <c r="N153" s="427"/>
      <c r="O153" s="423"/>
      <c r="P153" s="424"/>
      <c r="Q153" s="428"/>
      <c r="R153" s="428"/>
      <c r="U153" s="120"/>
    </row>
    <row r="154" spans="1:24" ht="15" customHeight="1" x14ac:dyDescent="0.2">
      <c r="A154" s="604" t="s">
        <v>233</v>
      </c>
      <c r="B154" s="605"/>
      <c r="C154" s="429">
        <f>[4]B!C1054</f>
        <v>0</v>
      </c>
      <c r="D154" s="430">
        <f>[4]B!D1054</f>
        <v>0</v>
      </c>
      <c r="E154" s="430">
        <f>[4]B!E1054</f>
        <v>0</v>
      </c>
      <c r="F154" s="430">
        <f>[4]B!F1054</f>
        <v>0</v>
      </c>
      <c r="G154" s="430">
        <f>[4]B!G1054</f>
        <v>0</v>
      </c>
      <c r="H154" s="430">
        <f>[4]B!AA1054</f>
        <v>0</v>
      </c>
      <c r="I154" s="430">
        <f>[4]B!AB1054</f>
        <v>0</v>
      </c>
      <c r="J154" s="430">
        <f>[4]B!AC1054</f>
        <v>0</v>
      </c>
      <c r="K154" s="430">
        <f>[4]B!AD1054</f>
        <v>0</v>
      </c>
      <c r="L154" s="430">
        <f>[4]B!AE1054</f>
        <v>0</v>
      </c>
      <c r="M154" s="430">
        <f>[4]B!AF1054</f>
        <v>0</v>
      </c>
      <c r="N154" s="430">
        <f>[4]B!AG1054</f>
        <v>0</v>
      </c>
      <c r="O154" s="430">
        <f>[4]B!AH1054</f>
        <v>0</v>
      </c>
      <c r="P154" s="430">
        <f>[4]B!AI1054</f>
        <v>0</v>
      </c>
      <c r="Q154" s="430">
        <f>[4]B!AJ1054</f>
        <v>0</v>
      </c>
      <c r="R154" s="97">
        <f>[4]B!AL1054</f>
        <v>0</v>
      </c>
      <c r="U154" s="120"/>
    </row>
    <row r="155" spans="1:24" ht="15" customHeight="1" x14ac:dyDescent="0.2">
      <c r="A155" s="606" t="s">
        <v>234</v>
      </c>
      <c r="B155" s="607"/>
      <c r="C155" s="431">
        <f>[4]B!C1064</f>
        <v>0</v>
      </c>
      <c r="D155" s="432">
        <f>[4]B!D1064</f>
        <v>0</v>
      </c>
      <c r="E155" s="432">
        <f>[4]B!E1064</f>
        <v>0</v>
      </c>
      <c r="F155" s="432">
        <f>[4]B!F1064</f>
        <v>0</v>
      </c>
      <c r="G155" s="432">
        <f>[4]B!G1064</f>
        <v>0</v>
      </c>
      <c r="H155" s="432">
        <f>[4]B!AA1064</f>
        <v>0</v>
      </c>
      <c r="I155" s="432">
        <f>[4]B!AB1064</f>
        <v>0</v>
      </c>
      <c r="J155" s="432">
        <f>[4]B!AC1064</f>
        <v>0</v>
      </c>
      <c r="K155" s="432">
        <f>[4]B!AD1064</f>
        <v>0</v>
      </c>
      <c r="L155" s="432">
        <f>[4]B!AE1064</f>
        <v>0</v>
      </c>
      <c r="M155" s="432">
        <f>[4]B!AF1064</f>
        <v>0</v>
      </c>
      <c r="N155" s="432">
        <f>[4]B!AG1064</f>
        <v>0</v>
      </c>
      <c r="O155" s="432">
        <f>[4]B!AH1064</f>
        <v>0</v>
      </c>
      <c r="P155" s="432">
        <f>[4]B!AI1064</f>
        <v>0</v>
      </c>
      <c r="Q155" s="432">
        <f>[4]B!AJ1064</f>
        <v>0</v>
      </c>
      <c r="R155" s="97">
        <f>[4]B!AL1064</f>
        <v>0</v>
      </c>
      <c r="U155" s="120"/>
    </row>
    <row r="156" spans="1:24" ht="15" customHeight="1" x14ac:dyDescent="0.2">
      <c r="A156" s="606" t="s">
        <v>235</v>
      </c>
      <c r="B156" s="607"/>
      <c r="C156" s="433">
        <f>[4]B!C1087</f>
        <v>0</v>
      </c>
      <c r="D156" s="434">
        <f>[4]B!D1087</f>
        <v>0</v>
      </c>
      <c r="E156" s="434">
        <f>[4]B!E1087</f>
        <v>0</v>
      </c>
      <c r="F156" s="434">
        <f>[4]B!F1087</f>
        <v>0</v>
      </c>
      <c r="G156" s="434">
        <f>[4]B!G1087</f>
        <v>0</v>
      </c>
      <c r="H156" s="434">
        <f>[4]B!AA1087</f>
        <v>0</v>
      </c>
      <c r="I156" s="434">
        <f>[4]B!AB1087</f>
        <v>0</v>
      </c>
      <c r="J156" s="434">
        <f>[4]B!AC1087</f>
        <v>0</v>
      </c>
      <c r="K156" s="434">
        <f>[4]B!AD1087</f>
        <v>0</v>
      </c>
      <c r="L156" s="434">
        <f>[4]B!AE1087</f>
        <v>0</v>
      </c>
      <c r="M156" s="434">
        <f>[4]B!AF1087</f>
        <v>0</v>
      </c>
      <c r="N156" s="434">
        <f>[4]B!AG1087</f>
        <v>0</v>
      </c>
      <c r="O156" s="434">
        <f>[4]B!AH1087</f>
        <v>0</v>
      </c>
      <c r="P156" s="434">
        <f>[4]B!AI1087</f>
        <v>0</v>
      </c>
      <c r="Q156" s="434">
        <f>[4]B!AJ1087</f>
        <v>0</v>
      </c>
      <c r="R156" s="97">
        <f>[4]B!AL1086</f>
        <v>0</v>
      </c>
      <c r="U156" s="120"/>
    </row>
    <row r="157" spans="1:24" ht="15" customHeight="1" x14ac:dyDescent="0.2">
      <c r="A157" s="559" t="s">
        <v>79</v>
      </c>
      <c r="B157" s="620"/>
      <c r="C157" s="435">
        <f t="shared" ref="C157:R157" si="5">SUM(C152+C154+C155+C156)</f>
        <v>0</v>
      </c>
      <c r="D157" s="435">
        <f t="shared" si="5"/>
        <v>0</v>
      </c>
      <c r="E157" s="435">
        <f t="shared" si="5"/>
        <v>0</v>
      </c>
      <c r="F157" s="435">
        <f t="shared" si="5"/>
        <v>0</v>
      </c>
      <c r="G157" s="435">
        <f t="shared" si="5"/>
        <v>0</v>
      </c>
      <c r="H157" s="435">
        <f t="shared" si="5"/>
        <v>0</v>
      </c>
      <c r="I157" s="435">
        <f t="shared" si="5"/>
        <v>0</v>
      </c>
      <c r="J157" s="435">
        <f t="shared" si="5"/>
        <v>0</v>
      </c>
      <c r="K157" s="435">
        <f t="shared" si="5"/>
        <v>0</v>
      </c>
      <c r="L157" s="435">
        <f t="shared" si="5"/>
        <v>0</v>
      </c>
      <c r="M157" s="435">
        <f t="shared" si="5"/>
        <v>0</v>
      </c>
      <c r="N157" s="435">
        <f t="shared" si="5"/>
        <v>0</v>
      </c>
      <c r="O157" s="435">
        <f t="shared" si="5"/>
        <v>0</v>
      </c>
      <c r="P157" s="435">
        <f t="shared" si="5"/>
        <v>17</v>
      </c>
      <c r="Q157" s="435">
        <f t="shared" si="5"/>
        <v>0</v>
      </c>
      <c r="R157" s="122">
        <f t="shared" si="5"/>
        <v>0</v>
      </c>
      <c r="U157" s="120"/>
    </row>
    <row r="158" spans="1:24" s="72" customFormat="1" ht="24.95" customHeight="1" x14ac:dyDescent="0.2">
      <c r="A158" s="67" t="s">
        <v>236</v>
      </c>
      <c r="B158" s="126"/>
      <c r="C158" s="126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/>
      <c r="O158" s="265"/>
      <c r="P158" s="265"/>
      <c r="Q158" s="265"/>
      <c r="R158" s="265"/>
      <c r="S158" s="5"/>
      <c r="T158" s="5"/>
      <c r="X158" s="5"/>
    </row>
    <row r="159" spans="1:24" ht="24" customHeight="1" x14ac:dyDescent="0.2">
      <c r="A159" s="610" t="s">
        <v>237</v>
      </c>
      <c r="B159" s="611"/>
      <c r="C159" s="556" t="s">
        <v>160</v>
      </c>
      <c r="D159" s="621" t="s">
        <v>230</v>
      </c>
      <c r="E159" s="621"/>
      <c r="F159" s="621"/>
      <c r="G159" s="621"/>
      <c r="H159" s="612" t="s">
        <v>172</v>
      </c>
      <c r="I159" s="612"/>
      <c r="J159" s="613"/>
      <c r="K159" s="614" t="s">
        <v>173</v>
      </c>
      <c r="L159" s="614"/>
      <c r="M159" s="614"/>
      <c r="N159" s="596" t="s">
        <v>174</v>
      </c>
      <c r="O159" s="599" t="s">
        <v>175</v>
      </c>
      <c r="P159" s="600"/>
      <c r="Q159" s="568" t="s">
        <v>176</v>
      </c>
      <c r="R159" s="608" t="s">
        <v>7</v>
      </c>
    </row>
    <row r="160" spans="1:24" ht="20.100000000000001" customHeight="1" x14ac:dyDescent="0.2">
      <c r="A160" s="610"/>
      <c r="B160" s="611"/>
      <c r="C160" s="557"/>
      <c r="D160" s="615" t="s">
        <v>238</v>
      </c>
      <c r="E160" s="617" t="s">
        <v>179</v>
      </c>
      <c r="F160" s="577"/>
      <c r="G160" s="618" t="s">
        <v>239</v>
      </c>
      <c r="H160" s="580" t="s">
        <v>181</v>
      </c>
      <c r="I160" s="582" t="s">
        <v>182</v>
      </c>
      <c r="J160" s="584" t="s">
        <v>183</v>
      </c>
      <c r="K160" s="586" t="s">
        <v>184</v>
      </c>
      <c r="L160" s="587" t="s">
        <v>185</v>
      </c>
      <c r="M160" s="601" t="s">
        <v>186</v>
      </c>
      <c r="N160" s="597"/>
      <c r="O160" s="602" t="s">
        <v>187</v>
      </c>
      <c r="P160" s="603" t="s">
        <v>188</v>
      </c>
      <c r="Q160" s="569"/>
      <c r="R160" s="608"/>
      <c r="S160" s="127"/>
      <c r="T160" s="72"/>
    </row>
    <row r="161" spans="1:22" ht="20.100000000000001" customHeight="1" x14ac:dyDescent="0.2">
      <c r="A161" s="610"/>
      <c r="B161" s="611"/>
      <c r="C161" s="558"/>
      <c r="D161" s="616"/>
      <c r="E161" s="121" t="s">
        <v>189</v>
      </c>
      <c r="F161" s="89" t="s">
        <v>190</v>
      </c>
      <c r="G161" s="619"/>
      <c r="H161" s="581"/>
      <c r="I161" s="583"/>
      <c r="J161" s="585"/>
      <c r="K161" s="586"/>
      <c r="L161" s="587"/>
      <c r="M161" s="601"/>
      <c r="N161" s="598"/>
      <c r="O161" s="602"/>
      <c r="P161" s="603"/>
      <c r="Q161" s="570"/>
      <c r="R161" s="608"/>
      <c r="S161" s="119"/>
    </row>
    <row r="162" spans="1:22" ht="15" customHeight="1" x14ac:dyDescent="0.2">
      <c r="A162" s="266">
        <v>1901023</v>
      </c>
      <c r="B162" s="267" t="s">
        <v>240</v>
      </c>
      <c r="C162" s="268">
        <f>[4]B!C2450</f>
        <v>10</v>
      </c>
      <c r="D162" s="268">
        <f>[4]B!D2450</f>
        <v>10</v>
      </c>
      <c r="E162" s="269">
        <f>[4]B!E2450</f>
        <v>10</v>
      </c>
      <c r="F162" s="269">
        <f>[4]B!F2450</f>
        <v>0</v>
      </c>
      <c r="G162" s="269">
        <f>[4]B!G2450</f>
        <v>0</v>
      </c>
      <c r="H162" s="270">
        <f>[4]B!AA2450</f>
        <v>10</v>
      </c>
      <c r="I162" s="270">
        <f>[4]B!AB2450</f>
        <v>0</v>
      </c>
      <c r="J162" s="270">
        <f>[4]B!AC2450</f>
        <v>0</v>
      </c>
      <c r="K162" s="270">
        <f>[4]B!AD2450</f>
        <v>0</v>
      </c>
      <c r="L162" s="270">
        <f>[4]B!AE2450</f>
        <v>0</v>
      </c>
      <c r="M162" s="270">
        <f>[4]B!AF2450</f>
        <v>0</v>
      </c>
      <c r="N162" s="270">
        <f>[4]B!AG2450</f>
        <v>0</v>
      </c>
      <c r="O162" s="270">
        <f>[4]B!AH2450</f>
        <v>0</v>
      </c>
      <c r="P162" s="270">
        <f>[4]B!AI2450</f>
        <v>0</v>
      </c>
      <c r="Q162" s="270">
        <f>[4]B!AJ2450</f>
        <v>0</v>
      </c>
      <c r="R162" s="128">
        <f>[4]B!$AL$2450</f>
        <v>507700</v>
      </c>
    </row>
    <row r="163" spans="1:22" ht="15" customHeight="1" x14ac:dyDescent="0.2">
      <c r="A163" s="271">
        <v>1901024</v>
      </c>
      <c r="B163" s="272" t="s">
        <v>241</v>
      </c>
      <c r="C163" s="268">
        <f>[4]B!C2451</f>
        <v>0</v>
      </c>
      <c r="D163" s="268">
        <f>[4]B!D2451</f>
        <v>0</v>
      </c>
      <c r="E163" s="269">
        <f>[4]B!E2451</f>
        <v>0</v>
      </c>
      <c r="F163" s="269">
        <f>[4]B!F2451</f>
        <v>0</v>
      </c>
      <c r="G163" s="269">
        <f>[4]B!G2451</f>
        <v>0</v>
      </c>
      <c r="H163" s="270">
        <f>[4]B!AA2451</f>
        <v>0</v>
      </c>
      <c r="I163" s="270">
        <f>[4]B!AB2451</f>
        <v>0</v>
      </c>
      <c r="J163" s="270">
        <f>[4]B!AC2451</f>
        <v>0</v>
      </c>
      <c r="K163" s="270">
        <f>[4]B!AD2451</f>
        <v>0</v>
      </c>
      <c r="L163" s="270">
        <f>[4]B!AE2451</f>
        <v>0</v>
      </c>
      <c r="M163" s="270">
        <f>[4]B!AF2451</f>
        <v>0</v>
      </c>
      <c r="N163" s="270">
        <f>[4]B!AG2451</f>
        <v>0</v>
      </c>
      <c r="O163" s="270">
        <f>[4]B!AH2451</f>
        <v>0</v>
      </c>
      <c r="P163" s="270">
        <f>[4]B!AI2451</f>
        <v>0</v>
      </c>
      <c r="Q163" s="270">
        <f>[4]B!AJ2451</f>
        <v>0</v>
      </c>
      <c r="R163" s="129">
        <f>[4]B!$AL$2451</f>
        <v>0</v>
      </c>
    </row>
    <row r="164" spans="1:22" ht="15" customHeight="1" x14ac:dyDescent="0.2">
      <c r="A164" s="271">
        <v>1901025</v>
      </c>
      <c r="B164" s="272" t="s">
        <v>242</v>
      </c>
      <c r="C164" s="268">
        <f>[4]B!C2452</f>
        <v>0</v>
      </c>
      <c r="D164" s="268">
        <f>[4]B!D2452</f>
        <v>0</v>
      </c>
      <c r="E164" s="269">
        <f>[4]B!E2452</f>
        <v>0</v>
      </c>
      <c r="F164" s="269">
        <f>[4]B!F2452</f>
        <v>0</v>
      </c>
      <c r="G164" s="269">
        <f>[4]B!G2452</f>
        <v>0</v>
      </c>
      <c r="H164" s="270">
        <f>[4]B!AA2452</f>
        <v>0</v>
      </c>
      <c r="I164" s="270">
        <f>[4]B!AB2452</f>
        <v>0</v>
      </c>
      <c r="J164" s="270">
        <f>[4]B!AC2452</f>
        <v>0</v>
      </c>
      <c r="K164" s="270">
        <f>[4]B!AD2452</f>
        <v>0</v>
      </c>
      <c r="L164" s="270">
        <f>[4]B!AE2452</f>
        <v>0</v>
      </c>
      <c r="M164" s="270">
        <f>[4]B!AF2452</f>
        <v>0</v>
      </c>
      <c r="N164" s="270">
        <f>[4]B!AG2452</f>
        <v>0</v>
      </c>
      <c r="O164" s="270">
        <f>[4]B!AH2452</f>
        <v>0</v>
      </c>
      <c r="P164" s="270">
        <f>[4]B!AI2452</f>
        <v>0</v>
      </c>
      <c r="Q164" s="270">
        <f>[4]B!AJ2452</f>
        <v>0</v>
      </c>
      <c r="R164" s="129">
        <f>[4]B!$AL$2452</f>
        <v>0</v>
      </c>
    </row>
    <row r="165" spans="1:22" ht="15" customHeight="1" x14ac:dyDescent="0.2">
      <c r="A165" s="271">
        <v>1901026</v>
      </c>
      <c r="B165" s="272" t="s">
        <v>243</v>
      </c>
      <c r="C165" s="268">
        <f>[4]B!C2453</f>
        <v>0</v>
      </c>
      <c r="D165" s="268">
        <f>[4]B!D2453</f>
        <v>0</v>
      </c>
      <c r="E165" s="269">
        <f>[4]B!E2453</f>
        <v>0</v>
      </c>
      <c r="F165" s="269">
        <f>[4]B!F2453</f>
        <v>0</v>
      </c>
      <c r="G165" s="269">
        <f>[4]B!G2453</f>
        <v>0</v>
      </c>
      <c r="H165" s="270">
        <f>[4]B!AA2453</f>
        <v>0</v>
      </c>
      <c r="I165" s="270">
        <f>[4]B!AB2453</f>
        <v>0</v>
      </c>
      <c r="J165" s="270">
        <f>[4]B!AC2453</f>
        <v>0</v>
      </c>
      <c r="K165" s="270">
        <f>[4]B!AD2453</f>
        <v>0</v>
      </c>
      <c r="L165" s="270">
        <f>[4]B!AE2453</f>
        <v>0</v>
      </c>
      <c r="M165" s="270">
        <f>[4]B!AF2453</f>
        <v>0</v>
      </c>
      <c r="N165" s="270">
        <f>[4]B!AG2453</f>
        <v>0</v>
      </c>
      <c r="O165" s="270">
        <f>[4]B!AH2453</f>
        <v>0</v>
      </c>
      <c r="P165" s="270">
        <f>[4]B!AI2453</f>
        <v>0</v>
      </c>
      <c r="Q165" s="270">
        <f>[4]B!AJ2453</f>
        <v>0</v>
      </c>
      <c r="R165" s="129">
        <f>[4]B!$AL$2453</f>
        <v>0</v>
      </c>
    </row>
    <row r="166" spans="1:22" ht="15" customHeight="1" x14ac:dyDescent="0.2">
      <c r="A166" s="271">
        <v>1901126</v>
      </c>
      <c r="B166" s="272" t="s">
        <v>244</v>
      </c>
      <c r="C166" s="268">
        <f>[4]B!C2454</f>
        <v>0</v>
      </c>
      <c r="D166" s="268">
        <f>[4]B!D2454</f>
        <v>0</v>
      </c>
      <c r="E166" s="269">
        <f>[4]B!E2454</f>
        <v>0</v>
      </c>
      <c r="F166" s="269">
        <f>[4]B!F2454</f>
        <v>0</v>
      </c>
      <c r="G166" s="269">
        <f>[4]B!G2454</f>
        <v>0</v>
      </c>
      <c r="H166" s="270">
        <f>[4]B!AA2454</f>
        <v>0</v>
      </c>
      <c r="I166" s="270">
        <f>[4]B!AB2454</f>
        <v>0</v>
      </c>
      <c r="J166" s="270">
        <f>[4]B!AC2454</f>
        <v>0</v>
      </c>
      <c r="K166" s="270">
        <f>[4]B!AD2454</f>
        <v>0</v>
      </c>
      <c r="L166" s="270">
        <f>[4]B!AE2454</f>
        <v>0</v>
      </c>
      <c r="M166" s="270">
        <f>[4]B!AF2454</f>
        <v>0</v>
      </c>
      <c r="N166" s="270">
        <f>[4]B!AG2454</f>
        <v>0</v>
      </c>
      <c r="O166" s="270">
        <f>[4]B!AH2454</f>
        <v>0</v>
      </c>
      <c r="P166" s="270">
        <f>[4]B!AI2454</f>
        <v>0</v>
      </c>
      <c r="Q166" s="270">
        <f>[4]B!AJ2454</f>
        <v>0</v>
      </c>
      <c r="R166" s="129">
        <f>[4]B!$AL$2454</f>
        <v>0</v>
      </c>
    </row>
    <row r="167" spans="1:22" ht="15" customHeight="1" x14ac:dyDescent="0.2">
      <c r="A167" s="271">
        <v>1901027</v>
      </c>
      <c r="B167" s="272" t="s">
        <v>245</v>
      </c>
      <c r="C167" s="268">
        <f>[4]B!C2455</f>
        <v>0</v>
      </c>
      <c r="D167" s="268">
        <f>[4]B!D2455</f>
        <v>0</v>
      </c>
      <c r="E167" s="269">
        <f>[4]B!E2455</f>
        <v>0</v>
      </c>
      <c r="F167" s="269">
        <f>[4]B!F2455</f>
        <v>0</v>
      </c>
      <c r="G167" s="269">
        <f>[4]B!G2455</f>
        <v>0</v>
      </c>
      <c r="H167" s="270">
        <f>[4]B!AA2455</f>
        <v>0</v>
      </c>
      <c r="I167" s="270">
        <f>[4]B!AB2455</f>
        <v>0</v>
      </c>
      <c r="J167" s="270">
        <f>[4]B!AC2455</f>
        <v>0</v>
      </c>
      <c r="K167" s="270">
        <f>[4]B!AD2455</f>
        <v>0</v>
      </c>
      <c r="L167" s="270">
        <f>[4]B!AE2455</f>
        <v>0</v>
      </c>
      <c r="M167" s="270">
        <f>[4]B!AF2455</f>
        <v>0</v>
      </c>
      <c r="N167" s="270">
        <f>[4]B!AG2455</f>
        <v>0</v>
      </c>
      <c r="O167" s="270">
        <f>[4]B!AH2455</f>
        <v>0</v>
      </c>
      <c r="P167" s="270">
        <f>[4]B!AI2455</f>
        <v>0</v>
      </c>
      <c r="Q167" s="270">
        <f>[4]B!AJ2455</f>
        <v>0</v>
      </c>
      <c r="R167" s="129">
        <f>[4]B!$AL$2455</f>
        <v>0</v>
      </c>
    </row>
    <row r="168" spans="1:22" ht="15" customHeight="1" x14ac:dyDescent="0.2">
      <c r="A168" s="271">
        <v>1901028</v>
      </c>
      <c r="B168" s="272" t="s">
        <v>246</v>
      </c>
      <c r="C168" s="268">
        <f>[4]B!C2456</f>
        <v>0</v>
      </c>
      <c r="D168" s="268">
        <f>[4]B!D2456</f>
        <v>0</v>
      </c>
      <c r="E168" s="269">
        <f>[4]B!E2456</f>
        <v>0</v>
      </c>
      <c r="F168" s="269">
        <f>[4]B!F2456</f>
        <v>0</v>
      </c>
      <c r="G168" s="269">
        <f>[4]B!G2456</f>
        <v>0</v>
      </c>
      <c r="H168" s="270">
        <f>[4]B!AA2456</f>
        <v>0</v>
      </c>
      <c r="I168" s="270">
        <f>[4]B!AB2456</f>
        <v>0</v>
      </c>
      <c r="J168" s="270">
        <f>[4]B!AC2456</f>
        <v>0</v>
      </c>
      <c r="K168" s="270">
        <f>[4]B!AD2456</f>
        <v>0</v>
      </c>
      <c r="L168" s="270">
        <f>[4]B!AE2456</f>
        <v>0</v>
      </c>
      <c r="M168" s="270">
        <f>[4]B!AF2456</f>
        <v>0</v>
      </c>
      <c r="N168" s="270">
        <f>[4]B!AG2456</f>
        <v>0</v>
      </c>
      <c r="O168" s="270">
        <f>[4]B!AH2456</f>
        <v>0</v>
      </c>
      <c r="P168" s="270">
        <f>[4]B!AI2456</f>
        <v>0</v>
      </c>
      <c r="Q168" s="270">
        <f>[4]B!AJ2456</f>
        <v>0</v>
      </c>
      <c r="R168" s="129">
        <f>[4]B!$AL$2456</f>
        <v>0</v>
      </c>
    </row>
    <row r="169" spans="1:22" ht="15" customHeight="1" x14ac:dyDescent="0.2">
      <c r="A169" s="273">
        <v>1901029</v>
      </c>
      <c r="B169" s="274" t="s">
        <v>247</v>
      </c>
      <c r="C169" s="268">
        <f>[4]B!C2457</f>
        <v>0</v>
      </c>
      <c r="D169" s="268">
        <f>[4]B!D2457</f>
        <v>0</v>
      </c>
      <c r="E169" s="269">
        <f>[4]B!E2457</f>
        <v>0</v>
      </c>
      <c r="F169" s="269">
        <f>[4]B!F2457</f>
        <v>0</v>
      </c>
      <c r="G169" s="269">
        <f>[4]B!G2457</f>
        <v>0</v>
      </c>
      <c r="H169" s="270">
        <f>[4]B!AA2457</f>
        <v>0</v>
      </c>
      <c r="I169" s="270">
        <f>[4]B!AB2457</f>
        <v>0</v>
      </c>
      <c r="J169" s="270">
        <f>[4]B!AC2457</f>
        <v>0</v>
      </c>
      <c r="K169" s="270">
        <f>[4]B!AD2457</f>
        <v>0</v>
      </c>
      <c r="L169" s="270">
        <f>[4]B!AE2457</f>
        <v>0</v>
      </c>
      <c r="M169" s="270">
        <f>[4]B!AF2457</f>
        <v>0</v>
      </c>
      <c r="N169" s="270">
        <f>[4]B!AG2457</f>
        <v>0</v>
      </c>
      <c r="O169" s="270">
        <f>[4]B!AH2457</f>
        <v>0</v>
      </c>
      <c r="P169" s="270">
        <f>[4]B!AI2457</f>
        <v>0</v>
      </c>
      <c r="Q169" s="270">
        <f>[4]B!AJ2457</f>
        <v>0</v>
      </c>
      <c r="R169" s="130">
        <f>[4]B!$AL$2457</f>
        <v>0</v>
      </c>
    </row>
    <row r="170" spans="1:22" s="394" customFormat="1" ht="15" customHeight="1" x14ac:dyDescent="0.2">
      <c r="A170" s="713" t="s">
        <v>160</v>
      </c>
      <c r="B170" s="714"/>
      <c r="C170" s="275">
        <f>SUM(C162:C169)</f>
        <v>10</v>
      </c>
      <c r="D170" s="436">
        <f>SUM(D162:D169)</f>
        <v>10</v>
      </c>
      <c r="E170" s="437">
        <f t="shared" ref="E170:Q170" si="6">SUM(E162:E169)</f>
        <v>10</v>
      </c>
      <c r="F170" s="437">
        <f t="shared" si="6"/>
        <v>0</v>
      </c>
      <c r="G170" s="437">
        <f t="shared" si="6"/>
        <v>0</v>
      </c>
      <c r="H170" s="437">
        <f t="shared" si="6"/>
        <v>10</v>
      </c>
      <c r="I170" s="437">
        <f t="shared" si="6"/>
        <v>0</v>
      </c>
      <c r="J170" s="437">
        <f t="shared" si="6"/>
        <v>0</v>
      </c>
      <c r="K170" s="437">
        <f t="shared" si="6"/>
        <v>0</v>
      </c>
      <c r="L170" s="437">
        <f t="shared" si="6"/>
        <v>0</v>
      </c>
      <c r="M170" s="437">
        <f t="shared" si="6"/>
        <v>0</v>
      </c>
      <c r="N170" s="437">
        <f t="shared" si="6"/>
        <v>0</v>
      </c>
      <c r="O170" s="437">
        <f t="shared" si="6"/>
        <v>0</v>
      </c>
      <c r="P170" s="435">
        <f t="shared" si="6"/>
        <v>0</v>
      </c>
      <c r="Q170" s="435">
        <f t="shared" si="6"/>
        <v>0</v>
      </c>
      <c r="R170" s="86">
        <f>SUM(R162:R169)</f>
        <v>507700</v>
      </c>
      <c r="S170" s="5"/>
      <c r="T170" s="5"/>
    </row>
    <row r="171" spans="1:22" ht="24.95" customHeight="1" x14ac:dyDescent="0.2">
      <c r="A171" s="624" t="s">
        <v>248</v>
      </c>
      <c r="B171" s="624"/>
      <c r="C171" s="133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134"/>
      <c r="O171" s="260"/>
      <c r="P171" s="260"/>
      <c r="R171" s="135"/>
    </row>
    <row r="172" spans="1:22" ht="24.95" customHeight="1" x14ac:dyDescent="0.2">
      <c r="A172" s="550" t="s">
        <v>249</v>
      </c>
      <c r="B172" s="625"/>
      <c r="C172" s="628" t="s">
        <v>5</v>
      </c>
      <c r="D172" s="574" t="s">
        <v>178</v>
      </c>
      <c r="E172" s="632" t="s">
        <v>250</v>
      </c>
      <c r="F172" s="632"/>
      <c r="G172" s="632"/>
      <c r="H172" s="632"/>
      <c r="I172" s="632"/>
      <c r="J172" s="633"/>
      <c r="K172" s="634" t="s">
        <v>251</v>
      </c>
      <c r="L172" s="637" t="s">
        <v>173</v>
      </c>
      <c r="M172" s="638"/>
      <c r="N172" s="639"/>
      <c r="O172" s="596" t="s">
        <v>174</v>
      </c>
      <c r="P172" s="656" t="s">
        <v>175</v>
      </c>
      <c r="Q172" s="657"/>
      <c r="R172" s="568" t="s">
        <v>176</v>
      </c>
      <c r="S172" s="571" t="s">
        <v>252</v>
      </c>
      <c r="T172" s="571" t="s">
        <v>253</v>
      </c>
      <c r="U172" s="571" t="s">
        <v>254</v>
      </c>
      <c r="V172" s="571" t="s">
        <v>7</v>
      </c>
    </row>
    <row r="173" spans="1:22" ht="20.100000000000001" customHeight="1" x14ac:dyDescent="0.2">
      <c r="A173" s="552"/>
      <c r="B173" s="626"/>
      <c r="C173" s="629"/>
      <c r="D173" s="631"/>
      <c r="E173" s="654" t="s">
        <v>255</v>
      </c>
      <c r="F173" s="655"/>
      <c r="G173" s="655"/>
      <c r="H173" s="655" t="s">
        <v>256</v>
      </c>
      <c r="I173" s="655"/>
      <c r="J173" s="655"/>
      <c r="K173" s="635"/>
      <c r="L173" s="640"/>
      <c r="M173" s="641"/>
      <c r="N173" s="642"/>
      <c r="O173" s="597"/>
      <c r="P173" s="658"/>
      <c r="Q173" s="659"/>
      <c r="R173" s="569"/>
      <c r="S173" s="572"/>
      <c r="T173" s="572"/>
      <c r="U173" s="572"/>
      <c r="V173" s="572"/>
    </row>
    <row r="174" spans="1:22" ht="41.25" customHeight="1" x14ac:dyDescent="0.2">
      <c r="A174" s="554"/>
      <c r="B174" s="627"/>
      <c r="C174" s="630"/>
      <c r="D174" s="575"/>
      <c r="E174" s="136" t="s">
        <v>189</v>
      </c>
      <c r="F174" s="137" t="s">
        <v>190</v>
      </c>
      <c r="G174" s="481" t="s">
        <v>239</v>
      </c>
      <c r="H174" s="136" t="s">
        <v>189</v>
      </c>
      <c r="I174" s="137" t="s">
        <v>190</v>
      </c>
      <c r="J174" s="481" t="s">
        <v>239</v>
      </c>
      <c r="K174" s="636"/>
      <c r="L174" s="473" t="s">
        <v>184</v>
      </c>
      <c r="M174" s="474" t="s">
        <v>185</v>
      </c>
      <c r="N174" s="475" t="s">
        <v>186</v>
      </c>
      <c r="O174" s="598"/>
      <c r="P174" s="476" t="s">
        <v>187</v>
      </c>
      <c r="Q174" s="477" t="s">
        <v>188</v>
      </c>
      <c r="R174" s="570"/>
      <c r="S174" s="653"/>
      <c r="T174" s="653"/>
      <c r="U174" s="653"/>
      <c r="V174" s="653"/>
    </row>
    <row r="175" spans="1:22" ht="15" customHeight="1" x14ac:dyDescent="0.2">
      <c r="A175" s="142" t="s">
        <v>257</v>
      </c>
      <c r="B175" s="143" t="s">
        <v>258</v>
      </c>
      <c r="C175" s="438">
        <f>[4]B!$C$1380</f>
        <v>9</v>
      </c>
      <c r="D175" s="279">
        <f>[4]B!H1380</f>
        <v>9</v>
      </c>
      <c r="E175" s="280">
        <f>[4]B!I1380</f>
        <v>8</v>
      </c>
      <c r="F175" s="280">
        <f>[4]B!J1380</f>
        <v>1</v>
      </c>
      <c r="G175" s="280">
        <f>[4]B!K1380</f>
        <v>0</v>
      </c>
      <c r="H175" s="280">
        <f>[4]B!L1380</f>
        <v>0</v>
      </c>
      <c r="I175" s="280">
        <f>[4]B!M1380</f>
        <v>0</v>
      </c>
      <c r="J175" s="280">
        <f>[4]B!N1380</f>
        <v>0</v>
      </c>
      <c r="K175" s="281"/>
      <c r="L175" s="280">
        <f>[4]B!AD1380</f>
        <v>0</v>
      </c>
      <c r="M175" s="280">
        <f>[4]B!AE1380</f>
        <v>0</v>
      </c>
      <c r="N175" s="280">
        <f>[4]B!AF1380</f>
        <v>0</v>
      </c>
      <c r="O175" s="280">
        <f>[4]B!AG1380</f>
        <v>0</v>
      </c>
      <c r="P175" s="280">
        <f>[4]B!AH1380</f>
        <v>0</v>
      </c>
      <c r="Q175" s="280">
        <f>[4]B!AI1380</f>
        <v>0</v>
      </c>
      <c r="R175" s="280">
        <f>[4]B!AJ1380</f>
        <v>1</v>
      </c>
      <c r="S175" s="439">
        <f>[4]B!$I$1380</f>
        <v>8</v>
      </c>
      <c r="T175" s="439">
        <f>[4]B!$L$1380</f>
        <v>0</v>
      </c>
      <c r="U175" s="144"/>
      <c r="V175" s="97">
        <f>[4]B!$AL$1380</f>
        <v>1459280</v>
      </c>
    </row>
    <row r="176" spans="1:22" ht="15" customHeight="1" x14ac:dyDescent="0.2">
      <c r="A176" s="145" t="s">
        <v>259</v>
      </c>
      <c r="B176" s="146" t="s">
        <v>260</v>
      </c>
      <c r="C176" s="279">
        <f>[4]B!C1514</f>
        <v>65</v>
      </c>
      <c r="D176" s="279">
        <f>[4]B!H1514</f>
        <v>59</v>
      </c>
      <c r="E176" s="282">
        <f>[4]B!I1514</f>
        <v>51</v>
      </c>
      <c r="F176" s="282">
        <f>[4]B!J1514</f>
        <v>8</v>
      </c>
      <c r="G176" s="282">
        <f>[4]B!K1514</f>
        <v>1</v>
      </c>
      <c r="H176" s="282">
        <f>[4]B!L1514</f>
        <v>3</v>
      </c>
      <c r="I176" s="282">
        <f>[4]B!M1514</f>
        <v>2</v>
      </c>
      <c r="J176" s="282">
        <f>[4]B!N1514</f>
        <v>0</v>
      </c>
      <c r="K176" s="282">
        <v>15</v>
      </c>
      <c r="L176" s="282">
        <f>[4]B!AD1514</f>
        <v>0</v>
      </c>
      <c r="M176" s="282">
        <f>[4]B!AE1514</f>
        <v>0</v>
      </c>
      <c r="N176" s="282">
        <f>[4]B!AF1514</f>
        <v>0</v>
      </c>
      <c r="O176" s="282">
        <f>[4]B!AG1514</f>
        <v>0</v>
      </c>
      <c r="P176" s="282">
        <f>[4]B!AH1514</f>
        <v>0</v>
      </c>
      <c r="Q176" s="282">
        <f>[4]B!AI1514</f>
        <v>0</v>
      </c>
      <c r="R176" s="282">
        <f>[4]B!AJ1514</f>
        <v>9</v>
      </c>
      <c r="S176" s="439">
        <f>[4]B!$I$1514</f>
        <v>51</v>
      </c>
      <c r="T176" s="439">
        <f>[4]B!$L$1514</f>
        <v>3</v>
      </c>
      <c r="U176" s="144"/>
      <c r="V176" s="97">
        <f>[4]B!$AL$1514</f>
        <v>26098305</v>
      </c>
    </row>
    <row r="177" spans="1:22" ht="15" customHeight="1" x14ac:dyDescent="0.2">
      <c r="A177" s="145" t="s">
        <v>196</v>
      </c>
      <c r="B177" s="146" t="s">
        <v>261</v>
      </c>
      <c r="C177" s="279">
        <f>[4]B!C1696</f>
        <v>65</v>
      </c>
      <c r="D177" s="279">
        <f>[4]B!H1696</f>
        <v>58</v>
      </c>
      <c r="E177" s="282">
        <f>[4]B!I1696</f>
        <v>56</v>
      </c>
      <c r="F177" s="282">
        <f>[4]B!J1696</f>
        <v>2</v>
      </c>
      <c r="G177" s="282">
        <f>[4]B!K1696</f>
        <v>1</v>
      </c>
      <c r="H177" s="282">
        <f>[4]B!L1696</f>
        <v>5</v>
      </c>
      <c r="I177" s="282">
        <f>[4]B!M1696</f>
        <v>1</v>
      </c>
      <c r="J177" s="282">
        <f>[4]B!N1696</f>
        <v>0</v>
      </c>
      <c r="K177" s="282">
        <v>20</v>
      </c>
      <c r="L177" s="282">
        <f>[4]B!AD1696</f>
        <v>0</v>
      </c>
      <c r="M177" s="282">
        <f>[4]B!AE1696</f>
        <v>0</v>
      </c>
      <c r="N177" s="282">
        <f>[4]B!AF1696</f>
        <v>0</v>
      </c>
      <c r="O177" s="282">
        <f>[4]B!AG1696</f>
        <v>19</v>
      </c>
      <c r="P177" s="282">
        <f>[4]B!AH1696</f>
        <v>0</v>
      </c>
      <c r="Q177" s="282">
        <f>[4]B!AI1696</f>
        <v>0</v>
      </c>
      <c r="R177" s="282">
        <f>[4]B!AJ1696</f>
        <v>3</v>
      </c>
      <c r="S177" s="439">
        <f>[4]B!$I$1696</f>
        <v>56</v>
      </c>
      <c r="T177" s="439">
        <f>[4]B!$L$1696</f>
        <v>5</v>
      </c>
      <c r="U177" s="144"/>
      <c r="V177" s="97">
        <f>[4]B!$AL$1696</f>
        <v>7343630</v>
      </c>
    </row>
    <row r="178" spans="1:22" ht="15" customHeight="1" x14ac:dyDescent="0.2">
      <c r="A178" s="145" t="s">
        <v>198</v>
      </c>
      <c r="B178" s="146" t="s">
        <v>262</v>
      </c>
      <c r="C178" s="279">
        <f>[4]B!C1760</f>
        <v>6</v>
      </c>
      <c r="D178" s="279">
        <f>[4]B!H1760</f>
        <v>4</v>
      </c>
      <c r="E178" s="282">
        <f>[4]B!I1760</f>
        <v>4</v>
      </c>
      <c r="F178" s="282">
        <f>[4]B!J1760</f>
        <v>0</v>
      </c>
      <c r="G178" s="282">
        <f>[4]B!K1760</f>
        <v>0</v>
      </c>
      <c r="H178" s="282">
        <f>[4]B!L1760</f>
        <v>2</v>
      </c>
      <c r="I178" s="282">
        <f>[4]B!M1760</f>
        <v>0</v>
      </c>
      <c r="J178" s="282">
        <f>[4]B!N1760</f>
        <v>0</v>
      </c>
      <c r="K178" s="282">
        <v>4</v>
      </c>
      <c r="L178" s="282">
        <f>[4]B!AD1760</f>
        <v>0</v>
      </c>
      <c r="M178" s="282">
        <f>[4]B!AE1760</f>
        <v>0</v>
      </c>
      <c r="N178" s="282">
        <f>[4]B!AF1760</f>
        <v>0</v>
      </c>
      <c r="O178" s="282">
        <f>[4]B!AG1760</f>
        <v>0</v>
      </c>
      <c r="P178" s="282">
        <f>[4]B!AH1760</f>
        <v>0</v>
      </c>
      <c r="Q178" s="282">
        <f>[4]B!AI1760</f>
        <v>0</v>
      </c>
      <c r="R178" s="282">
        <f>[4]B!AJ1760</f>
        <v>0</v>
      </c>
      <c r="S178" s="439">
        <f>[4]B!$I$1760</f>
        <v>4</v>
      </c>
      <c r="T178" s="439">
        <f>[4]B!$L$1760</f>
        <v>2</v>
      </c>
      <c r="U178" s="144"/>
      <c r="V178" s="97">
        <f>[4]B!$AL$1760</f>
        <v>770125</v>
      </c>
    </row>
    <row r="179" spans="1:22" ht="15" customHeight="1" x14ac:dyDescent="0.2">
      <c r="A179" s="145" t="s">
        <v>200</v>
      </c>
      <c r="B179" s="146" t="s">
        <v>263</v>
      </c>
      <c r="C179" s="279">
        <f>[4]B!C1834</f>
        <v>34</v>
      </c>
      <c r="D179" s="279">
        <f>[4]B!H1834</f>
        <v>23</v>
      </c>
      <c r="E179" s="282">
        <f>[4]B!I1834</f>
        <v>23</v>
      </c>
      <c r="F179" s="282">
        <f>[4]B!J1834</f>
        <v>0</v>
      </c>
      <c r="G179" s="282">
        <f>[4]B!K1834</f>
        <v>0</v>
      </c>
      <c r="H179" s="282">
        <f>[4]B!L1834</f>
        <v>10</v>
      </c>
      <c r="I179" s="282">
        <f>[4]B!M1834</f>
        <v>1</v>
      </c>
      <c r="J179" s="282">
        <f>[4]B!N1834</f>
        <v>0</v>
      </c>
      <c r="K179" s="282">
        <v>22</v>
      </c>
      <c r="L179" s="282">
        <f>[4]B!AD1834</f>
        <v>0</v>
      </c>
      <c r="M179" s="282">
        <f>[4]B!AE1834</f>
        <v>0</v>
      </c>
      <c r="N179" s="282">
        <f>[4]B!AF1834</f>
        <v>0</v>
      </c>
      <c r="O179" s="282">
        <f>[4]B!AG1834</f>
        <v>0</v>
      </c>
      <c r="P179" s="282">
        <f>[4]B!AH1834</f>
        <v>0</v>
      </c>
      <c r="Q179" s="282">
        <f>[4]B!AI1834</f>
        <v>0</v>
      </c>
      <c r="R179" s="282">
        <f>[4]B!AJ1834</f>
        <v>0</v>
      </c>
      <c r="S179" s="439">
        <f>[4]B!$I$1834</f>
        <v>23</v>
      </c>
      <c r="T179" s="439">
        <f>[4]B!$L$1834</f>
        <v>10</v>
      </c>
      <c r="U179" s="144"/>
      <c r="V179" s="97">
        <f>[4]B!$AL$1834</f>
        <v>2235035</v>
      </c>
    </row>
    <row r="180" spans="1:22" ht="15" customHeight="1" x14ac:dyDescent="0.2">
      <c r="A180" s="145" t="s">
        <v>264</v>
      </c>
      <c r="B180" s="146" t="s">
        <v>265</v>
      </c>
      <c r="C180" s="279">
        <f>[4]B!C1877</f>
        <v>40</v>
      </c>
      <c r="D180" s="279">
        <f>[4]B!H1877</f>
        <v>29</v>
      </c>
      <c r="E180" s="282">
        <f>[4]B!I1877</f>
        <v>28</v>
      </c>
      <c r="F180" s="282">
        <f>[4]B!J1877</f>
        <v>1</v>
      </c>
      <c r="G180" s="282">
        <f>[4]B!K1877</f>
        <v>0</v>
      </c>
      <c r="H180" s="282">
        <f>[4]B!L1877</f>
        <v>9</v>
      </c>
      <c r="I180" s="282">
        <f>[4]B!M1877</f>
        <v>2</v>
      </c>
      <c r="J180" s="282">
        <f>[4]B!N1877</f>
        <v>0</v>
      </c>
      <c r="K180" s="282">
        <v>39</v>
      </c>
      <c r="L180" s="282">
        <f>[4]B!AD1877</f>
        <v>0</v>
      </c>
      <c r="M180" s="282">
        <f>[4]B!AE1877</f>
        <v>0</v>
      </c>
      <c r="N180" s="282">
        <f>[4]B!AF1877</f>
        <v>0</v>
      </c>
      <c r="O180" s="282">
        <f>[4]B!AG1877</f>
        <v>0</v>
      </c>
      <c r="P180" s="282">
        <f>[4]B!AH1877</f>
        <v>0</v>
      </c>
      <c r="Q180" s="282">
        <f>[4]B!AI1877</f>
        <v>0</v>
      </c>
      <c r="R180" s="282">
        <f>[4]B!AJ1877</f>
        <v>1</v>
      </c>
      <c r="S180" s="439">
        <f>[4]B!$I$1877</f>
        <v>28</v>
      </c>
      <c r="T180" s="439">
        <f>[4]B!$L$1877</f>
        <v>9</v>
      </c>
      <c r="U180" s="144"/>
      <c r="V180" s="97">
        <f>[4]B!$AL$1877</f>
        <v>2257045</v>
      </c>
    </row>
    <row r="181" spans="1:22" ht="15" customHeight="1" x14ac:dyDescent="0.2">
      <c r="A181" s="145" t="s">
        <v>207</v>
      </c>
      <c r="B181" s="146" t="s">
        <v>266</v>
      </c>
      <c r="C181" s="283">
        <f>[4]B!C2104</f>
        <v>8</v>
      </c>
      <c r="D181" s="283">
        <f>[4]B!H2104</f>
        <v>7</v>
      </c>
      <c r="E181" s="282">
        <f>[4]B!I2104</f>
        <v>7</v>
      </c>
      <c r="F181" s="282">
        <f>[4]B!J2104</f>
        <v>0</v>
      </c>
      <c r="G181" s="282">
        <f>[4]B!K2104</f>
        <v>0</v>
      </c>
      <c r="H181" s="282">
        <f>[4]B!L2104</f>
        <v>1</v>
      </c>
      <c r="I181" s="282">
        <f>[4]B!M2104</f>
        <v>0</v>
      </c>
      <c r="J181" s="282">
        <f>[4]B!N2104</f>
        <v>0</v>
      </c>
      <c r="K181" s="282">
        <v>0</v>
      </c>
      <c r="L181" s="282">
        <f>[4]B!AD2104</f>
        <v>0</v>
      </c>
      <c r="M181" s="282">
        <f>[4]B!AE2104</f>
        <v>0</v>
      </c>
      <c r="N181" s="282">
        <f>[4]B!AF2104</f>
        <v>0</v>
      </c>
      <c r="O181" s="282">
        <f>[4]B!AG2104</f>
        <v>0</v>
      </c>
      <c r="P181" s="282">
        <f>[4]B!AH2104</f>
        <v>0</v>
      </c>
      <c r="Q181" s="282">
        <f>[4]B!AI2104</f>
        <v>0</v>
      </c>
      <c r="R181" s="282">
        <f>[4]B!AJ2104</f>
        <v>0</v>
      </c>
      <c r="S181" s="439">
        <f>[4]B!$I$2104</f>
        <v>7</v>
      </c>
      <c r="T181" s="439">
        <f>[4]B!$L$2104</f>
        <v>1</v>
      </c>
      <c r="U181" s="144"/>
      <c r="V181" s="97">
        <f>[4]B!$AL$2104</f>
        <v>5629415</v>
      </c>
    </row>
    <row r="182" spans="1:22" ht="15" customHeight="1" x14ac:dyDescent="0.2">
      <c r="A182" s="145" t="s">
        <v>267</v>
      </c>
      <c r="B182" s="146" t="s">
        <v>268</v>
      </c>
      <c r="C182" s="283">
        <f>[4]B!C2190</f>
        <v>8</v>
      </c>
      <c r="D182" s="283">
        <f>[4]B!H2190</f>
        <v>6</v>
      </c>
      <c r="E182" s="282">
        <f>[4]B!I2190</f>
        <v>6</v>
      </c>
      <c r="F182" s="282">
        <f>[4]B!J2190</f>
        <v>0</v>
      </c>
      <c r="G182" s="282">
        <f>[4]B!K2190</f>
        <v>0</v>
      </c>
      <c r="H182" s="282">
        <f>[4]B!L2190</f>
        <v>2</v>
      </c>
      <c r="I182" s="282">
        <f>[4]B!M2190</f>
        <v>0</v>
      </c>
      <c r="J182" s="282">
        <f>[4]B!N2190</f>
        <v>0</v>
      </c>
      <c r="K182" s="282">
        <v>1</v>
      </c>
      <c r="L182" s="282">
        <f>[4]B!AD2190</f>
        <v>0</v>
      </c>
      <c r="M182" s="282">
        <f>[4]B!AE2190</f>
        <v>0</v>
      </c>
      <c r="N182" s="282">
        <f>[4]B!AF2190</f>
        <v>0</v>
      </c>
      <c r="O182" s="282">
        <f>[4]B!AG2190</f>
        <v>0</v>
      </c>
      <c r="P182" s="282">
        <f>[4]B!AH2190</f>
        <v>0</v>
      </c>
      <c r="Q182" s="282">
        <f>[4]B!AI2190</f>
        <v>0</v>
      </c>
      <c r="R182" s="282">
        <f>[4]B!AJ2190</f>
        <v>0</v>
      </c>
      <c r="S182" s="439">
        <f>[4]B!$I$2190</f>
        <v>6</v>
      </c>
      <c r="T182" s="439">
        <f>[4]B!$L$2190</f>
        <v>2</v>
      </c>
      <c r="U182" s="144"/>
      <c r="V182" s="97">
        <f>[4]B!$AL$2190</f>
        <v>2236920</v>
      </c>
    </row>
    <row r="183" spans="1:22" ht="15" customHeight="1" x14ac:dyDescent="0.2">
      <c r="A183" s="145" t="s">
        <v>269</v>
      </c>
      <c r="B183" s="146" t="s">
        <v>270</v>
      </c>
      <c r="C183" s="283">
        <f>[4]B!C2379</f>
        <v>193</v>
      </c>
      <c r="D183" s="283">
        <f>[4]B!H2379</f>
        <v>160</v>
      </c>
      <c r="E183" s="282">
        <f>[4]B!I2379</f>
        <v>127</v>
      </c>
      <c r="F183" s="282">
        <f>[4]B!J2379</f>
        <v>33</v>
      </c>
      <c r="G183" s="282">
        <f>[4]B!K2379</f>
        <v>9</v>
      </c>
      <c r="H183" s="282">
        <f>[4]B!L2379</f>
        <v>19</v>
      </c>
      <c r="I183" s="282">
        <f>[4]B!M2379</f>
        <v>5</v>
      </c>
      <c r="J183" s="282">
        <f>[4]B!N2379</f>
        <v>0</v>
      </c>
      <c r="K183" s="284"/>
      <c r="L183" s="282">
        <f>[4]B!AD2379</f>
        <v>0</v>
      </c>
      <c r="M183" s="282">
        <f>[4]B!AE2379</f>
        <v>0</v>
      </c>
      <c r="N183" s="282">
        <f>[4]B!AF2379</f>
        <v>0</v>
      </c>
      <c r="O183" s="282">
        <f>[4]B!AG2379</f>
        <v>0</v>
      </c>
      <c r="P183" s="282">
        <f>[4]B!AH2379</f>
        <v>0</v>
      </c>
      <c r="Q183" s="282">
        <f>[4]B!AI2379</f>
        <v>0</v>
      </c>
      <c r="R183" s="282">
        <f>[4]B!AJ2379</f>
        <v>39</v>
      </c>
      <c r="S183" s="439">
        <f>[4]B!$I$2379</f>
        <v>127</v>
      </c>
      <c r="T183" s="439">
        <f>[4]B!$L$2379</f>
        <v>19</v>
      </c>
      <c r="U183" s="144"/>
      <c r="V183" s="97">
        <f>[4]B!$AL$2379</f>
        <v>39960590</v>
      </c>
    </row>
    <row r="184" spans="1:22" ht="15" customHeight="1" x14ac:dyDescent="0.2">
      <c r="A184" s="145" t="s">
        <v>271</v>
      </c>
      <c r="B184" s="146" t="s">
        <v>272</v>
      </c>
      <c r="C184" s="279">
        <f>[4]B!C2419</f>
        <v>10</v>
      </c>
      <c r="D184" s="279">
        <f>[4]B!H2419</f>
        <v>9</v>
      </c>
      <c r="E184" s="282">
        <f>[4]B!I2419</f>
        <v>7</v>
      </c>
      <c r="F184" s="282">
        <f>[4]B!J2419</f>
        <v>2</v>
      </c>
      <c r="G184" s="282">
        <f>[4]B!K2419</f>
        <v>0</v>
      </c>
      <c r="H184" s="282">
        <f>[4]B!L2419</f>
        <v>1</v>
      </c>
      <c r="I184" s="282">
        <f>[4]B!M2419</f>
        <v>0</v>
      </c>
      <c r="J184" s="282">
        <f>[4]B!N2419</f>
        <v>0</v>
      </c>
      <c r="K184" s="282">
        <v>2</v>
      </c>
      <c r="L184" s="282">
        <f>[4]B!AD2419</f>
        <v>1</v>
      </c>
      <c r="M184" s="282">
        <f>[4]B!AE2419</f>
        <v>0</v>
      </c>
      <c r="N184" s="282">
        <f>[4]B!AF2419</f>
        <v>0</v>
      </c>
      <c r="O184" s="282">
        <f>[4]B!AG2419</f>
        <v>0</v>
      </c>
      <c r="P184" s="282">
        <f>[4]B!AH2419</f>
        <v>0</v>
      </c>
      <c r="Q184" s="282">
        <f>[4]B!AI2419</f>
        <v>0</v>
      </c>
      <c r="R184" s="282">
        <f>[4]B!AJ2419</f>
        <v>2</v>
      </c>
      <c r="S184" s="439">
        <f>[4]B!$I$2419</f>
        <v>7</v>
      </c>
      <c r="T184" s="439">
        <f>[4]B!$L$2419</f>
        <v>1</v>
      </c>
      <c r="U184" s="144"/>
      <c r="V184" s="97">
        <f>[4]B!AL2419</f>
        <v>2193945</v>
      </c>
    </row>
    <row r="185" spans="1:22" ht="15" customHeight="1" x14ac:dyDescent="0.2">
      <c r="A185" s="145" t="s">
        <v>273</v>
      </c>
      <c r="B185" s="146" t="s">
        <v>274</v>
      </c>
      <c r="C185" s="279">
        <f>[4]B!C2541</f>
        <v>69</v>
      </c>
      <c r="D185" s="279">
        <f>[4]B!H2541</f>
        <v>59</v>
      </c>
      <c r="E185" s="282">
        <f>[4]B!I2541</f>
        <v>44</v>
      </c>
      <c r="F185" s="282">
        <f>[4]B!J2541</f>
        <v>15</v>
      </c>
      <c r="G185" s="282">
        <f>[4]B!K2541</f>
        <v>1</v>
      </c>
      <c r="H185" s="282">
        <f>[4]B!L2541</f>
        <v>7</v>
      </c>
      <c r="I185" s="282">
        <f>[4]B!M2541</f>
        <v>2</v>
      </c>
      <c r="J185" s="282">
        <f>[4]B!N2541</f>
        <v>0</v>
      </c>
      <c r="K185" s="280">
        <v>0</v>
      </c>
      <c r="L185" s="282">
        <f>[4]B!AD2541</f>
        <v>0</v>
      </c>
      <c r="M185" s="282">
        <f>[4]B!AE2541</f>
        <v>0</v>
      </c>
      <c r="N185" s="282">
        <f>[4]B!AF2541</f>
        <v>0</v>
      </c>
      <c r="O185" s="282">
        <f>[4]B!AG2541</f>
        <v>0</v>
      </c>
      <c r="P185" s="282">
        <f>[4]B!AH2541</f>
        <v>0</v>
      </c>
      <c r="Q185" s="282">
        <f>[4]B!AI2541</f>
        <v>0</v>
      </c>
      <c r="R185" s="282">
        <f>[4]B!AJ2541</f>
        <v>15</v>
      </c>
      <c r="S185" s="439">
        <f>[4]B!$I$2541</f>
        <v>44</v>
      </c>
      <c r="T185" s="439">
        <f>[4]B!$L$2541</f>
        <v>7</v>
      </c>
      <c r="U185" s="144"/>
      <c r="V185" s="97">
        <f>[4]B!AL2541</f>
        <v>10997010</v>
      </c>
    </row>
    <row r="186" spans="1:22" ht="15" customHeight="1" x14ac:dyDescent="0.2">
      <c r="A186" s="145" t="s">
        <v>275</v>
      </c>
      <c r="B186" s="146" t="s">
        <v>276</v>
      </c>
      <c r="C186" s="279">
        <f>[4]B!C2575</f>
        <v>14</v>
      </c>
      <c r="D186" s="279">
        <f>[4]B!H2575</f>
        <v>13</v>
      </c>
      <c r="E186" s="282">
        <f>[4]B!I2575</f>
        <v>12</v>
      </c>
      <c r="F186" s="282">
        <f>[4]B!J2575</f>
        <v>1</v>
      </c>
      <c r="G186" s="282">
        <f>[4]B!K2575</f>
        <v>0</v>
      </c>
      <c r="H186" s="282">
        <f>[4]B!L2575</f>
        <v>1</v>
      </c>
      <c r="I186" s="282">
        <f>[4]B!M2575</f>
        <v>0</v>
      </c>
      <c r="J186" s="282">
        <f>[4]B!N2575</f>
        <v>0</v>
      </c>
      <c r="K186" s="280">
        <v>1</v>
      </c>
      <c r="L186" s="282">
        <f>[4]B!AD2575</f>
        <v>0</v>
      </c>
      <c r="M186" s="282">
        <f>[4]B!AE2575</f>
        <v>0</v>
      </c>
      <c r="N186" s="282">
        <f>[4]B!AF2575</f>
        <v>0</v>
      </c>
      <c r="O186" s="282">
        <f>[4]B!AG2575</f>
        <v>0</v>
      </c>
      <c r="P186" s="282">
        <f>[4]B!AH2575</f>
        <v>0</v>
      </c>
      <c r="Q186" s="282">
        <f>[4]B!AI2575</f>
        <v>0</v>
      </c>
      <c r="R186" s="282">
        <f>[4]B!AJ2575</f>
        <v>1</v>
      </c>
      <c r="S186" s="439">
        <f>[4]B!$I$2575</f>
        <v>12</v>
      </c>
      <c r="T186" s="439">
        <f>[4]B!$L$2575</f>
        <v>1</v>
      </c>
      <c r="U186" s="144"/>
      <c r="V186" s="97">
        <f>[4]B!AL2575</f>
        <v>3496175</v>
      </c>
    </row>
    <row r="187" spans="1:22" ht="15" customHeight="1" x14ac:dyDescent="0.2">
      <c r="A187" s="145" t="s">
        <v>277</v>
      </c>
      <c r="B187" s="146" t="s">
        <v>278</v>
      </c>
      <c r="C187" s="279">
        <f>[4]B!C2615</f>
        <v>36</v>
      </c>
      <c r="D187" s="279">
        <f>[4]B!H2615</f>
        <v>31</v>
      </c>
      <c r="E187" s="282">
        <f>[4]B!I2615</f>
        <v>23</v>
      </c>
      <c r="F187" s="282">
        <f>[4]B!J2615</f>
        <v>8</v>
      </c>
      <c r="G187" s="282">
        <f>[4]B!K2615</f>
        <v>0</v>
      </c>
      <c r="H187" s="282">
        <f>[4]B!L2615</f>
        <v>4</v>
      </c>
      <c r="I187" s="282">
        <f>[4]B!M2615</f>
        <v>1</v>
      </c>
      <c r="J187" s="282">
        <f>[4]B!N2615</f>
        <v>0</v>
      </c>
      <c r="K187" s="280">
        <v>0</v>
      </c>
      <c r="L187" s="282">
        <f>[4]B!AD2615</f>
        <v>0</v>
      </c>
      <c r="M187" s="282">
        <f>[4]B!AE2615</f>
        <v>0</v>
      </c>
      <c r="N187" s="282">
        <f>[4]B!AF2615</f>
        <v>0</v>
      </c>
      <c r="O187" s="282">
        <f>[4]B!AG2615</f>
        <v>0</v>
      </c>
      <c r="P187" s="282">
        <f>[4]B!AH2615</f>
        <v>0</v>
      </c>
      <c r="Q187" s="282">
        <f>[4]B!AI2615</f>
        <v>0</v>
      </c>
      <c r="R187" s="282">
        <f>[4]B!AJ2615</f>
        <v>8</v>
      </c>
      <c r="S187" s="439">
        <f>[4]B!$I$2615</f>
        <v>23</v>
      </c>
      <c r="T187" s="439">
        <f>[4]B!$L$2615</f>
        <v>4</v>
      </c>
      <c r="U187" s="144"/>
      <c r="V187" s="97">
        <f>[4]B!AL2615</f>
        <v>4762410</v>
      </c>
    </row>
    <row r="188" spans="1:22" ht="15" customHeight="1" x14ac:dyDescent="0.2">
      <c r="A188" s="147" t="s">
        <v>279</v>
      </c>
      <c r="B188" s="146" t="s">
        <v>280</v>
      </c>
      <c r="C188" s="285">
        <f>SUM(C189:C191)</f>
        <v>88</v>
      </c>
      <c r="D188" s="285">
        <f t="shared" ref="D188:J188" si="7">SUM(D189:D191)</f>
        <v>84</v>
      </c>
      <c r="E188" s="285">
        <f t="shared" si="7"/>
        <v>29</v>
      </c>
      <c r="F188" s="285">
        <f t="shared" si="7"/>
        <v>55</v>
      </c>
      <c r="G188" s="285">
        <f t="shared" si="7"/>
        <v>4</v>
      </c>
      <c r="H188" s="285">
        <f t="shared" si="7"/>
        <v>0</v>
      </c>
      <c r="I188" s="285">
        <f t="shared" si="7"/>
        <v>0</v>
      </c>
      <c r="J188" s="285">
        <f t="shared" si="7"/>
        <v>0</v>
      </c>
      <c r="K188" s="284"/>
      <c r="L188" s="285">
        <f>SUM(L189:L191)</f>
        <v>0</v>
      </c>
      <c r="M188" s="285">
        <f t="shared" ref="M188:R188" si="8">SUM(M189:M191)</f>
        <v>0</v>
      </c>
      <c r="N188" s="285">
        <f t="shared" si="8"/>
        <v>0</v>
      </c>
      <c r="O188" s="285">
        <f t="shared" si="8"/>
        <v>0</v>
      </c>
      <c r="P188" s="285">
        <f t="shared" si="8"/>
        <v>0</v>
      </c>
      <c r="Q188" s="285">
        <f t="shared" si="8"/>
        <v>0</v>
      </c>
      <c r="R188" s="285">
        <f t="shared" si="8"/>
        <v>55</v>
      </c>
      <c r="S188" s="440">
        <f>SUM(S189:S191)</f>
        <v>29</v>
      </c>
      <c r="T188" s="440">
        <f>SUM(T189:T191)</f>
        <v>0</v>
      </c>
      <c r="U188" s="144"/>
      <c r="V188" s="148">
        <f>SUM(V189:V191)</f>
        <v>4565470</v>
      </c>
    </row>
    <row r="189" spans="1:22" ht="15" customHeight="1" x14ac:dyDescent="0.2">
      <c r="A189" s="149"/>
      <c r="B189" s="150" t="s">
        <v>281</v>
      </c>
      <c r="C189" s="286">
        <f>[4]B!C2621</f>
        <v>88</v>
      </c>
      <c r="D189" s="286">
        <f>[4]B!H2621</f>
        <v>84</v>
      </c>
      <c r="E189" s="282">
        <f>[4]B!I2621</f>
        <v>29</v>
      </c>
      <c r="F189" s="282">
        <f>[4]B!J2621</f>
        <v>55</v>
      </c>
      <c r="G189" s="282">
        <f>[4]B!K2621</f>
        <v>4</v>
      </c>
      <c r="H189" s="282">
        <f>[4]B!L2621</f>
        <v>0</v>
      </c>
      <c r="I189" s="282">
        <f>[4]B!M2621</f>
        <v>0</v>
      </c>
      <c r="J189" s="282">
        <f>[4]B!N2621</f>
        <v>0</v>
      </c>
      <c r="K189" s="284"/>
      <c r="L189" s="282">
        <f>[4]B!AD2621</f>
        <v>0</v>
      </c>
      <c r="M189" s="282">
        <f>[4]B!AE2621</f>
        <v>0</v>
      </c>
      <c r="N189" s="282">
        <f>[4]B!AF2621</f>
        <v>0</v>
      </c>
      <c r="O189" s="282">
        <f>[4]B!AG2621</f>
        <v>0</v>
      </c>
      <c r="P189" s="282">
        <f>[4]B!AH2621</f>
        <v>0</v>
      </c>
      <c r="Q189" s="282">
        <f>[4]B!AI2621</f>
        <v>0</v>
      </c>
      <c r="R189" s="282">
        <f>[4]B!AJ2621</f>
        <v>55</v>
      </c>
      <c r="S189" s="439">
        <f>[4]B!$I$2621</f>
        <v>29</v>
      </c>
      <c r="T189" s="439">
        <f>[4]B!$L$2621</f>
        <v>0</v>
      </c>
      <c r="U189" s="144"/>
      <c r="V189" s="97">
        <f>[4]B!$AL$2621</f>
        <v>4565470</v>
      </c>
    </row>
    <row r="190" spans="1:22" ht="15" customHeight="1" x14ac:dyDescent="0.2">
      <c r="A190" s="149"/>
      <c r="B190" s="150" t="s">
        <v>282</v>
      </c>
      <c r="C190" s="286">
        <f>[4]B!C2622</f>
        <v>0</v>
      </c>
      <c r="D190" s="286">
        <f>[4]B!H2622</f>
        <v>0</v>
      </c>
      <c r="E190" s="282">
        <f>[4]B!I2622</f>
        <v>0</v>
      </c>
      <c r="F190" s="282">
        <f>[4]B!J2622</f>
        <v>0</v>
      </c>
      <c r="G190" s="282">
        <f>[4]B!K2622</f>
        <v>0</v>
      </c>
      <c r="H190" s="282">
        <f>[4]B!L2622</f>
        <v>0</v>
      </c>
      <c r="I190" s="282">
        <f>[4]B!M2622</f>
        <v>0</v>
      </c>
      <c r="J190" s="282">
        <f>[4]B!N2622</f>
        <v>0</v>
      </c>
      <c r="K190" s="284"/>
      <c r="L190" s="282">
        <f>[4]B!AD2622</f>
        <v>0</v>
      </c>
      <c r="M190" s="282">
        <f>[4]B!AE2622</f>
        <v>0</v>
      </c>
      <c r="N190" s="282">
        <f>[4]B!AF2622</f>
        <v>0</v>
      </c>
      <c r="O190" s="282">
        <f>[4]B!AG2622</f>
        <v>0</v>
      </c>
      <c r="P190" s="282">
        <f>[4]B!AH2622</f>
        <v>0</v>
      </c>
      <c r="Q190" s="282">
        <f>[4]B!AI2622</f>
        <v>0</v>
      </c>
      <c r="R190" s="282">
        <f>[4]B!AJ2622</f>
        <v>0</v>
      </c>
      <c r="S190" s="439">
        <f>[4]B!$I$2622</f>
        <v>0</v>
      </c>
      <c r="T190" s="439">
        <f>[4]B!$L$2622</f>
        <v>0</v>
      </c>
      <c r="U190" s="144"/>
      <c r="V190" s="97">
        <f>[4]B!$AL$2622</f>
        <v>0</v>
      </c>
    </row>
    <row r="191" spans="1:22" ht="15" customHeight="1" x14ac:dyDescent="0.2">
      <c r="A191" s="149"/>
      <c r="B191" s="150" t="s">
        <v>283</v>
      </c>
      <c r="C191" s="439">
        <f>SUM([4]B!C2623:C2627)</f>
        <v>0</v>
      </c>
      <c r="D191" s="439">
        <f>SUM([4]B!H2623:H2627)</f>
        <v>0</v>
      </c>
      <c r="E191" s="441">
        <f>SUM([4]B!I2623:I2627)</f>
        <v>0</v>
      </c>
      <c r="F191" s="441">
        <f>SUM([4]B!J2623:J2627)</f>
        <v>0</v>
      </c>
      <c r="G191" s="441">
        <f>SUM([4]B!K2623:K2627)</f>
        <v>0</v>
      </c>
      <c r="H191" s="441">
        <f>SUM([4]B!L2623:L2627)</f>
        <v>0</v>
      </c>
      <c r="I191" s="441">
        <f>SUM([4]B!M2623:M2627)</f>
        <v>0</v>
      </c>
      <c r="J191" s="441">
        <f>SUM([4]B!N2623:N2627)</f>
        <v>0</v>
      </c>
      <c r="K191" s="284"/>
      <c r="L191" s="441">
        <f>SUM([4]B!AD2623:AD2627)</f>
        <v>0</v>
      </c>
      <c r="M191" s="441">
        <f>SUM([4]B!AE2623:AE2627)</f>
        <v>0</v>
      </c>
      <c r="N191" s="441">
        <f>SUM([4]B!AF2623:AF2627)</f>
        <v>0</v>
      </c>
      <c r="O191" s="441">
        <f>SUM([4]B!AG2623:AG2627)</f>
        <v>0</v>
      </c>
      <c r="P191" s="441">
        <f>SUM([4]B!AH2623:AH2627)</f>
        <v>0</v>
      </c>
      <c r="Q191" s="441">
        <f>SUM([4]B!AI2623:AI2627)</f>
        <v>0</v>
      </c>
      <c r="R191" s="441">
        <f>SUM([4]B!AJ2623:AJ2627)</f>
        <v>0</v>
      </c>
      <c r="S191" s="441">
        <f>SUM([4]B!I2623:I2627)</f>
        <v>0</v>
      </c>
      <c r="T191" s="441">
        <f>SUM([4]B!L2623:L2627)</f>
        <v>0</v>
      </c>
      <c r="U191" s="151"/>
      <c r="V191" s="441">
        <f>SUM([4]B!AL2623:AL2627)</f>
        <v>0</v>
      </c>
    </row>
    <row r="192" spans="1:22" ht="15" customHeight="1" x14ac:dyDescent="0.2">
      <c r="A192" s="145" t="s">
        <v>284</v>
      </c>
      <c r="B192" s="146" t="s">
        <v>285</v>
      </c>
      <c r="C192" s="279">
        <f>[4]B!C2858</f>
        <v>75</v>
      </c>
      <c r="D192" s="279">
        <f>[4]B!H2858</f>
        <v>66</v>
      </c>
      <c r="E192" s="282">
        <f>[4]B!I2858</f>
        <v>61</v>
      </c>
      <c r="F192" s="282">
        <f>[4]B!J2858</f>
        <v>5</v>
      </c>
      <c r="G192" s="282">
        <f>[4]B!K2858</f>
        <v>3</v>
      </c>
      <c r="H192" s="282">
        <f>[4]B!L2858</f>
        <v>5</v>
      </c>
      <c r="I192" s="282">
        <f>[4]B!M2858</f>
        <v>1</v>
      </c>
      <c r="J192" s="282">
        <f>[4]B!N2858</f>
        <v>0</v>
      </c>
      <c r="K192" s="280">
        <v>13</v>
      </c>
      <c r="L192" s="282">
        <f>[4]B!AD2858</f>
        <v>0</v>
      </c>
      <c r="M192" s="282">
        <f>[4]B!AE2858</f>
        <v>0</v>
      </c>
      <c r="N192" s="282">
        <f>[4]B!AF2858</f>
        <v>0</v>
      </c>
      <c r="O192" s="282">
        <f>[4]B!AG2858</f>
        <v>0</v>
      </c>
      <c r="P192" s="282">
        <f>[4]B!AH2858</f>
        <v>0</v>
      </c>
      <c r="Q192" s="282">
        <f>[4]B!AI2858</f>
        <v>0</v>
      </c>
      <c r="R192" s="282">
        <f>[4]B!AJ2858</f>
        <v>8</v>
      </c>
      <c r="S192" s="439">
        <f>[4]B!$I$2858</f>
        <v>61</v>
      </c>
      <c r="T192" s="439">
        <f>[4]B!$L$2858</f>
        <v>5</v>
      </c>
      <c r="U192" s="151"/>
      <c r="V192" s="100">
        <f>[4]B!$AL$2858</f>
        <v>23713080</v>
      </c>
    </row>
    <row r="193" spans="1:28" ht="15" customHeight="1" x14ac:dyDescent="0.2">
      <c r="A193" s="145" t="s">
        <v>286</v>
      </c>
      <c r="B193" s="146" t="s">
        <v>287</v>
      </c>
      <c r="C193" s="283">
        <f>SUM([4]B!C3084)</f>
        <v>71</v>
      </c>
      <c r="D193" s="283">
        <f>SUM([4]B!H3084)</f>
        <v>48</v>
      </c>
      <c r="E193" s="282">
        <f>SUM([4]B!I3084)</f>
        <v>45</v>
      </c>
      <c r="F193" s="282">
        <f>SUM([4]B!J3084)</f>
        <v>3</v>
      </c>
      <c r="G193" s="282">
        <f>SUM([4]B!K3084)</f>
        <v>0</v>
      </c>
      <c r="H193" s="282">
        <f>SUM([4]B!L3084)</f>
        <v>22</v>
      </c>
      <c r="I193" s="282">
        <f>SUM([4]B!M3084)</f>
        <v>1</v>
      </c>
      <c r="J193" s="282">
        <f>SUM([4]B!N3084)</f>
        <v>0</v>
      </c>
      <c r="K193" s="282">
        <v>68</v>
      </c>
      <c r="L193" s="282">
        <f>SUM([4]B!AD3084)</f>
        <v>0</v>
      </c>
      <c r="M193" s="282">
        <f>SUM([4]B!AE3084)</f>
        <v>0</v>
      </c>
      <c r="N193" s="282">
        <f>SUM([4]B!AF3084)</f>
        <v>0</v>
      </c>
      <c r="O193" s="282">
        <f>SUM([4]B!AG3084)</f>
        <v>0</v>
      </c>
      <c r="P193" s="282">
        <f>SUM([4]B!AH3084)</f>
        <v>0</v>
      </c>
      <c r="Q193" s="282">
        <f>SUM([4]B!AI3084)</f>
        <v>0</v>
      </c>
      <c r="R193" s="282">
        <f>SUM([4]B!AJ3084)</f>
        <v>3</v>
      </c>
      <c r="S193" s="439">
        <f>[4]B!$I$3084</f>
        <v>45</v>
      </c>
      <c r="T193" s="439">
        <f>[4]B!$L$3084</f>
        <v>22</v>
      </c>
      <c r="U193" s="151"/>
      <c r="V193" s="152">
        <f>[4]B!AL3084</f>
        <v>1548250</v>
      </c>
    </row>
    <row r="194" spans="1:28" ht="15" customHeight="1" x14ac:dyDescent="0.2">
      <c r="A194" s="153" t="s">
        <v>286</v>
      </c>
      <c r="B194" s="154" t="s">
        <v>288</v>
      </c>
      <c r="C194" s="287">
        <f>[4]B!C2870</f>
        <v>11</v>
      </c>
      <c r="D194" s="279">
        <f>[4]B!H2870</f>
        <v>10</v>
      </c>
      <c r="E194" s="288">
        <f>[4]B!I2870</f>
        <v>9</v>
      </c>
      <c r="F194" s="288">
        <f>[4]B!J2870</f>
        <v>1</v>
      </c>
      <c r="G194" s="288">
        <f>[4]B!K2870</f>
        <v>0</v>
      </c>
      <c r="H194" s="288">
        <f>[4]B!L2870</f>
        <v>1</v>
      </c>
      <c r="I194" s="288">
        <f>[4]B!M2870</f>
        <v>0</v>
      </c>
      <c r="J194" s="288">
        <f>[4]B!N2870</f>
        <v>0</v>
      </c>
      <c r="K194" s="289"/>
      <c r="L194" s="288">
        <f>[4]B!AD2870</f>
        <v>0</v>
      </c>
      <c r="M194" s="288">
        <f>[4]B!AE2870</f>
        <v>0</v>
      </c>
      <c r="N194" s="288">
        <f>[4]B!AF2870</f>
        <v>0</v>
      </c>
      <c r="O194" s="288">
        <f>[4]B!AG2870</f>
        <v>0</v>
      </c>
      <c r="P194" s="288">
        <f>[4]B!AH2870</f>
        <v>0</v>
      </c>
      <c r="Q194" s="288">
        <f>[4]B!AI2870</f>
        <v>0</v>
      </c>
      <c r="R194" s="288">
        <f>[4]B!AJ2870</f>
        <v>1</v>
      </c>
      <c r="S194" s="144"/>
      <c r="T194" s="144"/>
      <c r="U194" s="442">
        <f>[4]B!C2870</f>
        <v>11</v>
      </c>
      <c r="V194" s="442">
        <f>+([4]B!$AL2870)*0.75</f>
        <v>444420</v>
      </c>
    </row>
    <row r="195" spans="1:28" s="3" customFormat="1" ht="15" customHeight="1" x14ac:dyDescent="0.2">
      <c r="A195" s="610" t="s">
        <v>289</v>
      </c>
      <c r="B195" s="610"/>
      <c r="C195" s="290">
        <f>SUM(C175:C188)+C192+C193+C194</f>
        <v>802</v>
      </c>
      <c r="D195" s="290">
        <f t="shared" ref="D195:J195" si="9">SUM(D175:D188)+D192+D193+D194</f>
        <v>675</v>
      </c>
      <c r="E195" s="290">
        <f t="shared" si="9"/>
        <v>540</v>
      </c>
      <c r="F195" s="290">
        <f t="shared" si="9"/>
        <v>135</v>
      </c>
      <c r="G195" s="290">
        <f t="shared" si="9"/>
        <v>19</v>
      </c>
      <c r="H195" s="290">
        <f t="shared" si="9"/>
        <v>92</v>
      </c>
      <c r="I195" s="290">
        <f t="shared" si="9"/>
        <v>16</v>
      </c>
      <c r="J195" s="290">
        <f t="shared" si="9"/>
        <v>0</v>
      </c>
      <c r="K195" s="290">
        <f>SUM(K176:K182)+K192+K193+K184+K185+K186+K187</f>
        <v>185</v>
      </c>
      <c r="L195" s="290">
        <f t="shared" ref="L195:R195" si="10">SUM(L175:L188)+L192+L193+L194</f>
        <v>1</v>
      </c>
      <c r="M195" s="290">
        <f t="shared" si="10"/>
        <v>0</v>
      </c>
      <c r="N195" s="290">
        <f t="shared" si="10"/>
        <v>0</v>
      </c>
      <c r="O195" s="290">
        <f t="shared" si="10"/>
        <v>19</v>
      </c>
      <c r="P195" s="290">
        <f t="shared" si="10"/>
        <v>0</v>
      </c>
      <c r="Q195" s="290">
        <f t="shared" si="10"/>
        <v>0</v>
      </c>
      <c r="R195" s="290">
        <f t="shared" si="10"/>
        <v>146</v>
      </c>
      <c r="S195" s="443">
        <f>SUM(S175:S188)+S192+S193</f>
        <v>531</v>
      </c>
      <c r="T195" s="443">
        <f>SUM(T175:T188)+T192+T193</f>
        <v>91</v>
      </c>
      <c r="U195" s="442">
        <f>SUM(U194)</f>
        <v>11</v>
      </c>
      <c r="V195" s="102">
        <f>SUM(V175:V188)+V192+V193+V194</f>
        <v>139711105</v>
      </c>
    </row>
    <row r="196" spans="1:28" ht="24.95" customHeight="1" x14ac:dyDescent="0.2">
      <c r="A196" s="648" t="s">
        <v>290</v>
      </c>
      <c r="B196" s="648"/>
      <c r="C196" s="648"/>
      <c r="D196" s="648"/>
      <c r="E196" s="648"/>
      <c r="F196" s="648"/>
    </row>
    <row r="197" spans="1:28" ht="51" customHeight="1" x14ac:dyDescent="0.2">
      <c r="A197" s="550" t="s">
        <v>291</v>
      </c>
      <c r="B197" s="625"/>
      <c r="C197" s="556" t="s">
        <v>160</v>
      </c>
      <c r="D197" s="556" t="s">
        <v>292</v>
      </c>
      <c r="E197" s="596" t="s">
        <v>293</v>
      </c>
      <c r="F197" s="596" t="s">
        <v>294</v>
      </c>
      <c r="G197" s="476" t="s">
        <v>295</v>
      </c>
      <c r="H197" s="476" t="s">
        <v>296</v>
      </c>
      <c r="I197" s="476" t="s">
        <v>297</v>
      </c>
      <c r="J197" s="291" t="s">
        <v>297</v>
      </c>
    </row>
    <row r="198" spans="1:28" ht="32.25" customHeight="1" x14ac:dyDescent="0.2">
      <c r="A198" s="554"/>
      <c r="B198" s="627"/>
      <c r="C198" s="558"/>
      <c r="D198" s="558"/>
      <c r="E198" s="598"/>
      <c r="F198" s="598"/>
      <c r="G198" s="292" t="s">
        <v>293</v>
      </c>
      <c r="H198" s="292" t="s">
        <v>294</v>
      </c>
      <c r="I198" s="292" t="s">
        <v>293</v>
      </c>
      <c r="J198" s="293" t="s">
        <v>294</v>
      </c>
      <c r="S198" s="3"/>
      <c r="T198" s="3"/>
      <c r="U198" s="3"/>
      <c r="V198" s="3"/>
    </row>
    <row r="199" spans="1:28" ht="15" customHeight="1" x14ac:dyDescent="0.2">
      <c r="A199" s="604" t="s">
        <v>298</v>
      </c>
      <c r="B199" s="643"/>
      <c r="C199" s="445">
        <f>SUM(E199:F199)</f>
        <v>250</v>
      </c>
      <c r="D199" s="294">
        <v>167</v>
      </c>
      <c r="E199" s="295">
        <f>SUM([4]B!P1380,[4]B!P1514,[4]B!P1696,[4]B!P1760,[4]B!P1834,[4]B!P1877,[4]B!P2093,[4]B!P2103,[4]B!P2190,[4]B!P2379,[4]B!P2419,[4]B!P2541,[4]B!P2575,[4]B!P2615,[4]B!P2631,[4]B!P2858,[4]B!P2870,[4]B!P3073)</f>
        <v>29</v>
      </c>
      <c r="F199" s="295">
        <f>SUM([4]B!Q1380,[4]B!Q1514,[4]B!Q1696,[4]B!Q1760,[4]B!Q1834,[4]B!Q1877,[4]B!Q2093,[4]B!Q2103,[4]B!Q2190,[4]B!Q2379,[4]B!Q2419,[4]B!Q2541,[4]B!Q2575,[4]B!Q2615,[4]B!Q2631,[4]B!Q2858,[4]B!Q2870,[4]B!Q3073)</f>
        <v>221</v>
      </c>
      <c r="G199" s="294"/>
      <c r="H199" s="296"/>
      <c r="I199" s="296"/>
      <c r="J199" s="297"/>
      <c r="K199" s="158" t="str">
        <f>AA199</f>
        <v/>
      </c>
      <c r="AA199" s="159" t="str">
        <f>IF(C199&lt;D199,"Beneficiarios MAI no puede ser mayor al TOTAL","")</f>
        <v/>
      </c>
      <c r="AB199" s="159">
        <f>IF(C199&lt;D199,1,0)</f>
        <v>0</v>
      </c>
    </row>
    <row r="200" spans="1:28" ht="15" customHeight="1" x14ac:dyDescent="0.2">
      <c r="A200" s="644" t="s">
        <v>299</v>
      </c>
      <c r="B200" s="645"/>
      <c r="C200" s="445">
        <f>SUM(E200:F200)</f>
        <v>226</v>
      </c>
      <c r="D200" s="298">
        <v>164</v>
      </c>
      <c r="E200" s="299">
        <f>SUM([4]B!S1380,[4]B!S1514,[4]B!S1696,[4]B!S1760,[4]B!S1834,[4]B!S1877,[4]B!S2093,[4]B!S2103,[4]B!S2190,[4]B!S2379,[4]B!S2419,[4]B!S2541,[4]B!S2575,[4]B!S2615,[4]B!S2631,[4]B!S2858,[4]B!S2870,[4]B!S3073)</f>
        <v>58</v>
      </c>
      <c r="F200" s="299">
        <f>SUM([4]B!T1380,[4]B!T1514,[4]B!T1696,[4]B!T1760,[4]B!T1834,[4]B!T1877,[4]B!T2093,[4]B!T2103,[4]B!T2190,[4]B!T2379,[4]B!T2419,[4]B!T2541,[4]B!T2575,[4]B!T2615,[4]B!T2631,[4]B!T2858,[4]B!T2870,[4]B!T3073)</f>
        <v>168</v>
      </c>
      <c r="G200" s="298"/>
      <c r="H200" s="300"/>
      <c r="I200" s="300"/>
      <c r="J200" s="300"/>
      <c r="K200" s="158" t="str">
        <f>AA200</f>
        <v/>
      </c>
      <c r="S200" s="3"/>
      <c r="T200" s="3"/>
      <c r="V200" s="3"/>
      <c r="AA200" s="159" t="str">
        <f>IF(C200&lt;D200,"Beneficiarios MAI no puede ser mayor al TOTAL","")</f>
        <v/>
      </c>
      <c r="AB200" s="159">
        <f>IF(C200&lt;D200,1,0)</f>
        <v>0</v>
      </c>
    </row>
    <row r="201" spans="1:28" ht="15" customHeight="1" x14ac:dyDescent="0.2">
      <c r="A201" s="646" t="s">
        <v>300</v>
      </c>
      <c r="B201" s="160" t="s">
        <v>301</v>
      </c>
      <c r="C201" s="445">
        <f>SUM(E201:F201)</f>
        <v>141</v>
      </c>
      <c r="D201" s="294">
        <v>126</v>
      </c>
      <c r="E201" s="295">
        <f>SUM([4]B!Y1380,[4]B!Y1514,[4]B!Y1696,[4]B!Y1760,[4]B!Y1834,[4]B!Y1877,[4]B!Y2093,[4]B!Y2103,[4]B!Y2190,[4]B!Y2379,[4]B!Y2419,[4]B!Y2541,[4]B!Y2575,[4]B!Y2615,[4]B!Y2631,[4]B!Y2858,[4]B!Y2870,[4]B!Y3073)</f>
        <v>14</v>
      </c>
      <c r="F201" s="295">
        <f>SUM([4]B!Z1380,[4]B!Z1514,[4]B!Z1696,[4]B!Z1760,[4]B!Z1834,[4]B!Z1877,[4]B!Z2093,[4]B!Z2103,[4]B!Z2190,[4]B!Z2379,[4]B!Z2419,[4]B!Z2541,[4]B!Z2575,[4]B!Z2615,[4]B!Z2631,[4]B!Z2858,[4]B!Z2870,[4]B!Z3073)</f>
        <v>127</v>
      </c>
      <c r="G201" s="294"/>
      <c r="H201" s="296"/>
      <c r="I201" s="296"/>
      <c r="J201" s="296"/>
      <c r="K201" s="158" t="str">
        <f>AA201</f>
        <v/>
      </c>
      <c r="AA201" s="159" t="str">
        <f>IF(C201&lt;D201,"Beneficiarios MAI no puede ser mayor al TOTAL","")</f>
        <v/>
      </c>
      <c r="AB201" s="159">
        <f>IF(C201&lt;D201,1,0)</f>
        <v>0</v>
      </c>
    </row>
    <row r="202" spans="1:28" ht="15" customHeight="1" x14ac:dyDescent="0.2">
      <c r="A202" s="647"/>
      <c r="B202" s="161" t="s">
        <v>302</v>
      </c>
      <c r="C202" s="446">
        <f>SUM(E202:F202)</f>
        <v>0</v>
      </c>
      <c r="D202" s="301"/>
      <c r="E202" s="302">
        <f>SUM([4]B!V1380,[4]B!V1514,[4]B!V1696,[4]B!V1760,[4]B!V1834,[4]B!V1877,[4]B!V2093,[4]B!V2103,[4]B!V2190,[4]B!V2379,[4]B!V2419,[4]B!V2541,[4]B!V2575,[4]B!V2615,[4]B!V2631,[4]B!V2858,[4]B!V2870,[4]B!V3073)</f>
        <v>0</v>
      </c>
      <c r="F202" s="302">
        <f>SUM([4]B!W1380,[4]B!W1514,[4]B!W1696,[4]B!W1760,[4]B!W1834,[4]B!W1877,[4]B!W2093,[4]B!W2103,[4]B!W2190,[4]B!W2379,[4]B!W2419,[4]B!W2541,[4]B!W2575,[4]B!W2615,[4]B!W2631,[4]B!W2858,[4]B!W2870,[4]B!W3073)</f>
        <v>0</v>
      </c>
      <c r="G202" s="301"/>
      <c r="H202" s="303"/>
      <c r="I202" s="303"/>
      <c r="J202" s="303"/>
      <c r="K202" s="158" t="str">
        <f>AA202</f>
        <v/>
      </c>
      <c r="AA202" s="159" t="str">
        <f>IF(C202&lt;D202,"Beneficiarios MAI no puede ser mayor al TOTAL","")</f>
        <v/>
      </c>
      <c r="AB202" s="159">
        <f>IF(C202&lt;D202,1,0)</f>
        <v>0</v>
      </c>
    </row>
    <row r="203" spans="1:28" ht="24.95" customHeight="1" x14ac:dyDescent="0.2">
      <c r="A203" s="648" t="s">
        <v>303</v>
      </c>
      <c r="B203" s="648"/>
      <c r="C203" s="480"/>
      <c r="D203" s="480"/>
      <c r="E203" s="2"/>
      <c r="F203" s="2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</row>
    <row r="204" spans="1:28" ht="29.25" customHeight="1" x14ac:dyDescent="0.2">
      <c r="A204" s="649" t="s">
        <v>304</v>
      </c>
      <c r="B204" s="650"/>
      <c r="C204" s="556" t="s">
        <v>5</v>
      </c>
      <c r="D204" s="574" t="s">
        <v>6</v>
      </c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74"/>
    </row>
    <row r="205" spans="1:28" ht="20.25" customHeight="1" x14ac:dyDescent="0.2">
      <c r="A205" s="651"/>
      <c r="B205" s="652"/>
      <c r="C205" s="558"/>
      <c r="D205" s="575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74"/>
    </row>
    <row r="206" spans="1:28" ht="15" customHeight="1" x14ac:dyDescent="0.2">
      <c r="A206" s="660" t="s">
        <v>305</v>
      </c>
      <c r="B206" s="661"/>
      <c r="C206" s="447">
        <f>[4]B!C2862</f>
        <v>2</v>
      </c>
      <c r="D206" s="448">
        <f>[4]B!I2862</f>
        <v>2</v>
      </c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74"/>
      <c r="U206" s="74"/>
    </row>
    <row r="207" spans="1:28" ht="15" customHeight="1" x14ac:dyDescent="0.2">
      <c r="A207" s="662" t="s">
        <v>306</v>
      </c>
      <c r="B207" s="662"/>
      <c r="C207" s="449">
        <f>SUM([4]B!C2861+[4]B!C2863)</f>
        <v>1</v>
      </c>
      <c r="D207" s="450">
        <f>[4]B!I2861+[4]B!I2863</f>
        <v>1</v>
      </c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74"/>
    </row>
    <row r="208" spans="1:28" ht="24.95" customHeight="1" x14ac:dyDescent="0.2">
      <c r="A208" s="663" t="s">
        <v>307</v>
      </c>
      <c r="B208" s="663"/>
      <c r="C208" s="482"/>
      <c r="D208" s="304"/>
      <c r="E208" s="304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74"/>
      <c r="S208" s="260"/>
      <c r="T208" s="260"/>
    </row>
    <row r="209" spans="1:22" ht="24.95" customHeight="1" x14ac:dyDescent="0.2">
      <c r="A209" s="664" t="s">
        <v>229</v>
      </c>
      <c r="B209" s="664"/>
      <c r="C209" s="556" t="s">
        <v>160</v>
      </c>
      <c r="D209" s="588" t="s">
        <v>230</v>
      </c>
      <c r="E209" s="589"/>
      <c r="F209" s="589"/>
      <c r="G209" s="589"/>
      <c r="H209" s="590" t="s">
        <v>172</v>
      </c>
      <c r="I209" s="591"/>
      <c r="J209" s="592"/>
      <c r="K209" s="665" t="s">
        <v>173</v>
      </c>
      <c r="L209" s="614"/>
      <c r="M209" s="614"/>
      <c r="N209" s="596" t="s">
        <v>174</v>
      </c>
      <c r="O209" s="599" t="s">
        <v>175</v>
      </c>
      <c r="P209" s="600"/>
      <c r="Q209" s="568" t="s">
        <v>176</v>
      </c>
    </row>
    <row r="210" spans="1:22" s="84" customFormat="1" ht="20.100000000000001" customHeight="1" x14ac:dyDescent="0.2">
      <c r="A210" s="664"/>
      <c r="B210" s="664"/>
      <c r="C210" s="557"/>
      <c r="D210" s="615" t="s">
        <v>178</v>
      </c>
      <c r="E210" s="621" t="s">
        <v>179</v>
      </c>
      <c r="F210" s="621"/>
      <c r="G210" s="578" t="s">
        <v>239</v>
      </c>
      <c r="H210" s="580" t="s">
        <v>181</v>
      </c>
      <c r="I210" s="582" t="s">
        <v>182</v>
      </c>
      <c r="J210" s="584" t="s">
        <v>183</v>
      </c>
      <c r="K210" s="586" t="s">
        <v>308</v>
      </c>
      <c r="L210" s="587" t="s">
        <v>185</v>
      </c>
      <c r="M210" s="601" t="s">
        <v>186</v>
      </c>
      <c r="N210" s="597"/>
      <c r="O210" s="602" t="s">
        <v>187</v>
      </c>
      <c r="P210" s="603" t="s">
        <v>188</v>
      </c>
      <c r="Q210" s="569"/>
      <c r="S210" s="5"/>
      <c r="T210" s="5"/>
      <c r="U210" s="5"/>
      <c r="V210" s="5"/>
    </row>
    <row r="211" spans="1:22" s="84" customFormat="1" ht="20.100000000000001" customHeight="1" x14ac:dyDescent="0.2">
      <c r="A211" s="664"/>
      <c r="B211" s="664"/>
      <c r="C211" s="558"/>
      <c r="D211" s="616"/>
      <c r="E211" s="121" t="s">
        <v>189</v>
      </c>
      <c r="F211" s="89" t="s">
        <v>190</v>
      </c>
      <c r="G211" s="579"/>
      <c r="H211" s="581"/>
      <c r="I211" s="583"/>
      <c r="J211" s="585"/>
      <c r="K211" s="586"/>
      <c r="L211" s="587"/>
      <c r="M211" s="601"/>
      <c r="N211" s="598"/>
      <c r="O211" s="602"/>
      <c r="P211" s="603"/>
      <c r="Q211" s="570"/>
      <c r="S211" s="5"/>
      <c r="T211" s="5"/>
      <c r="U211" s="5"/>
      <c r="V211" s="5"/>
    </row>
    <row r="212" spans="1:22" ht="15" customHeight="1" x14ac:dyDescent="0.2">
      <c r="A212" s="667" t="s">
        <v>309</v>
      </c>
      <c r="B212" s="165" t="s">
        <v>310</v>
      </c>
      <c r="C212" s="165">
        <f>SUM([4]B!C1242:C1282)</f>
        <v>38</v>
      </c>
      <c r="D212" s="165">
        <f>SUM([4]B!D1242:D1285)</f>
        <v>38</v>
      </c>
      <c r="E212" s="165">
        <f>SUM([4]B!E1242:E1285)</f>
        <v>38</v>
      </c>
      <c r="F212" s="165">
        <f>SUM([4]B!F1242:F1285)</f>
        <v>0</v>
      </c>
      <c r="G212" s="165">
        <f>SUM([4]B!G1242:G1285)</f>
        <v>0</v>
      </c>
      <c r="H212" s="165">
        <f>SUM([4]B!AA1242:AA1285)</f>
        <v>4</v>
      </c>
      <c r="I212" s="165">
        <f>SUM([4]B!AB1242:AB1285)</f>
        <v>31</v>
      </c>
      <c r="J212" s="165">
        <f>SUM([4]B!AC1242:AC1285)</f>
        <v>3</v>
      </c>
      <c r="K212" s="165">
        <f>SUM([4]B!AD1242:AD1285)</f>
        <v>0</v>
      </c>
      <c r="L212" s="165">
        <f>SUM([4]B!AE1242:AE1285)</f>
        <v>0</v>
      </c>
      <c r="M212" s="165">
        <f>SUM([4]B!AF1242:AF1285)</f>
        <v>0</v>
      </c>
      <c r="N212" s="165">
        <f>SUM([4]B!AG1242:AG1285)</f>
        <v>0</v>
      </c>
      <c r="O212" s="165">
        <f>SUM([4]B!AH1242:AH1285)</f>
        <v>0</v>
      </c>
      <c r="P212" s="165">
        <f>SUM([4]B!AI1242:AI1285)</f>
        <v>0</v>
      </c>
      <c r="Q212" s="165">
        <f>SUM([4]B!AJ1242:AJ1285)</f>
        <v>0</v>
      </c>
    </row>
    <row r="213" spans="1:22" ht="15" customHeight="1" x14ac:dyDescent="0.2">
      <c r="A213" s="563"/>
      <c r="B213" s="166" t="s">
        <v>311</v>
      </c>
      <c r="C213" s="305">
        <f>SUM([4]B!C1283:C1297)</f>
        <v>0</v>
      </c>
      <c r="D213" s="305">
        <f>SUM([4]B!D1286:D1297)</f>
        <v>0</v>
      </c>
      <c r="E213" s="305">
        <f>SUM([4]B!E1286:E1297)</f>
        <v>0</v>
      </c>
      <c r="F213" s="305">
        <f>SUM([4]B!F1286:F1297)</f>
        <v>0</v>
      </c>
      <c r="G213" s="305">
        <f>SUM([4]B!G1286:G1297)</f>
        <v>0</v>
      </c>
      <c r="H213" s="305">
        <f>SUM([4]B!AA1286:AA1297)</f>
        <v>0</v>
      </c>
      <c r="I213" s="305">
        <f>SUM([4]B!AB1286:AB1297)</f>
        <v>0</v>
      </c>
      <c r="J213" s="305">
        <f>SUM([4]B!AC1286:AC1297)</f>
        <v>0</v>
      </c>
      <c r="K213" s="305">
        <f>SUM([4]B!AD1286:AD1297)</f>
        <v>0</v>
      </c>
      <c r="L213" s="305">
        <f>SUM([4]B!AE1286:AE1297)</f>
        <v>0</v>
      </c>
      <c r="M213" s="305">
        <f>SUM([4]B!AF1286:AF1297)</f>
        <v>0</v>
      </c>
      <c r="N213" s="305">
        <f>SUM([4]B!AG1286:AG1297)</f>
        <v>0</v>
      </c>
      <c r="O213" s="305">
        <f>SUM([4]B!AH1286:AH1297)</f>
        <v>0</v>
      </c>
      <c r="P213" s="305">
        <f>SUM([4]B!AI1286:AI1297)</f>
        <v>0</v>
      </c>
      <c r="Q213" s="305">
        <f>SUM([4]B!AJ1286:AJ1297)</f>
        <v>0</v>
      </c>
      <c r="U213" s="84"/>
      <c r="V213" s="84"/>
    </row>
    <row r="214" spans="1:22" ht="15" customHeight="1" x14ac:dyDescent="0.2">
      <c r="A214" s="668"/>
      <c r="B214" s="479" t="s">
        <v>160</v>
      </c>
      <c r="C214" s="168">
        <f>SUM(C212:C213)</f>
        <v>38</v>
      </c>
      <c r="D214" s="306">
        <f>SUM(D212:D213)</f>
        <v>38</v>
      </c>
      <c r="E214" s="307">
        <f t="shared" ref="E214:Q214" si="11">SUM(E212:E213)</f>
        <v>38</v>
      </c>
      <c r="F214" s="308">
        <f t="shared" si="11"/>
        <v>0</v>
      </c>
      <c r="G214" s="309">
        <f t="shared" si="11"/>
        <v>0</v>
      </c>
      <c r="H214" s="307">
        <f t="shared" si="11"/>
        <v>4</v>
      </c>
      <c r="I214" s="310">
        <f t="shared" si="11"/>
        <v>31</v>
      </c>
      <c r="J214" s="308">
        <f t="shared" si="11"/>
        <v>3</v>
      </c>
      <c r="K214" s="307">
        <f t="shared" si="11"/>
        <v>0</v>
      </c>
      <c r="L214" s="310">
        <f t="shared" si="11"/>
        <v>0</v>
      </c>
      <c r="M214" s="308">
        <f t="shared" si="11"/>
        <v>0</v>
      </c>
      <c r="N214" s="308">
        <f t="shared" si="11"/>
        <v>0</v>
      </c>
      <c r="O214" s="307">
        <f t="shared" si="11"/>
        <v>0</v>
      </c>
      <c r="P214" s="308">
        <f t="shared" si="11"/>
        <v>0</v>
      </c>
      <c r="Q214" s="306">
        <f t="shared" si="11"/>
        <v>0</v>
      </c>
      <c r="U214" s="84"/>
      <c r="V214" s="84"/>
    </row>
    <row r="215" spans="1:22" ht="15" customHeight="1" x14ac:dyDescent="0.2">
      <c r="A215" s="667" t="s">
        <v>312</v>
      </c>
      <c r="B215" s="165" t="s">
        <v>310</v>
      </c>
      <c r="C215" s="484">
        <f>SUM([4]B!C1382:C1420)</f>
        <v>905</v>
      </c>
      <c r="D215" s="484">
        <f>SUM([4]B!D1382:D1420)</f>
        <v>904</v>
      </c>
      <c r="E215" s="484">
        <f>SUM([4]B!E1382:E1420)</f>
        <v>903</v>
      </c>
      <c r="F215" s="484">
        <f>SUM([4]B!F1382:F1420)</f>
        <v>1</v>
      </c>
      <c r="G215" s="484">
        <f>SUM([4]B!G1382:G1420)</f>
        <v>1</v>
      </c>
      <c r="H215" s="484">
        <f>SUM([4]B!AA1382:AA1420)</f>
        <v>13</v>
      </c>
      <c r="I215" s="484">
        <f>SUM([4]B!AB1382:AB1420)</f>
        <v>892</v>
      </c>
      <c r="J215" s="484">
        <f>SUM([4]B!AC1382:AC1420)</f>
        <v>0</v>
      </c>
      <c r="K215" s="484">
        <f>SUM([4]B!AD1382:AD1420)</f>
        <v>0</v>
      </c>
      <c r="L215" s="484">
        <f>SUM([4]B!AE1382:AE1420)</f>
        <v>0</v>
      </c>
      <c r="M215" s="484">
        <f>SUM([4]B!AF1382:AF1420)</f>
        <v>0</v>
      </c>
      <c r="N215" s="484">
        <f>SUM([4]B!AG1382:AG1420)</f>
        <v>0</v>
      </c>
      <c r="O215" s="484">
        <f>SUM([4]B!AH1382:AH1420)</f>
        <v>0</v>
      </c>
      <c r="P215" s="484">
        <f>SUM([4]B!AI1382:AI1420)</f>
        <v>101</v>
      </c>
      <c r="Q215" s="169">
        <f>SUM([4]B!AJ1382:AJ1420)</f>
        <v>0</v>
      </c>
      <c r="S215" s="84"/>
      <c r="T215" s="84"/>
    </row>
    <row r="216" spans="1:22" ht="15" customHeight="1" x14ac:dyDescent="0.2">
      <c r="A216" s="563"/>
      <c r="B216" s="166" t="s">
        <v>313</v>
      </c>
      <c r="C216" s="311">
        <f>SUM([4]B!C1421:C1428)</f>
        <v>197</v>
      </c>
      <c r="D216" s="311">
        <f>SUM([4]B!D1421:D1428)</f>
        <v>197</v>
      </c>
      <c r="E216" s="311">
        <f>SUM([4]B!E1421:E1428)</f>
        <v>197</v>
      </c>
      <c r="F216" s="311">
        <f>SUM([4]B!F1421:F1428)</f>
        <v>0</v>
      </c>
      <c r="G216" s="311">
        <f>SUM([4]B!G1421:G1428)</f>
        <v>0</v>
      </c>
      <c r="H216" s="311">
        <f>SUM([4]B!AA1421:AA1428)</f>
        <v>0</v>
      </c>
      <c r="I216" s="311">
        <f>SUM([4]B!AB1421:AB1428)</f>
        <v>197</v>
      </c>
      <c r="J216" s="311">
        <f>SUM([4]B!AC1421:AC1428)</f>
        <v>0</v>
      </c>
      <c r="K216" s="311">
        <f>SUM([4]B!AD1421:AD1428)</f>
        <v>0</v>
      </c>
      <c r="L216" s="311">
        <f>SUM([4]B!AE1421:AE1428)</f>
        <v>0</v>
      </c>
      <c r="M216" s="311">
        <f>SUM([4]B!AF1421:AF1428)</f>
        <v>0</v>
      </c>
      <c r="N216" s="311">
        <f>SUM([4]B!AG1421:AG1428)</f>
        <v>0</v>
      </c>
      <c r="O216" s="311">
        <f>SUM([4]B!AH1421:AH1428)</f>
        <v>0</v>
      </c>
      <c r="P216" s="311">
        <f>SUM([4]B!AI1421:AI1428)</f>
        <v>0</v>
      </c>
      <c r="Q216" s="312">
        <f>SUM([4]B!AJ1421:AJ1428)</f>
        <v>0</v>
      </c>
      <c r="S216" s="84"/>
      <c r="T216" s="84"/>
    </row>
    <row r="217" spans="1:22" ht="15" customHeight="1" x14ac:dyDescent="0.2">
      <c r="A217" s="668"/>
      <c r="B217" s="479" t="s">
        <v>160</v>
      </c>
      <c r="C217" s="309">
        <f>SUM(C215:C216)</f>
        <v>1102</v>
      </c>
      <c r="D217" s="309">
        <f>SUM(D215:D216)</f>
        <v>1101</v>
      </c>
      <c r="E217" s="309">
        <f t="shared" ref="E217:Q217" si="12">SUM(E215:E216)</f>
        <v>1100</v>
      </c>
      <c r="F217" s="309">
        <f t="shared" si="12"/>
        <v>1</v>
      </c>
      <c r="G217" s="309">
        <f t="shared" si="12"/>
        <v>1</v>
      </c>
      <c r="H217" s="309">
        <f t="shared" si="12"/>
        <v>13</v>
      </c>
      <c r="I217" s="309">
        <f t="shared" si="12"/>
        <v>1089</v>
      </c>
      <c r="J217" s="309">
        <f t="shared" si="12"/>
        <v>0</v>
      </c>
      <c r="K217" s="309">
        <f t="shared" si="12"/>
        <v>0</v>
      </c>
      <c r="L217" s="309">
        <f t="shared" si="12"/>
        <v>0</v>
      </c>
      <c r="M217" s="309">
        <f t="shared" si="12"/>
        <v>0</v>
      </c>
      <c r="N217" s="309">
        <f t="shared" si="12"/>
        <v>0</v>
      </c>
      <c r="O217" s="309">
        <f t="shared" si="12"/>
        <v>0</v>
      </c>
      <c r="P217" s="309">
        <f t="shared" si="12"/>
        <v>101</v>
      </c>
      <c r="Q217" s="306">
        <f t="shared" si="12"/>
        <v>0</v>
      </c>
    </row>
    <row r="218" spans="1:22" ht="15" customHeight="1" x14ac:dyDescent="0.2">
      <c r="A218" s="667" t="s">
        <v>314</v>
      </c>
      <c r="B218" s="165" t="s">
        <v>310</v>
      </c>
      <c r="C218" s="311">
        <f>SUM([4]B!C1516:C1569)</f>
        <v>780</v>
      </c>
      <c r="D218" s="311">
        <f>SUM([4]B!D1516:D1569)</f>
        <v>780</v>
      </c>
      <c r="E218" s="311">
        <f>SUM([4]B!E1516:E1569)</f>
        <v>780</v>
      </c>
      <c r="F218" s="311">
        <f>SUM([4]B!F1516:F1564)</f>
        <v>0</v>
      </c>
      <c r="G218" s="311">
        <f>SUM([4]B!G1516:G1564)</f>
        <v>0</v>
      </c>
      <c r="H218" s="311">
        <f>SUM([4]B!AA1516:AA1564)</f>
        <v>443</v>
      </c>
      <c r="I218" s="311">
        <f>SUM([4]B!AB1516:AB1564)</f>
        <v>336</v>
      </c>
      <c r="J218" s="311">
        <f>SUM([4]B!AC1516:AC1564)</f>
        <v>1</v>
      </c>
      <c r="K218" s="311">
        <f>SUM([4]B!AD1516:AD1564)</f>
        <v>0</v>
      </c>
      <c r="L218" s="311">
        <f>SUM([4]B!AE1516:AE1564)</f>
        <v>0</v>
      </c>
      <c r="M218" s="311">
        <f>SUM([4]B!AF1516:AF1564)</f>
        <v>0</v>
      </c>
      <c r="N218" s="311">
        <f>SUM([4]B!AG1516:AG1564)</f>
        <v>0</v>
      </c>
      <c r="O218" s="311">
        <f>SUM([4]B!AH1516:AH1564)</f>
        <v>0</v>
      </c>
      <c r="P218" s="311">
        <f>SUM([4]B!AI1516:AI1564)</f>
        <v>0</v>
      </c>
      <c r="Q218" s="312">
        <f>SUM([4]B!AJ1516:AJ1564)</f>
        <v>0</v>
      </c>
    </row>
    <row r="219" spans="1:22" ht="15" customHeight="1" x14ac:dyDescent="0.2">
      <c r="A219" s="563"/>
      <c r="B219" s="170" t="s">
        <v>313</v>
      </c>
      <c r="C219" s="311">
        <f>SUM([4]B!C1570:C1585)</f>
        <v>10</v>
      </c>
      <c r="D219" s="311">
        <f>SUM([4]B!D1570:D1585)</f>
        <v>10</v>
      </c>
      <c r="E219" s="311">
        <f>SUM([4]B!E1570:E1585)</f>
        <v>10</v>
      </c>
      <c r="F219" s="311">
        <f>SUM([4]B!F1570:F1585)</f>
        <v>0</v>
      </c>
      <c r="G219" s="311">
        <f>SUM([4]B!G1570:G1585)</f>
        <v>0</v>
      </c>
      <c r="H219" s="311">
        <f>SUM([4]B!AA1570:AA1585)</f>
        <v>5</v>
      </c>
      <c r="I219" s="311">
        <f>SUM([4]B!AB1570:AB1585)</f>
        <v>5</v>
      </c>
      <c r="J219" s="311">
        <f>SUM([4]B!AC1570:AC1585)</f>
        <v>0</v>
      </c>
      <c r="K219" s="311">
        <f>SUM([4]B!AD1570:AD1585)</f>
        <v>0</v>
      </c>
      <c r="L219" s="311">
        <f>SUM([4]B!AE1570:AE1585)</f>
        <v>0</v>
      </c>
      <c r="M219" s="311">
        <f>SUM([4]B!AF1570:AF1585)</f>
        <v>0</v>
      </c>
      <c r="N219" s="311">
        <f>SUM([4]B!AG1570:AG1585)</f>
        <v>0</v>
      </c>
      <c r="O219" s="311">
        <f>SUM([4]B!AH1570:AH1585)</f>
        <v>0</v>
      </c>
      <c r="P219" s="311">
        <f>SUM([4]B!AI1570:AI1585)</f>
        <v>0</v>
      </c>
      <c r="Q219" s="312">
        <f>SUM([4]B!AJ1570:AJ1585)</f>
        <v>0</v>
      </c>
    </row>
    <row r="220" spans="1:22" ht="15" customHeight="1" x14ac:dyDescent="0.2">
      <c r="A220" s="668"/>
      <c r="B220" s="479" t="s">
        <v>160</v>
      </c>
      <c r="C220" s="309">
        <f>SUM(C218:C219)</f>
        <v>790</v>
      </c>
      <c r="D220" s="309">
        <f t="shared" ref="D220:Q220" si="13">SUM(D218:D219)</f>
        <v>790</v>
      </c>
      <c r="E220" s="309">
        <f t="shared" si="13"/>
        <v>790</v>
      </c>
      <c r="F220" s="309">
        <f t="shared" si="13"/>
        <v>0</v>
      </c>
      <c r="G220" s="309">
        <f t="shared" si="13"/>
        <v>0</v>
      </c>
      <c r="H220" s="309">
        <f t="shared" si="13"/>
        <v>448</v>
      </c>
      <c r="I220" s="309">
        <f t="shared" si="13"/>
        <v>341</v>
      </c>
      <c r="J220" s="309">
        <f t="shared" si="13"/>
        <v>1</v>
      </c>
      <c r="K220" s="309">
        <f t="shared" si="13"/>
        <v>0</v>
      </c>
      <c r="L220" s="309">
        <f t="shared" si="13"/>
        <v>0</v>
      </c>
      <c r="M220" s="309">
        <f t="shared" si="13"/>
        <v>0</v>
      </c>
      <c r="N220" s="309">
        <f t="shared" si="13"/>
        <v>0</v>
      </c>
      <c r="O220" s="309">
        <f t="shared" si="13"/>
        <v>0</v>
      </c>
      <c r="P220" s="309">
        <f t="shared" si="13"/>
        <v>0</v>
      </c>
      <c r="Q220" s="306">
        <f t="shared" si="13"/>
        <v>0</v>
      </c>
    </row>
    <row r="221" spans="1:22" ht="29.25" customHeight="1" x14ac:dyDescent="0.2">
      <c r="A221" s="483" t="s">
        <v>315</v>
      </c>
      <c r="B221" s="169" t="s">
        <v>310</v>
      </c>
      <c r="C221" s="309">
        <f>[4]B!C1698</f>
        <v>6</v>
      </c>
      <c r="D221" s="309">
        <f>[4]B!D1698</f>
        <v>6</v>
      </c>
      <c r="E221" s="311">
        <f>[4]B!E1698</f>
        <v>6</v>
      </c>
      <c r="F221" s="311">
        <f>[4]B!F1698</f>
        <v>0</v>
      </c>
      <c r="G221" s="311">
        <f>[4]B!G1698</f>
        <v>0</v>
      </c>
      <c r="H221" s="311">
        <f>[4]B!AA1698</f>
        <v>0</v>
      </c>
      <c r="I221" s="311">
        <f>[4]B!AB1698</f>
        <v>6</v>
      </c>
      <c r="J221" s="311">
        <f>[4]B!AC1698</f>
        <v>0</v>
      </c>
      <c r="K221" s="311">
        <f>[4]B!AD1698</f>
        <v>0</v>
      </c>
      <c r="L221" s="311">
        <f>[4]B!AE1698</f>
        <v>0</v>
      </c>
      <c r="M221" s="311">
        <f>[4]B!AF1698</f>
        <v>0</v>
      </c>
      <c r="N221" s="311">
        <f>[4]B!AG1698</f>
        <v>0</v>
      </c>
      <c r="O221" s="311">
        <f>[4]B!AH1698</f>
        <v>0</v>
      </c>
      <c r="P221" s="311">
        <f>[4]B!AI1698</f>
        <v>0</v>
      </c>
      <c r="Q221" s="312">
        <f>[4]B!AJ1698</f>
        <v>0</v>
      </c>
    </row>
    <row r="222" spans="1:22" ht="15" customHeight="1" x14ac:dyDescent="0.2">
      <c r="A222" s="171" t="s">
        <v>316</v>
      </c>
      <c r="B222" s="166" t="s">
        <v>310</v>
      </c>
      <c r="C222" s="309">
        <f>[4]B!C1851</f>
        <v>11</v>
      </c>
      <c r="D222" s="309">
        <f>[4]B!D1851</f>
        <v>11</v>
      </c>
      <c r="E222" s="311">
        <f>[4]B!E1851</f>
        <v>11</v>
      </c>
      <c r="F222" s="311">
        <f>[4]B!F1851</f>
        <v>0</v>
      </c>
      <c r="G222" s="311">
        <f>[4]B!G1851</f>
        <v>0</v>
      </c>
      <c r="H222" s="311">
        <f>[4]B!AA1851</f>
        <v>0</v>
      </c>
      <c r="I222" s="311">
        <f>[4]B!AB1851</f>
        <v>11</v>
      </c>
      <c r="J222" s="311">
        <f>[4]B!AC1851</f>
        <v>0</v>
      </c>
      <c r="K222" s="311">
        <f>[4]B!AD1851</f>
        <v>0</v>
      </c>
      <c r="L222" s="311">
        <f>[4]B!AE1851</f>
        <v>0</v>
      </c>
      <c r="M222" s="311">
        <f>[4]B!AF1851</f>
        <v>0</v>
      </c>
      <c r="N222" s="311">
        <f>[4]B!AG1851</f>
        <v>0</v>
      </c>
      <c r="O222" s="311">
        <f>[4]B!AH1851</f>
        <v>0</v>
      </c>
      <c r="P222" s="311">
        <f>[4]B!AI1851</f>
        <v>0</v>
      </c>
      <c r="Q222" s="312">
        <f>[4]B!AJ1851</f>
        <v>0</v>
      </c>
    </row>
    <row r="223" spans="1:22" ht="15" customHeight="1" x14ac:dyDescent="0.2">
      <c r="A223" s="667" t="s">
        <v>317</v>
      </c>
      <c r="B223" s="172" t="s">
        <v>310</v>
      </c>
      <c r="C223" s="313">
        <f>SUM([4]B!C1879:C1887,[4]B!C1891:C1894,[4]B!C1898,[4]B!C1901:C1938,[4]B!C1949:C1955)+[4]B!C1999</f>
        <v>30352</v>
      </c>
      <c r="D223" s="313">
        <f>SUM([4]B!D1879:D1887,[4]B!D1891:D1894,[4]B!D1898,[4]B!D1901:D1938,[4]B!D1949:D1955)+[4]B!D1999</f>
        <v>30046</v>
      </c>
      <c r="E223" s="313">
        <f>SUM([4]B!E1879:E1887,[4]B!E1891:E1894,[4]B!E1898,[4]B!E1901:E1938,[4]B!E1949:E1955)+[4]B!E1999</f>
        <v>30046</v>
      </c>
      <c r="F223" s="313">
        <f>SUM([4]B!F1879:F1887,[4]B!F1891:F1894,[4]B!F1898,[4]B!F1901:F1938,[4]B!F1949:F1954)+[4]B!F1999</f>
        <v>0</v>
      </c>
      <c r="G223" s="313">
        <f>SUM([4]B!G1879:G1887,[4]B!G1891:G1894,[4]B!G1898,[4]B!G1901:G1938,[4]B!G1949:G1954)+[4]B!G1999</f>
        <v>306</v>
      </c>
      <c r="H223" s="313">
        <f>SUM([4]B!AA1879:AA1887,[4]B!AA1891:AA1894,[4]B!AA1898,[4]B!AA1901:AA1938,[4]B!AA1949:AA1954)+[4]B!AA1999</f>
        <v>28929</v>
      </c>
      <c r="I223" s="313">
        <f>SUM([4]B!AB1879:AB1887,[4]B!AB1891:AB1894,[4]B!AB1898,[4]B!AB1901:AB1938,[4]B!AB1949:AB1954)+[4]B!AB1999</f>
        <v>553</v>
      </c>
      <c r="J223" s="313">
        <f>SUM([4]B!AC1879:AC1887,[4]B!AC1891:AC1894,[4]B!AC1898,[4]B!AC1901:AC1938,[4]B!AC1949:AC1954)+[4]B!AC1999</f>
        <v>870</v>
      </c>
      <c r="K223" s="313">
        <f>SUM([4]B!AD1879:AD1887,[4]B!AD1891:AD1894,[4]B!AD1898,[4]B!AD1901:AD1938,[4]B!AD1949:AD1954)+[4]B!AD1999</f>
        <v>0</v>
      </c>
      <c r="L223" s="313">
        <f>SUM([4]B!AE1879:AE1887,[4]B!AE1891:AE1894,[4]B!AE1898,[4]B!AE1901:AE1938,[4]B!AE1949:AE1954)+[4]B!AE1999</f>
        <v>0</v>
      </c>
      <c r="M223" s="313">
        <f>SUM([4]B!AF1879:AF1887,[4]B!AF1891:AF1894,[4]B!AF1898,[4]B!AF1901:AF1938,[4]B!AF1949:AF1954)+[4]B!AF1999</f>
        <v>0</v>
      </c>
      <c r="N223" s="313">
        <f>SUM([4]B!AG1879:AG1887,[4]B!AG1891:AG1894,[4]B!AG1898,[4]B!AG1901:AG1938,[4]B!AG1949:AG1954)+[4]B!AG1999</f>
        <v>0</v>
      </c>
      <c r="O223" s="313">
        <f>SUM([4]B!AH1879:AH1887,[4]B!AH1891:AH1894,[4]B!AH1898,[4]B!AH1901:AH1938,[4]B!AH1949:AH1954)+[4]B!AH1999</f>
        <v>0</v>
      </c>
      <c r="P223" s="313">
        <f>SUM([4]B!AI1879:AI1887,[4]B!AI1891:AI1894,[4]B!AI1898,[4]B!AI1901:AI1938,[4]B!AI1949:AI1954)+[4]B!AI1999</f>
        <v>0</v>
      </c>
      <c r="Q223" s="314">
        <f>SUM([4]B!AJ1879:AJ1887,[4]B!AJ1891:AJ1894,[4]B!AJ1898,[4]B!AJ1901:AJ1938,[4]B!AJ1949:AJ1954)+[4]B!AJ1999</f>
        <v>0</v>
      </c>
    </row>
    <row r="224" spans="1:22" ht="15" customHeight="1" x14ac:dyDescent="0.2">
      <c r="A224" s="563"/>
      <c r="B224" s="170" t="s">
        <v>318</v>
      </c>
      <c r="C224" s="315">
        <f>SUM([4]B!C1888:C1890,[4]B!C1892:C1893,[4]B!C1898:C1900,[4]B!C1939:C1948,[4]B!C1956:C1972,[4]B!C2002)</f>
        <v>2817</v>
      </c>
      <c r="D224" s="315">
        <f>SUM([4]B!D1888:D1890,[4]B!D1892:D1893,[4]B!D1898:D1900,[4]B!D1939:D1948,[4]B!D1956:D1972,[4]B!D2002)</f>
        <v>2817</v>
      </c>
      <c r="E224" s="315">
        <f>SUM([4]B!E1888:E1890,[4]B!E1892:E1893,[4]B!E1898:E1900,[4]B!E1939:E1948,[4]B!E1956:E1972,[4]B!E2002)</f>
        <v>2817</v>
      </c>
      <c r="F224" s="315">
        <f>SUM([4]B!F1888:F1890,[4]B!F1892:F1893,[4]B!F1898:F1900,[4]B!F1939:F1948,[4]B!F1956:F1972,[4]B!F2002)</f>
        <v>0</v>
      </c>
      <c r="G224" s="315">
        <f>SUM([4]B!G1888:G1890,[4]B!G1892:G1893,[4]B!G1898:G1900,[4]B!G1939:G1948,[4]B!G1956:G1972,[4]B!G2002)</f>
        <v>0</v>
      </c>
      <c r="H224" s="315">
        <f>SUM([4]B!AA1888:AA1890,[4]B!AA1892:AA1893,[4]B!AA1898:AA1900,[4]B!AA1939:AA1948,[4]B!AA1956:AA1972,[4]B!AA2002)</f>
        <v>2380</v>
      </c>
      <c r="I224" s="315">
        <f>SUM([4]B!AB1888:AB1890,[4]B!AB1892:AB1893,[4]B!AB1898:AB1900,[4]B!AB1939:AB1948,[4]B!AB1956:AB1972,[4]B!AB2002)</f>
        <v>0</v>
      </c>
      <c r="J224" s="315">
        <f>SUM([4]B!AC1888:AC1890,[4]B!AC1892:AC1893,[4]B!AC1898:AC1900,[4]B!AC1939:AC1948,[4]B!AC1956:AC1972,[4]B!AC2002)</f>
        <v>437</v>
      </c>
      <c r="K224" s="315">
        <f>SUM([4]B!AD1888:AD1890,[4]B!AD1892:AD1893,[4]B!AD1898:AD1900,[4]B!AD1939:AD1948,[4]B!AD1956:AD1972,[4]B!AD2002)</f>
        <v>0</v>
      </c>
      <c r="L224" s="315">
        <f>SUM([4]B!AE1888:AE1890,[4]B!AE1892:AE1893,[4]B!AE1898:AE1900,[4]B!AE1939:AE1948,[4]B!AE1956:AE1972,[4]B!AE2002)</f>
        <v>0</v>
      </c>
      <c r="M224" s="315">
        <f>SUM([4]B!AF1888:AF1890,[4]B!AF1892:AF1893,[4]B!AF1898:AF1900,[4]B!AF1939:AF1948,[4]B!AF1956:AF1972,[4]B!AF2002)</f>
        <v>0</v>
      </c>
      <c r="N224" s="315">
        <f>SUM([4]B!AG1888:AG1890,[4]B!AG1892:AG1893,[4]B!AG1898:AG1900,[4]B!AG1939:AG1948,[4]B!AG1956:AG1972,[4]B!AG2002)</f>
        <v>0</v>
      </c>
      <c r="O224" s="315">
        <f>SUM([4]B!AH1888:AH1890,[4]B!AH1892:AH1893,[4]B!AH1898:AH1900,[4]B!AH1939:AH1948,[4]B!AH1956:AH1972,[4]B!AH2002)</f>
        <v>0</v>
      </c>
      <c r="P224" s="315">
        <f>SUM([4]B!AI1888:AI1890,[4]B!AI1892:AI1893,[4]B!AI1898:AI1900,[4]B!AI1939:AI1948,[4]B!AI1956:AI1972,[4]B!AI2002)</f>
        <v>0</v>
      </c>
      <c r="Q224" s="305">
        <f>SUM([4]B!AJ1888:AJ1890,[4]B!AJ1892:AJ1893,[4]B!AJ1898:AJ1900,[4]B!AJ1939:AJ1948,[4]B!AJ1956:AJ1972,[4]B!AJ2002)</f>
        <v>0</v>
      </c>
    </row>
    <row r="225" spans="1:17" ht="15" customHeight="1" x14ac:dyDescent="0.2">
      <c r="A225" s="668"/>
      <c r="B225" s="479" t="s">
        <v>160</v>
      </c>
      <c r="C225" s="168">
        <f t="shared" ref="C225:Q225" si="14">SUM(C223:C224)</f>
        <v>33169</v>
      </c>
      <c r="D225" s="306">
        <f t="shared" si="14"/>
        <v>32863</v>
      </c>
      <c r="E225" s="307">
        <f t="shared" si="14"/>
        <v>32863</v>
      </c>
      <c r="F225" s="308">
        <f t="shared" si="14"/>
        <v>0</v>
      </c>
      <c r="G225" s="309">
        <f t="shared" si="14"/>
        <v>306</v>
      </c>
      <c r="H225" s="307">
        <f t="shared" si="14"/>
        <v>31309</v>
      </c>
      <c r="I225" s="310">
        <f t="shared" si="14"/>
        <v>553</v>
      </c>
      <c r="J225" s="308">
        <f t="shared" si="14"/>
        <v>1307</v>
      </c>
      <c r="K225" s="307">
        <f t="shared" si="14"/>
        <v>0</v>
      </c>
      <c r="L225" s="310">
        <f t="shared" si="14"/>
        <v>0</v>
      </c>
      <c r="M225" s="308">
        <f t="shared" si="14"/>
        <v>0</v>
      </c>
      <c r="N225" s="308">
        <f>SUM(N223:N224)</f>
        <v>0</v>
      </c>
      <c r="O225" s="307">
        <f t="shared" si="14"/>
        <v>0</v>
      </c>
      <c r="P225" s="308">
        <f t="shared" si="14"/>
        <v>0</v>
      </c>
      <c r="Q225" s="306">
        <f t="shared" si="14"/>
        <v>0</v>
      </c>
    </row>
    <row r="226" spans="1:17" ht="15" customHeight="1" x14ac:dyDescent="0.2">
      <c r="A226" s="563" t="s">
        <v>319</v>
      </c>
      <c r="B226" s="172" t="s">
        <v>310</v>
      </c>
      <c r="C226" s="316">
        <f>SUM([4]B!C2192:C2205,[4]B!C2207:C2242,[4]B!C2260:C2262)</f>
        <v>295</v>
      </c>
      <c r="D226" s="316">
        <f>SUM([4]B!D2192:D2205,[4]B!D2207:D2242,[4]B!D2260:D2262)</f>
        <v>295</v>
      </c>
      <c r="E226" s="316">
        <f>SUM([4]B!E2192:E2205,[4]B!E2207:E2242,[4]B!E2260:E2262)</f>
        <v>295</v>
      </c>
      <c r="F226" s="316">
        <f>SUM([4]B!F2192:F2205,[4]B!F2207:F2242,[4]B!F2260:F2262)</f>
        <v>0</v>
      </c>
      <c r="G226" s="316">
        <f>SUM([4]B!G2192:G2205,[4]B!G2207:G2242,[4]B!G2260:G2262)</f>
        <v>0</v>
      </c>
      <c r="H226" s="316">
        <f>SUM([4]B!AA2192:AA2205,[4]B!AA2207:AA2242,[4]B!AA2260:AA2262)</f>
        <v>130</v>
      </c>
      <c r="I226" s="316">
        <f>SUM([4]B!AB2192:AB2205,[4]B!AB2207:AB2242,[4]B!AB2260:AB2262)</f>
        <v>163</v>
      </c>
      <c r="J226" s="316">
        <f>SUM([4]B!AC2192:AC2205,[4]B!AC2207:AC2242,[4]B!AC2260:AC2262)</f>
        <v>2</v>
      </c>
      <c r="K226" s="316">
        <f>SUM([4]B!AD2192:AD2205,[4]B!AD2207:AD2242,[4]B!AD2260:AD2262)</f>
        <v>0</v>
      </c>
      <c r="L226" s="316">
        <f>SUM([4]B!AE2192:AE2205,[4]B!AE2207:AE2242,[4]B!AE2260:AE2262)</f>
        <v>0</v>
      </c>
      <c r="M226" s="316">
        <f>SUM([4]B!AF2192:AF2205,[4]B!AF2207:AF2242,[4]B!AF2260:AF2262)</f>
        <v>0</v>
      </c>
      <c r="N226" s="316">
        <f>SUM([4]B!AG2192:AG2205,[4]B!AG2207:AG2242,[4]B!AG2260:AG2262)</f>
        <v>0</v>
      </c>
      <c r="O226" s="316">
        <f>SUM([4]B!AH2192:AH2205,[4]B!AH2207:AH2242,[4]B!AH2260:AH2262)</f>
        <v>0</v>
      </c>
      <c r="P226" s="316">
        <f>SUM([4]B!AI2192:AI2205,[4]B!AI2207:AI2242,[4]B!AI2260:AI2262)</f>
        <v>0</v>
      </c>
      <c r="Q226" s="317">
        <f>SUM([4]B!AJ2192:AJ2205,[4]B!AJ2207:AJ2242,[4]B!AJ2260:AJ2262)</f>
        <v>0</v>
      </c>
    </row>
    <row r="227" spans="1:17" ht="15" customHeight="1" x14ac:dyDescent="0.2">
      <c r="A227" s="563"/>
      <c r="B227" s="170" t="s">
        <v>318</v>
      </c>
      <c r="C227" s="315">
        <f>SUM([4]B!C2206,[4]B!C2243:C2257)</f>
        <v>9</v>
      </c>
      <c r="D227" s="315">
        <f>SUM([4]B!D2206,[4]B!D2243:D2257)</f>
        <v>9</v>
      </c>
      <c r="E227" s="315">
        <f>SUM([4]B!E2206,[4]B!E2243:E2257)</f>
        <v>9</v>
      </c>
      <c r="F227" s="315">
        <f>SUM([4]B!F2206,[4]B!F2243:F2257)</f>
        <v>0</v>
      </c>
      <c r="G227" s="315">
        <f>SUM([4]B!G2206,[4]B!G2243:G2257)</f>
        <v>0</v>
      </c>
      <c r="H227" s="315">
        <f>SUM([4]B!AA2206,[4]B!AA2243:AA2257)</f>
        <v>0</v>
      </c>
      <c r="I227" s="315">
        <f>SUM([4]B!AB2206,[4]B!AB2243:AB2257)</f>
        <v>0</v>
      </c>
      <c r="J227" s="315">
        <f>SUM([4]B!AC2206,[4]B!AC2243:AC2257)</f>
        <v>9</v>
      </c>
      <c r="K227" s="315">
        <f>SUM([4]B!AD2206,[4]B!AD2243:AD2257)</f>
        <v>0</v>
      </c>
      <c r="L227" s="315">
        <f>SUM([4]B!AE2206,[4]B!AE2243:AE2257)</f>
        <v>0</v>
      </c>
      <c r="M227" s="315">
        <f>SUM([4]B!AF2206,[4]B!AF2243:AF2257)</f>
        <v>0</v>
      </c>
      <c r="N227" s="315">
        <f>SUM([4]B!AG2206,[4]B!AG2243:AG2257)</f>
        <v>0</v>
      </c>
      <c r="O227" s="315">
        <f>SUM([4]B!AH2206,[4]B!AH2243:AH2257)</f>
        <v>0</v>
      </c>
      <c r="P227" s="315">
        <f>SUM([4]B!AI2206,[4]B!AI2243:AI2257)</f>
        <v>0</v>
      </c>
      <c r="Q227" s="305">
        <f>SUM([4]B!AJ2206,[4]B!AJ2243:AJ2257)</f>
        <v>0</v>
      </c>
    </row>
    <row r="228" spans="1:17" ht="15" customHeight="1" x14ac:dyDescent="0.2">
      <c r="A228" s="563"/>
      <c r="B228" s="479" t="s">
        <v>160</v>
      </c>
      <c r="C228" s="168">
        <f>SUM(C226:C227)</f>
        <v>304</v>
      </c>
      <c r="D228" s="306">
        <f t="shared" ref="D228:Q228" si="15">SUM(D226:D227)</f>
        <v>304</v>
      </c>
      <c r="E228" s="307">
        <f t="shared" si="15"/>
        <v>304</v>
      </c>
      <c r="F228" s="308">
        <f t="shared" si="15"/>
        <v>0</v>
      </c>
      <c r="G228" s="309">
        <f t="shared" si="15"/>
        <v>0</v>
      </c>
      <c r="H228" s="307">
        <f t="shared" si="15"/>
        <v>130</v>
      </c>
      <c r="I228" s="310">
        <f t="shared" si="15"/>
        <v>163</v>
      </c>
      <c r="J228" s="308">
        <f t="shared" si="15"/>
        <v>11</v>
      </c>
      <c r="K228" s="307">
        <f t="shared" si="15"/>
        <v>0</v>
      </c>
      <c r="L228" s="310">
        <f t="shared" si="15"/>
        <v>0</v>
      </c>
      <c r="M228" s="308">
        <f t="shared" si="15"/>
        <v>0</v>
      </c>
      <c r="N228" s="308">
        <f t="shared" si="15"/>
        <v>0</v>
      </c>
      <c r="O228" s="307">
        <f t="shared" si="15"/>
        <v>0</v>
      </c>
      <c r="P228" s="308">
        <f t="shared" si="15"/>
        <v>0</v>
      </c>
      <c r="Q228" s="306">
        <f t="shared" si="15"/>
        <v>0</v>
      </c>
    </row>
    <row r="229" spans="1:17" ht="15" customHeight="1" x14ac:dyDescent="0.2">
      <c r="A229" s="667" t="s">
        <v>320</v>
      </c>
      <c r="B229" s="165" t="s">
        <v>310</v>
      </c>
      <c r="C229" s="173">
        <f>SUM([4]B!C2421:C2442,[4]B!C2458:C2460)</f>
        <v>308</v>
      </c>
      <c r="D229" s="173">
        <f>SUM([4]B!D2421:D2442,[4]B!D2458:D2460)</f>
        <v>308</v>
      </c>
      <c r="E229" s="173">
        <f>SUM([4]B!E2421:E2442,[4]B!E2458:E2460)</f>
        <v>306</v>
      </c>
      <c r="F229" s="173">
        <f>SUM([4]B!F2421:F2442,[4]B!F2458:F2460)</f>
        <v>2</v>
      </c>
      <c r="G229" s="173">
        <f>SUM([4]B!G2421:G2442,[4]B!G2458:G2460)</f>
        <v>0</v>
      </c>
      <c r="H229" s="173">
        <f>SUM([4]B!AA2421:AA2442,[4]B!AA2458:AA2460)</f>
        <v>218</v>
      </c>
      <c r="I229" s="173">
        <f>SUM([4]B!AB2421:AB2442,[4]B!AB2458:AB2460)</f>
        <v>47</v>
      </c>
      <c r="J229" s="173">
        <f>SUM([4]B!AC2421:AC2442,[4]B!AC2458:AC2460)</f>
        <v>43</v>
      </c>
      <c r="K229" s="173">
        <f>SUM([4]B!AD2421:AD2442,[4]B!AD2458:AD2460)</f>
        <v>0</v>
      </c>
      <c r="L229" s="173">
        <f>SUM([4]B!AE2421:AE2442,[4]B!AE2458:AE2460)</f>
        <v>0</v>
      </c>
      <c r="M229" s="173">
        <f>SUM([4]B!AF2421:AF2442,[4]B!AF2458:AF2460)</f>
        <v>0</v>
      </c>
      <c r="N229" s="173">
        <f>SUM([4]B!AG2421:AG2442,[4]B!AG2458:AG2460)</f>
        <v>0</v>
      </c>
      <c r="O229" s="173">
        <f>SUM([4]B!AH2421:AH2442,[4]B!AH2458:AH2460)</f>
        <v>0</v>
      </c>
      <c r="P229" s="173">
        <f>SUM([4]B!AI2421:AI2442,[4]B!AI2458:AI2460)</f>
        <v>0</v>
      </c>
      <c r="Q229" s="172">
        <f>SUM([4]B!AJ2421:AJ2442,[4]B!AJ2458:AJ2460)</f>
        <v>2</v>
      </c>
    </row>
    <row r="230" spans="1:17" ht="15" customHeight="1" x14ac:dyDescent="0.2">
      <c r="A230" s="563"/>
      <c r="B230" s="170" t="s">
        <v>318</v>
      </c>
      <c r="C230" s="315">
        <f>SUM([4]B!C2443:C2446)</f>
        <v>211</v>
      </c>
      <c r="D230" s="315">
        <f>SUM([4]B!D2443:D2446)</f>
        <v>129</v>
      </c>
      <c r="E230" s="315">
        <f>SUM([4]B!E2443:E2446)</f>
        <v>129</v>
      </c>
      <c r="F230" s="315">
        <f>SUM([4]B!F2443:F2446)</f>
        <v>0</v>
      </c>
      <c r="G230" s="315">
        <f>SUM([4]B!G2443:G2446)</f>
        <v>82</v>
      </c>
      <c r="H230" s="315">
        <f>SUM([4]B!AA2443:AA2446)</f>
        <v>125</v>
      </c>
      <c r="I230" s="315">
        <f>SUM([4]B!AB2443:AB2446)</f>
        <v>0</v>
      </c>
      <c r="J230" s="315">
        <f>SUM([4]B!AC2443:AC2446)</f>
        <v>86</v>
      </c>
      <c r="K230" s="315">
        <f>SUM([4]B!AD2443:AD2446)</f>
        <v>0</v>
      </c>
      <c r="L230" s="315">
        <f>SUM([4]B!AE2443:AE2446)</f>
        <v>0</v>
      </c>
      <c r="M230" s="315">
        <f>SUM([4]B!AF2443:AF2446)</f>
        <v>0</v>
      </c>
      <c r="N230" s="315">
        <f>SUM([4]B!AG2443:AG2446)</f>
        <v>0</v>
      </c>
      <c r="O230" s="315">
        <f>SUM([4]B!AH2443:AH2446)</f>
        <v>0</v>
      </c>
      <c r="P230" s="315">
        <f>SUM([4]B!AI2443:AI2446)</f>
        <v>0</v>
      </c>
      <c r="Q230" s="305">
        <f>SUM([4]B!AJ2443:AJ2446)</f>
        <v>0</v>
      </c>
    </row>
    <row r="231" spans="1:17" ht="15" customHeight="1" x14ac:dyDescent="0.2">
      <c r="A231" s="668"/>
      <c r="B231" s="479" t="s">
        <v>160</v>
      </c>
      <c r="C231" s="309">
        <f>SUM(C229:C230)</f>
        <v>519</v>
      </c>
      <c r="D231" s="309">
        <f t="shared" ref="D231:Q231" si="16">SUM(D229:D230)</f>
        <v>437</v>
      </c>
      <c r="E231" s="309">
        <f t="shared" si="16"/>
        <v>435</v>
      </c>
      <c r="F231" s="309">
        <f t="shared" si="16"/>
        <v>2</v>
      </c>
      <c r="G231" s="309">
        <f t="shared" si="16"/>
        <v>82</v>
      </c>
      <c r="H231" s="309">
        <f>SUM(H229:H230)</f>
        <v>343</v>
      </c>
      <c r="I231" s="309">
        <f t="shared" si="16"/>
        <v>47</v>
      </c>
      <c r="J231" s="309">
        <f t="shared" si="16"/>
        <v>129</v>
      </c>
      <c r="K231" s="309">
        <f t="shared" si="16"/>
        <v>0</v>
      </c>
      <c r="L231" s="309">
        <f t="shared" si="16"/>
        <v>0</v>
      </c>
      <c r="M231" s="309">
        <f t="shared" si="16"/>
        <v>0</v>
      </c>
      <c r="N231" s="309">
        <f t="shared" si="16"/>
        <v>0</v>
      </c>
      <c r="O231" s="309">
        <f t="shared" si="16"/>
        <v>0</v>
      </c>
      <c r="P231" s="309">
        <f t="shared" si="16"/>
        <v>0</v>
      </c>
      <c r="Q231" s="306">
        <f t="shared" si="16"/>
        <v>2</v>
      </c>
    </row>
    <row r="232" spans="1:17" ht="15" customHeight="1" x14ac:dyDescent="0.2">
      <c r="A232" s="649" t="s">
        <v>321</v>
      </c>
      <c r="B232" s="169" t="s">
        <v>322</v>
      </c>
      <c r="C232" s="313">
        <f>SUM([4]B!C2617:C2619)+[4]B!C2561</f>
        <v>980</v>
      </c>
      <c r="D232" s="313">
        <f>SUM([4]B!D2617:D2619)+[4]B!D2561</f>
        <v>812</v>
      </c>
      <c r="E232" s="313">
        <f>SUM([4]B!E2617:E2619)+[4]B!E2561</f>
        <v>811</v>
      </c>
      <c r="F232" s="313">
        <f>SUM([4]B!F2617:F2619)+[4]B!F2561</f>
        <v>1</v>
      </c>
      <c r="G232" s="313">
        <f>SUM([4]B!G2617:G2619)+[4]B!G2561</f>
        <v>168</v>
      </c>
      <c r="H232" s="313">
        <f>SUM([4]B!AA2617:AA2619)+[4]B!AA2561</f>
        <v>870</v>
      </c>
      <c r="I232" s="314">
        <f>SUM([4]B!AB2617:AB2619)+[4]B!AB2561</f>
        <v>22</v>
      </c>
      <c r="J232" s="314">
        <f>SUM([4]B!AC2617:AC2619)+[4]B!AC2561</f>
        <v>88</v>
      </c>
      <c r="K232" s="314">
        <f>SUM([4]B!AD2617:AD2619)+[4]B!AD2561</f>
        <v>0</v>
      </c>
      <c r="L232" s="314">
        <f>SUM([4]B!AE2617:AE2619)+[4]B!AE2561</f>
        <v>0</v>
      </c>
      <c r="M232" s="314">
        <f>SUM([4]B!AF2617:AF2619)+[4]B!AF2561</f>
        <v>0</v>
      </c>
      <c r="N232" s="314">
        <f>SUM([4]B!AG2617:AG2619)+[4]B!AG2561</f>
        <v>0</v>
      </c>
      <c r="O232" s="314">
        <f>SUM([4]B!AH2617:AH2619)+[4]B!AH2561</f>
        <v>0</v>
      </c>
      <c r="P232" s="314">
        <f>SUM([4]B!AI2617:AI2619)+[4]B!AI2561</f>
        <v>0</v>
      </c>
      <c r="Q232" s="314">
        <f>SUM([4]B!AJ2617:AJ2619)+[4]B!AJ2561</f>
        <v>3</v>
      </c>
    </row>
    <row r="233" spans="1:17" ht="15" customHeight="1" x14ac:dyDescent="0.2">
      <c r="A233" s="666"/>
      <c r="B233" s="174" t="s">
        <v>318</v>
      </c>
      <c r="C233" s="318">
        <f>[4]B!C2567</f>
        <v>1</v>
      </c>
      <c r="D233" s="318">
        <f>[4]B!D2567</f>
        <v>1</v>
      </c>
      <c r="E233" s="318">
        <f>[4]B!E2567</f>
        <v>1</v>
      </c>
      <c r="F233" s="318">
        <f>[4]B!F2567</f>
        <v>0</v>
      </c>
      <c r="G233" s="318">
        <f>[4]B!G2567</f>
        <v>0</v>
      </c>
      <c r="H233" s="318">
        <f>[4]B!AA2567</f>
        <v>0</v>
      </c>
      <c r="I233" s="305">
        <f>[4]B!AB2567</f>
        <v>1</v>
      </c>
      <c r="J233" s="305">
        <f>[4]B!AC2567</f>
        <v>0</v>
      </c>
      <c r="K233" s="305">
        <f>[4]B!AD2567</f>
        <v>0</v>
      </c>
      <c r="L233" s="305">
        <f>[4]B!AE2567</f>
        <v>0</v>
      </c>
      <c r="M233" s="305">
        <f>[4]B!AF2567</f>
        <v>0</v>
      </c>
      <c r="N233" s="305">
        <f>[4]B!AG2567</f>
        <v>0</v>
      </c>
      <c r="O233" s="305">
        <f>[4]B!AH2567</f>
        <v>0</v>
      </c>
      <c r="P233" s="305">
        <f>[4]B!AI2567</f>
        <v>0</v>
      </c>
      <c r="Q233" s="305">
        <f>[4]B!AJ2567</f>
        <v>0</v>
      </c>
    </row>
    <row r="234" spans="1:17" ht="15" customHeight="1" x14ac:dyDescent="0.2">
      <c r="A234" s="651"/>
      <c r="B234" s="479" t="s">
        <v>160</v>
      </c>
      <c r="C234" s="309">
        <f>SUM(C232:C233)</f>
        <v>981</v>
      </c>
      <c r="D234" s="309">
        <f t="shared" ref="D234:Q234" si="17">SUM(D232:D233)</f>
        <v>813</v>
      </c>
      <c r="E234" s="309">
        <f t="shared" si="17"/>
        <v>812</v>
      </c>
      <c r="F234" s="309">
        <f t="shared" si="17"/>
        <v>1</v>
      </c>
      <c r="G234" s="309">
        <f t="shared" si="17"/>
        <v>168</v>
      </c>
      <c r="H234" s="309">
        <f t="shared" si="17"/>
        <v>870</v>
      </c>
      <c r="I234" s="309">
        <f t="shared" si="17"/>
        <v>23</v>
      </c>
      <c r="J234" s="309">
        <f t="shared" si="17"/>
        <v>88</v>
      </c>
      <c r="K234" s="309">
        <f t="shared" si="17"/>
        <v>0</v>
      </c>
      <c r="L234" s="309">
        <f t="shared" si="17"/>
        <v>0</v>
      </c>
      <c r="M234" s="309">
        <f t="shared" si="17"/>
        <v>0</v>
      </c>
      <c r="N234" s="309">
        <f t="shared" si="17"/>
        <v>0</v>
      </c>
      <c r="O234" s="309">
        <f t="shared" si="17"/>
        <v>0</v>
      </c>
      <c r="P234" s="309">
        <f t="shared" si="17"/>
        <v>0</v>
      </c>
      <c r="Q234" s="306">
        <f t="shared" si="17"/>
        <v>3</v>
      </c>
    </row>
    <row r="235" spans="1:17" ht="15" customHeight="1" x14ac:dyDescent="0.2">
      <c r="A235" s="667" t="s">
        <v>323</v>
      </c>
      <c r="B235" s="172" t="s">
        <v>310</v>
      </c>
      <c r="C235" s="313">
        <f>SUM([4]B!C2636:C2648,[4]B!C2882)</f>
        <v>97</v>
      </c>
      <c r="D235" s="313">
        <f>SUM([4]B!D2636:D2648,[4]B!D2882)</f>
        <v>97</v>
      </c>
      <c r="E235" s="313">
        <f>SUM([4]B!E2636:E2648,[4]B!E2882)</f>
        <v>97</v>
      </c>
      <c r="F235" s="313">
        <f>SUM([4]B!F2636:F2648,[4]B!F2882)</f>
        <v>0</v>
      </c>
      <c r="G235" s="313">
        <f>SUM([4]B!G2636:G2648,[4]B!G2882)</f>
        <v>0</v>
      </c>
      <c r="H235" s="313">
        <f>SUM([4]B!AA2636:AA2648,[4]B!AA2882)</f>
        <v>1</v>
      </c>
      <c r="I235" s="313">
        <f>SUM([4]B!AB2636:AB2648,[4]B!AB2882)</f>
        <v>78</v>
      </c>
      <c r="J235" s="313">
        <f>SUM([4]B!AC2636:AC2648,[4]B!AC2882)</f>
        <v>18</v>
      </c>
      <c r="K235" s="313">
        <f>SUM([4]B!AD2636:AD2648,[4]B!AD2882)</f>
        <v>0</v>
      </c>
      <c r="L235" s="313">
        <f>SUM([4]B!AE2636:AE2648,[4]B!AE2882)</f>
        <v>0</v>
      </c>
      <c r="M235" s="313">
        <f>SUM([4]B!AF2636:AF2648,[4]B!AF2882)</f>
        <v>0</v>
      </c>
      <c r="N235" s="313">
        <f>SUM([4]B!AG2636:AG2648,[4]B!AG2882)</f>
        <v>0</v>
      </c>
      <c r="O235" s="313">
        <f>SUM([4]B!AH2636:AH2648,[4]B!AH2882)</f>
        <v>0</v>
      </c>
      <c r="P235" s="313">
        <f>SUM([4]B!AI2636:AI2648,[4]B!AI2882)</f>
        <v>0</v>
      </c>
      <c r="Q235" s="314">
        <f>SUM([4]B!AJ2636:AJ2648,[4]B!AJ2882)</f>
        <v>0</v>
      </c>
    </row>
    <row r="236" spans="1:17" ht="15" customHeight="1" x14ac:dyDescent="0.2">
      <c r="A236" s="563"/>
      <c r="B236" s="170" t="s">
        <v>318</v>
      </c>
      <c r="C236" s="315">
        <f>SUM([4]B!C2633:C2635,[4]B!C2649:C2649)</f>
        <v>79</v>
      </c>
      <c r="D236" s="315">
        <f>SUM([4]B!D2633:D2635,[4]B!D2649:D2649)</f>
        <v>79</v>
      </c>
      <c r="E236" s="315">
        <f>SUM([4]B!E2633:E2635,[4]B!E2649:E2649)</f>
        <v>79</v>
      </c>
      <c r="F236" s="315">
        <f>SUM([4]B!F2633:F2635,[4]B!F2649:F2649)</f>
        <v>0</v>
      </c>
      <c r="G236" s="315">
        <f>SUM([4]B!G2633:G2635,[4]B!G2649:G2649)</f>
        <v>0</v>
      </c>
      <c r="H236" s="315">
        <f>SUM([4]B!AA2633:AA2635,[4]B!AA2649:AA2649)</f>
        <v>0</v>
      </c>
      <c r="I236" s="315">
        <f>SUM([4]B!AB2633:AB2635,[4]B!AB2649:AB2649)</f>
        <v>79</v>
      </c>
      <c r="J236" s="315">
        <f>SUM([4]B!AC2633:AC2635,[4]B!AC2649:AC2649)</f>
        <v>0</v>
      </c>
      <c r="K236" s="315">
        <f>SUM([4]B!AD2633:AD2635,[4]B!AD2649:AD2649)</f>
        <v>0</v>
      </c>
      <c r="L236" s="315">
        <f>SUM([4]B!AE2633:AE2635,[4]B!AE2649:AE2649)</f>
        <v>0</v>
      </c>
      <c r="M236" s="315">
        <f>SUM([4]B!AF2633:AF2635,[4]B!AF2649:AF2649)</f>
        <v>0</v>
      </c>
      <c r="N236" s="315">
        <f>SUM([4]B!AG2633:AG2635,[4]B!AG2649:AG2649)</f>
        <v>0</v>
      </c>
      <c r="O236" s="315">
        <f>SUM([4]B!AH2633:AH2635,[4]B!AH2649:AH2649)</f>
        <v>0</v>
      </c>
      <c r="P236" s="315">
        <f>SUM([4]B!AI2633:AI2635,[4]B!AI2649:AI2649)</f>
        <v>0</v>
      </c>
      <c r="Q236" s="305">
        <f>SUM([4]B!AJ2633:AJ2635,[4]B!AJ2649:AJ2649)</f>
        <v>0</v>
      </c>
    </row>
    <row r="237" spans="1:17" ht="15" customHeight="1" x14ac:dyDescent="0.2">
      <c r="A237" s="668"/>
      <c r="B237" s="479" t="s">
        <v>160</v>
      </c>
      <c r="C237" s="168">
        <f t="shared" ref="C237:Q237" si="18">SUM(C235:C236)</f>
        <v>176</v>
      </c>
      <c r="D237" s="306">
        <f t="shared" si="18"/>
        <v>176</v>
      </c>
      <c r="E237" s="307">
        <f t="shared" si="18"/>
        <v>176</v>
      </c>
      <c r="F237" s="308">
        <f t="shared" si="18"/>
        <v>0</v>
      </c>
      <c r="G237" s="309">
        <f t="shared" si="18"/>
        <v>0</v>
      </c>
      <c r="H237" s="307">
        <f t="shared" si="18"/>
        <v>1</v>
      </c>
      <c r="I237" s="310">
        <f t="shared" si="18"/>
        <v>157</v>
      </c>
      <c r="J237" s="308">
        <f t="shared" si="18"/>
        <v>18</v>
      </c>
      <c r="K237" s="307">
        <f t="shared" si="18"/>
        <v>0</v>
      </c>
      <c r="L237" s="310">
        <f t="shared" si="18"/>
        <v>0</v>
      </c>
      <c r="M237" s="308">
        <f t="shared" si="18"/>
        <v>0</v>
      </c>
      <c r="N237" s="308">
        <f t="shared" si="18"/>
        <v>0</v>
      </c>
      <c r="O237" s="307">
        <f t="shared" si="18"/>
        <v>0</v>
      </c>
      <c r="P237" s="308">
        <f t="shared" si="18"/>
        <v>0</v>
      </c>
      <c r="Q237" s="306">
        <f t="shared" si="18"/>
        <v>0</v>
      </c>
    </row>
    <row r="238" spans="1:17" ht="15" customHeight="1" x14ac:dyDescent="0.2">
      <c r="A238" s="667" t="s">
        <v>324</v>
      </c>
      <c r="B238" s="170" t="s">
        <v>310</v>
      </c>
      <c r="C238" s="484">
        <f>[4]B!C1101</f>
        <v>5579</v>
      </c>
      <c r="D238" s="311">
        <f>[4]B!D1101</f>
        <v>5579</v>
      </c>
      <c r="E238" s="311">
        <f>[4]B!E1101</f>
        <v>5579</v>
      </c>
      <c r="F238" s="311">
        <f>[4]B!F1101</f>
        <v>0</v>
      </c>
      <c r="G238" s="311">
        <f>[4]B!G1101</f>
        <v>0</v>
      </c>
      <c r="H238" s="311">
        <f>[4]B!AA1101</f>
        <v>3912</v>
      </c>
      <c r="I238" s="311">
        <f>[4]B!AB1101</f>
        <v>1667</v>
      </c>
      <c r="J238" s="311">
        <f>[4]B!AC1101</f>
        <v>0</v>
      </c>
      <c r="K238" s="311">
        <f>[4]B!AD1101</f>
        <v>0</v>
      </c>
      <c r="L238" s="311">
        <f>[4]B!AE1101</f>
        <v>0</v>
      </c>
      <c r="M238" s="311">
        <f>[4]B!AF1101</f>
        <v>0</v>
      </c>
      <c r="N238" s="311">
        <f>[4]B!AG1101</f>
        <v>0</v>
      </c>
      <c r="O238" s="311">
        <f>[4]B!AH1101</f>
        <v>0</v>
      </c>
      <c r="P238" s="311">
        <f>[4]B!AI1101</f>
        <v>0</v>
      </c>
      <c r="Q238" s="312">
        <f>[4]B!AJ1101</f>
        <v>0</v>
      </c>
    </row>
    <row r="239" spans="1:17" ht="15" customHeight="1" x14ac:dyDescent="0.2">
      <c r="A239" s="563"/>
      <c r="B239" s="170" t="s">
        <v>318</v>
      </c>
      <c r="C239" s="311">
        <f>[4]B!C1161</f>
        <v>4974</v>
      </c>
      <c r="D239" s="311">
        <f>[4]B!D1161</f>
        <v>4974</v>
      </c>
      <c r="E239" s="311">
        <f>[4]B!E1161</f>
        <v>4974</v>
      </c>
      <c r="F239" s="311">
        <f>[4]B!F1161</f>
        <v>0</v>
      </c>
      <c r="G239" s="311">
        <f>[4]B!G1161</f>
        <v>0</v>
      </c>
      <c r="H239" s="311">
        <f>[4]B!AA1161</f>
        <v>3717</v>
      </c>
      <c r="I239" s="311">
        <f>[4]B!AB1161</f>
        <v>1257</v>
      </c>
      <c r="J239" s="311">
        <f>[4]B!AC1161</f>
        <v>0</v>
      </c>
      <c r="K239" s="311">
        <f>[4]B!AD1161</f>
        <v>0</v>
      </c>
      <c r="L239" s="311">
        <f>[4]B!AE1161</f>
        <v>0</v>
      </c>
      <c r="M239" s="311">
        <f>[4]B!AF1161</f>
        <v>0</v>
      </c>
      <c r="N239" s="311">
        <f>[4]B!AG1161</f>
        <v>0</v>
      </c>
      <c r="O239" s="311">
        <f>[4]B!AH1161</f>
        <v>0</v>
      </c>
      <c r="P239" s="311">
        <f>[4]B!AI1161</f>
        <v>0</v>
      </c>
      <c r="Q239" s="312">
        <f>[4]B!AJ1161</f>
        <v>0</v>
      </c>
    </row>
    <row r="240" spans="1:17" ht="15" customHeight="1" x14ac:dyDescent="0.2">
      <c r="A240" s="668"/>
      <c r="B240" s="479" t="s">
        <v>160</v>
      </c>
      <c r="C240" s="306">
        <f>SUM(C238:C239)</f>
        <v>10553</v>
      </c>
      <c r="D240" s="319">
        <f t="shared" ref="D240:Q240" si="19">SUM(D238:D239)</f>
        <v>10553</v>
      </c>
      <c r="E240" s="319">
        <f t="shared" si="19"/>
        <v>10553</v>
      </c>
      <c r="F240" s="319">
        <f t="shared" si="19"/>
        <v>0</v>
      </c>
      <c r="G240" s="319">
        <f t="shared" si="19"/>
        <v>0</v>
      </c>
      <c r="H240" s="319">
        <f t="shared" si="19"/>
        <v>7629</v>
      </c>
      <c r="I240" s="319">
        <f t="shared" si="19"/>
        <v>2924</v>
      </c>
      <c r="J240" s="319">
        <f t="shared" si="19"/>
        <v>0</v>
      </c>
      <c r="K240" s="319">
        <f t="shared" si="19"/>
        <v>0</v>
      </c>
      <c r="L240" s="319">
        <f t="shared" si="19"/>
        <v>0</v>
      </c>
      <c r="M240" s="319">
        <f t="shared" si="19"/>
        <v>0</v>
      </c>
      <c r="N240" s="319">
        <f t="shared" si="19"/>
        <v>0</v>
      </c>
      <c r="O240" s="319">
        <f t="shared" si="19"/>
        <v>0</v>
      </c>
      <c r="P240" s="319">
        <f t="shared" si="19"/>
        <v>0</v>
      </c>
      <c r="Q240" s="306">
        <f t="shared" si="19"/>
        <v>0</v>
      </c>
    </row>
    <row r="241" spans="1:23" ht="15" customHeight="1" x14ac:dyDescent="0.2">
      <c r="A241" s="610" t="s">
        <v>325</v>
      </c>
      <c r="B241" s="175" t="s">
        <v>310</v>
      </c>
      <c r="C241" s="176">
        <f>D241+G241</f>
        <v>39351</v>
      </c>
      <c r="D241" s="320">
        <f>+D212+D215+D218+D221+D222+D223+D226+D229+D232+D235+D238</f>
        <v>38876</v>
      </c>
      <c r="E241" s="320">
        <f t="shared" ref="E241:G241" si="20">+E212+E215+E218+E221+E222+E223+E226+E229+E232+E235+E238</f>
        <v>38872</v>
      </c>
      <c r="F241" s="320">
        <f t="shared" si="20"/>
        <v>4</v>
      </c>
      <c r="G241" s="320">
        <f t="shared" si="20"/>
        <v>475</v>
      </c>
      <c r="H241" s="320">
        <f>+H212+H215+H218+H221+H222+H223+H226+H229+H232+H235+H238</f>
        <v>34520</v>
      </c>
      <c r="I241" s="320">
        <f t="shared" ref="I241:J241" si="21">+I212+I215+I218+I221+I222+I223+I226+I229+I232+I235+I238</f>
        <v>3806</v>
      </c>
      <c r="J241" s="320">
        <f t="shared" si="21"/>
        <v>1025</v>
      </c>
      <c r="K241" s="320">
        <f>+K212+K215+K218+K221+K222+K223+K226+K229+K232+K235+K238</f>
        <v>0</v>
      </c>
      <c r="L241" s="320">
        <f t="shared" ref="L241:M241" si="22">+L212+L215+L218+L221+L222+L223+L226+L229+L232+L235+L238</f>
        <v>0</v>
      </c>
      <c r="M241" s="320">
        <f t="shared" si="22"/>
        <v>0</v>
      </c>
      <c r="N241" s="320">
        <f>+N212+N215+N218+N221+N222+N223+N226+N229+N232+N235+N238</f>
        <v>0</v>
      </c>
      <c r="O241" s="320">
        <f t="shared" ref="O241:Q241" si="23">+O212+O215+O218+O221+O222+O223+O226+O229+O232+O235+O238</f>
        <v>0</v>
      </c>
      <c r="P241" s="320">
        <f t="shared" si="23"/>
        <v>101</v>
      </c>
      <c r="Q241" s="306">
        <f t="shared" si="23"/>
        <v>5</v>
      </c>
    </row>
    <row r="242" spans="1:23" ht="15" customHeight="1" x14ac:dyDescent="0.2">
      <c r="A242" s="610"/>
      <c r="B242" s="177" t="s">
        <v>318</v>
      </c>
      <c r="C242" s="178">
        <f>D242+G242</f>
        <v>8297</v>
      </c>
      <c r="D242" s="321">
        <f>+D213+D216+D219+D224+D227+D230+D236+D239</f>
        <v>8215</v>
      </c>
      <c r="E242" s="321">
        <f t="shared" ref="E242:G242" si="24">+E213+E216+E219+E224+E227+E230+E236+E239</f>
        <v>8215</v>
      </c>
      <c r="F242" s="321">
        <f t="shared" si="24"/>
        <v>0</v>
      </c>
      <c r="G242" s="321">
        <f t="shared" si="24"/>
        <v>82</v>
      </c>
      <c r="H242" s="321">
        <f>+H213+H216+H219+H224+H227+H230+H236+H239</f>
        <v>6227</v>
      </c>
      <c r="I242" s="321">
        <f t="shared" ref="I242:J242" si="25">+I213+I216+I219+I224+I227+I230+I236+I239</f>
        <v>1538</v>
      </c>
      <c r="J242" s="321">
        <f t="shared" si="25"/>
        <v>532</v>
      </c>
      <c r="K242" s="321">
        <f>+K213+K216+K219+K224+K227+K230+K236+K239</f>
        <v>0</v>
      </c>
      <c r="L242" s="321">
        <f t="shared" ref="L242:M242" si="26">+L213+L216+L219+L224+L227+L230+L236+L239</f>
        <v>0</v>
      </c>
      <c r="M242" s="321">
        <f t="shared" si="26"/>
        <v>0</v>
      </c>
      <c r="N242" s="321">
        <f>+N213+N216+N219+N224+N227+N230+N236+N239</f>
        <v>0</v>
      </c>
      <c r="O242" s="321">
        <f t="shared" ref="O242:Q242" si="27">+O213+O216+O219+O224+O227+O230+O236+O239</f>
        <v>0</v>
      </c>
      <c r="P242" s="321">
        <f t="shared" si="27"/>
        <v>0</v>
      </c>
      <c r="Q242" s="306">
        <f t="shared" si="27"/>
        <v>0</v>
      </c>
    </row>
    <row r="243" spans="1:23" ht="15" customHeight="1" x14ac:dyDescent="0.2">
      <c r="A243" s="610"/>
      <c r="B243" s="179" t="s">
        <v>79</v>
      </c>
      <c r="C243" s="168">
        <f>SUM(C241:C242)</f>
        <v>47648</v>
      </c>
      <c r="D243" s="306">
        <f>SUM(D241:D242)</f>
        <v>47091</v>
      </c>
      <c r="E243" s="307">
        <f>SUM(E241:E242)</f>
        <v>47087</v>
      </c>
      <c r="F243" s="308">
        <f>SUM(F241:F242)</f>
        <v>4</v>
      </c>
      <c r="G243" s="309">
        <f>SUM(G241:G242)</f>
        <v>557</v>
      </c>
      <c r="H243" s="309">
        <f t="shared" ref="H243:Q243" si="28">SUM(H241:H242)</f>
        <v>40747</v>
      </c>
      <c r="I243" s="309">
        <f t="shared" si="28"/>
        <v>5344</v>
      </c>
      <c r="J243" s="309">
        <f t="shared" si="28"/>
        <v>1557</v>
      </c>
      <c r="K243" s="309">
        <f t="shared" si="28"/>
        <v>0</v>
      </c>
      <c r="L243" s="309">
        <f t="shared" si="28"/>
        <v>0</v>
      </c>
      <c r="M243" s="309">
        <f t="shared" si="28"/>
        <v>0</v>
      </c>
      <c r="N243" s="309">
        <f>SUM(N241:N242)</f>
        <v>0</v>
      </c>
      <c r="O243" s="309">
        <f t="shared" si="28"/>
        <v>0</v>
      </c>
      <c r="P243" s="309">
        <f t="shared" si="28"/>
        <v>101</v>
      </c>
      <c r="Q243" s="306">
        <f t="shared" si="28"/>
        <v>5</v>
      </c>
    </row>
    <row r="244" spans="1:23" ht="27.75" customHeight="1" x14ac:dyDescent="0.2">
      <c r="A244" s="180" t="s">
        <v>326</v>
      </c>
      <c r="B244" s="469"/>
      <c r="E244" s="134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452"/>
      <c r="Q244" s="452"/>
      <c r="R244" s="452"/>
    </row>
    <row r="245" spans="1:23" ht="39.950000000000003" customHeight="1" x14ac:dyDescent="0.2">
      <c r="A245" s="669" t="s">
        <v>327</v>
      </c>
      <c r="B245" s="670"/>
      <c r="C245" s="470" t="s">
        <v>160</v>
      </c>
      <c r="D245" s="472" t="s">
        <v>6</v>
      </c>
      <c r="E245" s="478" t="s">
        <v>7</v>
      </c>
      <c r="F245" s="182"/>
      <c r="G245" s="182"/>
      <c r="H245" s="182"/>
      <c r="I245" s="182"/>
      <c r="J245" s="182"/>
      <c r="K245" s="182"/>
      <c r="L245" s="182"/>
      <c r="M245" s="452"/>
      <c r="N245" s="452"/>
      <c r="O245" s="452"/>
    </row>
    <row r="246" spans="1:23" ht="15" customHeight="1" x14ac:dyDescent="0.2">
      <c r="A246" s="671" t="s">
        <v>328</v>
      </c>
      <c r="B246" s="672"/>
      <c r="C246" s="322">
        <f>[4]B!C1227</f>
        <v>140</v>
      </c>
      <c r="D246" s="207">
        <f>[4]B!E1227</f>
        <v>140</v>
      </c>
      <c r="E246" s="186"/>
      <c r="F246" s="182"/>
      <c r="G246" s="182"/>
      <c r="H246" s="182"/>
      <c r="I246" s="182"/>
      <c r="J246" s="182"/>
      <c r="K246" s="182"/>
      <c r="L246" s="182"/>
      <c r="M246" s="452"/>
      <c r="N246" s="452"/>
      <c r="O246" s="452"/>
    </row>
    <row r="247" spans="1:23" ht="15" customHeight="1" x14ac:dyDescent="0.2">
      <c r="A247" s="679" t="s">
        <v>329</v>
      </c>
      <c r="B247" s="680"/>
      <c r="C247" s="322">
        <f>[4]B!C2939</f>
        <v>36</v>
      </c>
      <c r="D247" s="207">
        <f>[4]B!E2939</f>
        <v>30</v>
      </c>
      <c r="E247" s="129">
        <f>[4]B!AL2939</f>
        <v>1024500</v>
      </c>
      <c r="F247" s="182"/>
      <c r="G247" s="182"/>
      <c r="H247" s="182"/>
      <c r="I247" s="182"/>
      <c r="J247" s="182"/>
      <c r="K247" s="182"/>
      <c r="L247" s="182"/>
      <c r="M247" s="452"/>
      <c r="N247" s="452"/>
      <c r="O247" s="452"/>
    </row>
    <row r="248" spans="1:23" ht="15" customHeight="1" x14ac:dyDescent="0.2">
      <c r="A248" s="679" t="s">
        <v>330</v>
      </c>
      <c r="B248" s="680"/>
      <c r="C248" s="322">
        <f>[4]B!C2949</f>
        <v>89</v>
      </c>
      <c r="D248" s="323">
        <f>[4]B!E2949</f>
        <v>30</v>
      </c>
      <c r="E248" s="187"/>
      <c r="F248" s="182"/>
      <c r="G248" s="182"/>
      <c r="H248" s="182"/>
      <c r="I248" s="182"/>
      <c r="J248" s="182"/>
      <c r="K248" s="182"/>
      <c r="L248" s="182"/>
      <c r="M248" s="452"/>
      <c r="N248" s="452"/>
      <c r="O248" s="452"/>
    </row>
    <row r="249" spans="1:23" ht="15" customHeight="1" x14ac:dyDescent="0.2">
      <c r="A249" s="679" t="s">
        <v>331</v>
      </c>
      <c r="B249" s="680"/>
      <c r="C249" s="322">
        <f>[4]B!C150</f>
        <v>1520</v>
      </c>
      <c r="D249" s="207">
        <f>[4]B!E150</f>
        <v>1505</v>
      </c>
      <c r="E249" s="129">
        <f>[4]B!AL150</f>
        <v>1219050</v>
      </c>
      <c r="F249" s="182"/>
      <c r="G249" s="182"/>
      <c r="H249" s="182"/>
      <c r="I249" s="182"/>
      <c r="J249" s="182"/>
      <c r="K249" s="182"/>
      <c r="L249" s="182"/>
      <c r="M249" s="452"/>
      <c r="N249" s="452"/>
      <c r="O249" s="452"/>
      <c r="S249" s="182"/>
    </row>
    <row r="250" spans="1:23" ht="15" customHeight="1" x14ac:dyDescent="0.2">
      <c r="A250" s="679" t="s">
        <v>332</v>
      </c>
      <c r="B250" s="680"/>
      <c r="C250" s="322">
        <f>[4]B!C153</f>
        <v>0</v>
      </c>
      <c r="D250" s="207">
        <f>[4]B!E153</f>
        <v>0</v>
      </c>
      <c r="E250" s="187"/>
      <c r="F250" s="182"/>
      <c r="G250" s="182"/>
      <c r="H250" s="182"/>
      <c r="I250" s="182"/>
      <c r="J250" s="182"/>
      <c r="K250" s="182"/>
      <c r="L250" s="182"/>
      <c r="M250" s="452"/>
      <c r="N250" s="452"/>
      <c r="O250" s="452"/>
    </row>
    <row r="251" spans="1:23" ht="15" customHeight="1" x14ac:dyDescent="0.2">
      <c r="A251" s="679" t="s">
        <v>333</v>
      </c>
      <c r="B251" s="680"/>
      <c r="C251" s="322">
        <f>[4]B!C2937</f>
        <v>22</v>
      </c>
      <c r="D251" s="207">
        <f>[4]B!E2937</f>
        <v>22</v>
      </c>
      <c r="E251" s="187"/>
      <c r="F251" s="188"/>
      <c r="G251" s="188"/>
      <c r="H251" s="188"/>
      <c r="I251" s="188"/>
      <c r="J251" s="188"/>
      <c r="K251" s="188"/>
      <c r="L251" s="188"/>
      <c r="M251" s="188"/>
      <c r="N251" s="188"/>
      <c r="O251" s="188"/>
    </row>
    <row r="252" spans="1:23" ht="15" customHeight="1" x14ac:dyDescent="0.2">
      <c r="A252" s="681" t="s">
        <v>79</v>
      </c>
      <c r="B252" s="682"/>
      <c r="C252" s="324">
        <f>SUM(C246:C251)</f>
        <v>1807</v>
      </c>
      <c r="D252" s="325">
        <f>SUM(D246:D251)</f>
        <v>1727</v>
      </c>
      <c r="E252" s="326">
        <f>SUM(E246:E251)</f>
        <v>2243550</v>
      </c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</row>
    <row r="253" spans="1:23" ht="24.95" customHeight="1" x14ac:dyDescent="0.2">
      <c r="A253" s="189" t="s">
        <v>334</v>
      </c>
      <c r="B253" s="190"/>
      <c r="C253" s="191"/>
      <c r="D253" s="304"/>
      <c r="E253" s="304"/>
      <c r="F253" s="304"/>
      <c r="G253" s="182"/>
      <c r="H253" s="182"/>
      <c r="I253" s="182"/>
      <c r="J253" s="182"/>
      <c r="K253" s="182"/>
      <c r="L253" s="182"/>
      <c r="M253" s="182"/>
      <c r="N253" s="188"/>
      <c r="O253" s="188"/>
      <c r="P253" s="192"/>
      <c r="Q253" s="192"/>
      <c r="R253" s="192"/>
      <c r="U253" s="193"/>
      <c r="V253" s="193"/>
      <c r="W253" s="192"/>
    </row>
    <row r="254" spans="1:23" ht="21.75" customHeight="1" x14ac:dyDescent="0.2">
      <c r="A254" s="194"/>
      <c r="B254" s="195"/>
      <c r="C254" s="454" t="s">
        <v>160</v>
      </c>
      <c r="D254" s="304"/>
      <c r="E254" s="304"/>
      <c r="F254" s="304"/>
      <c r="G254" s="182"/>
      <c r="H254" s="182"/>
      <c r="I254" s="182"/>
      <c r="J254" s="182"/>
      <c r="K254" s="182"/>
      <c r="L254" s="182"/>
      <c r="M254" s="182"/>
      <c r="N254" s="182"/>
      <c r="O254" s="182"/>
      <c r="U254" s="192"/>
      <c r="V254" s="192"/>
    </row>
    <row r="255" spans="1:23" ht="15" customHeight="1" x14ac:dyDescent="0.2">
      <c r="A255" s="673" t="s">
        <v>335</v>
      </c>
      <c r="B255" s="172" t="s">
        <v>336</v>
      </c>
      <c r="C255" s="327"/>
      <c r="D255" s="328"/>
      <c r="E255" s="304"/>
      <c r="F255" s="304"/>
      <c r="G255" s="182"/>
      <c r="H255" s="182"/>
      <c r="I255" s="182"/>
      <c r="J255" s="182"/>
      <c r="K255" s="182"/>
      <c r="L255" s="182"/>
      <c r="M255" s="182"/>
      <c r="N255" s="182"/>
      <c r="O255" s="182"/>
      <c r="S255" s="193"/>
      <c r="T255" s="192"/>
      <c r="U255" s="192"/>
      <c r="V255" s="192"/>
    </row>
    <row r="256" spans="1:23" x14ac:dyDescent="0.2">
      <c r="A256" s="673"/>
      <c r="B256" s="174" t="s">
        <v>337</v>
      </c>
      <c r="C256" s="329">
        <v>2301</v>
      </c>
      <c r="D256" s="328"/>
      <c r="E256" s="304"/>
      <c r="F256" s="304"/>
      <c r="G256" s="182"/>
      <c r="H256" s="182"/>
      <c r="I256" s="182"/>
      <c r="J256" s="182"/>
      <c r="K256" s="182"/>
      <c r="L256" s="182"/>
      <c r="M256" s="182"/>
      <c r="N256" s="182"/>
      <c r="O256" s="182"/>
      <c r="S256" s="192"/>
      <c r="T256" s="192"/>
      <c r="U256" s="192"/>
      <c r="V256" s="192"/>
    </row>
    <row r="257" spans="1:28" ht="15" customHeight="1" x14ac:dyDescent="0.2">
      <c r="A257" s="674" t="s">
        <v>338</v>
      </c>
      <c r="B257" s="675"/>
      <c r="C257" s="330">
        <v>24051</v>
      </c>
      <c r="D257" s="328"/>
      <c r="E257" s="304"/>
      <c r="F257" s="304"/>
      <c r="G257" s="182"/>
      <c r="H257" s="182"/>
      <c r="I257" s="182"/>
      <c r="J257" s="182"/>
      <c r="K257" s="182"/>
      <c r="L257" s="182"/>
      <c r="M257" s="182"/>
      <c r="N257" s="182"/>
      <c r="O257" s="182"/>
      <c r="S257" s="192"/>
      <c r="T257" s="192"/>
    </row>
    <row r="258" spans="1:28" ht="24.95" customHeight="1" x14ac:dyDescent="0.2">
      <c r="A258" s="67" t="s">
        <v>339</v>
      </c>
      <c r="S258" s="192"/>
      <c r="T258" s="192"/>
    </row>
    <row r="259" spans="1:28" ht="12.75" customHeight="1" x14ac:dyDescent="0.2">
      <c r="A259" s="649" t="s">
        <v>340</v>
      </c>
      <c r="B259" s="650"/>
      <c r="C259" s="556" t="s">
        <v>79</v>
      </c>
      <c r="D259" s="676" t="s">
        <v>341</v>
      </c>
      <c r="E259" s="677"/>
      <c r="F259" s="677"/>
      <c r="G259" s="677"/>
      <c r="H259" s="677"/>
      <c r="I259" s="678"/>
      <c r="J259" s="667" t="s">
        <v>179</v>
      </c>
    </row>
    <row r="260" spans="1:28" ht="27" customHeight="1" x14ac:dyDescent="0.2">
      <c r="A260" s="651"/>
      <c r="B260" s="652"/>
      <c r="C260" s="558"/>
      <c r="D260" s="197" t="s">
        <v>342</v>
      </c>
      <c r="E260" s="198" t="s">
        <v>343</v>
      </c>
      <c r="F260" s="199" t="s">
        <v>344</v>
      </c>
      <c r="G260" s="199" t="s">
        <v>345</v>
      </c>
      <c r="H260" s="199" t="s">
        <v>346</v>
      </c>
      <c r="I260" s="200" t="s">
        <v>347</v>
      </c>
      <c r="J260" s="668"/>
    </row>
    <row r="261" spans="1:28" ht="15" customHeight="1" x14ac:dyDescent="0.2">
      <c r="A261" s="688" t="s">
        <v>348</v>
      </c>
      <c r="B261" s="689"/>
      <c r="C261" s="201">
        <f>SUM(D261:I261)</f>
        <v>0</v>
      </c>
      <c r="D261" s="202"/>
      <c r="E261" s="203"/>
      <c r="F261" s="203"/>
      <c r="G261" s="203"/>
      <c r="H261" s="203"/>
      <c r="I261" s="204"/>
      <c r="J261" s="205"/>
      <c r="K261" s="206" t="str">
        <f>AA261</f>
        <v/>
      </c>
      <c r="L261" s="182"/>
      <c r="M261" s="182"/>
      <c r="N261" s="182"/>
      <c r="O261" s="182"/>
      <c r="P261" s="452"/>
      <c r="Q261" s="452"/>
      <c r="R261" s="452"/>
      <c r="AA261" s="159" t="str">
        <f>IF(J261&gt;C261,"Error: Las actividades totales son menores que las realizadas en beneficiarios","")</f>
        <v/>
      </c>
      <c r="AB261" s="159">
        <f>IF(J261&gt;C261,1,0)</f>
        <v>0</v>
      </c>
    </row>
    <row r="262" spans="1:28" ht="15" customHeight="1" x14ac:dyDescent="0.2">
      <c r="A262" s="690" t="s">
        <v>349</v>
      </c>
      <c r="B262" s="691"/>
      <c r="C262" s="207">
        <f>SUM(D262:I262)</f>
        <v>0</v>
      </c>
      <c r="D262" s="208"/>
      <c r="E262" s="209"/>
      <c r="F262" s="209"/>
      <c r="G262" s="209"/>
      <c r="H262" s="209"/>
      <c r="I262" s="210"/>
      <c r="J262" s="211"/>
      <c r="K262" s="206" t="str">
        <f>AA262</f>
        <v/>
      </c>
      <c r="AA262" s="159" t="str">
        <f>IF(J262&gt;C262,"Error: Las actividades totales son menores que las realizadas en beneficiarios","")</f>
        <v/>
      </c>
      <c r="AB262" s="159">
        <f>IF(J262&gt;C262,1,0)</f>
        <v>0</v>
      </c>
    </row>
    <row r="263" spans="1:28" ht="15" customHeight="1" x14ac:dyDescent="0.2">
      <c r="A263" s="692" t="s">
        <v>350</v>
      </c>
      <c r="B263" s="693"/>
      <c r="C263" s="212">
        <f>SUM(D263:E263)</f>
        <v>0</v>
      </c>
      <c r="D263" s="213"/>
      <c r="E263" s="214"/>
      <c r="F263" s="215"/>
      <c r="G263" s="215"/>
      <c r="H263" s="215"/>
      <c r="I263" s="216"/>
      <c r="J263" s="217"/>
      <c r="K263" s="206" t="str">
        <f>AA263</f>
        <v/>
      </c>
      <c r="AA263" s="159" t="str">
        <f>IF(J263&gt;C263,"Error: Las actividades totales son menores que las realizadas en beneficiarios","")</f>
        <v/>
      </c>
      <c r="AB263" s="159">
        <f>IF(J263&gt;C263,1,0)</f>
        <v>0</v>
      </c>
    </row>
    <row r="264" spans="1:28" ht="24.95" customHeight="1" x14ac:dyDescent="0.2">
      <c r="A264" s="67" t="s">
        <v>351</v>
      </c>
      <c r="B264" s="218"/>
      <c r="C264" s="331"/>
      <c r="D264" s="331"/>
      <c r="E264" s="331"/>
      <c r="F264" s="331"/>
      <c r="G264" s="331"/>
      <c r="H264" s="331"/>
      <c r="I264" s="331"/>
      <c r="J264" s="331"/>
      <c r="K264" s="331"/>
    </row>
    <row r="265" spans="1:28" ht="39.950000000000003" customHeight="1" x14ac:dyDescent="0.2">
      <c r="A265" s="694" t="s">
        <v>352</v>
      </c>
      <c r="B265" s="695"/>
      <c r="C265" s="219" t="s">
        <v>160</v>
      </c>
      <c r="D265" s="483" t="s">
        <v>353</v>
      </c>
      <c r="E265" s="220" t="s">
        <v>354</v>
      </c>
      <c r="L265" s="5" t="s">
        <v>355</v>
      </c>
    </row>
    <row r="266" spans="1:28" ht="15" customHeight="1" x14ac:dyDescent="0.2">
      <c r="A266" s="696" t="s">
        <v>356</v>
      </c>
      <c r="B266" s="221" t="s">
        <v>357</v>
      </c>
      <c r="C266" s="222">
        <v>283</v>
      </c>
      <c r="D266" s="223">
        <v>274</v>
      </c>
      <c r="E266" s="223"/>
      <c r="F266" s="119" t="str">
        <f>AA266</f>
        <v/>
      </c>
      <c r="AA266" s="159" t="str">
        <f>IF(D266&gt;C266,"Error: Las actividades totales son menores que las realizadas en beneficiarios","")</f>
        <v/>
      </c>
      <c r="AB266" s="159">
        <f>IF(D266&gt;C266,1,0)</f>
        <v>0</v>
      </c>
    </row>
    <row r="267" spans="1:28" ht="15" customHeight="1" x14ac:dyDescent="0.2">
      <c r="A267" s="697"/>
      <c r="B267" s="224" t="s">
        <v>358</v>
      </c>
      <c r="C267" s="225"/>
      <c r="D267" s="226"/>
      <c r="E267" s="226"/>
      <c r="F267" s="119" t="str">
        <f>AA267</f>
        <v/>
      </c>
      <c r="AA267" s="159" t="str">
        <f>IF(D267&gt;C267,"Error: Las actividades totales son menores que las realizadas en beneficiarios","")</f>
        <v/>
      </c>
      <c r="AB267" s="159">
        <f>IF(D267&gt;C267,1,0)</f>
        <v>0</v>
      </c>
    </row>
    <row r="268" spans="1:28" ht="15" customHeight="1" x14ac:dyDescent="0.2">
      <c r="A268" s="698"/>
      <c r="B268" s="227" t="s">
        <v>359</v>
      </c>
      <c r="C268" s="228"/>
      <c r="D268" s="229"/>
      <c r="E268" s="229"/>
      <c r="F268" s="119" t="str">
        <f>AA268</f>
        <v/>
      </c>
      <c r="AA268" s="159" t="str">
        <f>IF(D268&gt;C268,"Error: Las actividades totales son menores que las realizadas en beneficiarios","")</f>
        <v/>
      </c>
      <c r="AB268" s="159">
        <f>IF(D268&gt;C268,1,0)</f>
        <v>0</v>
      </c>
    </row>
    <row r="269" spans="1:28" ht="26.25" customHeight="1" x14ac:dyDescent="0.2">
      <c r="A269" s="230" t="s">
        <v>360</v>
      </c>
      <c r="B269" s="231"/>
    </row>
    <row r="270" spans="1:28" ht="50.25" customHeight="1" x14ac:dyDescent="0.2">
      <c r="A270" s="699" t="s">
        <v>291</v>
      </c>
      <c r="B270" s="700"/>
      <c r="C270" s="556" t="s">
        <v>160</v>
      </c>
      <c r="D270" s="556" t="s">
        <v>292</v>
      </c>
      <c r="E270" s="683" t="s">
        <v>361</v>
      </c>
      <c r="F270" s="685"/>
      <c r="G270" s="683" t="s">
        <v>362</v>
      </c>
      <c r="H270" s="684"/>
      <c r="I270" s="685"/>
      <c r="J270" s="476" t="s">
        <v>295</v>
      </c>
      <c r="K270" s="476" t="s">
        <v>296</v>
      </c>
      <c r="L270" s="476" t="s">
        <v>297</v>
      </c>
      <c r="M270" s="291" t="s">
        <v>297</v>
      </c>
    </row>
    <row r="271" spans="1:28" ht="61.5" customHeight="1" x14ac:dyDescent="0.2">
      <c r="A271" s="701"/>
      <c r="B271" s="702"/>
      <c r="C271" s="557"/>
      <c r="D271" s="557"/>
      <c r="E271" s="232" t="s">
        <v>363</v>
      </c>
      <c r="F271" s="232" t="s">
        <v>364</v>
      </c>
      <c r="G271" s="332" t="s">
        <v>365</v>
      </c>
      <c r="H271" s="332" t="s">
        <v>366</v>
      </c>
      <c r="I271" s="333" t="s">
        <v>367</v>
      </c>
      <c r="J271" s="232" t="s">
        <v>363</v>
      </c>
      <c r="K271" s="232" t="s">
        <v>364</v>
      </c>
      <c r="L271" s="232" t="s">
        <v>363</v>
      </c>
      <c r="M271" s="232" t="s">
        <v>364</v>
      </c>
    </row>
    <row r="272" spans="1:28" ht="15" customHeight="1" x14ac:dyDescent="0.2">
      <c r="A272" s="686" t="s">
        <v>368</v>
      </c>
      <c r="B272" s="687" t="s">
        <v>368</v>
      </c>
      <c r="C272" s="455">
        <f>SUM(E272:F272)</f>
        <v>9</v>
      </c>
      <c r="D272" s="334">
        <v>9</v>
      </c>
      <c r="E272" s="334"/>
      <c r="F272" s="334">
        <v>9</v>
      </c>
      <c r="G272" s="334">
        <v>9</v>
      </c>
      <c r="H272" s="334"/>
      <c r="I272" s="334"/>
      <c r="J272" s="334"/>
      <c r="K272" s="334"/>
      <c r="L272" s="334"/>
      <c r="M272" s="334"/>
    </row>
    <row r="273" spans="1:13" ht="15" customHeight="1" x14ac:dyDescent="0.2">
      <c r="A273" s="686" t="s">
        <v>369</v>
      </c>
      <c r="B273" s="687" t="s">
        <v>369</v>
      </c>
      <c r="C273" s="455">
        <f>SUM(E273:F273)</f>
        <v>0</v>
      </c>
      <c r="D273" s="334"/>
      <c r="E273" s="334"/>
      <c r="F273" s="334"/>
      <c r="G273" s="334"/>
      <c r="H273" s="334"/>
      <c r="I273" s="334"/>
      <c r="J273" s="334"/>
      <c r="K273" s="334"/>
      <c r="L273" s="334"/>
      <c r="M273" s="334"/>
    </row>
    <row r="274" spans="1:13" ht="15" customHeight="1" x14ac:dyDescent="0.2">
      <c r="A274" s="686" t="s">
        <v>370</v>
      </c>
      <c r="B274" s="687"/>
      <c r="C274" s="455">
        <f>SUM(E274:F274)</f>
        <v>0</v>
      </c>
      <c r="D274" s="334"/>
      <c r="E274" s="334"/>
      <c r="F274" s="334"/>
      <c r="G274" s="334"/>
      <c r="H274" s="334"/>
      <c r="I274" s="334"/>
      <c r="J274" s="334"/>
      <c r="K274" s="334"/>
      <c r="L274" s="334"/>
      <c r="M274" s="334"/>
    </row>
    <row r="275" spans="1:13" ht="15" customHeight="1" x14ac:dyDescent="0.2">
      <c r="A275" s="686" t="s">
        <v>371</v>
      </c>
      <c r="B275" s="687"/>
      <c r="C275" s="455">
        <f>SUM(E275:F275)</f>
        <v>0</v>
      </c>
      <c r="D275" s="334"/>
      <c r="E275" s="334"/>
      <c r="F275" s="334"/>
      <c r="G275" s="334"/>
      <c r="H275" s="334"/>
      <c r="I275" s="334"/>
      <c r="J275" s="334"/>
      <c r="K275" s="334"/>
      <c r="L275" s="334"/>
      <c r="M275" s="334"/>
    </row>
    <row r="276" spans="1:13" ht="15" customHeight="1" x14ac:dyDescent="0.2">
      <c r="A276" s="686" t="s">
        <v>372</v>
      </c>
      <c r="B276" s="687"/>
      <c r="C276" s="455">
        <f>SUM(E276:F276)</f>
        <v>0</v>
      </c>
      <c r="D276" s="334"/>
      <c r="E276" s="334"/>
      <c r="F276" s="334"/>
      <c r="G276" s="334"/>
      <c r="H276" s="334"/>
      <c r="I276" s="334"/>
      <c r="J276" s="334"/>
      <c r="K276" s="334"/>
      <c r="L276" s="334"/>
      <c r="M276" s="334"/>
    </row>
    <row r="277" spans="1:13" ht="15" customHeight="1" x14ac:dyDescent="0.2">
      <c r="A277" s="485"/>
      <c r="B277" s="487" t="s">
        <v>373</v>
      </c>
      <c r="C277" s="455">
        <f t="shared" ref="C277:I277" si="29">SUM(C272:C276)</f>
        <v>9</v>
      </c>
      <c r="D277" s="455">
        <f t="shared" si="29"/>
        <v>9</v>
      </c>
      <c r="E277" s="455">
        <f t="shared" si="29"/>
        <v>0</v>
      </c>
      <c r="F277" s="455">
        <f t="shared" si="29"/>
        <v>9</v>
      </c>
      <c r="G277" s="455">
        <f t="shared" si="29"/>
        <v>9</v>
      </c>
      <c r="H277" s="455">
        <f t="shared" si="29"/>
        <v>0</v>
      </c>
      <c r="I277" s="455">
        <f t="shared" si="29"/>
        <v>0</v>
      </c>
      <c r="J277" s="455">
        <f>SUM(J272:J276)</f>
        <v>0</v>
      </c>
      <c r="K277" s="455">
        <f>SUM(K272:K276)</f>
        <v>0</v>
      </c>
      <c r="L277" s="455">
        <f>SUM(L272:L276)</f>
        <v>0</v>
      </c>
      <c r="M277" s="455">
        <f>SUM(M272:M276)</f>
        <v>0</v>
      </c>
    </row>
    <row r="278" spans="1:13" ht="28.5" customHeight="1" x14ac:dyDescent="0.2">
      <c r="A278" s="703" t="s">
        <v>374</v>
      </c>
      <c r="B278" s="704"/>
      <c r="C278" s="455">
        <f>SUM(E278:F278)</f>
        <v>0</v>
      </c>
      <c r="D278" s="334"/>
      <c r="E278" s="334"/>
      <c r="F278" s="334"/>
      <c r="G278" s="334"/>
      <c r="H278" s="334"/>
      <c r="I278" s="334"/>
      <c r="J278" s="334"/>
      <c r="K278" s="334"/>
      <c r="L278" s="334"/>
      <c r="M278" s="334"/>
    </row>
    <row r="279" spans="1:13" ht="15" customHeight="1" x14ac:dyDescent="0.2">
      <c r="A279" s="703" t="s">
        <v>375</v>
      </c>
      <c r="B279" s="704"/>
      <c r="C279" s="455">
        <f>SUM(E279:F279)</f>
        <v>0</v>
      </c>
      <c r="D279" s="334"/>
      <c r="E279" s="334"/>
      <c r="F279" s="334"/>
      <c r="G279" s="334"/>
      <c r="H279" s="334"/>
      <c r="I279" s="334"/>
      <c r="J279" s="334"/>
      <c r="K279" s="334"/>
      <c r="L279" s="334"/>
      <c r="M279" s="334"/>
    </row>
    <row r="280" spans="1:13" ht="15" customHeight="1" x14ac:dyDescent="0.2">
      <c r="A280" s="703" t="s">
        <v>376</v>
      </c>
      <c r="B280" s="704"/>
      <c r="C280" s="455">
        <f>SUM(E280:F280)</f>
        <v>0</v>
      </c>
      <c r="D280" s="334"/>
      <c r="E280" s="334"/>
      <c r="F280" s="334"/>
      <c r="G280" s="334"/>
      <c r="H280" s="334"/>
      <c r="I280" s="334"/>
      <c r="J280" s="334"/>
      <c r="K280" s="334"/>
      <c r="L280" s="334"/>
      <c r="M280" s="334"/>
    </row>
    <row r="281" spans="1:13" ht="15" customHeight="1" x14ac:dyDescent="0.2">
      <c r="A281" s="709" t="s">
        <v>377</v>
      </c>
      <c r="B281" s="710"/>
      <c r="C281" s="455">
        <f t="shared" ref="C281:M281" si="30">SUM(C278:C280)</f>
        <v>0</v>
      </c>
      <c r="D281" s="455">
        <f t="shared" si="30"/>
        <v>0</v>
      </c>
      <c r="E281" s="455">
        <f t="shared" si="30"/>
        <v>0</v>
      </c>
      <c r="F281" s="455">
        <f t="shared" si="30"/>
        <v>0</v>
      </c>
      <c r="G281" s="455">
        <f t="shared" si="30"/>
        <v>0</v>
      </c>
      <c r="H281" s="455">
        <f t="shared" si="30"/>
        <v>0</v>
      </c>
      <c r="I281" s="455">
        <f t="shared" si="30"/>
        <v>0</v>
      </c>
      <c r="J281" s="455">
        <f t="shared" si="30"/>
        <v>0</v>
      </c>
      <c r="K281" s="455">
        <f t="shared" si="30"/>
        <v>0</v>
      </c>
      <c r="L281" s="455">
        <f t="shared" si="30"/>
        <v>0</v>
      </c>
      <c r="M281" s="455">
        <f t="shared" si="30"/>
        <v>0</v>
      </c>
    </row>
    <row r="282" spans="1:13" ht="15" customHeight="1" x14ac:dyDescent="0.2">
      <c r="A282" s="703" t="s">
        <v>378</v>
      </c>
      <c r="B282" s="704"/>
      <c r="C282" s="455">
        <f>SUM(E282:F282)</f>
        <v>0</v>
      </c>
      <c r="D282" s="334"/>
      <c r="E282" s="334"/>
      <c r="F282" s="334"/>
      <c r="G282" s="334"/>
      <c r="H282" s="334"/>
      <c r="I282" s="334"/>
      <c r="J282" s="334"/>
      <c r="K282" s="334"/>
      <c r="L282" s="334"/>
      <c r="M282" s="334"/>
    </row>
    <row r="283" spans="1:13" ht="15" customHeight="1" x14ac:dyDescent="0.2">
      <c r="A283" s="703" t="s">
        <v>379</v>
      </c>
      <c r="B283" s="704"/>
      <c r="C283" s="455">
        <f>SUM(E283:F283)</f>
        <v>0</v>
      </c>
      <c r="D283" s="334"/>
      <c r="E283" s="334"/>
      <c r="F283" s="334"/>
      <c r="G283" s="334"/>
      <c r="H283" s="334"/>
      <c r="I283" s="334"/>
      <c r="J283" s="334"/>
      <c r="K283" s="334"/>
      <c r="L283" s="334"/>
      <c r="M283" s="334"/>
    </row>
    <row r="284" spans="1:13" ht="15" customHeight="1" x14ac:dyDescent="0.2">
      <c r="A284" s="703" t="s">
        <v>380</v>
      </c>
      <c r="B284" s="704"/>
      <c r="C284" s="455">
        <f>SUM(E284:F284)</f>
        <v>0</v>
      </c>
      <c r="D284" s="334"/>
      <c r="E284" s="334"/>
      <c r="F284" s="334"/>
      <c r="G284" s="334"/>
      <c r="H284" s="334"/>
      <c r="I284" s="334"/>
      <c r="J284" s="334"/>
      <c r="K284" s="334"/>
      <c r="L284" s="334"/>
      <c r="M284" s="334"/>
    </row>
    <row r="285" spans="1:13" ht="15" customHeight="1" x14ac:dyDescent="0.2">
      <c r="A285" s="485"/>
      <c r="B285" s="235" t="s">
        <v>381</v>
      </c>
      <c r="C285" s="455">
        <f t="shared" ref="C285:I285" si="31">SUM(C282:C284)</f>
        <v>0</v>
      </c>
      <c r="D285" s="455">
        <f t="shared" si="31"/>
        <v>0</v>
      </c>
      <c r="E285" s="455">
        <f t="shared" si="31"/>
        <v>0</v>
      </c>
      <c r="F285" s="455">
        <f t="shared" si="31"/>
        <v>0</v>
      </c>
      <c r="G285" s="455">
        <f t="shared" si="31"/>
        <v>0</v>
      </c>
      <c r="H285" s="455">
        <f t="shared" si="31"/>
        <v>0</v>
      </c>
      <c r="I285" s="455">
        <f t="shared" si="31"/>
        <v>0</v>
      </c>
      <c r="J285" s="455">
        <f>SUM(J282:J284)</f>
        <v>0</v>
      </c>
      <c r="K285" s="455">
        <f>SUM(K282:K284)</f>
        <v>0</v>
      </c>
      <c r="L285" s="455">
        <f>SUM(L282:L284)</f>
        <v>0</v>
      </c>
      <c r="M285" s="455">
        <f>SUM(M282:M284)</f>
        <v>0</v>
      </c>
    </row>
    <row r="286" spans="1:13" ht="15" customHeight="1" x14ac:dyDescent="0.2">
      <c r="A286" s="703" t="s">
        <v>382</v>
      </c>
      <c r="B286" s="704"/>
      <c r="C286" s="455">
        <f>SUM(E286:F286)</f>
        <v>0</v>
      </c>
      <c r="D286" s="334"/>
      <c r="E286" s="334"/>
      <c r="F286" s="334"/>
      <c r="G286" s="334"/>
      <c r="H286" s="334"/>
      <c r="I286" s="334"/>
      <c r="J286" s="334"/>
      <c r="K286" s="334"/>
      <c r="L286" s="334"/>
      <c r="M286" s="334"/>
    </row>
    <row r="287" spans="1:13" ht="15" customHeight="1" x14ac:dyDescent="0.2">
      <c r="A287" s="711" t="s">
        <v>383</v>
      </c>
      <c r="B287" s="712"/>
      <c r="C287" s="455">
        <f>SUM(E287:F287)</f>
        <v>0</v>
      </c>
      <c r="D287" s="334"/>
      <c r="E287" s="334"/>
      <c r="F287" s="334"/>
      <c r="G287" s="334"/>
      <c r="H287" s="334"/>
      <c r="I287" s="334"/>
      <c r="J287" s="334"/>
      <c r="K287" s="334"/>
      <c r="L287" s="334"/>
      <c r="M287" s="334"/>
    </row>
    <row r="288" spans="1:13" ht="15" customHeight="1" x14ac:dyDescent="0.2">
      <c r="A288" s="703" t="s">
        <v>384</v>
      </c>
      <c r="B288" s="704"/>
      <c r="C288" s="455">
        <f>SUM(E288:F288)</f>
        <v>0</v>
      </c>
      <c r="D288" s="334"/>
      <c r="E288" s="334"/>
      <c r="F288" s="334"/>
      <c r="G288" s="334"/>
      <c r="H288" s="334"/>
      <c r="I288" s="334"/>
      <c r="J288" s="334"/>
      <c r="K288" s="334"/>
      <c r="L288" s="334"/>
      <c r="M288" s="334"/>
    </row>
    <row r="289" spans="1:13" ht="15" customHeight="1" x14ac:dyDescent="0.2">
      <c r="A289" s="485"/>
      <c r="B289" s="235" t="s">
        <v>385</v>
      </c>
      <c r="C289" s="455">
        <f t="shared" ref="C289:M289" si="32">SUM(C286:C288)</f>
        <v>0</v>
      </c>
      <c r="D289" s="455">
        <f t="shared" si="32"/>
        <v>0</v>
      </c>
      <c r="E289" s="455">
        <f t="shared" si="32"/>
        <v>0</v>
      </c>
      <c r="F289" s="455">
        <f t="shared" si="32"/>
        <v>0</v>
      </c>
      <c r="G289" s="455">
        <f t="shared" si="32"/>
        <v>0</v>
      </c>
      <c r="H289" s="455">
        <f t="shared" si="32"/>
        <v>0</v>
      </c>
      <c r="I289" s="455">
        <f t="shared" si="32"/>
        <v>0</v>
      </c>
      <c r="J289" s="455">
        <f t="shared" si="32"/>
        <v>0</v>
      </c>
      <c r="K289" s="455">
        <f t="shared" si="32"/>
        <v>0</v>
      </c>
      <c r="L289" s="455">
        <f t="shared" si="32"/>
        <v>0</v>
      </c>
      <c r="M289" s="455">
        <f t="shared" si="32"/>
        <v>0</v>
      </c>
    </row>
    <row r="290" spans="1:13" ht="15" customHeight="1" x14ac:dyDescent="0.2">
      <c r="A290" s="705" t="s">
        <v>386</v>
      </c>
      <c r="B290" s="706" t="s">
        <v>387</v>
      </c>
      <c r="C290" s="455">
        <f t="shared" ref="C290:C297" si="33">SUM(E290:F290)</f>
        <v>10</v>
      </c>
      <c r="D290" s="334">
        <v>10</v>
      </c>
      <c r="E290" s="334"/>
      <c r="F290" s="334">
        <v>10</v>
      </c>
      <c r="G290" s="334">
        <v>10</v>
      </c>
      <c r="H290" s="334"/>
      <c r="I290" s="334"/>
      <c r="J290" s="334"/>
      <c r="K290" s="334"/>
      <c r="L290" s="334"/>
      <c r="M290" s="334"/>
    </row>
    <row r="291" spans="1:13" ht="15" customHeight="1" x14ac:dyDescent="0.2">
      <c r="A291" s="705" t="s">
        <v>388</v>
      </c>
      <c r="B291" s="706" t="s">
        <v>388</v>
      </c>
      <c r="C291" s="455">
        <f t="shared" si="33"/>
        <v>0</v>
      </c>
      <c r="D291" s="334"/>
      <c r="E291" s="334"/>
      <c r="F291" s="334"/>
      <c r="G291" s="334"/>
      <c r="H291" s="334"/>
      <c r="I291" s="334"/>
      <c r="J291" s="334"/>
      <c r="K291" s="334"/>
      <c r="L291" s="334"/>
      <c r="M291" s="334"/>
    </row>
    <row r="292" spans="1:13" ht="15" customHeight="1" x14ac:dyDescent="0.2">
      <c r="A292" s="705" t="s">
        <v>389</v>
      </c>
      <c r="B292" s="706" t="s">
        <v>389</v>
      </c>
      <c r="C292" s="455">
        <f t="shared" si="33"/>
        <v>4</v>
      </c>
      <c r="D292" s="334">
        <v>4</v>
      </c>
      <c r="E292" s="334"/>
      <c r="F292" s="334">
        <v>4</v>
      </c>
      <c r="G292" s="334">
        <v>4</v>
      </c>
      <c r="H292" s="334"/>
      <c r="I292" s="334"/>
      <c r="J292" s="334"/>
      <c r="K292" s="334"/>
      <c r="L292" s="334"/>
      <c r="M292" s="334"/>
    </row>
    <row r="293" spans="1:13" ht="15" customHeight="1" x14ac:dyDescent="0.2">
      <c r="A293" s="707" t="s">
        <v>390</v>
      </c>
      <c r="B293" s="708"/>
      <c r="C293" s="455">
        <f t="shared" si="33"/>
        <v>53</v>
      </c>
      <c r="D293" s="334">
        <v>53</v>
      </c>
      <c r="E293" s="334"/>
      <c r="F293" s="334">
        <v>53</v>
      </c>
      <c r="G293" s="334">
        <v>53</v>
      </c>
      <c r="H293" s="334"/>
      <c r="I293" s="334"/>
      <c r="J293" s="334"/>
      <c r="K293" s="334"/>
      <c r="L293" s="334"/>
      <c r="M293" s="334"/>
    </row>
    <row r="294" spans="1:13" ht="15" customHeight="1" x14ac:dyDescent="0.2">
      <c r="A294" s="707" t="s">
        <v>56</v>
      </c>
      <c r="B294" s="708" t="s">
        <v>56</v>
      </c>
      <c r="C294" s="455">
        <f t="shared" si="33"/>
        <v>0</v>
      </c>
      <c r="D294" s="334"/>
      <c r="E294" s="334"/>
      <c r="F294" s="334"/>
      <c r="G294" s="334"/>
      <c r="H294" s="334"/>
      <c r="I294" s="334"/>
      <c r="J294" s="334"/>
      <c r="K294" s="334"/>
      <c r="L294" s="334"/>
      <c r="M294" s="334"/>
    </row>
    <row r="295" spans="1:13" ht="15" customHeight="1" x14ac:dyDescent="0.2">
      <c r="A295" s="703" t="s">
        <v>41</v>
      </c>
      <c r="B295" s="704"/>
      <c r="C295" s="455">
        <f t="shared" si="33"/>
        <v>3</v>
      </c>
      <c r="D295" s="334">
        <v>3</v>
      </c>
      <c r="E295" s="334"/>
      <c r="F295" s="334">
        <v>3</v>
      </c>
      <c r="G295" s="334">
        <v>3</v>
      </c>
      <c r="H295" s="334"/>
      <c r="I295" s="334"/>
      <c r="J295" s="334"/>
      <c r="K295" s="334"/>
      <c r="L295" s="334"/>
      <c r="M295" s="334"/>
    </row>
    <row r="296" spans="1:13" ht="30" customHeight="1" x14ac:dyDescent="0.2">
      <c r="A296" s="707" t="s">
        <v>391</v>
      </c>
      <c r="B296" s="708" t="s">
        <v>391</v>
      </c>
      <c r="C296" s="455">
        <f t="shared" si="33"/>
        <v>0</v>
      </c>
      <c r="D296" s="334"/>
      <c r="E296" s="334"/>
      <c r="F296" s="334"/>
      <c r="G296" s="334"/>
      <c r="H296" s="334"/>
      <c r="I296" s="334"/>
      <c r="J296" s="334"/>
      <c r="K296" s="334"/>
      <c r="L296" s="334"/>
      <c r="M296" s="334"/>
    </row>
    <row r="297" spans="1:13" ht="15" customHeight="1" x14ac:dyDescent="0.2">
      <c r="A297" s="707" t="s">
        <v>38</v>
      </c>
      <c r="B297" s="708" t="s">
        <v>38</v>
      </c>
      <c r="C297" s="455">
        <f t="shared" si="33"/>
        <v>0</v>
      </c>
      <c r="D297" s="334"/>
      <c r="E297" s="334"/>
      <c r="F297" s="334"/>
      <c r="G297" s="334"/>
      <c r="H297" s="334"/>
      <c r="I297" s="334"/>
      <c r="J297" s="334"/>
      <c r="K297" s="334"/>
      <c r="L297" s="334"/>
      <c r="M297" s="334"/>
    </row>
    <row r="298" spans="1:13" ht="15" customHeight="1" x14ac:dyDescent="0.2">
      <c r="A298" s="486"/>
      <c r="B298" s="235" t="s">
        <v>392</v>
      </c>
      <c r="C298" s="455">
        <f t="shared" ref="C298:M298" si="34">SUM(C290:C297)</f>
        <v>70</v>
      </c>
      <c r="D298" s="455">
        <f t="shared" si="34"/>
        <v>70</v>
      </c>
      <c r="E298" s="455">
        <f t="shared" si="34"/>
        <v>0</v>
      </c>
      <c r="F298" s="455">
        <f t="shared" si="34"/>
        <v>70</v>
      </c>
      <c r="G298" s="455">
        <f t="shared" si="34"/>
        <v>70</v>
      </c>
      <c r="H298" s="455">
        <f t="shared" si="34"/>
        <v>0</v>
      </c>
      <c r="I298" s="455">
        <f t="shared" si="34"/>
        <v>0</v>
      </c>
      <c r="J298" s="455">
        <f t="shared" si="34"/>
        <v>0</v>
      </c>
      <c r="K298" s="455">
        <f t="shared" si="34"/>
        <v>0</v>
      </c>
      <c r="L298" s="455">
        <f t="shared" si="34"/>
        <v>0</v>
      </c>
      <c r="M298" s="455">
        <f t="shared" si="34"/>
        <v>0</v>
      </c>
    </row>
    <row r="299" spans="1:13" ht="15" customHeight="1" x14ac:dyDescent="0.2">
      <c r="A299" s="711" t="s">
        <v>393</v>
      </c>
      <c r="B299" s="712"/>
      <c r="C299" s="455">
        <f t="shared" ref="C299:C304" si="35">SUM(E299:F299)</f>
        <v>0</v>
      </c>
      <c r="D299" s="334"/>
      <c r="E299" s="334"/>
      <c r="F299" s="334"/>
      <c r="G299" s="334"/>
      <c r="H299" s="334"/>
      <c r="I299" s="334"/>
      <c r="J299" s="334"/>
      <c r="K299" s="334"/>
      <c r="L299" s="334"/>
      <c r="M299" s="334"/>
    </row>
    <row r="300" spans="1:13" ht="15" customHeight="1" x14ac:dyDescent="0.2">
      <c r="A300" s="711" t="s">
        <v>394</v>
      </c>
      <c r="B300" s="712"/>
      <c r="C300" s="455">
        <f t="shared" si="35"/>
        <v>0</v>
      </c>
      <c r="D300" s="334"/>
      <c r="E300" s="334"/>
      <c r="F300" s="334"/>
      <c r="G300" s="334"/>
      <c r="H300" s="334"/>
      <c r="I300" s="334"/>
      <c r="J300" s="334"/>
      <c r="K300" s="334"/>
      <c r="L300" s="334"/>
      <c r="M300" s="334"/>
    </row>
    <row r="301" spans="1:13" ht="15" customHeight="1" x14ac:dyDescent="0.2">
      <c r="A301" s="711" t="s">
        <v>395</v>
      </c>
      <c r="B301" s="712"/>
      <c r="C301" s="455">
        <f t="shared" si="35"/>
        <v>0</v>
      </c>
      <c r="D301" s="334"/>
      <c r="E301" s="334"/>
      <c r="F301" s="334"/>
      <c r="G301" s="334"/>
      <c r="H301" s="334"/>
      <c r="I301" s="334"/>
      <c r="J301" s="334"/>
      <c r="K301" s="334"/>
      <c r="L301" s="334"/>
      <c r="M301" s="334"/>
    </row>
    <row r="302" spans="1:13" ht="15" customHeight="1" x14ac:dyDescent="0.2">
      <c r="A302" s="703" t="s">
        <v>396</v>
      </c>
      <c r="B302" s="704"/>
      <c r="C302" s="455">
        <f t="shared" si="35"/>
        <v>0</v>
      </c>
      <c r="D302" s="334"/>
      <c r="E302" s="334"/>
      <c r="F302" s="334"/>
      <c r="G302" s="334"/>
      <c r="H302" s="334"/>
      <c r="I302" s="334"/>
      <c r="J302" s="334"/>
      <c r="K302" s="334"/>
      <c r="L302" s="334"/>
      <c r="M302" s="334"/>
    </row>
    <row r="303" spans="1:13" ht="15" customHeight="1" x14ac:dyDescent="0.2">
      <c r="A303" s="703" t="s">
        <v>397</v>
      </c>
      <c r="B303" s="704"/>
      <c r="C303" s="455">
        <f t="shared" si="35"/>
        <v>1</v>
      </c>
      <c r="D303" s="334">
        <v>1</v>
      </c>
      <c r="E303" s="334"/>
      <c r="F303" s="334">
        <v>1</v>
      </c>
      <c r="G303" s="334">
        <v>1</v>
      </c>
      <c r="H303" s="334"/>
      <c r="I303" s="334"/>
      <c r="J303" s="334"/>
      <c r="K303" s="334"/>
      <c r="L303" s="334"/>
      <c r="M303" s="334"/>
    </row>
    <row r="304" spans="1:13" ht="15" customHeight="1" x14ac:dyDescent="0.2">
      <c r="A304" s="703" t="s">
        <v>398</v>
      </c>
      <c r="B304" s="704"/>
      <c r="C304" s="455">
        <f t="shared" si="35"/>
        <v>1</v>
      </c>
      <c r="D304" s="334">
        <v>1</v>
      </c>
      <c r="E304" s="334"/>
      <c r="F304" s="334">
        <v>1</v>
      </c>
      <c r="G304" s="334">
        <v>1</v>
      </c>
      <c r="H304" s="334"/>
      <c r="I304" s="334"/>
      <c r="J304" s="334"/>
      <c r="K304" s="334"/>
      <c r="L304" s="334"/>
      <c r="M304" s="334"/>
    </row>
    <row r="305" spans="1:13" ht="15" customHeight="1" x14ac:dyDescent="0.2">
      <c r="A305" s="486"/>
      <c r="B305" s="235" t="s">
        <v>399</v>
      </c>
      <c r="C305" s="455">
        <f t="shared" ref="C305:M305" si="36">SUM(C299:C304)</f>
        <v>2</v>
      </c>
      <c r="D305" s="455">
        <f t="shared" si="36"/>
        <v>2</v>
      </c>
      <c r="E305" s="455">
        <f t="shared" si="36"/>
        <v>0</v>
      </c>
      <c r="F305" s="455">
        <f t="shared" si="36"/>
        <v>2</v>
      </c>
      <c r="G305" s="455">
        <f t="shared" si="36"/>
        <v>2</v>
      </c>
      <c r="H305" s="455">
        <f t="shared" si="36"/>
        <v>0</v>
      </c>
      <c r="I305" s="455">
        <f t="shared" si="36"/>
        <v>0</v>
      </c>
      <c r="J305" s="455">
        <f t="shared" si="36"/>
        <v>0</v>
      </c>
      <c r="K305" s="455">
        <f t="shared" si="36"/>
        <v>0</v>
      </c>
      <c r="L305" s="455">
        <f t="shared" si="36"/>
        <v>0</v>
      </c>
      <c r="M305" s="455">
        <f t="shared" si="36"/>
        <v>0</v>
      </c>
    </row>
    <row r="306" spans="1:13" ht="15" customHeight="1" x14ac:dyDescent="0.2">
      <c r="A306" s="703" t="s">
        <v>143</v>
      </c>
      <c r="B306" s="704" t="s">
        <v>143</v>
      </c>
      <c r="C306" s="455">
        <f>SUM(E306:F306)</f>
        <v>0</v>
      </c>
      <c r="D306" s="335"/>
      <c r="E306" s="334"/>
      <c r="F306" s="334"/>
      <c r="G306" s="334"/>
      <c r="H306" s="334"/>
      <c r="I306" s="334"/>
      <c r="J306" s="334"/>
      <c r="K306" s="334"/>
      <c r="L306" s="334"/>
      <c r="M306" s="334"/>
    </row>
    <row r="307" spans="1:13" ht="15" customHeight="1" x14ac:dyDescent="0.2">
      <c r="A307" s="703" t="s">
        <v>145</v>
      </c>
      <c r="B307" s="704" t="s">
        <v>145</v>
      </c>
      <c r="C307" s="455">
        <f>SUM(E307:F307)</f>
        <v>0</v>
      </c>
      <c r="D307" s="335"/>
      <c r="E307" s="334"/>
      <c r="F307" s="334"/>
      <c r="G307" s="334"/>
      <c r="H307" s="334"/>
      <c r="I307" s="334"/>
      <c r="J307" s="334"/>
      <c r="K307" s="334"/>
      <c r="L307" s="334"/>
      <c r="M307" s="334"/>
    </row>
    <row r="308" spans="1:13" ht="32.25" customHeight="1" x14ac:dyDescent="0.2">
      <c r="A308" s="703" t="s">
        <v>400</v>
      </c>
      <c r="B308" s="704"/>
      <c r="C308" s="455">
        <f>SUM(E308:F308)</f>
        <v>0</v>
      </c>
      <c r="D308" s="335"/>
      <c r="E308" s="335"/>
      <c r="F308" s="335"/>
      <c r="G308" s="335"/>
      <c r="H308" s="335"/>
      <c r="I308" s="335"/>
      <c r="J308" s="335"/>
      <c r="K308" s="335"/>
      <c r="L308" s="335"/>
      <c r="M308" s="335"/>
    </row>
    <row r="309" spans="1:13" ht="15" customHeight="1" x14ac:dyDescent="0.2">
      <c r="A309" s="703" t="s">
        <v>281</v>
      </c>
      <c r="B309" s="704"/>
      <c r="C309" s="455">
        <f>SUM(E309:F309)</f>
        <v>0</v>
      </c>
      <c r="D309" s="335"/>
      <c r="E309" s="335"/>
      <c r="F309" s="335"/>
      <c r="G309" s="335"/>
      <c r="H309" s="335"/>
      <c r="I309" s="335"/>
      <c r="J309" s="335"/>
      <c r="K309" s="335"/>
      <c r="L309" s="335"/>
      <c r="M309" s="335"/>
    </row>
    <row r="310" spans="1:13" ht="15" customHeight="1" x14ac:dyDescent="0.2">
      <c r="A310" s="703" t="s">
        <v>282</v>
      </c>
      <c r="B310" s="704"/>
      <c r="C310" s="455">
        <f>SUM(E310:F310)</f>
        <v>0</v>
      </c>
      <c r="D310" s="335"/>
      <c r="E310" s="335"/>
      <c r="F310" s="335"/>
      <c r="G310" s="335"/>
      <c r="H310" s="335"/>
      <c r="I310" s="335"/>
      <c r="J310" s="335"/>
      <c r="K310" s="335"/>
      <c r="L310" s="335"/>
      <c r="M310" s="335"/>
    </row>
    <row r="311" spans="1:13" ht="15" customHeight="1" x14ac:dyDescent="0.2">
      <c r="A311" s="236"/>
      <c r="B311" s="237" t="s">
        <v>401</v>
      </c>
      <c r="C311" s="455">
        <f>SUM(C306:C310)</f>
        <v>0</v>
      </c>
      <c r="D311" s="455">
        <f>SUM(D306:D310)</f>
        <v>0</v>
      </c>
      <c r="E311" s="455">
        <f t="shared" ref="E311:M311" si="37">SUM(E306:E310)</f>
        <v>0</v>
      </c>
      <c r="F311" s="455">
        <f t="shared" si="37"/>
        <v>0</v>
      </c>
      <c r="G311" s="455">
        <f t="shared" si="37"/>
        <v>0</v>
      </c>
      <c r="H311" s="455">
        <f t="shared" si="37"/>
        <v>0</v>
      </c>
      <c r="I311" s="455">
        <f t="shared" si="37"/>
        <v>0</v>
      </c>
      <c r="J311" s="455">
        <f t="shared" si="37"/>
        <v>0</v>
      </c>
      <c r="K311" s="455">
        <f t="shared" si="37"/>
        <v>0</v>
      </c>
      <c r="L311" s="455">
        <f t="shared" si="37"/>
        <v>0</v>
      </c>
      <c r="M311" s="455">
        <f t="shared" si="37"/>
        <v>0</v>
      </c>
    </row>
    <row r="312" spans="1:13" ht="15" customHeight="1" x14ac:dyDescent="0.2">
      <c r="A312" s="238"/>
      <c r="B312" s="239" t="s">
        <v>160</v>
      </c>
      <c r="C312" s="240">
        <f t="shared" ref="C312:M312" si="38">SUM(C277+C281+C285+C289+C298+C305+C311)</f>
        <v>81</v>
      </c>
      <c r="D312" s="240">
        <f t="shared" si="38"/>
        <v>81</v>
      </c>
      <c r="E312" s="240">
        <f t="shared" si="38"/>
        <v>0</v>
      </c>
      <c r="F312" s="240">
        <f t="shared" si="38"/>
        <v>81</v>
      </c>
      <c r="G312" s="240">
        <f t="shared" si="38"/>
        <v>81</v>
      </c>
      <c r="H312" s="240">
        <f t="shared" si="38"/>
        <v>0</v>
      </c>
      <c r="I312" s="240">
        <f t="shared" si="38"/>
        <v>0</v>
      </c>
      <c r="J312" s="240">
        <f t="shared" si="38"/>
        <v>0</v>
      </c>
      <c r="K312" s="240">
        <f t="shared" si="38"/>
        <v>0</v>
      </c>
      <c r="L312" s="240">
        <f t="shared" si="38"/>
        <v>0</v>
      </c>
      <c r="M312" s="240">
        <f t="shared" si="38"/>
        <v>0</v>
      </c>
    </row>
  </sheetData>
  <mergeCells count="198">
    <mergeCell ref="A309:B309"/>
    <mergeCell ref="A310:B310"/>
    <mergeCell ref="A302:B302"/>
    <mergeCell ref="A303:B303"/>
    <mergeCell ref="A304:B304"/>
    <mergeCell ref="A306:B306"/>
    <mergeCell ref="A307:B307"/>
    <mergeCell ref="A308:B308"/>
    <mergeCell ref="A295:B295"/>
    <mergeCell ref="A296:B296"/>
    <mergeCell ref="A297:B297"/>
    <mergeCell ref="A299:B299"/>
    <mergeCell ref="A300:B300"/>
    <mergeCell ref="A301:B301"/>
    <mergeCell ref="A288:B288"/>
    <mergeCell ref="A290:B290"/>
    <mergeCell ref="A291:B291"/>
    <mergeCell ref="A292:B292"/>
    <mergeCell ref="A293:B293"/>
    <mergeCell ref="A294:B294"/>
    <mergeCell ref="A281:B281"/>
    <mergeCell ref="A282:B282"/>
    <mergeCell ref="A283:B283"/>
    <mergeCell ref="A284:B284"/>
    <mergeCell ref="A286:B286"/>
    <mergeCell ref="A287:B287"/>
    <mergeCell ref="A274:B274"/>
    <mergeCell ref="A275:B275"/>
    <mergeCell ref="A276:B276"/>
    <mergeCell ref="A278:B278"/>
    <mergeCell ref="A279:B279"/>
    <mergeCell ref="A280:B280"/>
    <mergeCell ref="C270:C271"/>
    <mergeCell ref="D270:D271"/>
    <mergeCell ref="E270:F270"/>
    <mergeCell ref="G270:I270"/>
    <mergeCell ref="A272:B272"/>
    <mergeCell ref="A273:B273"/>
    <mergeCell ref="A261:B261"/>
    <mergeCell ref="A262:B262"/>
    <mergeCell ref="A263:B263"/>
    <mergeCell ref="A265:B265"/>
    <mergeCell ref="A266:A268"/>
    <mergeCell ref="A270:B271"/>
    <mergeCell ref="A255:A256"/>
    <mergeCell ref="A257:B257"/>
    <mergeCell ref="A259:B260"/>
    <mergeCell ref="C259:C260"/>
    <mergeCell ref="D259:I259"/>
    <mergeCell ref="J259:J260"/>
    <mergeCell ref="A247:B247"/>
    <mergeCell ref="A248:B248"/>
    <mergeCell ref="A249:B249"/>
    <mergeCell ref="A250:B250"/>
    <mergeCell ref="A251:B251"/>
    <mergeCell ref="A252:B252"/>
    <mergeCell ref="A232:A234"/>
    <mergeCell ref="A235:A237"/>
    <mergeCell ref="A238:A240"/>
    <mergeCell ref="A241:A243"/>
    <mergeCell ref="A245:B245"/>
    <mergeCell ref="A246:B246"/>
    <mergeCell ref="A212:A214"/>
    <mergeCell ref="A215:A217"/>
    <mergeCell ref="A218:A220"/>
    <mergeCell ref="A223:A225"/>
    <mergeCell ref="A226:A228"/>
    <mergeCell ref="A229:A231"/>
    <mergeCell ref="Q209:Q211"/>
    <mergeCell ref="D210:D211"/>
    <mergeCell ref="E210:F210"/>
    <mergeCell ref="G210:G211"/>
    <mergeCell ref="H210:H211"/>
    <mergeCell ref="I210:I211"/>
    <mergeCell ref="D204:D205"/>
    <mergeCell ref="A206:B206"/>
    <mergeCell ref="A207:B207"/>
    <mergeCell ref="A208:B208"/>
    <mergeCell ref="A209:B211"/>
    <mergeCell ref="C209:C211"/>
    <mergeCell ref="D209:G209"/>
    <mergeCell ref="J210:J211"/>
    <mergeCell ref="K210:K211"/>
    <mergeCell ref="L210:L211"/>
    <mergeCell ref="M210:M211"/>
    <mergeCell ref="O210:O211"/>
    <mergeCell ref="P210:P211"/>
    <mergeCell ref="H209:J209"/>
    <mergeCell ref="K209:M209"/>
    <mergeCell ref="N209:N211"/>
    <mergeCell ref="O209:P209"/>
    <mergeCell ref="A199:B199"/>
    <mergeCell ref="A200:B200"/>
    <mergeCell ref="A201:A202"/>
    <mergeCell ref="A203:B203"/>
    <mergeCell ref="A204:B205"/>
    <mergeCell ref="C204:C205"/>
    <mergeCell ref="V172:V174"/>
    <mergeCell ref="E173:G173"/>
    <mergeCell ref="H173:J173"/>
    <mergeCell ref="A195:B195"/>
    <mergeCell ref="A196:F196"/>
    <mergeCell ref="A197:B198"/>
    <mergeCell ref="C197:C198"/>
    <mergeCell ref="D197:D198"/>
    <mergeCell ref="E197:E198"/>
    <mergeCell ref="F197:F198"/>
    <mergeCell ref="O172:O174"/>
    <mergeCell ref="P172:Q173"/>
    <mergeCell ref="R172:R174"/>
    <mergeCell ref="S172:S174"/>
    <mergeCell ref="T172:T174"/>
    <mergeCell ref="U172:U174"/>
    <mergeCell ref="A170:B170"/>
    <mergeCell ref="A171:B171"/>
    <mergeCell ref="A172:B174"/>
    <mergeCell ref="C172:C174"/>
    <mergeCell ref="D172:D174"/>
    <mergeCell ref="E172:J172"/>
    <mergeCell ref="K172:K174"/>
    <mergeCell ref="L172:N173"/>
    <mergeCell ref="N159:N161"/>
    <mergeCell ref="Q159:Q161"/>
    <mergeCell ref="R159:R161"/>
    <mergeCell ref="D160:D161"/>
    <mergeCell ref="E160:F160"/>
    <mergeCell ref="G160:G161"/>
    <mergeCell ref="H160:H161"/>
    <mergeCell ref="I160:I161"/>
    <mergeCell ref="J160:J161"/>
    <mergeCell ref="A157:B157"/>
    <mergeCell ref="A159:B161"/>
    <mergeCell ref="C159:C161"/>
    <mergeCell ref="D159:G159"/>
    <mergeCell ref="H159:J159"/>
    <mergeCell ref="K159:M159"/>
    <mergeCell ref="K160:K161"/>
    <mergeCell ref="L160:L161"/>
    <mergeCell ref="M160:M161"/>
    <mergeCell ref="O160:O161"/>
    <mergeCell ref="P160:P161"/>
    <mergeCell ref="O159:P159"/>
    <mergeCell ref="O150:O151"/>
    <mergeCell ref="P150:P151"/>
    <mergeCell ref="A152:B152"/>
    <mergeCell ref="A154:B154"/>
    <mergeCell ref="A155:B155"/>
    <mergeCell ref="A156:B156"/>
    <mergeCell ref="O149:P149"/>
    <mergeCell ref="Q149:Q151"/>
    <mergeCell ref="R149:R151"/>
    <mergeCell ref="D150:D151"/>
    <mergeCell ref="E150:F150"/>
    <mergeCell ref="G150:G151"/>
    <mergeCell ref="H150:H151"/>
    <mergeCell ref="I150:I151"/>
    <mergeCell ref="J150:J151"/>
    <mergeCell ref="K150:K151"/>
    <mergeCell ref="A149:B151"/>
    <mergeCell ref="C149:C151"/>
    <mergeCell ref="D149:G149"/>
    <mergeCell ref="H149:J149"/>
    <mergeCell ref="K149:M149"/>
    <mergeCell ref="N149:N151"/>
    <mergeCell ref="L150:L151"/>
    <mergeCell ref="M150:M151"/>
    <mergeCell ref="A136:B136"/>
    <mergeCell ref="A140:A143"/>
    <mergeCell ref="A146:B146"/>
    <mergeCell ref="A147:B147"/>
    <mergeCell ref="R120:R122"/>
    <mergeCell ref="S120:S122"/>
    <mergeCell ref="D121:D122"/>
    <mergeCell ref="E121:F121"/>
    <mergeCell ref="G121:G122"/>
    <mergeCell ref="H121:H122"/>
    <mergeCell ref="I121:I122"/>
    <mergeCell ref="J121:J122"/>
    <mergeCell ref="K121:K122"/>
    <mergeCell ref="L121:L122"/>
    <mergeCell ref="D120:G120"/>
    <mergeCell ref="H120:J120"/>
    <mergeCell ref="K120:M120"/>
    <mergeCell ref="N120:N122"/>
    <mergeCell ref="O120:P120"/>
    <mergeCell ref="Q120:Q122"/>
    <mergeCell ref="M121:M122"/>
    <mergeCell ref="O121:O122"/>
    <mergeCell ref="P121:P122"/>
    <mergeCell ref="A8:C8"/>
    <mergeCell ref="A57:B57"/>
    <mergeCell ref="A86:B86"/>
    <mergeCell ref="A96:B96"/>
    <mergeCell ref="A102:B102"/>
    <mergeCell ref="A120:B122"/>
    <mergeCell ref="C120:C122"/>
    <mergeCell ref="A123:B123"/>
    <mergeCell ref="A129:A132"/>
  </mergeCells>
  <dataValidations count="1">
    <dataValidation allowBlank="1" showInputMessage="1" showErrorMessage="1" errorTitle="ERROR" error="Por favor ingrese solo Números." sqref="R152:R159 A1:A238 R1:R149 S1:V172 W1:XFD1048576 S175:V1048576 A241:A1048576 R162:R1048576 B1:Q1048576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2"/>
  <sheetViews>
    <sheetView topLeftCell="D160" zoomScale="80" zoomScaleNormal="80" workbookViewId="0">
      <selection activeCell="K179" sqref="K179"/>
    </sheetView>
  </sheetViews>
  <sheetFormatPr baseColWidth="10" defaultColWidth="11.42578125" defaultRowHeight="14.25" x14ac:dyDescent="0.2"/>
  <cols>
    <col min="1" max="1" width="23.5703125" style="5" customWidth="1"/>
    <col min="2" max="2" width="122.5703125" style="4" customWidth="1"/>
    <col min="3" max="3" width="24.5703125" style="5" customWidth="1"/>
    <col min="4" max="5" width="20.7109375" style="5" customWidth="1"/>
    <col min="6" max="6" width="18.42578125" style="5" customWidth="1"/>
    <col min="7" max="7" width="24.5703125" style="5" bestFit="1" customWidth="1"/>
    <col min="8" max="9" width="15.7109375" style="5" customWidth="1"/>
    <col min="10" max="10" width="16.7109375" style="5" customWidth="1"/>
    <col min="11" max="12" width="17" style="5" customWidth="1"/>
    <col min="13" max="13" width="18.28515625" style="5" customWidth="1"/>
    <col min="14" max="14" width="18.5703125" style="5" customWidth="1"/>
    <col min="15" max="15" width="14.140625" style="5" customWidth="1"/>
    <col min="16" max="16" width="12.7109375" style="5" customWidth="1"/>
    <col min="17" max="17" width="14.7109375" style="5" customWidth="1"/>
    <col min="18" max="18" width="22" style="5" customWidth="1"/>
    <col min="19" max="22" width="22.7109375" style="5" customWidth="1"/>
    <col min="23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2">
      <c r="A1" s="1" t="s">
        <v>0</v>
      </c>
      <c r="B1" s="2"/>
    </row>
    <row r="2" spans="1:14" s="3" customFormat="1" ht="15" customHeight="1" x14ac:dyDescent="0.2">
      <c r="A2" s="1" t="str">
        <f>CONCATENATE("COMUNA: ",[5]NOMBRE!B2," - ","( ",[5]NOMBRE!C2,[5]NOMBRE!D2,[5]NOMBRE!E2,[5]NOMBRE!F2,[5]NOMBRE!G2," )")</f>
        <v>COMUNA: LINARES - ( 07401 )</v>
      </c>
      <c r="B2" s="2"/>
    </row>
    <row r="3" spans="1:14" ht="15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14" ht="15" customHeight="1" x14ac:dyDescent="0.2">
      <c r="A4" s="1" t="str">
        <f>CONCATENATE("MES: ",[5]NOMBRE!B6," - ","( ",[5]NOMBRE!C6,[5]NOMBRE!D6," )")</f>
        <v>MES: ABRIL - ( 04 )</v>
      </c>
    </row>
    <row r="5" spans="1:14" s="3" customFormat="1" ht="15" customHeight="1" x14ac:dyDescent="0.2">
      <c r="A5" s="1" t="str">
        <f>CONCATENATE("AÑO: ",[5]NOMBRE!B7)</f>
        <v>AÑO: 2022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ht="14.25" customHeigh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ht="15.95" customHeight="1" x14ac:dyDescent="0.2">
      <c r="A8" s="546" t="s">
        <v>2</v>
      </c>
      <c r="B8" s="546"/>
      <c r="C8" s="546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42" customHeight="1" x14ac:dyDescent="0.2">
      <c r="A9" s="8" t="s">
        <v>3</v>
      </c>
      <c r="B9" s="8" t="s">
        <v>4</v>
      </c>
      <c r="C9" s="471" t="s">
        <v>5</v>
      </c>
      <c r="D9" s="471" t="s">
        <v>6</v>
      </c>
      <c r="E9" s="471" t="s">
        <v>7</v>
      </c>
      <c r="F9" s="7"/>
      <c r="G9" s="458">
        <f>+E56+E77+E85+E95+E101+E110+E115+E118+S123+S136+R157+R170+V195+E252</f>
        <v>1660642850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2">
      <c r="A10" s="10"/>
      <c r="B10" s="11" t="s">
        <v>8</v>
      </c>
      <c r="C10" s="340">
        <f>SUM(C11:C18)</f>
        <v>11136</v>
      </c>
      <c r="D10" s="340">
        <f>SUM(D11:D18)</f>
        <v>10825</v>
      </c>
      <c r="E10" s="341">
        <f>SUM(E11:E18)</f>
        <v>94462420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4.1" customHeight="1" x14ac:dyDescent="0.2">
      <c r="A11" s="241"/>
      <c r="B11" s="242" t="s">
        <v>9</v>
      </c>
      <c r="C11" s="342">
        <f>[5]B!C54</f>
        <v>0</v>
      </c>
      <c r="D11" s="342">
        <f>[5]B!E54</f>
        <v>0</v>
      </c>
      <c r="E11" s="15">
        <f>[5]B!AL54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4.1" customHeight="1" x14ac:dyDescent="0.2">
      <c r="A12" s="241"/>
      <c r="B12" s="242" t="s">
        <v>10</v>
      </c>
      <c r="C12" s="342">
        <f>[5]B!C52</f>
        <v>6476</v>
      </c>
      <c r="D12" s="342">
        <f>[5]B!E52</f>
        <v>6454</v>
      </c>
      <c r="E12" s="15">
        <f>[5]B!AL52</f>
        <v>55956180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4.1" customHeight="1" x14ac:dyDescent="0.2">
      <c r="A13" s="241"/>
      <c r="B13" s="242" t="s">
        <v>11</v>
      </c>
      <c r="C13" s="342">
        <f>[5]B!C56</f>
        <v>4363</v>
      </c>
      <c r="D13" s="342">
        <f>[5]B!E56</f>
        <v>4156</v>
      </c>
      <c r="E13" s="15">
        <f>[5]B!AL56</f>
        <v>36032520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4.1" customHeight="1" x14ac:dyDescent="0.2">
      <c r="A14" s="241"/>
      <c r="B14" s="242" t="s">
        <v>12</v>
      </c>
      <c r="C14" s="342">
        <f>[5]B!C55</f>
        <v>183</v>
      </c>
      <c r="D14" s="342">
        <f>[5]B!E55</f>
        <v>101</v>
      </c>
      <c r="E14" s="15">
        <f>[5]B!AL55</f>
        <v>1624080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4.1" customHeight="1" x14ac:dyDescent="0.2">
      <c r="A15" s="241"/>
      <c r="B15" s="242" t="s">
        <v>13</v>
      </c>
      <c r="C15" s="342">
        <f>[5]B!C119</f>
        <v>113</v>
      </c>
      <c r="D15" s="342">
        <f>[5]B!E119</f>
        <v>113</v>
      </c>
      <c r="E15" s="15">
        <f>[5]B!AL119</f>
        <v>814730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4.1" customHeight="1" x14ac:dyDescent="0.2">
      <c r="A16" s="241"/>
      <c r="B16" s="242" t="s">
        <v>14</v>
      </c>
      <c r="C16" s="342">
        <f>[5]B!C122</f>
        <v>0</v>
      </c>
      <c r="D16" s="342">
        <f>[5]B!E122</f>
        <v>0</v>
      </c>
      <c r="E16" s="15">
        <f>[5]B!AL122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4.1" customHeight="1" x14ac:dyDescent="0.2">
      <c r="A17" s="241"/>
      <c r="B17" s="242" t="s">
        <v>15</v>
      </c>
      <c r="C17" s="342">
        <f>[5]B!C126</f>
        <v>0</v>
      </c>
      <c r="D17" s="342">
        <f>[5]B!E126</f>
        <v>0</v>
      </c>
      <c r="E17" s="15">
        <f>[5]B!AL126</f>
        <v>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14.1" customHeight="1" x14ac:dyDescent="0.2">
      <c r="A18" s="243" t="s">
        <v>16</v>
      </c>
      <c r="B18" s="244" t="s">
        <v>17</v>
      </c>
      <c r="C18" s="342">
        <f>[5]B!C1234</f>
        <v>1</v>
      </c>
      <c r="D18" s="343">
        <f>[5]B!E1234</f>
        <v>1</v>
      </c>
      <c r="E18" s="16">
        <f>[5]B!AL1234</f>
        <v>34910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14.1" customHeight="1" x14ac:dyDescent="0.2">
      <c r="A19" s="17"/>
      <c r="B19" s="18" t="s">
        <v>18</v>
      </c>
      <c r="C19" s="344">
        <f>SUM(C20:C29)</f>
        <v>3292</v>
      </c>
      <c r="D19" s="344">
        <f>SUM(D20:D29)</f>
        <v>3288</v>
      </c>
      <c r="E19" s="345">
        <f>SUM(E20:E29)</f>
        <v>6650790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14.1" customHeight="1" x14ac:dyDescent="0.2">
      <c r="A20" s="245" t="s">
        <v>19</v>
      </c>
      <c r="B20" s="244" t="s">
        <v>20</v>
      </c>
      <c r="C20" s="346">
        <f>[5]B!$C$60</f>
        <v>935</v>
      </c>
      <c r="D20" s="346">
        <f>[5]B!$E$60</f>
        <v>935</v>
      </c>
      <c r="E20" s="21">
        <f>[5]B!$AL$60</f>
        <v>2159850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14.1" customHeight="1" x14ac:dyDescent="0.2">
      <c r="A21" s="241" t="s">
        <v>21</v>
      </c>
      <c r="B21" s="242" t="s">
        <v>22</v>
      </c>
      <c r="C21" s="347">
        <f>[5]B!$C$61</f>
        <v>0</v>
      </c>
      <c r="D21" s="347">
        <f>[5]B!$E$61</f>
        <v>0</v>
      </c>
      <c r="E21" s="15">
        <f>[5]B!$AL$61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14.1" customHeight="1" x14ac:dyDescent="0.2">
      <c r="A22" s="241" t="s">
        <v>23</v>
      </c>
      <c r="B22" s="242" t="s">
        <v>24</v>
      </c>
      <c r="C22" s="347">
        <f>[5]B!$C$62</f>
        <v>0</v>
      </c>
      <c r="D22" s="347">
        <f>[5]B!$E$62</f>
        <v>0</v>
      </c>
      <c r="E22" s="15">
        <f>[5]B!$AL$62</f>
        <v>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14.1" customHeight="1" x14ac:dyDescent="0.2">
      <c r="A23" s="241" t="s">
        <v>25</v>
      </c>
      <c r="B23" s="242" t="s">
        <v>26</v>
      </c>
      <c r="C23" s="347">
        <f>[5]B!$C$63</f>
        <v>266</v>
      </c>
      <c r="D23" s="347">
        <f>[5]B!$E$63</f>
        <v>266</v>
      </c>
      <c r="E23" s="15">
        <f>[5]B!$AL$63</f>
        <v>359100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4.1" customHeight="1" x14ac:dyDescent="0.2">
      <c r="A24" s="241" t="s">
        <v>27</v>
      </c>
      <c r="B24" s="242" t="s">
        <v>28</v>
      </c>
      <c r="C24" s="347">
        <f>[5]B!$C$64</f>
        <v>852</v>
      </c>
      <c r="D24" s="347">
        <f>[5]B!$E$64</f>
        <v>848</v>
      </c>
      <c r="E24" s="15">
        <f>[5]B!$AL$64</f>
        <v>1144800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4.1" customHeight="1" x14ac:dyDescent="0.2">
      <c r="A25" s="241" t="s">
        <v>29</v>
      </c>
      <c r="B25" s="242" t="s">
        <v>30</v>
      </c>
      <c r="C25" s="347">
        <f>[5]B!$C$65</f>
        <v>570</v>
      </c>
      <c r="D25" s="347">
        <f>[5]B!$E$65</f>
        <v>570</v>
      </c>
      <c r="E25" s="15">
        <f>[5]B!$AL$65</f>
        <v>769500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4.1" customHeight="1" x14ac:dyDescent="0.2">
      <c r="A26" s="241" t="s">
        <v>31</v>
      </c>
      <c r="B26" s="242" t="s">
        <v>32</v>
      </c>
      <c r="C26" s="347">
        <f>[5]B!$C$1230</f>
        <v>247</v>
      </c>
      <c r="D26" s="347">
        <f>[5]B!$E$1230</f>
        <v>247</v>
      </c>
      <c r="E26" s="15">
        <f>[5]B!$AL$1230</f>
        <v>815100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4.1" customHeight="1" x14ac:dyDescent="0.2">
      <c r="A27" s="241" t="s">
        <v>33</v>
      </c>
      <c r="B27" s="242" t="s">
        <v>34</v>
      </c>
      <c r="C27" s="347">
        <f>[5]B!$C$1231</f>
        <v>421</v>
      </c>
      <c r="D27" s="347">
        <f>[5]B!$E$1231</f>
        <v>421</v>
      </c>
      <c r="E27" s="15">
        <f>[5]B!$AL$1231</f>
        <v>1389300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4.1" customHeight="1" x14ac:dyDescent="0.2">
      <c r="A28" s="241" t="s">
        <v>35</v>
      </c>
      <c r="B28" s="242" t="s">
        <v>36</v>
      </c>
      <c r="C28" s="347">
        <f>[5]B!$C$1232</f>
        <v>1</v>
      </c>
      <c r="D28" s="347">
        <f>[5]B!$E$1232</f>
        <v>1</v>
      </c>
      <c r="E28" s="15">
        <f>[5]B!$AL$1232</f>
        <v>13140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4.1" customHeight="1" x14ac:dyDescent="0.2">
      <c r="A29" s="241" t="s">
        <v>37</v>
      </c>
      <c r="B29" s="242" t="s">
        <v>38</v>
      </c>
      <c r="C29" s="347">
        <f>[5]B!$C$1233</f>
        <v>0</v>
      </c>
      <c r="D29" s="347">
        <f>[5]B!$E$1233</f>
        <v>0</v>
      </c>
      <c r="E29" s="15">
        <f>[5]B!$AL$1233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4.1" customHeight="1" x14ac:dyDescent="0.2">
      <c r="A30" s="246"/>
      <c r="B30" s="247" t="s">
        <v>39</v>
      </c>
      <c r="C30" s="348">
        <f>SUM(C31:C32)</f>
        <v>543</v>
      </c>
      <c r="D30" s="349"/>
      <c r="E30" s="24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4.1" customHeight="1" x14ac:dyDescent="0.2">
      <c r="A31" s="25"/>
      <c r="B31" s="242" t="s">
        <v>40</v>
      </c>
      <c r="C31" s="347">
        <f>[5]B!$C$67</f>
        <v>303</v>
      </c>
      <c r="D31" s="349"/>
      <c r="E31" s="24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4.1" customHeight="1" x14ac:dyDescent="0.2">
      <c r="A32" s="25"/>
      <c r="B32" s="242" t="s">
        <v>41</v>
      </c>
      <c r="C32" s="347">
        <f>[5]B!$C$68</f>
        <v>240</v>
      </c>
      <c r="D32" s="349"/>
      <c r="E32" s="24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2">
      <c r="A33" s="17"/>
      <c r="B33" s="18" t="s">
        <v>42</v>
      </c>
      <c r="C33" s="350">
        <f>SUM(C34:C35)</f>
        <v>0</v>
      </c>
      <c r="D33" s="344">
        <f>SUM(D34:D35)</f>
        <v>0</v>
      </c>
      <c r="E33" s="27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2">
      <c r="A34" s="243" t="s">
        <v>43</v>
      </c>
      <c r="B34" s="244" t="s">
        <v>44</v>
      </c>
      <c r="C34" s="351">
        <f>[5]B!$C$1235</f>
        <v>0</v>
      </c>
      <c r="D34" s="351">
        <f>[5]B!$E$1235</f>
        <v>0</v>
      </c>
      <c r="E34" s="28">
        <f>[5]B!$AL$1235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2">
      <c r="A35" s="241" t="s">
        <v>45</v>
      </c>
      <c r="B35" s="242" t="s">
        <v>46</v>
      </c>
      <c r="C35" s="342">
        <f>[5]B!$C$1236</f>
        <v>0</v>
      </c>
      <c r="D35" s="342">
        <f>[5]B!$E$1236</f>
        <v>0</v>
      </c>
      <c r="E35" s="29">
        <f>[5]B!$AL$1236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2">
      <c r="A36" s="246"/>
      <c r="B36" s="248" t="s">
        <v>47</v>
      </c>
      <c r="C36" s="352">
        <f>C37</f>
        <v>0</v>
      </c>
      <c r="D36" s="349"/>
      <c r="E36" s="3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28.5" x14ac:dyDescent="0.2">
      <c r="A37" s="241" t="s">
        <v>48</v>
      </c>
      <c r="B37" s="249" t="s">
        <v>49</v>
      </c>
      <c r="C37" s="353">
        <f>[5]B!$C$1210</f>
        <v>0</v>
      </c>
      <c r="D37" s="349"/>
      <c r="E37" s="3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20.100000000000001" customHeight="1" x14ac:dyDescent="0.2">
      <c r="A38" s="32"/>
      <c r="B38" s="18" t="s">
        <v>50</v>
      </c>
      <c r="C38" s="350">
        <f>SUM(C39:C44)</f>
        <v>363</v>
      </c>
      <c r="D38" s="350">
        <f>SUM(D39:D44)</f>
        <v>363</v>
      </c>
      <c r="E38" s="354">
        <f>SUM(E39:E44)</f>
        <v>935720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2">
      <c r="A39" s="243" t="s">
        <v>51</v>
      </c>
      <c r="B39" s="244" t="s">
        <v>52</v>
      </c>
      <c r="C39" s="351">
        <f>[5]B!$C$128</f>
        <v>25</v>
      </c>
      <c r="D39" s="351">
        <f>[5]B!$E$128</f>
        <v>25</v>
      </c>
      <c r="E39" s="28">
        <f>[5]B!$AL$128</f>
        <v>111000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2">
      <c r="A40" s="250" t="s">
        <v>53</v>
      </c>
      <c r="B40" s="242" t="s">
        <v>54</v>
      </c>
      <c r="C40" s="342">
        <f>[5]B!$C$129</f>
        <v>0</v>
      </c>
      <c r="D40" s="342">
        <f>[5]B!$E$129</f>
        <v>0</v>
      </c>
      <c r="E40" s="29">
        <f>[5]B!$AL$129</f>
        <v>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2">
      <c r="A41" s="241" t="s">
        <v>55</v>
      </c>
      <c r="B41" s="242" t="s">
        <v>56</v>
      </c>
      <c r="C41" s="342">
        <f>[5]B!$C$130</f>
        <v>0</v>
      </c>
      <c r="D41" s="342">
        <f>[5]B!$E$130</f>
        <v>0</v>
      </c>
      <c r="E41" s="29">
        <f>[5]B!$AL$130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2">
      <c r="A42" s="241" t="s">
        <v>57</v>
      </c>
      <c r="B42" s="242" t="s">
        <v>58</v>
      </c>
      <c r="C42" s="342">
        <f>[5]B!$C$131</f>
        <v>236</v>
      </c>
      <c r="D42" s="342">
        <f>[5]B!$E$131</f>
        <v>236</v>
      </c>
      <c r="E42" s="29">
        <f>[5]B!$AL$131</f>
        <v>575840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2">
      <c r="A43" s="251" t="s">
        <v>59</v>
      </c>
      <c r="B43" s="242" t="s">
        <v>60</v>
      </c>
      <c r="C43" s="342">
        <f>[5]B!$C$132</f>
        <v>32</v>
      </c>
      <c r="D43" s="342">
        <f>[5]B!$E$132</f>
        <v>32</v>
      </c>
      <c r="E43" s="29">
        <f>[5]B!$AL$132</f>
        <v>78080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2">
      <c r="A44" s="251" t="s">
        <v>61</v>
      </c>
      <c r="B44" s="242" t="s">
        <v>62</v>
      </c>
      <c r="C44" s="342">
        <f>[5]B!$C$133</f>
        <v>70</v>
      </c>
      <c r="D44" s="342">
        <f>[5]B!$E$133</f>
        <v>70</v>
      </c>
      <c r="E44" s="29">
        <f>[5]B!$AL$133</f>
        <v>170800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2">
      <c r="A45" s="252"/>
      <c r="B45" s="248" t="s">
        <v>63</v>
      </c>
      <c r="C45" s="355">
        <f>C46</f>
        <v>424</v>
      </c>
      <c r="D45" s="349"/>
      <c r="E45" s="24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2">
      <c r="A46" s="253"/>
      <c r="B46" s="249" t="s">
        <v>64</v>
      </c>
      <c r="C46" s="356">
        <f>[5]B!$C$135</f>
        <v>424</v>
      </c>
      <c r="D46" s="349"/>
      <c r="E46" s="24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20.100000000000001" customHeight="1" x14ac:dyDescent="0.2">
      <c r="A47" s="32"/>
      <c r="B47" s="18" t="s">
        <v>65</v>
      </c>
      <c r="C47" s="350">
        <f>SUM(C48:C52)</f>
        <v>918</v>
      </c>
      <c r="D47" s="350">
        <f>SUM(D48:D52)</f>
        <v>918</v>
      </c>
      <c r="E47" s="354">
        <f>SUM(E48:E52)</f>
        <v>1627560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2">
      <c r="A48" s="245" t="s">
        <v>66</v>
      </c>
      <c r="B48" s="244" t="s">
        <v>67</v>
      </c>
      <c r="C48" s="342">
        <f>[5]B!$C$141</f>
        <v>500</v>
      </c>
      <c r="D48" s="342">
        <f>[5]B!$E$141</f>
        <v>500</v>
      </c>
      <c r="E48" s="29">
        <f>[5]B!$AL$141</f>
        <v>1060000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2">
      <c r="A49" s="241" t="s">
        <v>68</v>
      </c>
      <c r="B49" s="242" t="s">
        <v>69</v>
      </c>
      <c r="C49" s="342">
        <f>[5]B!$C$139</f>
        <v>45</v>
      </c>
      <c r="D49" s="342">
        <f>[5]B!$E$139</f>
        <v>45</v>
      </c>
      <c r="E49" s="29">
        <f>[5]B!$AL$139</f>
        <v>95400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2">
      <c r="A50" s="241" t="s">
        <v>70</v>
      </c>
      <c r="B50" s="242" t="s">
        <v>71</v>
      </c>
      <c r="C50" s="342">
        <f>[5]B!$C$140</f>
        <v>354</v>
      </c>
      <c r="D50" s="342">
        <f>[5]B!$E$140</f>
        <v>354</v>
      </c>
      <c r="E50" s="29">
        <f>[5]B!$AL$140</f>
        <v>431880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2">
      <c r="A51" s="254" t="s">
        <v>72</v>
      </c>
      <c r="B51" s="242" t="s">
        <v>73</v>
      </c>
      <c r="C51" s="342">
        <f>[5]B!$C$142</f>
        <v>0</v>
      </c>
      <c r="D51" s="342">
        <f>[5]B!$E$142</f>
        <v>0</v>
      </c>
      <c r="E51" s="29">
        <f>[5]B!$AL$142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2">
      <c r="A52" s="254" t="s">
        <v>74</v>
      </c>
      <c r="B52" s="242" t="s">
        <v>75</v>
      </c>
      <c r="C52" s="342">
        <f>[5]B!$C$143</f>
        <v>19</v>
      </c>
      <c r="D52" s="342">
        <f>[5]B!$E$143</f>
        <v>19</v>
      </c>
      <c r="E52" s="29">
        <f>[5]B!$AL$143</f>
        <v>40280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2">
      <c r="A53" s="246"/>
      <c r="B53" s="247" t="s">
        <v>76</v>
      </c>
      <c r="C53" s="357">
        <f>SUM(C54:C55)</f>
        <v>220</v>
      </c>
      <c r="D53" s="349"/>
      <c r="E53" s="36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2">
      <c r="A54" s="25"/>
      <c r="B54" s="242" t="s">
        <v>77</v>
      </c>
      <c r="C54" s="342">
        <f xml:space="preserve"> [5]B!$C$145</f>
        <v>220</v>
      </c>
      <c r="D54" s="349"/>
      <c r="E54" s="36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15" customHeight="1" x14ac:dyDescent="0.2">
      <c r="A55" s="37"/>
      <c r="B55" s="249" t="s">
        <v>78</v>
      </c>
      <c r="C55" s="356">
        <f>[5]B!$C$146</f>
        <v>0</v>
      </c>
      <c r="D55" s="358"/>
      <c r="E55" s="3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2">
      <c r="A56" s="40"/>
      <c r="B56" s="8" t="s">
        <v>79</v>
      </c>
      <c r="C56" s="350">
        <f>C10+C19+C33+C38+C47+C30+C36+C45+C53</f>
        <v>16896</v>
      </c>
      <c r="D56" s="350">
        <f>D10+D19+D33+D38+D47</f>
        <v>15394</v>
      </c>
      <c r="E56" s="359">
        <f>E10+E19+E33+E38+E47</f>
        <v>103676490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24.95" customHeight="1" x14ac:dyDescent="0.2">
      <c r="A57" s="547" t="s">
        <v>80</v>
      </c>
      <c r="B57" s="548"/>
      <c r="C57" s="360"/>
      <c r="D57" s="360"/>
      <c r="E57" s="43"/>
      <c r="F57" s="7"/>
      <c r="G57" s="7"/>
      <c r="H57" s="7"/>
      <c r="I57" s="7"/>
      <c r="J57" s="7"/>
      <c r="K57" s="7"/>
      <c r="L57" s="7"/>
    </row>
    <row r="58" spans="1:14" s="3" customFormat="1" ht="39.950000000000003" customHeight="1" x14ac:dyDescent="0.2">
      <c r="A58" s="8" t="s">
        <v>3</v>
      </c>
      <c r="B58" s="8" t="s">
        <v>4</v>
      </c>
      <c r="C58" s="478" t="s">
        <v>5</v>
      </c>
      <c r="D58" s="478" t="s">
        <v>6</v>
      </c>
      <c r="E58" s="478" t="s">
        <v>7</v>
      </c>
      <c r="F58" s="7"/>
      <c r="G58" s="7"/>
      <c r="H58" s="7"/>
      <c r="I58" s="7"/>
      <c r="J58" s="7"/>
      <c r="K58" s="7"/>
      <c r="L58" s="7"/>
    </row>
    <row r="59" spans="1:14" s="3" customFormat="1" ht="20.100000000000001" customHeight="1" x14ac:dyDescent="0.2">
      <c r="A59" s="8"/>
      <c r="B59" s="255" t="s">
        <v>81</v>
      </c>
      <c r="C59" s="350"/>
      <c r="D59" s="350"/>
      <c r="E59" s="45"/>
      <c r="F59" s="7"/>
      <c r="G59" s="7"/>
      <c r="H59" s="7"/>
      <c r="I59" s="7"/>
      <c r="J59" s="7"/>
      <c r="K59" s="7"/>
      <c r="L59" s="7"/>
    </row>
    <row r="60" spans="1:14" s="3" customFormat="1" ht="15" customHeight="1" x14ac:dyDescent="0.2">
      <c r="A60" s="256" t="s">
        <v>82</v>
      </c>
      <c r="B60" s="46" t="s">
        <v>83</v>
      </c>
      <c r="C60" s="361">
        <f>[5]B!C196</f>
        <v>1600</v>
      </c>
      <c r="D60" s="361">
        <f>[5]B!E196</f>
        <v>1316</v>
      </c>
      <c r="E60" s="29">
        <f>[5]B!$AL$196</f>
        <v>50889720</v>
      </c>
      <c r="F60" s="7"/>
      <c r="G60" s="7"/>
      <c r="H60" s="7"/>
      <c r="I60" s="7"/>
      <c r="J60" s="7"/>
      <c r="K60" s="7"/>
      <c r="L60" s="7"/>
    </row>
    <row r="61" spans="1:14" s="3" customFormat="1" ht="15" customHeight="1" x14ac:dyDescent="0.2">
      <c r="A61" s="256" t="s">
        <v>84</v>
      </c>
      <c r="B61" s="46" t="s">
        <v>85</v>
      </c>
      <c r="C61" s="361">
        <f>[5]B!C197</f>
        <v>1419</v>
      </c>
      <c r="D61" s="361">
        <f>[5]B!E197</f>
        <v>1416</v>
      </c>
      <c r="E61" s="29">
        <f>[5]B!$AL$197</f>
        <v>61638480</v>
      </c>
      <c r="F61" s="7"/>
      <c r="G61" s="7"/>
      <c r="H61" s="7"/>
      <c r="I61" s="7"/>
      <c r="J61" s="7"/>
      <c r="K61" s="7"/>
      <c r="L61" s="7"/>
    </row>
    <row r="62" spans="1:14" s="3" customFormat="1" ht="15" customHeight="1" x14ac:dyDescent="0.2">
      <c r="A62" s="256" t="s">
        <v>86</v>
      </c>
      <c r="B62" s="46" t="s">
        <v>87</v>
      </c>
      <c r="C62" s="361">
        <f>[5]B!C198</f>
        <v>308</v>
      </c>
      <c r="D62" s="361">
        <f>[5]B!E198</f>
        <v>308</v>
      </c>
      <c r="E62" s="29">
        <f>[5]B!$AL$198</f>
        <v>24935680</v>
      </c>
      <c r="F62" s="7"/>
      <c r="G62" s="7"/>
      <c r="H62" s="7"/>
      <c r="I62" s="7"/>
      <c r="J62" s="7"/>
      <c r="K62" s="7"/>
      <c r="L62" s="7"/>
    </row>
    <row r="63" spans="1:14" s="3" customFormat="1" ht="15" customHeight="1" x14ac:dyDescent="0.2">
      <c r="A63" s="256" t="s">
        <v>88</v>
      </c>
      <c r="B63" s="46" t="s">
        <v>89</v>
      </c>
      <c r="C63" s="361">
        <f>[5]B!C199</f>
        <v>150</v>
      </c>
      <c r="D63" s="361">
        <f>[5]B!E199</f>
        <v>148</v>
      </c>
      <c r="E63" s="29">
        <f>[5]B!$AL$199</f>
        <v>11982080</v>
      </c>
      <c r="F63" s="7"/>
      <c r="G63" s="7"/>
      <c r="H63" s="7"/>
      <c r="I63" s="7"/>
      <c r="J63" s="7"/>
      <c r="K63" s="7"/>
      <c r="L63" s="7"/>
    </row>
    <row r="64" spans="1:14" s="3" customFormat="1" ht="15" customHeight="1" x14ac:dyDescent="0.2">
      <c r="A64" s="256" t="s">
        <v>90</v>
      </c>
      <c r="B64" s="46" t="s">
        <v>91</v>
      </c>
      <c r="C64" s="361">
        <f>[5]B!C200</f>
        <v>0</v>
      </c>
      <c r="D64" s="361">
        <f>[5]B!E200</f>
        <v>0</v>
      </c>
      <c r="E64" s="29">
        <f>[5]B!$AL$200</f>
        <v>0</v>
      </c>
      <c r="F64" s="7"/>
      <c r="G64" s="7"/>
      <c r="H64" s="7"/>
      <c r="I64" s="7"/>
      <c r="J64" s="7"/>
      <c r="K64" s="7"/>
      <c r="L64" s="7"/>
    </row>
    <row r="65" spans="1:12" s="3" customFormat="1" ht="15" customHeight="1" x14ac:dyDescent="0.2">
      <c r="A65" s="256" t="s">
        <v>92</v>
      </c>
      <c r="B65" s="46" t="s">
        <v>93</v>
      </c>
      <c r="C65" s="361">
        <f>[5]B!C201</f>
        <v>657</v>
      </c>
      <c r="D65" s="361">
        <f>[5]B!E201</f>
        <v>657</v>
      </c>
      <c r="E65" s="29">
        <f>[5]B!$AL$201</f>
        <v>110113200</v>
      </c>
      <c r="F65" s="7"/>
      <c r="G65" s="7"/>
      <c r="H65" s="7"/>
      <c r="I65" s="7"/>
      <c r="J65" s="7"/>
      <c r="K65" s="7"/>
      <c r="L65" s="7"/>
    </row>
    <row r="66" spans="1:12" s="3" customFormat="1" ht="15" customHeight="1" x14ac:dyDescent="0.2">
      <c r="A66" s="256" t="s">
        <v>94</v>
      </c>
      <c r="B66" s="46" t="s">
        <v>95</v>
      </c>
      <c r="C66" s="361">
        <f>[5]B!C202</f>
        <v>0</v>
      </c>
      <c r="D66" s="361">
        <f>[5]B!E202</f>
        <v>0</v>
      </c>
      <c r="E66" s="29">
        <f>[5]B!$AL$202</f>
        <v>0</v>
      </c>
      <c r="F66" s="7"/>
      <c r="G66" s="7"/>
      <c r="H66" s="7"/>
      <c r="I66" s="7"/>
      <c r="J66" s="7"/>
      <c r="K66" s="7"/>
      <c r="L66" s="7"/>
    </row>
    <row r="67" spans="1:12" s="3" customFormat="1" ht="15" customHeight="1" x14ac:dyDescent="0.2">
      <c r="A67" s="256" t="s">
        <v>96</v>
      </c>
      <c r="B67" s="46" t="s">
        <v>97</v>
      </c>
      <c r="C67" s="361">
        <f>[5]B!C203</f>
        <v>0</v>
      </c>
      <c r="D67" s="361">
        <f>[5]B!E203</f>
        <v>0</v>
      </c>
      <c r="E67" s="29">
        <f>[5]B!$AL$203</f>
        <v>0</v>
      </c>
      <c r="F67" s="7"/>
      <c r="G67" s="7"/>
      <c r="H67" s="7"/>
      <c r="I67" s="7"/>
      <c r="J67" s="7"/>
      <c r="K67" s="7"/>
      <c r="L67" s="7"/>
    </row>
    <row r="68" spans="1:12" s="3" customFormat="1" ht="15" customHeight="1" x14ac:dyDescent="0.2">
      <c r="A68" s="256" t="s">
        <v>98</v>
      </c>
      <c r="B68" s="46" t="s">
        <v>99</v>
      </c>
      <c r="C68" s="361">
        <f>[5]B!C204</f>
        <v>443</v>
      </c>
      <c r="D68" s="361">
        <f>[5]B!E204</f>
        <v>441</v>
      </c>
      <c r="E68" s="29">
        <f>[5]B!$AL$204</f>
        <v>17075520</v>
      </c>
      <c r="F68" s="7"/>
      <c r="G68" s="7"/>
      <c r="H68" s="7"/>
      <c r="I68" s="7"/>
      <c r="J68" s="7"/>
      <c r="K68" s="7"/>
      <c r="L68" s="7"/>
    </row>
    <row r="69" spans="1:12" s="3" customFormat="1" ht="15" customHeight="1" x14ac:dyDescent="0.2">
      <c r="A69" s="256" t="s">
        <v>100</v>
      </c>
      <c r="B69" s="46" t="s">
        <v>101</v>
      </c>
      <c r="C69" s="361">
        <f>[5]B!C205</f>
        <v>225</v>
      </c>
      <c r="D69" s="361">
        <f>[5]B!E205</f>
        <v>225</v>
      </c>
      <c r="E69" s="29">
        <f>[5]B!$AL$205</f>
        <v>1759500</v>
      </c>
      <c r="F69" s="7"/>
      <c r="G69" s="7"/>
      <c r="H69" s="7"/>
      <c r="I69" s="7"/>
      <c r="J69" s="7"/>
      <c r="K69" s="7"/>
      <c r="L69" s="7"/>
    </row>
    <row r="70" spans="1:12" s="3" customFormat="1" ht="15" customHeight="1" x14ac:dyDescent="0.2">
      <c r="A70" s="256" t="s">
        <v>102</v>
      </c>
      <c r="B70" s="46" t="s">
        <v>103</v>
      </c>
      <c r="C70" s="361">
        <f>[5]B!C206</f>
        <v>169</v>
      </c>
      <c r="D70" s="361">
        <f>[5]B!E206</f>
        <v>169</v>
      </c>
      <c r="E70" s="29">
        <f>[5]B!$AL$206</f>
        <v>12274470</v>
      </c>
      <c r="F70" s="7"/>
      <c r="G70" s="7"/>
      <c r="H70" s="7"/>
      <c r="I70" s="7"/>
      <c r="J70" s="7"/>
      <c r="K70" s="7"/>
      <c r="L70" s="7"/>
    </row>
    <row r="71" spans="1:12" s="3" customFormat="1" ht="15" customHeight="1" x14ac:dyDescent="0.2">
      <c r="A71" s="456" t="s">
        <v>104</v>
      </c>
      <c r="B71" s="457" t="s">
        <v>105</v>
      </c>
      <c r="C71" s="358"/>
      <c r="D71" s="358"/>
      <c r="E71" s="358"/>
      <c r="F71" s="7"/>
      <c r="G71" s="7"/>
      <c r="H71" s="7"/>
      <c r="I71" s="7"/>
      <c r="J71" s="7"/>
      <c r="K71" s="7"/>
      <c r="L71" s="7"/>
    </row>
    <row r="72" spans="1:12" s="3" customFormat="1" ht="15" customHeight="1" x14ac:dyDescent="0.2">
      <c r="A72" s="256" t="s">
        <v>106</v>
      </c>
      <c r="B72" s="46" t="s">
        <v>107</v>
      </c>
      <c r="C72" s="361">
        <f>[5]B!C208</f>
        <v>0</v>
      </c>
      <c r="D72" s="361">
        <f>[5]B!E208</f>
        <v>0</v>
      </c>
      <c r="E72" s="29">
        <f>[5]B!$AL$208</f>
        <v>0</v>
      </c>
      <c r="F72" s="7"/>
      <c r="G72" s="7"/>
      <c r="H72" s="7"/>
      <c r="I72" s="7"/>
      <c r="J72" s="7"/>
      <c r="K72" s="7"/>
      <c r="L72" s="7"/>
    </row>
    <row r="73" spans="1:12" s="3" customFormat="1" ht="15" customHeight="1" x14ac:dyDescent="0.2">
      <c r="A73" s="256" t="s">
        <v>108</v>
      </c>
      <c r="B73" s="46" t="s">
        <v>109</v>
      </c>
      <c r="C73" s="361">
        <f>[5]B!C209</f>
        <v>0</v>
      </c>
      <c r="D73" s="361">
        <f>[5]B!E209</f>
        <v>0</v>
      </c>
      <c r="E73" s="29">
        <f>[5]B!$AL$209</f>
        <v>0</v>
      </c>
      <c r="F73" s="7"/>
      <c r="G73" s="7"/>
      <c r="H73" s="7"/>
      <c r="I73" s="7"/>
      <c r="J73" s="7"/>
      <c r="K73" s="7"/>
      <c r="L73" s="7"/>
    </row>
    <row r="74" spans="1:12" s="3" customFormat="1" ht="15" customHeight="1" x14ac:dyDescent="0.2">
      <c r="A74" s="256" t="s">
        <v>110</v>
      </c>
      <c r="B74" s="46" t="s">
        <v>111</v>
      </c>
      <c r="C74" s="361">
        <f>[5]B!C210</f>
        <v>0</v>
      </c>
      <c r="D74" s="361">
        <f>[5]B!E210</f>
        <v>0</v>
      </c>
      <c r="E74" s="29">
        <f>[5]B!$AL$210</f>
        <v>0</v>
      </c>
      <c r="F74" s="7"/>
      <c r="G74" s="7"/>
      <c r="H74" s="7"/>
      <c r="I74" s="7"/>
      <c r="J74" s="7"/>
      <c r="K74" s="7"/>
      <c r="L74" s="7"/>
    </row>
    <row r="75" spans="1:12" s="3" customFormat="1" ht="15" customHeight="1" x14ac:dyDescent="0.2">
      <c r="A75" s="256" t="s">
        <v>112</v>
      </c>
      <c r="B75" s="46" t="s">
        <v>113</v>
      </c>
      <c r="C75" s="361">
        <f>[5]B!C211</f>
        <v>248</v>
      </c>
      <c r="D75" s="361">
        <f>[5]B!E211</f>
        <v>248</v>
      </c>
      <c r="E75" s="29">
        <f>[5]B!$AL$211</f>
        <v>14322000</v>
      </c>
      <c r="F75" s="7"/>
      <c r="G75" s="7"/>
      <c r="H75" s="7"/>
      <c r="I75" s="7"/>
      <c r="J75" s="7"/>
      <c r="K75" s="7"/>
      <c r="L75" s="7"/>
    </row>
    <row r="76" spans="1:12" s="3" customFormat="1" ht="15" customHeight="1" x14ac:dyDescent="0.2">
      <c r="A76" s="257" t="s">
        <v>114</v>
      </c>
      <c r="B76" s="49" t="s">
        <v>115</v>
      </c>
      <c r="C76" s="361">
        <f>[5]B!C212</f>
        <v>496</v>
      </c>
      <c r="D76" s="361">
        <f>[5]B!E212</f>
        <v>496</v>
      </c>
      <c r="E76" s="29">
        <f>[5]B!$AL$212</f>
        <v>47710240</v>
      </c>
      <c r="F76" s="7"/>
      <c r="G76" s="7"/>
      <c r="H76" s="7"/>
      <c r="I76" s="7"/>
      <c r="J76" s="7"/>
      <c r="K76" s="7"/>
      <c r="L76" s="7"/>
    </row>
    <row r="77" spans="1:12" s="3" customFormat="1" ht="20.100000000000001" customHeight="1" x14ac:dyDescent="0.2">
      <c r="A77" s="258"/>
      <c r="B77" s="50" t="s">
        <v>79</v>
      </c>
      <c r="C77" s="362">
        <f>SUM(C60:C76)</f>
        <v>5715</v>
      </c>
      <c r="D77" s="362">
        <f t="shared" ref="D77:E77" si="0">SUM(D60:D76)</f>
        <v>5424</v>
      </c>
      <c r="E77" s="359">
        <f t="shared" si="0"/>
        <v>352700890</v>
      </c>
      <c r="F77" s="7"/>
      <c r="G77" s="7"/>
      <c r="H77" s="7"/>
      <c r="I77" s="7"/>
      <c r="J77" s="7"/>
      <c r="K77" s="7"/>
      <c r="L77" s="7"/>
    </row>
    <row r="78" spans="1:12" s="3" customFormat="1" ht="24.95" customHeight="1" x14ac:dyDescent="0.2">
      <c r="A78" s="52" t="s">
        <v>116</v>
      </c>
      <c r="B78" s="53"/>
      <c r="C78" s="363"/>
      <c r="D78" s="363"/>
      <c r="E78" s="55"/>
      <c r="F78" s="7"/>
      <c r="G78" s="7"/>
      <c r="H78" s="7"/>
      <c r="I78" s="7"/>
      <c r="J78" s="7"/>
      <c r="K78" s="7"/>
      <c r="L78" s="7"/>
    </row>
    <row r="79" spans="1:12" s="3" customFormat="1" ht="39.950000000000003" customHeight="1" x14ac:dyDescent="0.2">
      <c r="A79" s="8" t="s">
        <v>3</v>
      </c>
      <c r="B79" s="56" t="s">
        <v>117</v>
      </c>
      <c r="C79" s="478" t="s">
        <v>5</v>
      </c>
      <c r="D79" s="57" t="s">
        <v>6</v>
      </c>
      <c r="E79" s="478" t="s">
        <v>7</v>
      </c>
      <c r="F79" s="7"/>
      <c r="G79" s="7"/>
      <c r="H79" s="7"/>
      <c r="I79" s="7"/>
      <c r="J79" s="7"/>
      <c r="K79" s="7"/>
      <c r="L79" s="7"/>
    </row>
    <row r="80" spans="1:12" s="3" customFormat="1" ht="15" customHeight="1" x14ac:dyDescent="0.2">
      <c r="A80" s="243">
        <v>3003001</v>
      </c>
      <c r="B80" s="58" t="s">
        <v>118</v>
      </c>
      <c r="C80" s="364">
        <f>[5]B!C3150</f>
        <v>5</v>
      </c>
      <c r="D80" s="365">
        <f>[5]B!$E$3150</f>
        <v>5</v>
      </c>
      <c r="E80" s="28">
        <f>[5]B!$AL$3150</f>
        <v>42100</v>
      </c>
      <c r="F80" s="7"/>
      <c r="G80" s="7"/>
      <c r="H80" s="7"/>
      <c r="I80" s="7"/>
      <c r="J80" s="7"/>
      <c r="K80" s="7"/>
      <c r="L80" s="7"/>
    </row>
    <row r="81" spans="1:22" s="3" customFormat="1" ht="15" customHeight="1" x14ac:dyDescent="0.2">
      <c r="A81" s="241" t="s">
        <v>119</v>
      </c>
      <c r="B81" s="59" t="s">
        <v>120</v>
      </c>
      <c r="C81" s="366">
        <f>[5]B!C3151</f>
        <v>0</v>
      </c>
      <c r="D81" s="367">
        <f>[5]B!$E$3151</f>
        <v>0</v>
      </c>
      <c r="E81" s="29">
        <f>[5]B!$AL$3151</f>
        <v>0</v>
      </c>
      <c r="F81" s="7"/>
      <c r="G81" s="7"/>
      <c r="H81" s="7"/>
      <c r="I81" s="7"/>
      <c r="J81" s="7"/>
      <c r="K81" s="7"/>
      <c r="L81" s="7"/>
    </row>
    <row r="82" spans="1:22" s="3" customFormat="1" ht="15" customHeight="1" x14ac:dyDescent="0.2">
      <c r="A82" s="241" t="s">
        <v>121</v>
      </c>
      <c r="B82" s="59" t="s">
        <v>122</v>
      </c>
      <c r="C82" s="366">
        <f>[5]B!C3152</f>
        <v>1</v>
      </c>
      <c r="D82" s="366">
        <f>[5]B!$E$3152</f>
        <v>1</v>
      </c>
      <c r="E82" s="29">
        <f>[5]B!$AL$3152</f>
        <v>16880</v>
      </c>
      <c r="F82" s="7"/>
      <c r="G82" s="7"/>
      <c r="H82" s="7"/>
      <c r="I82" s="7"/>
      <c r="J82" s="7"/>
      <c r="K82" s="7"/>
      <c r="L82" s="7"/>
    </row>
    <row r="83" spans="1:22" s="3" customFormat="1" ht="15" customHeight="1" x14ac:dyDescent="0.2">
      <c r="A83" s="241" t="s">
        <v>123</v>
      </c>
      <c r="B83" s="59" t="s">
        <v>124</v>
      </c>
      <c r="C83" s="366">
        <f>[5]B!C3153</f>
        <v>0</v>
      </c>
      <c r="D83" s="366">
        <f>[5]B!$E$3153</f>
        <v>0</v>
      </c>
      <c r="E83" s="29">
        <f>[5]B!$AL$3153</f>
        <v>0</v>
      </c>
      <c r="F83" s="7"/>
      <c r="G83" s="7"/>
      <c r="H83" s="7"/>
      <c r="I83" s="7"/>
      <c r="J83" s="7"/>
      <c r="K83" s="7"/>
      <c r="L83" s="7"/>
    </row>
    <row r="84" spans="1:22" s="3" customFormat="1" ht="15" customHeight="1" x14ac:dyDescent="0.2">
      <c r="A84" s="253" t="s">
        <v>125</v>
      </c>
      <c r="B84" s="60" t="s">
        <v>126</v>
      </c>
      <c r="C84" s="368">
        <f>[5]B!C3154</f>
        <v>1</v>
      </c>
      <c r="D84" s="368">
        <f>[5]B!$E$3154</f>
        <v>1</v>
      </c>
      <c r="E84" s="61">
        <f>[5]B!$AL$3154</f>
        <v>950770</v>
      </c>
      <c r="F84" s="7"/>
      <c r="G84" s="7"/>
      <c r="H84" s="7"/>
      <c r="I84" s="7"/>
      <c r="J84" s="7"/>
      <c r="K84" s="7"/>
      <c r="L84" s="7"/>
    </row>
    <row r="85" spans="1:22" s="3" customFormat="1" ht="15" customHeight="1" x14ac:dyDescent="0.2">
      <c r="A85" s="258"/>
      <c r="B85" s="62" t="s">
        <v>79</v>
      </c>
      <c r="C85" s="369">
        <f>SUM(C80:C84)</f>
        <v>7</v>
      </c>
      <c r="D85" s="369">
        <f>SUM(D80:D84)</f>
        <v>7</v>
      </c>
      <c r="E85" s="370">
        <f>SUM(E80:E84)</f>
        <v>1009750</v>
      </c>
      <c r="F85" s="7"/>
      <c r="G85" s="7"/>
      <c r="H85" s="7"/>
      <c r="I85" s="7"/>
      <c r="J85" s="7"/>
      <c r="K85" s="7"/>
      <c r="L85" s="7"/>
    </row>
    <row r="86" spans="1:22" s="67" customFormat="1" ht="24.95" customHeight="1" x14ac:dyDescent="0.2">
      <c r="A86" s="549" t="s">
        <v>127</v>
      </c>
      <c r="B86" s="549"/>
      <c r="C86" s="371"/>
      <c r="D86" s="371"/>
      <c r="E86" s="66"/>
    </row>
    <row r="87" spans="1:22" s="3" customFormat="1" ht="39.950000000000003" customHeight="1" x14ac:dyDescent="0.2">
      <c r="A87" s="8" t="s">
        <v>3</v>
      </c>
      <c r="B87" s="56" t="s">
        <v>128</v>
      </c>
      <c r="C87" s="478" t="s">
        <v>5</v>
      </c>
      <c r="D87" s="57" t="s">
        <v>6</v>
      </c>
      <c r="E87" s="478" t="s">
        <v>7</v>
      </c>
      <c r="F87" s="7"/>
      <c r="G87" s="7"/>
      <c r="H87" s="7"/>
      <c r="I87" s="7"/>
      <c r="J87" s="7"/>
      <c r="K87" s="7"/>
      <c r="L87" s="7"/>
    </row>
    <row r="88" spans="1:22" s="3" customFormat="1" ht="15" customHeight="1" x14ac:dyDescent="0.2">
      <c r="A88" s="243">
        <v>2401061</v>
      </c>
      <c r="B88" s="58" t="s">
        <v>129</v>
      </c>
      <c r="C88" s="364">
        <f>[5]B!$C$2951</f>
        <v>181</v>
      </c>
      <c r="D88" s="364">
        <f>[5]B!$E$2951</f>
        <v>181</v>
      </c>
      <c r="E88" s="28">
        <f>[5]B!$AL$2951</f>
        <v>4072500</v>
      </c>
      <c r="F88" s="7"/>
      <c r="G88" s="7"/>
      <c r="H88" s="7"/>
      <c r="I88" s="7"/>
      <c r="J88" s="7"/>
      <c r="K88" s="7"/>
      <c r="L88" s="7"/>
    </row>
    <row r="89" spans="1:22" s="3" customFormat="1" ht="15" customHeight="1" x14ac:dyDescent="0.2">
      <c r="A89" s="241" t="s">
        <v>130</v>
      </c>
      <c r="B89" s="59" t="s">
        <v>131</v>
      </c>
      <c r="C89" s="366">
        <f>[5]B!$C$2952</f>
        <v>218</v>
      </c>
      <c r="D89" s="366">
        <f>[5]B!$E$2952</f>
        <v>218</v>
      </c>
      <c r="E89" s="29">
        <f>[5]B!$AL$2952</f>
        <v>15430040</v>
      </c>
      <c r="F89" s="7"/>
      <c r="G89" s="7"/>
      <c r="H89" s="7"/>
      <c r="I89" s="7"/>
      <c r="J89" s="7"/>
      <c r="K89" s="7"/>
      <c r="L89" s="7"/>
    </row>
    <row r="90" spans="1:22" s="3" customFormat="1" ht="15" customHeight="1" x14ac:dyDescent="0.2">
      <c r="A90" s="241" t="s">
        <v>132</v>
      </c>
      <c r="B90" s="59" t="s">
        <v>133</v>
      </c>
      <c r="C90" s="366">
        <f>[5]B!$C$2953</f>
        <v>0</v>
      </c>
      <c r="D90" s="366">
        <f>[5]B!$E$2953</f>
        <v>0</v>
      </c>
      <c r="E90" s="29">
        <f>[5]B!$AL$2953</f>
        <v>0</v>
      </c>
      <c r="F90" s="7"/>
      <c r="G90" s="7"/>
      <c r="H90" s="7"/>
      <c r="I90" s="7"/>
      <c r="J90" s="7"/>
      <c r="K90" s="7"/>
      <c r="L90" s="7"/>
    </row>
    <row r="91" spans="1:22" s="3" customFormat="1" ht="15" customHeight="1" x14ac:dyDescent="0.2">
      <c r="A91" s="241" t="s">
        <v>134</v>
      </c>
      <c r="B91" s="59" t="s">
        <v>135</v>
      </c>
      <c r="C91" s="366">
        <f>[5]B!$C$2954</f>
        <v>260</v>
      </c>
      <c r="D91" s="366">
        <f>[5]B!$E$2954</f>
        <v>256</v>
      </c>
      <c r="E91" s="29">
        <f>[5]B!$AL$2954</f>
        <v>791040</v>
      </c>
      <c r="F91" s="7"/>
      <c r="G91" s="7"/>
      <c r="H91" s="7"/>
      <c r="I91" s="7"/>
      <c r="J91" s="7"/>
      <c r="K91" s="7"/>
      <c r="L91" s="7"/>
    </row>
    <row r="92" spans="1:22" s="3" customFormat="1" ht="15" customHeight="1" x14ac:dyDescent="0.2">
      <c r="A92" s="241" t="s">
        <v>136</v>
      </c>
      <c r="B92" s="59" t="s">
        <v>137</v>
      </c>
      <c r="C92" s="366">
        <f>[5]B!$C$2955</f>
        <v>0</v>
      </c>
      <c r="D92" s="366">
        <f>[5]B!$E$2955</f>
        <v>0</v>
      </c>
      <c r="E92" s="29">
        <f>[5]B!$AL$2955</f>
        <v>0</v>
      </c>
      <c r="F92" s="7"/>
      <c r="G92" s="7"/>
      <c r="H92" s="7"/>
      <c r="I92" s="7"/>
      <c r="J92" s="7"/>
      <c r="K92" s="7"/>
      <c r="L92" s="7"/>
    </row>
    <row r="93" spans="1:22" s="3" customFormat="1" ht="15" customHeight="1" x14ac:dyDescent="0.2">
      <c r="A93" s="241" t="s">
        <v>138</v>
      </c>
      <c r="B93" s="59" t="s">
        <v>139</v>
      </c>
      <c r="C93" s="366">
        <f>[5]B!$C$2956</f>
        <v>0</v>
      </c>
      <c r="D93" s="366">
        <f>[5]B!$E$2956</f>
        <v>0</v>
      </c>
      <c r="E93" s="29">
        <f>[5]B!$AL$2956</f>
        <v>0</v>
      </c>
      <c r="F93" s="7"/>
      <c r="G93" s="7"/>
      <c r="H93" s="7"/>
      <c r="I93" s="7"/>
      <c r="J93" s="7"/>
      <c r="K93" s="7"/>
      <c r="L93" s="7"/>
      <c r="V93" s="68"/>
    </row>
    <row r="94" spans="1:22" s="3" customFormat="1" ht="15" customHeight="1" x14ac:dyDescent="0.2">
      <c r="A94" s="253" t="s">
        <v>140</v>
      </c>
      <c r="B94" s="60" t="s">
        <v>141</v>
      </c>
      <c r="C94" s="368">
        <f>[5]B!$C$2957</f>
        <v>0</v>
      </c>
      <c r="D94" s="368">
        <f>[5]B!$E$2957</f>
        <v>0</v>
      </c>
      <c r="E94" s="61">
        <f>[5]B!$AL$2957</f>
        <v>0</v>
      </c>
      <c r="F94" s="7"/>
      <c r="G94" s="7"/>
      <c r="H94" s="7"/>
      <c r="I94" s="7"/>
      <c r="J94" s="7"/>
      <c r="K94" s="7"/>
      <c r="L94" s="7"/>
      <c r="V94" s="68"/>
    </row>
    <row r="95" spans="1:22" s="3" customFormat="1" ht="15" customHeight="1" x14ac:dyDescent="0.2">
      <c r="A95" s="258"/>
      <c r="B95" s="62" t="s">
        <v>79</v>
      </c>
      <c r="C95" s="372">
        <f>SUM(C88:C94)</f>
        <v>659</v>
      </c>
      <c r="D95" s="372">
        <f>SUM(D88:D94)</f>
        <v>655</v>
      </c>
      <c r="E95" s="370">
        <f>SUM(E88:E94)</f>
        <v>20293580</v>
      </c>
      <c r="F95" s="7"/>
      <c r="G95" s="7"/>
      <c r="H95" s="7"/>
      <c r="I95" s="7"/>
      <c r="J95" s="7"/>
      <c r="K95" s="7"/>
      <c r="L95" s="7"/>
      <c r="V95" s="68"/>
    </row>
    <row r="96" spans="1:22" s="72" customFormat="1" ht="24.95" customHeight="1" x14ac:dyDescent="0.2">
      <c r="A96" s="548" t="s">
        <v>142</v>
      </c>
      <c r="B96" s="548"/>
      <c r="C96" s="373"/>
      <c r="D96" s="373"/>
      <c r="E96" s="43"/>
      <c r="F96" s="259"/>
      <c r="G96" s="259"/>
      <c r="H96" s="259"/>
      <c r="I96" s="259"/>
      <c r="J96" s="259"/>
      <c r="K96" s="259"/>
      <c r="L96" s="259"/>
      <c r="M96" s="259"/>
      <c r="N96" s="259"/>
      <c r="O96" s="71"/>
      <c r="V96" s="73"/>
    </row>
    <row r="97" spans="1:22" ht="39.950000000000003" customHeight="1" x14ac:dyDescent="0.2">
      <c r="A97" s="8" t="s">
        <v>3</v>
      </c>
      <c r="B97" s="8" t="s">
        <v>4</v>
      </c>
      <c r="C97" s="478" t="s">
        <v>5</v>
      </c>
      <c r="D97" s="57" t="s">
        <v>6</v>
      </c>
      <c r="E97" s="478" t="s">
        <v>7</v>
      </c>
      <c r="F97" s="260"/>
      <c r="G97" s="260"/>
      <c r="H97" s="260"/>
      <c r="I97" s="260"/>
      <c r="J97" s="260"/>
      <c r="K97" s="260"/>
      <c r="L97" s="260"/>
      <c r="M97" s="260"/>
      <c r="N97" s="260"/>
      <c r="O97" s="74"/>
      <c r="V97" s="75"/>
    </row>
    <row r="98" spans="1:22" ht="15" customHeight="1" x14ac:dyDescent="0.2">
      <c r="A98" s="243">
        <v>2004103</v>
      </c>
      <c r="B98" s="58" t="s">
        <v>143</v>
      </c>
      <c r="C98" s="364">
        <f>[5]B!$C$2628</f>
        <v>66</v>
      </c>
      <c r="D98" s="364">
        <f>[5]B!$E$2628</f>
        <v>62</v>
      </c>
      <c r="E98" s="28">
        <f>[5]B!$AL$2628</f>
        <v>9760040</v>
      </c>
      <c r="F98" s="260"/>
      <c r="G98" s="260"/>
      <c r="H98" s="260"/>
      <c r="I98" s="260"/>
      <c r="J98" s="260"/>
      <c r="K98" s="260"/>
      <c r="L98" s="260"/>
      <c r="M98" s="260"/>
      <c r="N98" s="260"/>
      <c r="O98" s="74"/>
      <c r="V98" s="75"/>
    </row>
    <row r="99" spans="1:22" ht="15" customHeight="1" x14ac:dyDescent="0.2">
      <c r="A99" s="253" t="s">
        <v>144</v>
      </c>
      <c r="B99" s="60" t="s">
        <v>145</v>
      </c>
      <c r="C99" s="366">
        <f>[5]B!$C$2629</f>
        <v>0</v>
      </c>
      <c r="D99" s="366">
        <f>[5]B!$E$2629</f>
        <v>0</v>
      </c>
      <c r="E99" s="29">
        <f>[5]B!$AL$2629</f>
        <v>0</v>
      </c>
      <c r="F99" s="260"/>
      <c r="G99" s="260"/>
      <c r="H99" s="260"/>
      <c r="I99" s="260"/>
      <c r="J99" s="260"/>
      <c r="K99" s="260"/>
      <c r="L99" s="260"/>
      <c r="M99" s="260"/>
      <c r="N99" s="260"/>
      <c r="O99" s="74"/>
      <c r="V99" s="75"/>
    </row>
    <row r="100" spans="1:22" ht="28.5" x14ac:dyDescent="0.2">
      <c r="A100" s="261">
        <v>2004003</v>
      </c>
      <c r="B100" s="60" t="s">
        <v>146</v>
      </c>
      <c r="C100" s="368">
        <f>[5]B!C2630</f>
        <v>0</v>
      </c>
      <c r="D100" s="368">
        <f>[5]B!E2630</f>
        <v>0</v>
      </c>
      <c r="E100" s="61">
        <f>[5]B!$AL$2630</f>
        <v>0</v>
      </c>
      <c r="F100" s="260"/>
      <c r="G100" s="260"/>
      <c r="H100" s="260"/>
      <c r="I100" s="260"/>
      <c r="J100" s="260"/>
      <c r="K100" s="260"/>
      <c r="L100" s="260"/>
      <c r="M100" s="260"/>
      <c r="N100" s="260"/>
      <c r="O100" s="74"/>
      <c r="V100" s="75"/>
    </row>
    <row r="101" spans="1:22" ht="15" customHeight="1" x14ac:dyDescent="0.2">
      <c r="A101" s="258"/>
      <c r="B101" s="62" t="s">
        <v>79</v>
      </c>
      <c r="C101" s="369">
        <f>SUM(C98:C100)</f>
        <v>66</v>
      </c>
      <c r="D101" s="369">
        <f>SUM(D98:D100)</f>
        <v>62</v>
      </c>
      <c r="E101" s="370">
        <f>SUM(E98:E100)</f>
        <v>9760040</v>
      </c>
      <c r="F101" s="260"/>
      <c r="G101" s="260"/>
      <c r="H101" s="260"/>
      <c r="I101" s="260"/>
      <c r="J101" s="260"/>
      <c r="K101" s="260"/>
      <c r="L101" s="260"/>
      <c r="M101" s="260"/>
      <c r="N101" s="260"/>
      <c r="O101" s="74"/>
      <c r="V101" s="75"/>
    </row>
    <row r="102" spans="1:22" s="72" customFormat="1" ht="24.95" customHeight="1" x14ac:dyDescent="0.2">
      <c r="A102" s="548" t="s">
        <v>147</v>
      </c>
      <c r="B102" s="548"/>
      <c r="C102" s="360"/>
      <c r="D102" s="360"/>
      <c r="E102" s="43"/>
      <c r="F102" s="259"/>
      <c r="G102" s="259"/>
      <c r="H102" s="259"/>
      <c r="I102" s="259"/>
      <c r="J102" s="259"/>
      <c r="K102" s="259"/>
      <c r="L102" s="259"/>
      <c r="M102" s="259"/>
      <c r="N102" s="259"/>
      <c r="O102" s="259"/>
      <c r="P102" s="259"/>
      <c r="Q102" s="71"/>
      <c r="V102" s="76"/>
    </row>
    <row r="103" spans="1:22" ht="39.950000000000003" customHeight="1" x14ac:dyDescent="0.2">
      <c r="A103" s="8"/>
      <c r="B103" s="8" t="s">
        <v>148</v>
      </c>
      <c r="C103" s="478" t="s">
        <v>5</v>
      </c>
      <c r="D103" s="57" t="s">
        <v>6</v>
      </c>
      <c r="E103" s="478" t="s">
        <v>7</v>
      </c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74"/>
    </row>
    <row r="104" spans="1:22" ht="15" customHeight="1" x14ac:dyDescent="0.2">
      <c r="A104" s="262" t="s">
        <v>149</v>
      </c>
      <c r="B104" s="58" t="s">
        <v>150</v>
      </c>
      <c r="C104" s="374">
        <f>[5]B!C2976</f>
        <v>826</v>
      </c>
      <c r="D104" s="374">
        <f>[5]B!E2976</f>
        <v>826</v>
      </c>
      <c r="E104" s="28">
        <f>[5]B!$AL$2976</f>
        <v>3353530</v>
      </c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74"/>
    </row>
    <row r="105" spans="1:22" ht="15" customHeight="1" x14ac:dyDescent="0.2">
      <c r="A105" s="264" t="s">
        <v>151</v>
      </c>
      <c r="B105" s="59" t="s">
        <v>152</v>
      </c>
      <c r="C105" s="374">
        <f>[5]B!C2995</f>
        <v>592</v>
      </c>
      <c r="D105" s="374">
        <f>[5]B!E2995</f>
        <v>592</v>
      </c>
      <c r="E105" s="29">
        <f>[5]B!$AL$2995</f>
        <v>1995040</v>
      </c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74"/>
    </row>
    <row r="106" spans="1:22" ht="15" customHeight="1" x14ac:dyDescent="0.2">
      <c r="A106" s="264" t="s">
        <v>153</v>
      </c>
      <c r="B106" s="77" t="s">
        <v>154</v>
      </c>
      <c r="C106" s="374">
        <f>[5]B!C3013</f>
        <v>279</v>
      </c>
      <c r="D106" s="374">
        <f>[5]B!E3013</f>
        <v>279</v>
      </c>
      <c r="E106" s="29">
        <f>[5]B!$AL$3013</f>
        <v>2165720</v>
      </c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74"/>
    </row>
    <row r="107" spans="1:22" ht="15" customHeight="1" x14ac:dyDescent="0.2">
      <c r="A107" s="264" t="s">
        <v>155</v>
      </c>
      <c r="B107" s="59" t="s">
        <v>156</v>
      </c>
      <c r="C107" s="374">
        <f>[5]B!C3045</f>
        <v>100</v>
      </c>
      <c r="D107" s="374">
        <f>[5]B!E3045</f>
        <v>100</v>
      </c>
      <c r="E107" s="29">
        <f>[5]B!$AL$3045</f>
        <v>6981230</v>
      </c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74"/>
    </row>
    <row r="108" spans="1:22" ht="15" customHeight="1" x14ac:dyDescent="0.2">
      <c r="A108" s="264" t="s">
        <v>157</v>
      </c>
      <c r="B108" s="59" t="s">
        <v>158</v>
      </c>
      <c r="C108" s="374">
        <f>[5]B!C3073</f>
        <v>80</v>
      </c>
      <c r="D108" s="374">
        <f>[5]B!I3073</f>
        <v>39</v>
      </c>
      <c r="E108" s="29">
        <f>[5]B!AL3073</f>
        <v>1493510</v>
      </c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74"/>
    </row>
    <row r="109" spans="1:22" ht="15" customHeight="1" x14ac:dyDescent="0.2">
      <c r="A109" s="253"/>
      <c r="B109" s="60" t="s">
        <v>159</v>
      </c>
      <c r="C109" s="375">
        <f>[5]B!$C$3134</f>
        <v>0</v>
      </c>
      <c r="D109" s="376"/>
      <c r="E109" s="39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74"/>
    </row>
    <row r="110" spans="1:22" ht="15" customHeight="1" x14ac:dyDescent="0.2">
      <c r="A110" s="258"/>
      <c r="B110" s="62" t="s">
        <v>160</v>
      </c>
      <c r="C110" s="377">
        <f>SUM(C104:C109)</f>
        <v>1877</v>
      </c>
      <c r="D110" s="377">
        <f>SUM(D104:D108)</f>
        <v>1836</v>
      </c>
      <c r="E110" s="370">
        <f>SUM(E104:E108)</f>
        <v>15989030</v>
      </c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74"/>
    </row>
    <row r="111" spans="1:22" s="84" customFormat="1" ht="24.95" customHeight="1" x14ac:dyDescent="0.2">
      <c r="A111" s="80" t="s">
        <v>161</v>
      </c>
      <c r="B111" s="81"/>
      <c r="C111" s="378"/>
      <c r="D111" s="378"/>
      <c r="E111" s="83"/>
    </row>
    <row r="112" spans="1:22" s="84" customFormat="1" ht="39.950000000000003" customHeight="1" x14ac:dyDescent="0.2">
      <c r="A112" s="8" t="s">
        <v>3</v>
      </c>
      <c r="B112" s="8" t="s">
        <v>4</v>
      </c>
      <c r="C112" s="57" t="s">
        <v>162</v>
      </c>
      <c r="D112" s="57" t="s">
        <v>6</v>
      </c>
      <c r="E112" s="478" t="s">
        <v>7</v>
      </c>
    </row>
    <row r="113" spans="1:19" s="84" customFormat="1" ht="15" customHeight="1" x14ac:dyDescent="0.2">
      <c r="A113" s="243">
        <v>3001001</v>
      </c>
      <c r="B113" s="58" t="s">
        <v>163</v>
      </c>
      <c r="C113" s="379">
        <f>[5]B!$C$3137</f>
        <v>447</v>
      </c>
      <c r="D113" s="379">
        <f>[5]B!$E$3137</f>
        <v>447</v>
      </c>
      <c r="E113" s="28">
        <f>[5]B!$AL$3137</f>
        <v>10535790</v>
      </c>
    </row>
    <row r="114" spans="1:19" s="84" customFormat="1" ht="15" customHeight="1" x14ac:dyDescent="0.2">
      <c r="A114" s="253" t="s">
        <v>164</v>
      </c>
      <c r="B114" s="60" t="s">
        <v>165</v>
      </c>
      <c r="C114" s="380">
        <f>[5]B!$C$3138</f>
        <v>0</v>
      </c>
      <c r="D114" s="380">
        <f>[5]B!$E$3138</f>
        <v>0</v>
      </c>
      <c r="E114" s="61">
        <f>[5]B!$AL$3138</f>
        <v>0</v>
      </c>
    </row>
    <row r="115" spans="1:19" s="84" customFormat="1" ht="15" customHeight="1" x14ac:dyDescent="0.2">
      <c r="A115" s="258"/>
      <c r="B115" s="62" t="s">
        <v>160</v>
      </c>
      <c r="C115" s="381">
        <f>SUM(C113:C114)</f>
        <v>447</v>
      </c>
      <c r="D115" s="381">
        <f>SUM(D113:D114)</f>
        <v>447</v>
      </c>
      <c r="E115" s="86">
        <f>SUM(E113:E114)</f>
        <v>10535790</v>
      </c>
    </row>
    <row r="116" spans="1:19" s="84" customFormat="1" ht="24.95" customHeight="1" x14ac:dyDescent="0.2">
      <c r="A116" s="52" t="s">
        <v>166</v>
      </c>
      <c r="B116" s="87"/>
      <c r="C116" s="360"/>
      <c r="D116" s="360"/>
      <c r="E116" s="43"/>
    </row>
    <row r="117" spans="1:19" s="84" customFormat="1" ht="39.950000000000003" customHeight="1" x14ac:dyDescent="0.2">
      <c r="A117" s="8" t="s">
        <v>3</v>
      </c>
      <c r="B117" s="56" t="s">
        <v>4</v>
      </c>
      <c r="C117" s="57" t="s">
        <v>162</v>
      </c>
      <c r="D117" s="57" t="s">
        <v>6</v>
      </c>
      <c r="E117" s="478" t="s">
        <v>7</v>
      </c>
    </row>
    <row r="118" spans="1:19" s="84" customFormat="1" ht="15" customHeight="1" x14ac:dyDescent="0.2">
      <c r="A118" s="258" t="s">
        <v>167</v>
      </c>
      <c r="B118" s="60" t="s">
        <v>168</v>
      </c>
      <c r="C118" s="382">
        <f>[5]B!$C$1192</f>
        <v>2189</v>
      </c>
      <c r="D118" s="382">
        <f>[5]B!$E$1192</f>
        <v>2075</v>
      </c>
      <c r="E118" s="86">
        <f>[5]B!$AL$1192</f>
        <v>68023060</v>
      </c>
    </row>
    <row r="119" spans="1:19" ht="24.95" customHeight="1" x14ac:dyDescent="0.2">
      <c r="A119" s="3" t="s">
        <v>169</v>
      </c>
    </row>
    <row r="120" spans="1:19" ht="24.95" customHeight="1" x14ac:dyDescent="0.2">
      <c r="A120" s="550" t="s">
        <v>170</v>
      </c>
      <c r="B120" s="551"/>
      <c r="C120" s="556" t="s">
        <v>160</v>
      </c>
      <c r="D120" s="588" t="s">
        <v>171</v>
      </c>
      <c r="E120" s="589"/>
      <c r="F120" s="589"/>
      <c r="G120" s="589"/>
      <c r="H120" s="590" t="s">
        <v>172</v>
      </c>
      <c r="I120" s="591"/>
      <c r="J120" s="592"/>
      <c r="K120" s="593" t="s">
        <v>173</v>
      </c>
      <c r="L120" s="594"/>
      <c r="M120" s="595"/>
      <c r="N120" s="596" t="s">
        <v>174</v>
      </c>
      <c r="O120" s="599" t="s">
        <v>175</v>
      </c>
      <c r="P120" s="600"/>
      <c r="Q120" s="568" t="s">
        <v>176</v>
      </c>
      <c r="R120" s="568" t="s">
        <v>177</v>
      </c>
      <c r="S120" s="571" t="s">
        <v>7</v>
      </c>
    </row>
    <row r="121" spans="1:19" ht="20.100000000000001" customHeight="1" x14ac:dyDescent="0.2">
      <c r="A121" s="552"/>
      <c r="B121" s="553"/>
      <c r="C121" s="557"/>
      <c r="D121" s="574" t="s">
        <v>178</v>
      </c>
      <c r="E121" s="576" t="s">
        <v>179</v>
      </c>
      <c r="F121" s="577"/>
      <c r="G121" s="578" t="s">
        <v>180</v>
      </c>
      <c r="H121" s="580" t="s">
        <v>181</v>
      </c>
      <c r="I121" s="582" t="s">
        <v>182</v>
      </c>
      <c r="J121" s="584" t="s">
        <v>183</v>
      </c>
      <c r="K121" s="586" t="s">
        <v>184</v>
      </c>
      <c r="L121" s="587" t="s">
        <v>185</v>
      </c>
      <c r="M121" s="601" t="s">
        <v>186</v>
      </c>
      <c r="N121" s="597"/>
      <c r="O121" s="602" t="s">
        <v>187</v>
      </c>
      <c r="P121" s="603" t="s">
        <v>188</v>
      </c>
      <c r="Q121" s="569"/>
      <c r="R121" s="569"/>
      <c r="S121" s="572"/>
    </row>
    <row r="122" spans="1:19" ht="20.100000000000001" customHeight="1" x14ac:dyDescent="0.2">
      <c r="A122" s="554"/>
      <c r="B122" s="555"/>
      <c r="C122" s="558"/>
      <c r="D122" s="575"/>
      <c r="E122" s="88" t="s">
        <v>189</v>
      </c>
      <c r="F122" s="89" t="s">
        <v>190</v>
      </c>
      <c r="G122" s="579"/>
      <c r="H122" s="581"/>
      <c r="I122" s="583"/>
      <c r="J122" s="585"/>
      <c r="K122" s="586"/>
      <c r="L122" s="587"/>
      <c r="M122" s="601"/>
      <c r="N122" s="598"/>
      <c r="O122" s="602"/>
      <c r="P122" s="603"/>
      <c r="Q122" s="570"/>
      <c r="R122" s="570"/>
      <c r="S122" s="573"/>
    </row>
    <row r="123" spans="1:19" s="91" customFormat="1" ht="15" customHeight="1" x14ac:dyDescent="0.25">
      <c r="A123" s="559" t="s">
        <v>191</v>
      </c>
      <c r="B123" s="560"/>
      <c r="C123" s="383">
        <f>+C124+C125+C126+C127+C128+C129+C133+C134+C135</f>
        <v>135751</v>
      </c>
      <c r="D123" s="383">
        <f t="shared" ref="D123:P123" si="1">+D124+D125+D126+D127+D128+D129+D133+D134+D135</f>
        <v>133888</v>
      </c>
      <c r="E123" s="383">
        <f t="shared" si="1"/>
        <v>133888</v>
      </c>
      <c r="F123" s="383">
        <f t="shared" si="1"/>
        <v>0</v>
      </c>
      <c r="G123" s="383">
        <f t="shared" si="1"/>
        <v>1863</v>
      </c>
      <c r="H123" s="383">
        <f t="shared" si="1"/>
        <v>38862</v>
      </c>
      <c r="I123" s="383">
        <f t="shared" si="1"/>
        <v>62816</v>
      </c>
      <c r="J123" s="383">
        <f t="shared" si="1"/>
        <v>34073</v>
      </c>
      <c r="K123" s="383">
        <f t="shared" si="1"/>
        <v>0</v>
      </c>
      <c r="L123" s="383">
        <f t="shared" si="1"/>
        <v>0</v>
      </c>
      <c r="M123" s="383">
        <f t="shared" si="1"/>
        <v>0</v>
      </c>
      <c r="N123" s="383">
        <f t="shared" si="1"/>
        <v>0</v>
      </c>
      <c r="O123" s="383">
        <f t="shared" si="1"/>
        <v>0</v>
      </c>
      <c r="P123" s="383">
        <f t="shared" si="1"/>
        <v>259</v>
      </c>
      <c r="Q123" s="383">
        <f>+Q124+Q125+Q126+Q127+Q128+Q129+Q133+Q134+Q135</f>
        <v>0</v>
      </c>
      <c r="R123" s="383">
        <v>0</v>
      </c>
      <c r="S123" s="90">
        <f>SUM(S124:S128,S129,S133:S135)</f>
        <v>768525080</v>
      </c>
    </row>
    <row r="124" spans="1:19" ht="15" customHeight="1" x14ac:dyDescent="0.2">
      <c r="A124" s="92" t="s">
        <v>192</v>
      </c>
      <c r="B124" s="93" t="s">
        <v>193</v>
      </c>
      <c r="C124" s="384">
        <f>[5]B!C297</f>
        <v>44786</v>
      </c>
      <c r="D124" s="384">
        <f>[5]B!D297</f>
        <v>43960</v>
      </c>
      <c r="E124" s="384">
        <f>[5]B!E297</f>
        <v>43960</v>
      </c>
      <c r="F124" s="384">
        <f>[5]B!F297</f>
        <v>0</v>
      </c>
      <c r="G124" s="384">
        <f>[5]B!G297</f>
        <v>826</v>
      </c>
      <c r="H124" s="384">
        <f>[5]B!AA297</f>
        <v>18082</v>
      </c>
      <c r="I124" s="384">
        <f>[5]B!AB297</f>
        <v>11678</v>
      </c>
      <c r="J124" s="384">
        <f>[5]B!AC297</f>
        <v>15026</v>
      </c>
      <c r="K124" s="384">
        <f>[5]B!AD297</f>
        <v>0</v>
      </c>
      <c r="L124" s="384">
        <f>[5]B!AE297</f>
        <v>0</v>
      </c>
      <c r="M124" s="384">
        <f>[5]B!AF297</f>
        <v>0</v>
      </c>
      <c r="N124" s="384">
        <f>[5]B!AG297</f>
        <v>0</v>
      </c>
      <c r="O124" s="384">
        <f>[5]B!AH297</f>
        <v>0</v>
      </c>
      <c r="P124" s="384">
        <f>[5]B!AI297</f>
        <v>3</v>
      </c>
      <c r="Q124" s="384">
        <f>[5]B!AJ297</f>
        <v>0</v>
      </c>
      <c r="R124" s="385"/>
      <c r="S124" s="94">
        <f>[5]B!$AL$297</f>
        <v>74546970</v>
      </c>
    </row>
    <row r="125" spans="1:19" ht="15" customHeight="1" x14ac:dyDescent="0.2">
      <c r="A125" s="95" t="s">
        <v>194</v>
      </c>
      <c r="B125" s="96" t="s">
        <v>195</v>
      </c>
      <c r="C125" s="386">
        <f>[5]B!C375</f>
        <v>50755</v>
      </c>
      <c r="D125" s="386">
        <f>[5]B!D375</f>
        <v>50288</v>
      </c>
      <c r="E125" s="386">
        <f>[5]B!E375</f>
        <v>50288</v>
      </c>
      <c r="F125" s="386">
        <f>[5]B!F375</f>
        <v>0</v>
      </c>
      <c r="G125" s="386">
        <f>[5]B!G375</f>
        <v>467</v>
      </c>
      <c r="H125" s="386">
        <f>[5]B!AA375</f>
        <v>16967</v>
      </c>
      <c r="I125" s="386">
        <f>[5]B!AB375</f>
        <v>19245</v>
      </c>
      <c r="J125" s="386">
        <f>[5]B!AC375</f>
        <v>14543</v>
      </c>
      <c r="K125" s="386">
        <f>[5]B!AD375</f>
        <v>0</v>
      </c>
      <c r="L125" s="386">
        <f>[5]B!AE375</f>
        <v>0</v>
      </c>
      <c r="M125" s="386">
        <f>[5]B!AF375</f>
        <v>0</v>
      </c>
      <c r="N125" s="386">
        <f>[5]B!AG375</f>
        <v>0</v>
      </c>
      <c r="O125" s="386">
        <f>[5]B!AH375</f>
        <v>0</v>
      </c>
      <c r="P125" s="386">
        <f>[5]B!AI375</f>
        <v>24</v>
      </c>
      <c r="Q125" s="386">
        <f>[5]B!AJ375</f>
        <v>0</v>
      </c>
      <c r="R125" s="387"/>
      <c r="S125" s="97">
        <f>[5]B!$AL$375</f>
        <v>81670180</v>
      </c>
    </row>
    <row r="126" spans="1:19" ht="15" customHeight="1" x14ac:dyDescent="0.2">
      <c r="A126" s="95" t="s">
        <v>196</v>
      </c>
      <c r="B126" s="96" t="s">
        <v>197</v>
      </c>
      <c r="C126" s="386">
        <f>[5]B!C421</f>
        <v>3619</v>
      </c>
      <c r="D126" s="386">
        <f>[5]B!D421</f>
        <v>3596</v>
      </c>
      <c r="E126" s="386">
        <f>[5]B!E421</f>
        <v>3596</v>
      </c>
      <c r="F126" s="386">
        <f>[5]B!F421</f>
        <v>0</v>
      </c>
      <c r="G126" s="386">
        <f>[5]B!G421</f>
        <v>23</v>
      </c>
      <c r="H126" s="386">
        <f>[5]B!AA421</f>
        <v>260</v>
      </c>
      <c r="I126" s="386">
        <f>[5]B!AB421</f>
        <v>3288</v>
      </c>
      <c r="J126" s="386">
        <f>[5]B!AC421</f>
        <v>71</v>
      </c>
      <c r="K126" s="386">
        <f>[5]B!AD421</f>
        <v>0</v>
      </c>
      <c r="L126" s="386">
        <f>[5]B!AE421</f>
        <v>0</v>
      </c>
      <c r="M126" s="386">
        <f>[5]B!AF421</f>
        <v>0</v>
      </c>
      <c r="N126" s="386">
        <f>[5]B!AG421</f>
        <v>0</v>
      </c>
      <c r="O126" s="386">
        <f>[5]B!AH421</f>
        <v>0</v>
      </c>
      <c r="P126" s="386">
        <f>[5]B!AI421</f>
        <v>39</v>
      </c>
      <c r="Q126" s="386">
        <f>[5]B!AJ421</f>
        <v>0</v>
      </c>
      <c r="R126" s="387"/>
      <c r="S126" s="97">
        <f>[5]B!$AL$421</f>
        <v>15967700</v>
      </c>
    </row>
    <row r="127" spans="1:19" ht="15" customHeight="1" x14ac:dyDescent="0.2">
      <c r="A127" s="95" t="s">
        <v>198</v>
      </c>
      <c r="B127" s="96" t="s">
        <v>199</v>
      </c>
      <c r="C127" s="386">
        <f>[5]B!C435</f>
        <v>0</v>
      </c>
      <c r="D127" s="386">
        <f>[5]B!D435</f>
        <v>0</v>
      </c>
      <c r="E127" s="386">
        <f>[5]B!E435</f>
        <v>0</v>
      </c>
      <c r="F127" s="386">
        <f>[5]B!F435</f>
        <v>0</v>
      </c>
      <c r="G127" s="386">
        <f>[5]B!G435</f>
        <v>0</v>
      </c>
      <c r="H127" s="386">
        <f>[5]B!AA435</f>
        <v>0</v>
      </c>
      <c r="I127" s="386">
        <f>[5]B!AB435</f>
        <v>0</v>
      </c>
      <c r="J127" s="386">
        <f>[5]B!AC435</f>
        <v>0</v>
      </c>
      <c r="K127" s="386">
        <f>[5]B!AD435</f>
        <v>0</v>
      </c>
      <c r="L127" s="386">
        <f>[5]B!AE435</f>
        <v>0</v>
      </c>
      <c r="M127" s="386">
        <f>[5]B!AF435</f>
        <v>0</v>
      </c>
      <c r="N127" s="386">
        <f>[5]B!AG435</f>
        <v>0</v>
      </c>
      <c r="O127" s="386">
        <f>[5]B!AH435</f>
        <v>0</v>
      </c>
      <c r="P127" s="386">
        <f>[5]B!AI435</f>
        <v>6</v>
      </c>
      <c r="Q127" s="386">
        <f>[5]B!AJ435</f>
        <v>0</v>
      </c>
      <c r="R127" s="387"/>
      <c r="S127" s="97">
        <f>[5]B!$AL$435</f>
        <v>0</v>
      </c>
    </row>
    <row r="128" spans="1:19" ht="15" customHeight="1" x14ac:dyDescent="0.2">
      <c r="A128" s="98" t="s">
        <v>200</v>
      </c>
      <c r="B128" s="99" t="s">
        <v>201</v>
      </c>
      <c r="C128" s="388">
        <f>[5]B!C514</f>
        <v>3546</v>
      </c>
      <c r="D128" s="388">
        <f>[5]B!D514</f>
        <v>3511</v>
      </c>
      <c r="E128" s="388">
        <f>[5]B!E514</f>
        <v>3511</v>
      </c>
      <c r="F128" s="388">
        <f>[5]B!F514</f>
        <v>0</v>
      </c>
      <c r="G128" s="388">
        <f>[5]B!G514</f>
        <v>35</v>
      </c>
      <c r="H128" s="388">
        <f>[5]B!AA514</f>
        <v>1345</v>
      </c>
      <c r="I128" s="388">
        <f>[5]B!AB514</f>
        <v>945</v>
      </c>
      <c r="J128" s="388">
        <f>[5]B!AC514</f>
        <v>1256</v>
      </c>
      <c r="K128" s="388">
        <f>[5]B!AD514</f>
        <v>0</v>
      </c>
      <c r="L128" s="388">
        <f>[5]B!AE514</f>
        <v>0</v>
      </c>
      <c r="M128" s="388">
        <f>[5]B!AF514</f>
        <v>0</v>
      </c>
      <c r="N128" s="388">
        <f>[5]B!AG514</f>
        <v>0</v>
      </c>
      <c r="O128" s="388">
        <f>[5]B!AH514</f>
        <v>0</v>
      </c>
      <c r="P128" s="388">
        <f>[5]B!AI514</f>
        <v>139</v>
      </c>
      <c r="Q128" s="388">
        <f>[5]B!AJ514</f>
        <v>0</v>
      </c>
      <c r="R128" s="389"/>
      <c r="S128" s="100">
        <f>[5]B!$AL$514</f>
        <v>20882510</v>
      </c>
    </row>
    <row r="129" spans="1:19" ht="15" customHeight="1" x14ac:dyDescent="0.2">
      <c r="A129" s="561" t="s">
        <v>202</v>
      </c>
      <c r="B129" s="4" t="s">
        <v>203</v>
      </c>
      <c r="C129" s="390">
        <f>SUM(C130:C132)</f>
        <v>28864</v>
      </c>
      <c r="D129" s="391">
        <f>SUM(D130:D132)</f>
        <v>28367</v>
      </c>
      <c r="E129" s="392">
        <f t="shared" ref="E129:P129" si="2">SUM(E130:E132)</f>
        <v>28367</v>
      </c>
      <c r="F129" s="393">
        <f t="shared" si="2"/>
        <v>0</v>
      </c>
      <c r="G129" s="394">
        <f t="shared" si="2"/>
        <v>497</v>
      </c>
      <c r="H129" s="394">
        <f t="shared" si="2"/>
        <v>1846</v>
      </c>
      <c r="I129" s="394">
        <f t="shared" si="2"/>
        <v>25080</v>
      </c>
      <c r="J129" s="394">
        <f t="shared" si="2"/>
        <v>1938</v>
      </c>
      <c r="K129" s="394">
        <f t="shared" si="2"/>
        <v>0</v>
      </c>
      <c r="L129" s="394">
        <f t="shared" si="2"/>
        <v>0</v>
      </c>
      <c r="M129" s="394">
        <f t="shared" si="2"/>
        <v>0</v>
      </c>
      <c r="N129" s="394">
        <f t="shared" si="2"/>
        <v>0</v>
      </c>
      <c r="O129" s="394">
        <f t="shared" si="2"/>
        <v>0</v>
      </c>
      <c r="P129" s="394">
        <f t="shared" si="2"/>
        <v>43</v>
      </c>
      <c r="Q129" s="395">
        <f>SUM(Q130:Q132)</f>
        <v>0</v>
      </c>
      <c r="R129" s="396">
        <v>0</v>
      </c>
      <c r="S129" s="102">
        <f>SUM(S130:S132)</f>
        <v>567899340</v>
      </c>
    </row>
    <row r="130" spans="1:19" ht="15" customHeight="1" x14ac:dyDescent="0.2">
      <c r="A130" s="561"/>
      <c r="B130" s="103" t="s">
        <v>204</v>
      </c>
      <c r="C130" s="384">
        <f>[5]B!C573</f>
        <v>4108</v>
      </c>
      <c r="D130" s="384">
        <f>[5]B!D573</f>
        <v>4085</v>
      </c>
      <c r="E130" s="384">
        <f>[5]B!E573</f>
        <v>4085</v>
      </c>
      <c r="F130" s="384">
        <f>[5]B!F573</f>
        <v>0</v>
      </c>
      <c r="G130" s="384">
        <f>[5]B!G573</f>
        <v>23</v>
      </c>
      <c r="H130" s="384">
        <f>[5]B!AA573</f>
        <v>920</v>
      </c>
      <c r="I130" s="384">
        <f>[5]B!AB573</f>
        <v>2753</v>
      </c>
      <c r="J130" s="384">
        <f>[5]B!AC573</f>
        <v>435</v>
      </c>
      <c r="K130" s="384">
        <f>[5]B!AD573</f>
        <v>0</v>
      </c>
      <c r="L130" s="384">
        <f>[5]B!AE573</f>
        <v>0</v>
      </c>
      <c r="M130" s="384">
        <f>[5]B!AF573</f>
        <v>0</v>
      </c>
      <c r="N130" s="384">
        <f>[5]B!AG573</f>
        <v>0</v>
      </c>
      <c r="O130" s="384">
        <f>[5]B!AH573</f>
        <v>0</v>
      </c>
      <c r="P130" s="384">
        <f>[5]B!AI573</f>
        <v>4</v>
      </c>
      <c r="Q130" s="384">
        <f>[5]B!AJ573</f>
        <v>0</v>
      </c>
      <c r="R130" s="385"/>
      <c r="S130" s="104">
        <f>[5]B!$AL$573</f>
        <v>15011320</v>
      </c>
    </row>
    <row r="131" spans="1:19" ht="15" customHeight="1" x14ac:dyDescent="0.2">
      <c r="A131" s="561"/>
      <c r="B131" s="105" t="s">
        <v>205</v>
      </c>
      <c r="C131" s="386">
        <f>[5]B!C593</f>
        <v>27</v>
      </c>
      <c r="D131" s="386">
        <f>[5]B!D593</f>
        <v>27</v>
      </c>
      <c r="E131" s="386">
        <f>[5]B!E593</f>
        <v>27</v>
      </c>
      <c r="F131" s="386">
        <f>[5]B!F593</f>
        <v>0</v>
      </c>
      <c r="G131" s="386">
        <f>[5]B!G593</f>
        <v>0</v>
      </c>
      <c r="H131" s="386">
        <f>[5]B!AA593</f>
        <v>1</v>
      </c>
      <c r="I131" s="386">
        <f>[5]B!AB593</f>
        <v>26</v>
      </c>
      <c r="J131" s="386">
        <f>[5]B!AC593</f>
        <v>0</v>
      </c>
      <c r="K131" s="386">
        <f>[5]B!AD593</f>
        <v>0</v>
      </c>
      <c r="L131" s="386">
        <f>[5]B!AE593</f>
        <v>0</v>
      </c>
      <c r="M131" s="386">
        <f>[5]B!AF593</f>
        <v>0</v>
      </c>
      <c r="N131" s="386">
        <f>[5]B!AG593</f>
        <v>0</v>
      </c>
      <c r="O131" s="386">
        <f>[5]B!AH593</f>
        <v>0</v>
      </c>
      <c r="P131" s="386">
        <f>[5]B!AI593</f>
        <v>0</v>
      </c>
      <c r="Q131" s="386">
        <f>[5]B!AJ593</f>
        <v>0</v>
      </c>
      <c r="R131" s="387"/>
      <c r="S131" s="97">
        <f>[5]B!$AL$593</f>
        <v>98280</v>
      </c>
    </row>
    <row r="132" spans="1:19" ht="15" customHeight="1" x14ac:dyDescent="0.2">
      <c r="A132" s="562"/>
      <c r="B132" s="106" t="s">
        <v>206</v>
      </c>
      <c r="C132" s="397">
        <f>[5]B!C634</f>
        <v>24729</v>
      </c>
      <c r="D132" s="397">
        <f>[5]B!D634</f>
        <v>24255</v>
      </c>
      <c r="E132" s="397">
        <f>[5]B!E634</f>
        <v>24255</v>
      </c>
      <c r="F132" s="397">
        <f>[5]B!F634</f>
        <v>0</v>
      </c>
      <c r="G132" s="397">
        <f>[5]B!G634</f>
        <v>474</v>
      </c>
      <c r="H132" s="397">
        <f>[5]B!AA634</f>
        <v>925</v>
      </c>
      <c r="I132" s="397">
        <f>[5]B!AB634</f>
        <v>22301</v>
      </c>
      <c r="J132" s="397">
        <f>[5]B!AC634</f>
        <v>1503</v>
      </c>
      <c r="K132" s="397">
        <f>[5]B!AD634</f>
        <v>0</v>
      </c>
      <c r="L132" s="397">
        <f>[5]B!AE634</f>
        <v>0</v>
      </c>
      <c r="M132" s="397">
        <f>[5]B!AF634</f>
        <v>0</v>
      </c>
      <c r="N132" s="397">
        <f>[5]B!AG634</f>
        <v>0</v>
      </c>
      <c r="O132" s="397">
        <f>[5]B!AH634</f>
        <v>0</v>
      </c>
      <c r="P132" s="397">
        <f>[5]B!AI634</f>
        <v>39</v>
      </c>
      <c r="Q132" s="397">
        <f>[5]B!AJ634</f>
        <v>0</v>
      </c>
      <c r="R132" s="398"/>
      <c r="S132" s="97">
        <f>[5]B!$AL$634</f>
        <v>552789740</v>
      </c>
    </row>
    <row r="133" spans="1:19" ht="15" customHeight="1" x14ac:dyDescent="0.2">
      <c r="A133" s="92" t="s">
        <v>207</v>
      </c>
      <c r="B133" s="93" t="s">
        <v>208</v>
      </c>
      <c r="C133" s="384">
        <f>[5]B!C644</f>
        <v>438</v>
      </c>
      <c r="D133" s="384">
        <f>[5]B!D644</f>
        <v>438</v>
      </c>
      <c r="E133" s="384">
        <f>[5]B!E644</f>
        <v>438</v>
      </c>
      <c r="F133" s="384">
        <f>[5]B!F644</f>
        <v>0</v>
      </c>
      <c r="G133" s="384">
        <f>[5]B!G644</f>
        <v>0</v>
      </c>
      <c r="H133" s="384">
        <f>[5]B!AA644</f>
        <v>13</v>
      </c>
      <c r="I133" s="384">
        <f>[5]B!AB644</f>
        <v>6</v>
      </c>
      <c r="J133" s="384">
        <f>[5]B!AC644</f>
        <v>419</v>
      </c>
      <c r="K133" s="384">
        <f>[5]B!AD644</f>
        <v>0</v>
      </c>
      <c r="L133" s="384">
        <f>[5]B!AE644</f>
        <v>0</v>
      </c>
      <c r="M133" s="384">
        <f>[5]B!AF644</f>
        <v>0</v>
      </c>
      <c r="N133" s="384">
        <f>[5]B!AG644</f>
        <v>0</v>
      </c>
      <c r="O133" s="384">
        <f>[5]B!AH644</f>
        <v>0</v>
      </c>
      <c r="P133" s="384">
        <f>[5]B!AI644</f>
        <v>0</v>
      </c>
      <c r="Q133" s="384">
        <f>[5]B!AJ644</f>
        <v>0</v>
      </c>
      <c r="R133" s="385"/>
      <c r="S133" s="97">
        <f>[5]B!$AL$644</f>
        <v>978000</v>
      </c>
    </row>
    <row r="134" spans="1:19" s="109" customFormat="1" ht="15" customHeight="1" x14ac:dyDescent="0.2">
      <c r="A134" s="95" t="s">
        <v>209</v>
      </c>
      <c r="B134" s="486" t="s">
        <v>210</v>
      </c>
      <c r="C134" s="386">
        <f>[5]B!C705</f>
        <v>90</v>
      </c>
      <c r="D134" s="386">
        <f>[5]B!D705</f>
        <v>89</v>
      </c>
      <c r="E134" s="386">
        <f>[5]B!E705</f>
        <v>89</v>
      </c>
      <c r="F134" s="386">
        <f>[5]B!F705</f>
        <v>0</v>
      </c>
      <c r="G134" s="386">
        <f>[5]B!G705</f>
        <v>1</v>
      </c>
      <c r="H134" s="386">
        <f>[5]B!AA705</f>
        <v>27</v>
      </c>
      <c r="I134" s="386">
        <f>[5]B!AB705</f>
        <v>34</v>
      </c>
      <c r="J134" s="386">
        <f>[5]B!AC705</f>
        <v>29</v>
      </c>
      <c r="K134" s="386">
        <f>[5]B!AD705</f>
        <v>0</v>
      </c>
      <c r="L134" s="386">
        <f>[5]B!AE705</f>
        <v>0</v>
      </c>
      <c r="M134" s="386">
        <f>[5]B!AF705</f>
        <v>0</v>
      </c>
      <c r="N134" s="386">
        <f>[5]B!AG705</f>
        <v>0</v>
      </c>
      <c r="O134" s="386">
        <f>[5]B!AH705</f>
        <v>0</v>
      </c>
      <c r="P134" s="386">
        <f>[5]B!AI705</f>
        <v>5</v>
      </c>
      <c r="Q134" s="386">
        <f>[5]B!AJ705</f>
        <v>0</v>
      </c>
      <c r="R134" s="387"/>
      <c r="S134" s="108">
        <f>[5]B!$AL$705</f>
        <v>165110</v>
      </c>
    </row>
    <row r="135" spans="1:19" ht="15" customHeight="1" x14ac:dyDescent="0.2">
      <c r="A135" s="95" t="s">
        <v>211</v>
      </c>
      <c r="B135" s="486" t="s">
        <v>212</v>
      </c>
      <c r="C135" s="388">
        <f>[5]B!C747</f>
        <v>3653</v>
      </c>
      <c r="D135" s="388">
        <f>[5]B!D747</f>
        <v>3639</v>
      </c>
      <c r="E135" s="388">
        <f>[5]B!E747</f>
        <v>3639</v>
      </c>
      <c r="F135" s="388">
        <f>[5]B!F747</f>
        <v>0</v>
      </c>
      <c r="G135" s="388">
        <f>[5]B!G747</f>
        <v>14</v>
      </c>
      <c r="H135" s="388">
        <f>[5]B!AA747</f>
        <v>322</v>
      </c>
      <c r="I135" s="388">
        <f>[5]B!AB747</f>
        <v>2540</v>
      </c>
      <c r="J135" s="388">
        <f>[5]B!AC747</f>
        <v>791</v>
      </c>
      <c r="K135" s="388">
        <f>[5]B!AD747</f>
        <v>0</v>
      </c>
      <c r="L135" s="388">
        <f>[5]B!AE747</f>
        <v>0</v>
      </c>
      <c r="M135" s="388">
        <f>[5]B!AF747</f>
        <v>0</v>
      </c>
      <c r="N135" s="388">
        <f>[5]B!AG747</f>
        <v>0</v>
      </c>
      <c r="O135" s="388">
        <f>[5]B!AH747</f>
        <v>0</v>
      </c>
      <c r="P135" s="388">
        <f>[5]B!AI747</f>
        <v>0</v>
      </c>
      <c r="Q135" s="388">
        <f>[5]B!AJ747</f>
        <v>0</v>
      </c>
      <c r="R135" s="389"/>
      <c r="S135" s="97">
        <f>[5]B!$AL$747</f>
        <v>6415270</v>
      </c>
    </row>
    <row r="136" spans="1:19" s="3" customFormat="1" ht="15" customHeight="1" x14ac:dyDescent="0.2">
      <c r="A136" s="559" t="s">
        <v>213</v>
      </c>
      <c r="B136" s="560"/>
      <c r="C136" s="399">
        <f t="shared" ref="C136:P136" si="3">+C137+C138+C139+C140+C144+C145</f>
        <v>5412</v>
      </c>
      <c r="D136" s="400">
        <f t="shared" si="3"/>
        <v>5384</v>
      </c>
      <c r="E136" s="392">
        <f t="shared" si="3"/>
        <v>5379</v>
      </c>
      <c r="F136" s="393">
        <f t="shared" si="3"/>
        <v>5</v>
      </c>
      <c r="G136" s="394">
        <f t="shared" si="3"/>
        <v>28</v>
      </c>
      <c r="H136" s="392">
        <f t="shared" si="3"/>
        <v>1018</v>
      </c>
      <c r="I136" s="401">
        <f t="shared" si="3"/>
        <v>1481</v>
      </c>
      <c r="J136" s="393">
        <f t="shared" si="3"/>
        <v>2913</v>
      </c>
      <c r="K136" s="392">
        <f t="shared" si="3"/>
        <v>6</v>
      </c>
      <c r="L136" s="401">
        <f t="shared" si="3"/>
        <v>0</v>
      </c>
      <c r="M136" s="393">
        <f t="shared" si="3"/>
        <v>0</v>
      </c>
      <c r="N136" s="393">
        <f t="shared" si="3"/>
        <v>0</v>
      </c>
      <c r="O136" s="402">
        <f t="shared" si="3"/>
        <v>0</v>
      </c>
      <c r="P136" s="403">
        <f t="shared" si="3"/>
        <v>83</v>
      </c>
      <c r="Q136" s="404">
        <f>+Q137+Q138+Q139+Q140+Q144+Q145</f>
        <v>0</v>
      </c>
      <c r="R136" s="405">
        <f>+R137+R138+R139</f>
        <v>0</v>
      </c>
      <c r="S136" s="102">
        <f>+S137+S138+S139+S140+S144</f>
        <v>145644570</v>
      </c>
    </row>
    <row r="137" spans="1:19" ht="15" customHeight="1" x14ac:dyDescent="0.2">
      <c r="A137" s="92" t="s">
        <v>214</v>
      </c>
      <c r="B137" s="110" t="s">
        <v>215</v>
      </c>
      <c r="C137" s="384">
        <f>[5]B!C807</f>
        <v>2689</v>
      </c>
      <c r="D137" s="384">
        <f>[5]B!D807</f>
        <v>2664</v>
      </c>
      <c r="E137" s="384">
        <f>[5]B!E807</f>
        <v>2659</v>
      </c>
      <c r="F137" s="384">
        <f>[5]B!F807</f>
        <v>5</v>
      </c>
      <c r="G137" s="384">
        <f>[5]B!G807</f>
        <v>25</v>
      </c>
      <c r="H137" s="406">
        <f>[5]B!AA807</f>
        <v>363</v>
      </c>
      <c r="I137" s="406">
        <f>[5]B!AB807</f>
        <v>873</v>
      </c>
      <c r="J137" s="406">
        <f>[5]B!AC807</f>
        <v>1453</v>
      </c>
      <c r="K137" s="406">
        <f>[5]B!AD807</f>
        <v>0</v>
      </c>
      <c r="L137" s="406">
        <f>[5]B!AE807</f>
        <v>0</v>
      </c>
      <c r="M137" s="406">
        <f>[5]B!AF807</f>
        <v>0</v>
      </c>
      <c r="N137" s="406">
        <f>[5]B!AG807</f>
        <v>0</v>
      </c>
      <c r="O137" s="406">
        <f>[5]B!AH807</f>
        <v>0</v>
      </c>
      <c r="P137" s="406">
        <f>[5]B!AI807</f>
        <v>0</v>
      </c>
      <c r="Q137" s="406">
        <f>[5]B!AJ807</f>
        <v>0</v>
      </c>
      <c r="R137" s="407"/>
      <c r="S137" s="104">
        <f>[5]B!$AL$807</f>
        <v>27354190</v>
      </c>
    </row>
    <row r="138" spans="1:19" ht="15" customHeight="1" x14ac:dyDescent="0.2">
      <c r="A138" s="98" t="s">
        <v>216</v>
      </c>
      <c r="B138" s="111" t="s">
        <v>217</v>
      </c>
      <c r="C138" s="386">
        <f>[5]B!C830</f>
        <v>0</v>
      </c>
      <c r="D138" s="386">
        <f>[5]B!D830</f>
        <v>0</v>
      </c>
      <c r="E138" s="386">
        <f>[5]B!E830</f>
        <v>0</v>
      </c>
      <c r="F138" s="386">
        <f>[5]B!F830</f>
        <v>0</v>
      </c>
      <c r="G138" s="386">
        <f>[5]B!G830</f>
        <v>0</v>
      </c>
      <c r="H138" s="408">
        <f>[5]B!AA830</f>
        <v>0</v>
      </c>
      <c r="I138" s="408">
        <f>[5]B!AB830</f>
        <v>0</v>
      </c>
      <c r="J138" s="408">
        <f>[5]B!AC830</f>
        <v>0</v>
      </c>
      <c r="K138" s="408">
        <f>[5]B!AD830</f>
        <v>0</v>
      </c>
      <c r="L138" s="408">
        <f>[5]B!AE830</f>
        <v>0</v>
      </c>
      <c r="M138" s="408">
        <f>[5]B!AF830</f>
        <v>0</v>
      </c>
      <c r="N138" s="408">
        <f>[5]B!AG830</f>
        <v>0</v>
      </c>
      <c r="O138" s="408">
        <f>[5]B!AH830</f>
        <v>0</v>
      </c>
      <c r="P138" s="408">
        <f>[5]B!AI830</f>
        <v>0</v>
      </c>
      <c r="Q138" s="408">
        <f>[5]B!AJ830</f>
        <v>0</v>
      </c>
      <c r="R138" s="409"/>
      <c r="S138" s="97">
        <f>[5]B!$AL$830</f>
        <v>0</v>
      </c>
    </row>
    <row r="139" spans="1:19" ht="15" customHeight="1" x14ac:dyDescent="0.2">
      <c r="A139" s="483" t="s">
        <v>218</v>
      </c>
      <c r="B139" s="113" t="s">
        <v>219</v>
      </c>
      <c r="C139" s="388">
        <f>[5]B!C860</f>
        <v>1721</v>
      </c>
      <c r="D139" s="388">
        <f>[5]B!D860</f>
        <v>1719</v>
      </c>
      <c r="E139" s="388">
        <f>[5]B!E860</f>
        <v>1719</v>
      </c>
      <c r="F139" s="388">
        <f>[5]B!F860</f>
        <v>0</v>
      </c>
      <c r="G139" s="388">
        <f>[5]B!G860</f>
        <v>2</v>
      </c>
      <c r="H139" s="410">
        <f>[5]B!AA860</f>
        <v>244</v>
      </c>
      <c r="I139" s="410">
        <f>[5]B!AB860</f>
        <v>272</v>
      </c>
      <c r="J139" s="410">
        <f>[5]B!AC860</f>
        <v>1205</v>
      </c>
      <c r="K139" s="410">
        <f>[5]B!AD860</f>
        <v>6</v>
      </c>
      <c r="L139" s="410">
        <f>[5]B!AE860</f>
        <v>0</v>
      </c>
      <c r="M139" s="410">
        <f>[5]B!AF860</f>
        <v>0</v>
      </c>
      <c r="N139" s="410">
        <f>[5]B!AG860</f>
        <v>0</v>
      </c>
      <c r="O139" s="410">
        <f>[5]B!AH860</f>
        <v>0</v>
      </c>
      <c r="P139" s="410">
        <f>[5]B!AI860</f>
        <v>2</v>
      </c>
      <c r="Q139" s="410">
        <f>[5]B!AJ860</f>
        <v>0</v>
      </c>
      <c r="R139" s="411"/>
      <c r="S139" s="97">
        <f>[5]B!$AL$860</f>
        <v>101195590</v>
      </c>
    </row>
    <row r="140" spans="1:19" ht="15" customHeight="1" x14ac:dyDescent="0.2">
      <c r="A140" s="563" t="s">
        <v>196</v>
      </c>
      <c r="B140" s="110" t="s">
        <v>220</v>
      </c>
      <c r="C140" s="412">
        <f>SUM(C141:C143)</f>
        <v>1002</v>
      </c>
      <c r="D140" s="351">
        <f>SUM(D141:D143)</f>
        <v>1001</v>
      </c>
      <c r="E140" s="459">
        <f t="shared" ref="E140:P140" si="4">SUM(E141:E143)</f>
        <v>1001</v>
      </c>
      <c r="F140" s="460">
        <f t="shared" si="4"/>
        <v>0</v>
      </c>
      <c r="G140" s="461">
        <f t="shared" si="4"/>
        <v>1</v>
      </c>
      <c r="H140" s="462">
        <f t="shared" si="4"/>
        <v>411</v>
      </c>
      <c r="I140" s="463">
        <f t="shared" si="4"/>
        <v>336</v>
      </c>
      <c r="J140" s="464">
        <f t="shared" si="4"/>
        <v>255</v>
      </c>
      <c r="K140" s="462">
        <f t="shared" si="4"/>
        <v>0</v>
      </c>
      <c r="L140" s="463">
        <f t="shared" si="4"/>
        <v>0</v>
      </c>
      <c r="M140" s="464">
        <f t="shared" si="4"/>
        <v>0</v>
      </c>
      <c r="N140" s="464">
        <f>SUM(N141:N143)</f>
        <v>0</v>
      </c>
      <c r="O140" s="465">
        <f t="shared" si="4"/>
        <v>0</v>
      </c>
      <c r="P140" s="466">
        <f t="shared" si="4"/>
        <v>3</v>
      </c>
      <c r="Q140" s="467">
        <f>SUM(Q141:Q143)</f>
        <v>0</v>
      </c>
      <c r="R140" s="468">
        <f>SUM(R141:R144)</f>
        <v>0</v>
      </c>
      <c r="S140" s="97">
        <f>SUM(S141:S143)</f>
        <v>17094790</v>
      </c>
    </row>
    <row r="141" spans="1:19" ht="15" customHeight="1" x14ac:dyDescent="0.2">
      <c r="A141" s="563"/>
      <c r="B141" s="105" t="s">
        <v>221</v>
      </c>
      <c r="C141" s="384">
        <f>[5]B!C885-[5]B!C862-[5]B!C863</f>
        <v>940</v>
      </c>
      <c r="D141" s="384">
        <f>[5]B!D885-[5]B!D862-[5]B!D863</f>
        <v>939</v>
      </c>
      <c r="E141" s="384">
        <f>[5]B!E885-[5]B!E862-[5]B!E863</f>
        <v>939</v>
      </c>
      <c r="F141" s="384">
        <f>[5]B!F885-[5]B!F862-[5]B!F863</f>
        <v>0</v>
      </c>
      <c r="G141" s="384">
        <f>[5]B!G885-[5]B!G862-[5]B!G863</f>
        <v>1</v>
      </c>
      <c r="H141" s="406">
        <f>[5]B!AA885-[5]B!AA862-[5]B!AA863</f>
        <v>389</v>
      </c>
      <c r="I141" s="406">
        <f>[5]B!AB885-[5]B!AB862-[5]B!AB863</f>
        <v>324</v>
      </c>
      <c r="J141" s="406">
        <f>[5]B!AC885-[5]B!AC862-[5]B!AC863</f>
        <v>227</v>
      </c>
      <c r="K141" s="406">
        <f>[5]B!AD885-[5]B!AD862-[5]B!AD863</f>
        <v>0</v>
      </c>
      <c r="L141" s="406">
        <f>[5]B!AE885-[5]B!AE862-[5]B!AE863</f>
        <v>0</v>
      </c>
      <c r="M141" s="406">
        <f>[5]B!AF885-[5]B!AF862-[5]B!AF863</f>
        <v>0</v>
      </c>
      <c r="N141" s="406">
        <f>[5]B!AG885-[5]B!AG862-[5]B!AG863</f>
        <v>0</v>
      </c>
      <c r="O141" s="406">
        <f>[5]B!AH885-[5]B!AH862-[5]B!AH863</f>
        <v>0</v>
      </c>
      <c r="P141" s="406">
        <f>[5]B!AI885-[5]B!AI862-[5]B!AI863</f>
        <v>3</v>
      </c>
      <c r="Q141" s="406">
        <f>[5]B!AJ885-[5]B!AJ862-[5]B!AJ863</f>
        <v>0</v>
      </c>
      <c r="R141" s="407"/>
      <c r="S141" s="97">
        <f>[5]B!$AL$885-[5]B!$AL$862-[5]B!$AL$863</f>
        <v>15684910</v>
      </c>
    </row>
    <row r="142" spans="1:19" ht="15" customHeight="1" x14ac:dyDescent="0.2">
      <c r="A142" s="563"/>
      <c r="B142" s="105" t="s">
        <v>222</v>
      </c>
      <c r="C142" s="386">
        <f>[5]B!C862</f>
        <v>0</v>
      </c>
      <c r="D142" s="386">
        <f>[5]B!D862</f>
        <v>0</v>
      </c>
      <c r="E142" s="386">
        <f>[5]B!E862</f>
        <v>0</v>
      </c>
      <c r="F142" s="386">
        <f>[5]B!F862</f>
        <v>0</v>
      </c>
      <c r="G142" s="386">
        <f>[5]B!G862</f>
        <v>0</v>
      </c>
      <c r="H142" s="408">
        <f>[5]B!AA862</f>
        <v>0</v>
      </c>
      <c r="I142" s="408">
        <f>[5]B!AB862</f>
        <v>0</v>
      </c>
      <c r="J142" s="408">
        <f>[5]B!AC862</f>
        <v>0</v>
      </c>
      <c r="K142" s="408">
        <f>[5]B!AD862</f>
        <v>0</v>
      </c>
      <c r="L142" s="408">
        <f>[5]B!AE862</f>
        <v>0</v>
      </c>
      <c r="M142" s="408">
        <f>[5]B!AF862</f>
        <v>0</v>
      </c>
      <c r="N142" s="408">
        <f>[5]B!AG862</f>
        <v>0</v>
      </c>
      <c r="O142" s="408">
        <f>[5]B!AH862</f>
        <v>0</v>
      </c>
      <c r="P142" s="408">
        <f>[5]B!AI862</f>
        <v>0</v>
      </c>
      <c r="Q142" s="408">
        <f>[5]B!AJ862</f>
        <v>0</v>
      </c>
      <c r="R142" s="409"/>
      <c r="S142" s="97">
        <f>[5]B!$AL$862</f>
        <v>0</v>
      </c>
    </row>
    <row r="143" spans="1:19" ht="15" customHeight="1" x14ac:dyDescent="0.2">
      <c r="A143" s="563"/>
      <c r="B143" s="106" t="s">
        <v>223</v>
      </c>
      <c r="C143" s="388">
        <f>[5]B!C863</f>
        <v>62</v>
      </c>
      <c r="D143" s="388">
        <f>[5]B!D863</f>
        <v>62</v>
      </c>
      <c r="E143" s="388">
        <f>[5]B!E863</f>
        <v>62</v>
      </c>
      <c r="F143" s="388">
        <f>[5]B!F863</f>
        <v>0</v>
      </c>
      <c r="G143" s="388">
        <f>[5]B!G863</f>
        <v>0</v>
      </c>
      <c r="H143" s="410">
        <f>[5]B!AA863</f>
        <v>22</v>
      </c>
      <c r="I143" s="410">
        <f>[5]B!AB863</f>
        <v>12</v>
      </c>
      <c r="J143" s="410">
        <f>[5]B!AC863</f>
        <v>28</v>
      </c>
      <c r="K143" s="410">
        <f>[5]B!AD863</f>
        <v>0</v>
      </c>
      <c r="L143" s="410">
        <f>[5]B!AE863</f>
        <v>0</v>
      </c>
      <c r="M143" s="410">
        <f>[5]B!AF863</f>
        <v>0</v>
      </c>
      <c r="N143" s="410">
        <f>[5]B!AG863</f>
        <v>0</v>
      </c>
      <c r="O143" s="410">
        <f>[5]B!AH863</f>
        <v>0</v>
      </c>
      <c r="P143" s="410">
        <f>[5]B!AI863</f>
        <v>0</v>
      </c>
      <c r="Q143" s="410">
        <f>[5]B!AJ863</f>
        <v>0</v>
      </c>
      <c r="R143" s="411"/>
      <c r="S143" s="97">
        <f>[5]B!$AL$863</f>
        <v>1409880</v>
      </c>
    </row>
    <row r="144" spans="1:19" ht="15" customHeight="1" x14ac:dyDescent="0.2">
      <c r="A144" s="92" t="s">
        <v>198</v>
      </c>
      <c r="B144" s="114" t="s">
        <v>224</v>
      </c>
      <c r="C144" s="413">
        <f>[5]B!C926</f>
        <v>0</v>
      </c>
      <c r="D144" s="413">
        <f>[5]B!D926</f>
        <v>0</v>
      </c>
      <c r="E144" s="413">
        <f>[5]B!E926</f>
        <v>0</v>
      </c>
      <c r="F144" s="413">
        <f>[5]B!F926</f>
        <v>0</v>
      </c>
      <c r="G144" s="413">
        <f>[5]B!G926</f>
        <v>0</v>
      </c>
      <c r="H144" s="414">
        <f>[5]B!AA926</f>
        <v>0</v>
      </c>
      <c r="I144" s="414">
        <f>[5]B!AB926</f>
        <v>0</v>
      </c>
      <c r="J144" s="414">
        <f>[5]B!AC926</f>
        <v>0</v>
      </c>
      <c r="K144" s="414">
        <f>[5]B!AD926</f>
        <v>0</v>
      </c>
      <c r="L144" s="414">
        <f>[5]B!AE926</f>
        <v>0</v>
      </c>
      <c r="M144" s="414">
        <f>[5]B!AF926</f>
        <v>0</v>
      </c>
      <c r="N144" s="414">
        <f>[5]B!AG926</f>
        <v>0</v>
      </c>
      <c r="O144" s="414">
        <f>[5]B!AH926</f>
        <v>0</v>
      </c>
      <c r="P144" s="414">
        <f>[5]B!AI926</f>
        <v>78</v>
      </c>
      <c r="Q144" s="414">
        <f>[5]B!AJ926</f>
        <v>0</v>
      </c>
      <c r="R144" s="415"/>
      <c r="S144" s="97">
        <f>[5]B!$AL$926</f>
        <v>0</v>
      </c>
    </row>
    <row r="145" spans="1:24" s="117" customFormat="1" ht="15" customHeight="1" x14ac:dyDescent="0.2">
      <c r="A145" s="98"/>
      <c r="B145" s="115" t="s">
        <v>225</v>
      </c>
      <c r="C145" s="388">
        <f>[5]B!C970</f>
        <v>0</v>
      </c>
      <c r="D145" s="388">
        <f>[5]B!D970</f>
        <v>0</v>
      </c>
      <c r="E145" s="388">
        <f>[5]B!E970</f>
        <v>0</v>
      </c>
      <c r="F145" s="388">
        <f>[5]B!F970</f>
        <v>0</v>
      </c>
      <c r="G145" s="388">
        <f>[5]B!G970</f>
        <v>0</v>
      </c>
      <c r="H145" s="410">
        <f>[5]B!AA970</f>
        <v>0</v>
      </c>
      <c r="I145" s="410">
        <f>[5]B!AB970</f>
        <v>0</v>
      </c>
      <c r="J145" s="410">
        <f>[5]B!AC970</f>
        <v>0</v>
      </c>
      <c r="K145" s="410">
        <f>[5]B!AD970</f>
        <v>0</v>
      </c>
      <c r="L145" s="410">
        <f>[5]B!AE970</f>
        <v>0</v>
      </c>
      <c r="M145" s="410">
        <f>[5]B!AF970</f>
        <v>0</v>
      </c>
      <c r="N145" s="410">
        <f>[5]B!AG970</f>
        <v>0</v>
      </c>
      <c r="O145" s="410">
        <f>[5]B!AH970</f>
        <v>0</v>
      </c>
      <c r="P145" s="410">
        <f>[5]B!AI970</f>
        <v>0</v>
      </c>
      <c r="Q145" s="410">
        <f>[5]B!AJ970</f>
        <v>0</v>
      </c>
      <c r="R145" s="389"/>
      <c r="S145" s="116"/>
    </row>
    <row r="146" spans="1:24" s="117" customFormat="1" ht="15" customHeight="1" x14ac:dyDescent="0.2">
      <c r="A146" s="564" t="s">
        <v>226</v>
      </c>
      <c r="B146" s="565"/>
      <c r="C146" s="384">
        <f>[5]B!C655</f>
        <v>5941</v>
      </c>
      <c r="D146" s="384">
        <f>[5]B!D655</f>
        <v>5640</v>
      </c>
      <c r="E146" s="384">
        <f>[5]B!E655</f>
        <v>5640</v>
      </c>
      <c r="F146" s="384">
        <f>[5]B!F655</f>
        <v>0</v>
      </c>
      <c r="G146" s="384">
        <f>[5]B!G655</f>
        <v>301</v>
      </c>
      <c r="H146" s="406">
        <f>[5]B!AA655</f>
        <v>3187</v>
      </c>
      <c r="I146" s="406">
        <f>[5]B!AB655</f>
        <v>1671</v>
      </c>
      <c r="J146" s="406">
        <f>[5]B!AC655</f>
        <v>1083</v>
      </c>
      <c r="K146" s="406">
        <f>[5]B!AD655</f>
        <v>0</v>
      </c>
      <c r="L146" s="406">
        <f>[5]B!AE655</f>
        <v>0</v>
      </c>
      <c r="M146" s="406">
        <f>[5]B!AF655</f>
        <v>0</v>
      </c>
      <c r="N146" s="406">
        <f>[5]B!AG655</f>
        <v>0</v>
      </c>
      <c r="O146" s="406">
        <f>[5]B!AH655</f>
        <v>0</v>
      </c>
      <c r="P146" s="406">
        <f>[5]B!AI655</f>
        <v>0</v>
      </c>
      <c r="Q146" s="406">
        <f>[5]B!AJ655</f>
        <v>0</v>
      </c>
      <c r="R146" s="385"/>
      <c r="S146" s="116"/>
    </row>
    <row r="147" spans="1:24" s="3" customFormat="1" ht="15" customHeight="1" x14ac:dyDescent="0.2">
      <c r="A147" s="566" t="s">
        <v>227</v>
      </c>
      <c r="B147" s="567"/>
      <c r="C147" s="416">
        <f>[5]B!C1206</f>
        <v>0</v>
      </c>
      <c r="D147" s="416">
        <f>[5]B!D1206</f>
        <v>0</v>
      </c>
      <c r="E147" s="416">
        <f>[5]B!E1206</f>
        <v>0</v>
      </c>
      <c r="F147" s="416">
        <f>[5]B!F1206</f>
        <v>0</v>
      </c>
      <c r="G147" s="416">
        <f>[5]B!G1206</f>
        <v>0</v>
      </c>
      <c r="H147" s="417">
        <f>[5]B!AA1206</f>
        <v>0</v>
      </c>
      <c r="I147" s="417">
        <f>[5]B!AB1206</f>
        <v>0</v>
      </c>
      <c r="J147" s="417">
        <f>[5]B!AC1206</f>
        <v>0</v>
      </c>
      <c r="K147" s="417">
        <f>[5]B!AD1206</f>
        <v>0</v>
      </c>
      <c r="L147" s="417">
        <f>[5]B!AE1206</f>
        <v>0</v>
      </c>
      <c r="M147" s="417">
        <f>[5]B!AF1206</f>
        <v>0</v>
      </c>
      <c r="N147" s="417">
        <f>[5]B!AG1206</f>
        <v>0</v>
      </c>
      <c r="O147" s="417">
        <f>[5]B!AH1206</f>
        <v>0</v>
      </c>
      <c r="P147" s="417">
        <f>[5]B!AI1206</f>
        <v>301</v>
      </c>
      <c r="Q147" s="417">
        <f>[5]B!AJ1206</f>
        <v>0</v>
      </c>
      <c r="R147" s="418"/>
      <c r="S147" s="118">
        <f>[5]B!$AL$1206</f>
        <v>0</v>
      </c>
      <c r="T147" s="75"/>
    </row>
    <row r="148" spans="1:24" ht="20.45" customHeight="1" x14ac:dyDescent="0.2">
      <c r="A148" s="3" t="s">
        <v>228</v>
      </c>
      <c r="C148" s="4"/>
      <c r="R148" s="119"/>
      <c r="U148" s="120"/>
    </row>
    <row r="149" spans="1:24" ht="24.95" customHeight="1" x14ac:dyDescent="0.2">
      <c r="A149" s="610" t="s">
        <v>229</v>
      </c>
      <c r="B149" s="611"/>
      <c r="C149" s="556" t="s">
        <v>160</v>
      </c>
      <c r="D149" s="588" t="s">
        <v>230</v>
      </c>
      <c r="E149" s="589"/>
      <c r="F149" s="589"/>
      <c r="G149" s="609"/>
      <c r="H149" s="612" t="s">
        <v>172</v>
      </c>
      <c r="I149" s="612"/>
      <c r="J149" s="613"/>
      <c r="K149" s="614" t="s">
        <v>173</v>
      </c>
      <c r="L149" s="614"/>
      <c r="M149" s="614"/>
      <c r="N149" s="596" t="s">
        <v>174</v>
      </c>
      <c r="O149" s="599" t="s">
        <v>175</v>
      </c>
      <c r="P149" s="600"/>
      <c r="Q149" s="568" t="s">
        <v>176</v>
      </c>
      <c r="R149" s="608" t="s">
        <v>7</v>
      </c>
      <c r="U149" s="120"/>
    </row>
    <row r="150" spans="1:24" ht="20.100000000000001" customHeight="1" x14ac:dyDescent="0.2">
      <c r="A150" s="610"/>
      <c r="B150" s="611"/>
      <c r="C150" s="557"/>
      <c r="D150" s="574" t="s">
        <v>178</v>
      </c>
      <c r="E150" s="588" t="s">
        <v>179</v>
      </c>
      <c r="F150" s="609"/>
      <c r="G150" s="574" t="s">
        <v>180</v>
      </c>
      <c r="H150" s="580" t="s">
        <v>181</v>
      </c>
      <c r="I150" s="582" t="s">
        <v>182</v>
      </c>
      <c r="J150" s="584" t="s">
        <v>183</v>
      </c>
      <c r="K150" s="586" t="s">
        <v>184</v>
      </c>
      <c r="L150" s="587" t="s">
        <v>185</v>
      </c>
      <c r="M150" s="601" t="s">
        <v>186</v>
      </c>
      <c r="N150" s="597"/>
      <c r="O150" s="602" t="s">
        <v>187</v>
      </c>
      <c r="P150" s="603" t="s">
        <v>188</v>
      </c>
      <c r="Q150" s="569"/>
      <c r="R150" s="608"/>
      <c r="U150" s="120"/>
    </row>
    <row r="151" spans="1:24" ht="20.100000000000001" customHeight="1" x14ac:dyDescent="0.2">
      <c r="A151" s="610"/>
      <c r="B151" s="611"/>
      <c r="C151" s="558"/>
      <c r="D151" s="575"/>
      <c r="E151" s="121" t="s">
        <v>189</v>
      </c>
      <c r="F151" s="89" t="s">
        <v>190</v>
      </c>
      <c r="G151" s="575"/>
      <c r="H151" s="581"/>
      <c r="I151" s="583"/>
      <c r="J151" s="585"/>
      <c r="K151" s="586"/>
      <c r="L151" s="587"/>
      <c r="M151" s="601"/>
      <c r="N151" s="598"/>
      <c r="O151" s="602"/>
      <c r="P151" s="603"/>
      <c r="Q151" s="570"/>
      <c r="R151" s="608"/>
      <c r="U151" s="120"/>
    </row>
    <row r="152" spans="1:24" ht="15" customHeight="1" x14ac:dyDescent="0.2">
      <c r="A152" s="604" t="s">
        <v>231</v>
      </c>
      <c r="B152" s="605"/>
      <c r="C152" s="419">
        <f>[5]B!C1048</f>
        <v>0</v>
      </c>
      <c r="D152" s="420">
        <f>[5]B!D1048</f>
        <v>0</v>
      </c>
      <c r="E152" s="420">
        <f>[5]B!E1048</f>
        <v>0</v>
      </c>
      <c r="F152" s="420">
        <f>[5]B!F1048</f>
        <v>0</v>
      </c>
      <c r="G152" s="420">
        <f>[5]B!G1048</f>
        <v>0</v>
      </c>
      <c r="H152" s="420">
        <f>[5]B!AA1048</f>
        <v>0</v>
      </c>
      <c r="I152" s="420">
        <f>[5]B!AB1048</f>
        <v>0</v>
      </c>
      <c r="J152" s="420">
        <f>[5]B!AC1048</f>
        <v>0</v>
      </c>
      <c r="K152" s="420">
        <f>[5]B!AD1048</f>
        <v>0</v>
      </c>
      <c r="L152" s="420">
        <f>[5]B!AE1048</f>
        <v>0</v>
      </c>
      <c r="M152" s="420">
        <f>[5]B!AF1048</f>
        <v>0</v>
      </c>
      <c r="N152" s="420">
        <f>[5]B!AG1048</f>
        <v>0</v>
      </c>
      <c r="O152" s="420">
        <f>[5]B!AH1048</f>
        <v>0</v>
      </c>
      <c r="P152" s="420">
        <f>[5]B!AI1048</f>
        <v>35</v>
      </c>
      <c r="Q152" s="420">
        <f>[5]B!AJ1048</f>
        <v>0</v>
      </c>
      <c r="R152" s="122">
        <f>[5]B!AL1048</f>
        <v>0</v>
      </c>
      <c r="U152" s="120"/>
    </row>
    <row r="153" spans="1:24" ht="15" customHeight="1" x14ac:dyDescent="0.2">
      <c r="A153" s="123" t="s">
        <v>232</v>
      </c>
      <c r="B153" s="124"/>
      <c r="C153" s="421"/>
      <c r="D153" s="422"/>
      <c r="E153" s="423"/>
      <c r="F153" s="424"/>
      <c r="G153" s="425"/>
      <c r="H153" s="423"/>
      <c r="I153" s="426"/>
      <c r="J153" s="424"/>
      <c r="K153" s="423"/>
      <c r="L153" s="426"/>
      <c r="M153" s="424"/>
      <c r="N153" s="427"/>
      <c r="O153" s="423"/>
      <c r="P153" s="424"/>
      <c r="Q153" s="428"/>
      <c r="R153" s="428"/>
      <c r="U153" s="120"/>
    </row>
    <row r="154" spans="1:24" ht="15" customHeight="1" x14ac:dyDescent="0.2">
      <c r="A154" s="604" t="s">
        <v>233</v>
      </c>
      <c r="B154" s="605"/>
      <c r="C154" s="429">
        <f>[5]B!C1054</f>
        <v>0</v>
      </c>
      <c r="D154" s="430">
        <f>[5]B!D1054</f>
        <v>0</v>
      </c>
      <c r="E154" s="430">
        <f>[5]B!E1054</f>
        <v>0</v>
      </c>
      <c r="F154" s="430">
        <f>[5]B!F1054</f>
        <v>0</v>
      </c>
      <c r="G154" s="430">
        <f>[5]B!G1054</f>
        <v>0</v>
      </c>
      <c r="H154" s="430">
        <f>[5]B!AA1054</f>
        <v>0</v>
      </c>
      <c r="I154" s="430">
        <f>[5]B!AB1054</f>
        <v>0</v>
      </c>
      <c r="J154" s="430">
        <f>[5]B!AC1054</f>
        <v>0</v>
      </c>
      <c r="K154" s="430">
        <f>[5]B!AD1054</f>
        <v>0</v>
      </c>
      <c r="L154" s="430">
        <f>[5]B!AE1054</f>
        <v>0</v>
      </c>
      <c r="M154" s="430">
        <f>[5]B!AF1054</f>
        <v>0</v>
      </c>
      <c r="N154" s="430">
        <f>[5]B!AG1054</f>
        <v>0</v>
      </c>
      <c r="O154" s="430">
        <f>[5]B!AH1054</f>
        <v>0</v>
      </c>
      <c r="P154" s="430">
        <f>[5]B!AI1054</f>
        <v>0</v>
      </c>
      <c r="Q154" s="430">
        <f>[5]B!AJ1054</f>
        <v>0</v>
      </c>
      <c r="R154" s="97">
        <f>[5]B!AL1054</f>
        <v>0</v>
      </c>
      <c r="U154" s="120"/>
    </row>
    <row r="155" spans="1:24" ht="15" customHeight="1" x14ac:dyDescent="0.2">
      <c r="A155" s="606" t="s">
        <v>234</v>
      </c>
      <c r="B155" s="607"/>
      <c r="C155" s="431">
        <f>[5]B!C1064</f>
        <v>0</v>
      </c>
      <c r="D155" s="432">
        <f>[5]B!D1064</f>
        <v>0</v>
      </c>
      <c r="E155" s="432">
        <f>[5]B!E1064</f>
        <v>0</v>
      </c>
      <c r="F155" s="432">
        <f>[5]B!F1064</f>
        <v>0</v>
      </c>
      <c r="G155" s="432">
        <f>[5]B!G1064</f>
        <v>0</v>
      </c>
      <c r="H155" s="432">
        <f>[5]B!AA1064</f>
        <v>0</v>
      </c>
      <c r="I155" s="432">
        <f>[5]B!AB1064</f>
        <v>0</v>
      </c>
      <c r="J155" s="432">
        <f>[5]B!AC1064</f>
        <v>0</v>
      </c>
      <c r="K155" s="432">
        <f>[5]B!AD1064</f>
        <v>0</v>
      </c>
      <c r="L155" s="432">
        <f>[5]B!AE1064</f>
        <v>0</v>
      </c>
      <c r="M155" s="432">
        <f>[5]B!AF1064</f>
        <v>0</v>
      </c>
      <c r="N155" s="432">
        <f>[5]B!AG1064</f>
        <v>0</v>
      </c>
      <c r="O155" s="432">
        <f>[5]B!AH1064</f>
        <v>0</v>
      </c>
      <c r="P155" s="432">
        <f>[5]B!AI1064</f>
        <v>0</v>
      </c>
      <c r="Q155" s="432">
        <f>[5]B!AJ1064</f>
        <v>0</v>
      </c>
      <c r="R155" s="97">
        <f>[5]B!AL1064</f>
        <v>0</v>
      </c>
      <c r="U155" s="120"/>
    </row>
    <row r="156" spans="1:24" ht="15" customHeight="1" x14ac:dyDescent="0.2">
      <c r="A156" s="606" t="s">
        <v>235</v>
      </c>
      <c r="B156" s="607"/>
      <c r="C156" s="433">
        <f>[5]B!C1087</f>
        <v>0</v>
      </c>
      <c r="D156" s="434">
        <f>[5]B!D1087</f>
        <v>0</v>
      </c>
      <c r="E156" s="434">
        <f>[5]B!E1087</f>
        <v>0</v>
      </c>
      <c r="F156" s="434">
        <f>[5]B!F1087</f>
        <v>0</v>
      </c>
      <c r="G156" s="434">
        <f>[5]B!G1087</f>
        <v>0</v>
      </c>
      <c r="H156" s="434">
        <f>[5]B!AA1087</f>
        <v>0</v>
      </c>
      <c r="I156" s="434">
        <f>[5]B!AB1087</f>
        <v>0</v>
      </c>
      <c r="J156" s="434">
        <f>[5]B!AC1087</f>
        <v>0</v>
      </c>
      <c r="K156" s="434">
        <f>[5]B!AD1087</f>
        <v>0</v>
      </c>
      <c r="L156" s="434">
        <f>[5]B!AE1087</f>
        <v>0</v>
      </c>
      <c r="M156" s="434">
        <f>[5]B!AF1087</f>
        <v>0</v>
      </c>
      <c r="N156" s="434">
        <f>[5]B!AG1087</f>
        <v>0</v>
      </c>
      <c r="O156" s="434">
        <f>[5]B!AH1087</f>
        <v>0</v>
      </c>
      <c r="P156" s="434">
        <f>[5]B!AI1087</f>
        <v>0</v>
      </c>
      <c r="Q156" s="434">
        <f>[5]B!AJ1087</f>
        <v>0</v>
      </c>
      <c r="R156" s="97">
        <f>[5]B!AL1086</f>
        <v>0</v>
      </c>
      <c r="U156" s="120"/>
    </row>
    <row r="157" spans="1:24" ht="15" customHeight="1" x14ac:dyDescent="0.2">
      <c r="A157" s="559" t="s">
        <v>79</v>
      </c>
      <c r="B157" s="620"/>
      <c r="C157" s="435">
        <f t="shared" ref="C157:R157" si="5">SUM(C152+C154+C155+C156)</f>
        <v>0</v>
      </c>
      <c r="D157" s="435">
        <f t="shared" si="5"/>
        <v>0</v>
      </c>
      <c r="E157" s="435">
        <f t="shared" si="5"/>
        <v>0</v>
      </c>
      <c r="F157" s="435">
        <f t="shared" si="5"/>
        <v>0</v>
      </c>
      <c r="G157" s="435">
        <f t="shared" si="5"/>
        <v>0</v>
      </c>
      <c r="H157" s="435">
        <f t="shared" si="5"/>
        <v>0</v>
      </c>
      <c r="I157" s="435">
        <f t="shared" si="5"/>
        <v>0</v>
      </c>
      <c r="J157" s="435">
        <f t="shared" si="5"/>
        <v>0</v>
      </c>
      <c r="K157" s="435">
        <f t="shared" si="5"/>
        <v>0</v>
      </c>
      <c r="L157" s="435">
        <f t="shared" si="5"/>
        <v>0</v>
      </c>
      <c r="M157" s="435">
        <f t="shared" si="5"/>
        <v>0</v>
      </c>
      <c r="N157" s="435">
        <f t="shared" si="5"/>
        <v>0</v>
      </c>
      <c r="O157" s="435">
        <f t="shared" si="5"/>
        <v>0</v>
      </c>
      <c r="P157" s="435">
        <f t="shared" si="5"/>
        <v>35</v>
      </c>
      <c r="Q157" s="435">
        <f t="shared" si="5"/>
        <v>0</v>
      </c>
      <c r="R157" s="122">
        <f t="shared" si="5"/>
        <v>0</v>
      </c>
      <c r="U157" s="120"/>
    </row>
    <row r="158" spans="1:24" s="72" customFormat="1" ht="24.95" customHeight="1" x14ac:dyDescent="0.2">
      <c r="A158" s="67" t="s">
        <v>236</v>
      </c>
      <c r="B158" s="126"/>
      <c r="C158" s="126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/>
      <c r="O158" s="265"/>
      <c r="P158" s="265"/>
      <c r="Q158" s="265"/>
      <c r="R158" s="265"/>
      <c r="S158" s="5"/>
      <c r="T158" s="5"/>
      <c r="X158" s="5"/>
    </row>
    <row r="159" spans="1:24" ht="24" customHeight="1" x14ac:dyDescent="0.2">
      <c r="A159" s="610" t="s">
        <v>237</v>
      </c>
      <c r="B159" s="611"/>
      <c r="C159" s="556" t="s">
        <v>160</v>
      </c>
      <c r="D159" s="621" t="s">
        <v>230</v>
      </c>
      <c r="E159" s="621"/>
      <c r="F159" s="621"/>
      <c r="G159" s="621"/>
      <c r="H159" s="612" t="s">
        <v>172</v>
      </c>
      <c r="I159" s="612"/>
      <c r="J159" s="613"/>
      <c r="K159" s="614" t="s">
        <v>173</v>
      </c>
      <c r="L159" s="614"/>
      <c r="M159" s="614"/>
      <c r="N159" s="596" t="s">
        <v>174</v>
      </c>
      <c r="O159" s="599" t="s">
        <v>175</v>
      </c>
      <c r="P159" s="600"/>
      <c r="Q159" s="568" t="s">
        <v>176</v>
      </c>
      <c r="R159" s="608" t="s">
        <v>7</v>
      </c>
    </row>
    <row r="160" spans="1:24" ht="20.100000000000001" customHeight="1" x14ac:dyDescent="0.2">
      <c r="A160" s="610"/>
      <c r="B160" s="611"/>
      <c r="C160" s="557"/>
      <c r="D160" s="615" t="s">
        <v>238</v>
      </c>
      <c r="E160" s="617" t="s">
        <v>179</v>
      </c>
      <c r="F160" s="577"/>
      <c r="G160" s="618" t="s">
        <v>239</v>
      </c>
      <c r="H160" s="580" t="s">
        <v>181</v>
      </c>
      <c r="I160" s="582" t="s">
        <v>182</v>
      </c>
      <c r="J160" s="584" t="s">
        <v>183</v>
      </c>
      <c r="K160" s="586" t="s">
        <v>184</v>
      </c>
      <c r="L160" s="587" t="s">
        <v>185</v>
      </c>
      <c r="M160" s="601" t="s">
        <v>186</v>
      </c>
      <c r="N160" s="597"/>
      <c r="O160" s="602" t="s">
        <v>187</v>
      </c>
      <c r="P160" s="603" t="s">
        <v>188</v>
      </c>
      <c r="Q160" s="569"/>
      <c r="R160" s="608"/>
      <c r="S160" s="127"/>
      <c r="T160" s="72"/>
    </row>
    <row r="161" spans="1:22" ht="20.100000000000001" customHeight="1" x14ac:dyDescent="0.2">
      <c r="A161" s="610"/>
      <c r="B161" s="611"/>
      <c r="C161" s="558"/>
      <c r="D161" s="616"/>
      <c r="E161" s="121" t="s">
        <v>189</v>
      </c>
      <c r="F161" s="89" t="s">
        <v>190</v>
      </c>
      <c r="G161" s="619"/>
      <c r="H161" s="581"/>
      <c r="I161" s="583"/>
      <c r="J161" s="585"/>
      <c r="K161" s="586"/>
      <c r="L161" s="587"/>
      <c r="M161" s="601"/>
      <c r="N161" s="598"/>
      <c r="O161" s="602"/>
      <c r="P161" s="603"/>
      <c r="Q161" s="570"/>
      <c r="R161" s="608"/>
      <c r="S161" s="119"/>
    </row>
    <row r="162" spans="1:22" ht="15" customHeight="1" x14ac:dyDescent="0.2">
      <c r="A162" s="266">
        <v>1901023</v>
      </c>
      <c r="B162" s="267" t="s">
        <v>240</v>
      </c>
      <c r="C162" s="268">
        <f>[5]B!C2450</f>
        <v>6</v>
      </c>
      <c r="D162" s="268">
        <f>[5]B!D2450</f>
        <v>6</v>
      </c>
      <c r="E162" s="269">
        <f>[5]B!E2450</f>
        <v>6</v>
      </c>
      <c r="F162" s="269">
        <f>[5]B!F2450</f>
        <v>0</v>
      </c>
      <c r="G162" s="269">
        <f>[5]B!G2450</f>
        <v>0</v>
      </c>
      <c r="H162" s="270">
        <f>[5]B!AA2450</f>
        <v>6</v>
      </c>
      <c r="I162" s="270">
        <f>[5]B!AB2450</f>
        <v>0</v>
      </c>
      <c r="J162" s="270">
        <f>[5]B!AC2450</f>
        <v>0</v>
      </c>
      <c r="K162" s="270">
        <f>[5]B!AD2450</f>
        <v>0</v>
      </c>
      <c r="L162" s="270">
        <f>[5]B!AE2450</f>
        <v>0</v>
      </c>
      <c r="M162" s="270">
        <f>[5]B!AF2450</f>
        <v>0</v>
      </c>
      <c r="N162" s="270">
        <f>[5]B!AG2450</f>
        <v>0</v>
      </c>
      <c r="O162" s="270">
        <f>[5]B!AH2450</f>
        <v>0</v>
      </c>
      <c r="P162" s="270">
        <f>[5]B!AI2450</f>
        <v>0</v>
      </c>
      <c r="Q162" s="270">
        <f>[5]B!AJ2450</f>
        <v>0</v>
      </c>
      <c r="R162" s="128">
        <f>[5]B!$AL$2450</f>
        <v>304620</v>
      </c>
    </row>
    <row r="163" spans="1:22" ht="15" customHeight="1" x14ac:dyDescent="0.2">
      <c r="A163" s="271">
        <v>1901024</v>
      </c>
      <c r="B163" s="272" t="s">
        <v>241</v>
      </c>
      <c r="C163" s="268">
        <f>[5]B!C2451</f>
        <v>0</v>
      </c>
      <c r="D163" s="268">
        <f>[5]B!D2451</f>
        <v>0</v>
      </c>
      <c r="E163" s="269">
        <f>[5]B!E2451</f>
        <v>0</v>
      </c>
      <c r="F163" s="269">
        <f>[5]B!F2451</f>
        <v>0</v>
      </c>
      <c r="G163" s="269">
        <f>[5]B!G2451</f>
        <v>0</v>
      </c>
      <c r="H163" s="270">
        <f>[5]B!AA2451</f>
        <v>0</v>
      </c>
      <c r="I163" s="270">
        <f>[5]B!AB2451</f>
        <v>0</v>
      </c>
      <c r="J163" s="270">
        <f>[5]B!AC2451</f>
        <v>0</v>
      </c>
      <c r="K163" s="270">
        <f>[5]B!AD2451</f>
        <v>0</v>
      </c>
      <c r="L163" s="270">
        <f>[5]B!AE2451</f>
        <v>0</v>
      </c>
      <c r="M163" s="270">
        <f>[5]B!AF2451</f>
        <v>0</v>
      </c>
      <c r="N163" s="270">
        <f>[5]B!AG2451</f>
        <v>0</v>
      </c>
      <c r="O163" s="270">
        <f>[5]B!AH2451</f>
        <v>0</v>
      </c>
      <c r="P163" s="270">
        <f>[5]B!AI2451</f>
        <v>0</v>
      </c>
      <c r="Q163" s="270">
        <f>[5]B!AJ2451</f>
        <v>0</v>
      </c>
      <c r="R163" s="129">
        <f>[5]B!$AL$2451</f>
        <v>0</v>
      </c>
    </row>
    <row r="164" spans="1:22" ht="15" customHeight="1" x14ac:dyDescent="0.2">
      <c r="A164" s="271">
        <v>1901025</v>
      </c>
      <c r="B164" s="272" t="s">
        <v>242</v>
      </c>
      <c r="C164" s="268">
        <f>[5]B!C2452</f>
        <v>0</v>
      </c>
      <c r="D164" s="268">
        <f>[5]B!D2452</f>
        <v>0</v>
      </c>
      <c r="E164" s="269">
        <f>[5]B!E2452</f>
        <v>0</v>
      </c>
      <c r="F164" s="269">
        <f>[5]B!F2452</f>
        <v>0</v>
      </c>
      <c r="G164" s="269">
        <f>[5]B!G2452</f>
        <v>0</v>
      </c>
      <c r="H164" s="270">
        <f>[5]B!AA2452</f>
        <v>0</v>
      </c>
      <c r="I164" s="270">
        <f>[5]B!AB2452</f>
        <v>0</v>
      </c>
      <c r="J164" s="270">
        <f>[5]B!AC2452</f>
        <v>0</v>
      </c>
      <c r="K164" s="270">
        <f>[5]B!AD2452</f>
        <v>0</v>
      </c>
      <c r="L164" s="270">
        <f>[5]B!AE2452</f>
        <v>0</v>
      </c>
      <c r="M164" s="270">
        <f>[5]B!AF2452</f>
        <v>0</v>
      </c>
      <c r="N164" s="270">
        <f>[5]B!AG2452</f>
        <v>0</v>
      </c>
      <c r="O164" s="270">
        <f>[5]B!AH2452</f>
        <v>0</v>
      </c>
      <c r="P164" s="270">
        <f>[5]B!AI2452</f>
        <v>0</v>
      </c>
      <c r="Q164" s="270">
        <f>[5]B!AJ2452</f>
        <v>0</v>
      </c>
      <c r="R164" s="129">
        <f>[5]B!$AL$2452</f>
        <v>0</v>
      </c>
    </row>
    <row r="165" spans="1:22" ht="15" customHeight="1" x14ac:dyDescent="0.2">
      <c r="A165" s="271">
        <v>1901026</v>
      </c>
      <c r="B165" s="272" t="s">
        <v>243</v>
      </c>
      <c r="C165" s="268">
        <f>[5]B!C2453</f>
        <v>0</v>
      </c>
      <c r="D165" s="268">
        <f>[5]B!D2453</f>
        <v>0</v>
      </c>
      <c r="E165" s="269">
        <f>[5]B!E2453</f>
        <v>0</v>
      </c>
      <c r="F165" s="269">
        <f>[5]B!F2453</f>
        <v>0</v>
      </c>
      <c r="G165" s="269">
        <f>[5]B!G2453</f>
        <v>0</v>
      </c>
      <c r="H165" s="270">
        <f>[5]B!AA2453</f>
        <v>0</v>
      </c>
      <c r="I165" s="270">
        <f>[5]B!AB2453</f>
        <v>0</v>
      </c>
      <c r="J165" s="270">
        <f>[5]B!AC2453</f>
        <v>0</v>
      </c>
      <c r="K165" s="270">
        <f>[5]B!AD2453</f>
        <v>0</v>
      </c>
      <c r="L165" s="270">
        <f>[5]B!AE2453</f>
        <v>0</v>
      </c>
      <c r="M165" s="270">
        <f>[5]B!AF2453</f>
        <v>0</v>
      </c>
      <c r="N165" s="270">
        <f>[5]B!AG2453</f>
        <v>0</v>
      </c>
      <c r="O165" s="270">
        <f>[5]B!AH2453</f>
        <v>0</v>
      </c>
      <c r="P165" s="270">
        <f>[5]B!AI2453</f>
        <v>0</v>
      </c>
      <c r="Q165" s="270">
        <f>[5]B!AJ2453</f>
        <v>0</v>
      </c>
      <c r="R165" s="129">
        <f>[5]B!$AL$2453</f>
        <v>0</v>
      </c>
    </row>
    <row r="166" spans="1:22" ht="15" customHeight="1" x14ac:dyDescent="0.2">
      <c r="A166" s="271">
        <v>1901126</v>
      </c>
      <c r="B166" s="272" t="s">
        <v>244</v>
      </c>
      <c r="C166" s="268">
        <f>[5]B!C2454</f>
        <v>0</v>
      </c>
      <c r="D166" s="268">
        <f>[5]B!D2454</f>
        <v>0</v>
      </c>
      <c r="E166" s="269">
        <f>[5]B!E2454</f>
        <v>0</v>
      </c>
      <c r="F166" s="269">
        <f>[5]B!F2454</f>
        <v>0</v>
      </c>
      <c r="G166" s="269">
        <f>[5]B!G2454</f>
        <v>0</v>
      </c>
      <c r="H166" s="270">
        <f>[5]B!AA2454</f>
        <v>0</v>
      </c>
      <c r="I166" s="270">
        <f>[5]B!AB2454</f>
        <v>0</v>
      </c>
      <c r="J166" s="270">
        <f>[5]B!AC2454</f>
        <v>0</v>
      </c>
      <c r="K166" s="270">
        <f>[5]B!AD2454</f>
        <v>0</v>
      </c>
      <c r="L166" s="270">
        <f>[5]B!AE2454</f>
        <v>0</v>
      </c>
      <c r="M166" s="270">
        <f>[5]B!AF2454</f>
        <v>0</v>
      </c>
      <c r="N166" s="270">
        <f>[5]B!AG2454</f>
        <v>0</v>
      </c>
      <c r="O166" s="270">
        <f>[5]B!AH2454</f>
        <v>0</v>
      </c>
      <c r="P166" s="270">
        <f>[5]B!AI2454</f>
        <v>0</v>
      </c>
      <c r="Q166" s="270">
        <f>[5]B!AJ2454</f>
        <v>0</v>
      </c>
      <c r="R166" s="129">
        <f>[5]B!$AL$2454</f>
        <v>0</v>
      </c>
    </row>
    <row r="167" spans="1:22" ht="15" customHeight="1" x14ac:dyDescent="0.2">
      <c r="A167" s="271">
        <v>1901027</v>
      </c>
      <c r="B167" s="272" t="s">
        <v>245</v>
      </c>
      <c r="C167" s="268">
        <f>[5]B!C2455</f>
        <v>0</v>
      </c>
      <c r="D167" s="268">
        <f>[5]B!D2455</f>
        <v>0</v>
      </c>
      <c r="E167" s="269">
        <f>[5]B!E2455</f>
        <v>0</v>
      </c>
      <c r="F167" s="269">
        <f>[5]B!F2455</f>
        <v>0</v>
      </c>
      <c r="G167" s="269">
        <f>[5]B!G2455</f>
        <v>0</v>
      </c>
      <c r="H167" s="270">
        <f>[5]B!AA2455</f>
        <v>0</v>
      </c>
      <c r="I167" s="270">
        <f>[5]B!AB2455</f>
        <v>0</v>
      </c>
      <c r="J167" s="270">
        <f>[5]B!AC2455</f>
        <v>0</v>
      </c>
      <c r="K167" s="270">
        <f>[5]B!AD2455</f>
        <v>0</v>
      </c>
      <c r="L167" s="270">
        <f>[5]B!AE2455</f>
        <v>0</v>
      </c>
      <c r="M167" s="270">
        <f>[5]B!AF2455</f>
        <v>0</v>
      </c>
      <c r="N167" s="270">
        <f>[5]B!AG2455</f>
        <v>0</v>
      </c>
      <c r="O167" s="270">
        <f>[5]B!AH2455</f>
        <v>0</v>
      </c>
      <c r="P167" s="270">
        <f>[5]B!AI2455</f>
        <v>0</v>
      </c>
      <c r="Q167" s="270">
        <f>[5]B!AJ2455</f>
        <v>0</v>
      </c>
      <c r="R167" s="129">
        <f>[5]B!$AL$2455</f>
        <v>0</v>
      </c>
    </row>
    <row r="168" spans="1:22" ht="15" customHeight="1" x14ac:dyDescent="0.2">
      <c r="A168" s="271">
        <v>1901028</v>
      </c>
      <c r="B168" s="272" t="s">
        <v>246</v>
      </c>
      <c r="C168" s="268">
        <f>[5]B!C2456</f>
        <v>0</v>
      </c>
      <c r="D168" s="268">
        <f>[5]B!D2456</f>
        <v>0</v>
      </c>
      <c r="E168" s="269">
        <f>[5]B!E2456</f>
        <v>0</v>
      </c>
      <c r="F168" s="269">
        <f>[5]B!F2456</f>
        <v>0</v>
      </c>
      <c r="G168" s="269">
        <f>[5]B!G2456</f>
        <v>0</v>
      </c>
      <c r="H168" s="270">
        <f>[5]B!AA2456</f>
        <v>0</v>
      </c>
      <c r="I168" s="270">
        <f>[5]B!AB2456</f>
        <v>0</v>
      </c>
      <c r="J168" s="270">
        <f>[5]B!AC2456</f>
        <v>0</v>
      </c>
      <c r="K168" s="270">
        <f>[5]B!AD2456</f>
        <v>0</v>
      </c>
      <c r="L168" s="270">
        <f>[5]B!AE2456</f>
        <v>0</v>
      </c>
      <c r="M168" s="270">
        <f>[5]B!AF2456</f>
        <v>0</v>
      </c>
      <c r="N168" s="270">
        <f>[5]B!AG2456</f>
        <v>0</v>
      </c>
      <c r="O168" s="270">
        <f>[5]B!AH2456</f>
        <v>0</v>
      </c>
      <c r="P168" s="270">
        <f>[5]B!AI2456</f>
        <v>0</v>
      </c>
      <c r="Q168" s="270">
        <f>[5]B!AJ2456</f>
        <v>0</v>
      </c>
      <c r="R168" s="129">
        <f>[5]B!$AL$2456</f>
        <v>0</v>
      </c>
    </row>
    <row r="169" spans="1:22" ht="15" customHeight="1" x14ac:dyDescent="0.2">
      <c r="A169" s="273">
        <v>1901029</v>
      </c>
      <c r="B169" s="274" t="s">
        <v>247</v>
      </c>
      <c r="C169" s="268">
        <f>[5]B!C2457</f>
        <v>0</v>
      </c>
      <c r="D169" s="268">
        <f>[5]B!D2457</f>
        <v>0</v>
      </c>
      <c r="E169" s="269">
        <f>[5]B!E2457</f>
        <v>0</v>
      </c>
      <c r="F169" s="269">
        <f>[5]B!F2457</f>
        <v>0</v>
      </c>
      <c r="G169" s="269">
        <f>[5]B!G2457</f>
        <v>0</v>
      </c>
      <c r="H169" s="270">
        <f>[5]B!AA2457</f>
        <v>0</v>
      </c>
      <c r="I169" s="270">
        <f>[5]B!AB2457</f>
        <v>0</v>
      </c>
      <c r="J169" s="270">
        <f>[5]B!AC2457</f>
        <v>0</v>
      </c>
      <c r="K169" s="270">
        <f>[5]B!AD2457</f>
        <v>0</v>
      </c>
      <c r="L169" s="270">
        <f>[5]B!AE2457</f>
        <v>0</v>
      </c>
      <c r="M169" s="270">
        <f>[5]B!AF2457</f>
        <v>0</v>
      </c>
      <c r="N169" s="270">
        <f>[5]B!AG2457</f>
        <v>0</v>
      </c>
      <c r="O169" s="270">
        <f>[5]B!AH2457</f>
        <v>0</v>
      </c>
      <c r="P169" s="270">
        <f>[5]B!AI2457</f>
        <v>0</v>
      </c>
      <c r="Q169" s="270">
        <f>[5]B!AJ2457</f>
        <v>0</v>
      </c>
      <c r="R169" s="130">
        <f>[5]B!$AL$2457</f>
        <v>0</v>
      </c>
    </row>
    <row r="170" spans="1:22" s="394" customFormat="1" ht="15" customHeight="1" x14ac:dyDescent="0.2">
      <c r="A170" s="713" t="s">
        <v>160</v>
      </c>
      <c r="B170" s="714"/>
      <c r="C170" s="275">
        <f>SUM(C162:C169)</f>
        <v>6</v>
      </c>
      <c r="D170" s="436">
        <f>SUM(D162:D169)</f>
        <v>6</v>
      </c>
      <c r="E170" s="437">
        <f t="shared" ref="E170:Q170" si="6">SUM(E162:E169)</f>
        <v>6</v>
      </c>
      <c r="F170" s="437">
        <f t="shared" si="6"/>
        <v>0</v>
      </c>
      <c r="G170" s="437">
        <f t="shared" si="6"/>
        <v>0</v>
      </c>
      <c r="H170" s="437">
        <f t="shared" si="6"/>
        <v>6</v>
      </c>
      <c r="I170" s="437">
        <f t="shared" si="6"/>
        <v>0</v>
      </c>
      <c r="J170" s="437">
        <f t="shared" si="6"/>
        <v>0</v>
      </c>
      <c r="K170" s="437">
        <f t="shared" si="6"/>
        <v>0</v>
      </c>
      <c r="L170" s="437">
        <f t="shared" si="6"/>
        <v>0</v>
      </c>
      <c r="M170" s="437">
        <f t="shared" si="6"/>
        <v>0</v>
      </c>
      <c r="N170" s="437">
        <f t="shared" si="6"/>
        <v>0</v>
      </c>
      <c r="O170" s="437">
        <f t="shared" si="6"/>
        <v>0</v>
      </c>
      <c r="P170" s="435">
        <f t="shared" si="6"/>
        <v>0</v>
      </c>
      <c r="Q170" s="435">
        <f t="shared" si="6"/>
        <v>0</v>
      </c>
      <c r="R170" s="86">
        <f>SUM(R162:R169)</f>
        <v>304620</v>
      </c>
      <c r="S170" s="5"/>
      <c r="T170" s="5"/>
    </row>
    <row r="171" spans="1:22" ht="24.95" customHeight="1" x14ac:dyDescent="0.2">
      <c r="A171" s="624" t="s">
        <v>248</v>
      </c>
      <c r="B171" s="624"/>
      <c r="C171" s="133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134"/>
      <c r="O171" s="260"/>
      <c r="P171" s="260"/>
      <c r="R171" s="135"/>
    </row>
    <row r="172" spans="1:22" ht="24.95" customHeight="1" x14ac:dyDescent="0.2">
      <c r="A172" s="550" t="s">
        <v>249</v>
      </c>
      <c r="B172" s="625"/>
      <c r="C172" s="628" t="s">
        <v>5</v>
      </c>
      <c r="D172" s="574" t="s">
        <v>178</v>
      </c>
      <c r="E172" s="632" t="s">
        <v>250</v>
      </c>
      <c r="F172" s="632"/>
      <c r="G172" s="632"/>
      <c r="H172" s="632"/>
      <c r="I172" s="632"/>
      <c r="J172" s="633"/>
      <c r="K172" s="634" t="s">
        <v>251</v>
      </c>
      <c r="L172" s="637" t="s">
        <v>173</v>
      </c>
      <c r="M172" s="638"/>
      <c r="N172" s="639"/>
      <c r="O172" s="596" t="s">
        <v>174</v>
      </c>
      <c r="P172" s="656" t="s">
        <v>175</v>
      </c>
      <c r="Q172" s="657"/>
      <c r="R172" s="568" t="s">
        <v>176</v>
      </c>
      <c r="S172" s="571" t="s">
        <v>252</v>
      </c>
      <c r="T172" s="571" t="s">
        <v>253</v>
      </c>
      <c r="U172" s="571" t="s">
        <v>254</v>
      </c>
      <c r="V172" s="571" t="s">
        <v>7</v>
      </c>
    </row>
    <row r="173" spans="1:22" ht="20.100000000000001" customHeight="1" x14ac:dyDescent="0.2">
      <c r="A173" s="552"/>
      <c r="B173" s="626"/>
      <c r="C173" s="629"/>
      <c r="D173" s="631"/>
      <c r="E173" s="654" t="s">
        <v>255</v>
      </c>
      <c r="F173" s="655"/>
      <c r="G173" s="655"/>
      <c r="H173" s="655" t="s">
        <v>256</v>
      </c>
      <c r="I173" s="655"/>
      <c r="J173" s="655"/>
      <c r="K173" s="635"/>
      <c r="L173" s="640"/>
      <c r="M173" s="641"/>
      <c r="N173" s="642"/>
      <c r="O173" s="597"/>
      <c r="P173" s="658"/>
      <c r="Q173" s="659"/>
      <c r="R173" s="569"/>
      <c r="S173" s="572"/>
      <c r="T173" s="572"/>
      <c r="U173" s="572"/>
      <c r="V173" s="572"/>
    </row>
    <row r="174" spans="1:22" ht="41.25" customHeight="1" x14ac:dyDescent="0.2">
      <c r="A174" s="554"/>
      <c r="B174" s="627"/>
      <c r="C174" s="630"/>
      <c r="D174" s="575"/>
      <c r="E174" s="136" t="s">
        <v>189</v>
      </c>
      <c r="F174" s="137" t="s">
        <v>190</v>
      </c>
      <c r="G174" s="481" t="s">
        <v>239</v>
      </c>
      <c r="H174" s="136" t="s">
        <v>189</v>
      </c>
      <c r="I174" s="137" t="s">
        <v>190</v>
      </c>
      <c r="J174" s="481" t="s">
        <v>239</v>
      </c>
      <c r="K174" s="636"/>
      <c r="L174" s="473" t="s">
        <v>184</v>
      </c>
      <c r="M174" s="474" t="s">
        <v>185</v>
      </c>
      <c r="N174" s="475" t="s">
        <v>186</v>
      </c>
      <c r="O174" s="598"/>
      <c r="P174" s="476" t="s">
        <v>187</v>
      </c>
      <c r="Q174" s="477" t="s">
        <v>188</v>
      </c>
      <c r="R174" s="570"/>
      <c r="S174" s="653"/>
      <c r="T174" s="653"/>
      <c r="U174" s="653"/>
      <c r="V174" s="653"/>
    </row>
    <row r="175" spans="1:22" ht="15" customHeight="1" x14ac:dyDescent="0.2">
      <c r="A175" s="142" t="s">
        <v>257</v>
      </c>
      <c r="B175" s="143" t="s">
        <v>258</v>
      </c>
      <c r="C175" s="438">
        <f>[5]B!$C$1380</f>
        <v>9</v>
      </c>
      <c r="D175" s="279">
        <f>[5]B!H1380</f>
        <v>9</v>
      </c>
      <c r="E175" s="280">
        <f>[5]B!I1380</f>
        <v>9</v>
      </c>
      <c r="F175" s="280">
        <f>[5]B!J1380</f>
        <v>0</v>
      </c>
      <c r="G175" s="280">
        <f>[5]B!K1380</f>
        <v>0</v>
      </c>
      <c r="H175" s="280">
        <f>[5]B!L1380</f>
        <v>0</v>
      </c>
      <c r="I175" s="280">
        <f>[5]B!M1380</f>
        <v>0</v>
      </c>
      <c r="J175" s="280">
        <f>[5]B!N1380</f>
        <v>0</v>
      </c>
      <c r="K175" s="281"/>
      <c r="L175" s="280">
        <f>[5]B!AD1380</f>
        <v>0</v>
      </c>
      <c r="M175" s="280">
        <f>[5]B!AE1380</f>
        <v>0</v>
      </c>
      <c r="N175" s="280">
        <f>[5]B!AF1380</f>
        <v>0</v>
      </c>
      <c r="O175" s="280">
        <f>[5]B!AG1380</f>
        <v>0</v>
      </c>
      <c r="P175" s="280">
        <f>[5]B!AH1380</f>
        <v>0</v>
      </c>
      <c r="Q175" s="280">
        <f>[5]B!AI1380</f>
        <v>0</v>
      </c>
      <c r="R175" s="280">
        <f>[5]B!AJ1380</f>
        <v>0</v>
      </c>
      <c r="S175" s="439">
        <f>[5]B!$I$1380</f>
        <v>9</v>
      </c>
      <c r="T175" s="439">
        <f>[5]B!$L$1380</f>
        <v>0</v>
      </c>
      <c r="U175" s="144"/>
      <c r="V175" s="97">
        <f>[5]B!$AL$1380</f>
        <v>1641690</v>
      </c>
    </row>
    <row r="176" spans="1:22" ht="15" customHeight="1" x14ac:dyDescent="0.2">
      <c r="A176" s="145" t="s">
        <v>259</v>
      </c>
      <c r="B176" s="146" t="s">
        <v>260</v>
      </c>
      <c r="C176" s="279">
        <f>[5]B!C1514</f>
        <v>96</v>
      </c>
      <c r="D176" s="279">
        <f>[5]B!H1514</f>
        <v>89</v>
      </c>
      <c r="E176" s="282">
        <f>[5]B!I1514</f>
        <v>79</v>
      </c>
      <c r="F176" s="282">
        <f>[5]B!J1514</f>
        <v>10</v>
      </c>
      <c r="G176" s="282">
        <f>[5]B!K1514</f>
        <v>2</v>
      </c>
      <c r="H176" s="282">
        <f>[5]B!L1514</f>
        <v>3</v>
      </c>
      <c r="I176" s="282">
        <f>[5]B!M1514</f>
        <v>2</v>
      </c>
      <c r="J176" s="282">
        <f>[5]B!N1514</f>
        <v>0</v>
      </c>
      <c r="K176" s="282">
        <v>41</v>
      </c>
      <c r="L176" s="282">
        <f>[5]B!AD1514</f>
        <v>0</v>
      </c>
      <c r="M176" s="282">
        <f>[5]B!AE1514</f>
        <v>6</v>
      </c>
      <c r="N176" s="282">
        <f>[5]B!AF1514</f>
        <v>0</v>
      </c>
      <c r="O176" s="282">
        <f>[5]B!AG1514</f>
        <v>0</v>
      </c>
      <c r="P176" s="282">
        <f>[5]B!AH1514</f>
        <v>0</v>
      </c>
      <c r="Q176" s="282">
        <f>[5]B!AI1514</f>
        <v>0</v>
      </c>
      <c r="R176" s="282">
        <f>[5]B!AJ1514</f>
        <v>12</v>
      </c>
      <c r="S176" s="439">
        <f>[5]B!$I$1514</f>
        <v>79</v>
      </c>
      <c r="T176" s="439">
        <f>[5]B!$L$1514</f>
        <v>3</v>
      </c>
      <c r="U176" s="144"/>
      <c r="V176" s="97">
        <f>[5]B!$AL$1514</f>
        <v>33034525</v>
      </c>
    </row>
    <row r="177" spans="1:22" ht="15" customHeight="1" x14ac:dyDescent="0.2">
      <c r="A177" s="145" t="s">
        <v>196</v>
      </c>
      <c r="B177" s="146" t="s">
        <v>261</v>
      </c>
      <c r="C177" s="279">
        <f>[5]B!C1696</f>
        <v>49</v>
      </c>
      <c r="D177" s="279">
        <f>[5]B!H1696</f>
        <v>43</v>
      </c>
      <c r="E177" s="282">
        <f>[5]B!I1696</f>
        <v>32</v>
      </c>
      <c r="F177" s="282">
        <f>[5]B!J1696</f>
        <v>11</v>
      </c>
      <c r="G177" s="282">
        <f>[5]B!K1696</f>
        <v>3</v>
      </c>
      <c r="H177" s="282">
        <f>[5]B!L1696</f>
        <v>1</v>
      </c>
      <c r="I177" s="282">
        <f>[5]B!M1696</f>
        <v>2</v>
      </c>
      <c r="J177" s="282">
        <f>[5]B!N1696</f>
        <v>0</v>
      </c>
      <c r="K177" s="282">
        <v>19</v>
      </c>
      <c r="L177" s="282">
        <f>[5]B!AD1696</f>
        <v>0</v>
      </c>
      <c r="M177" s="282">
        <f>[5]B!AE1696</f>
        <v>0</v>
      </c>
      <c r="N177" s="282">
        <f>[5]B!AF1696</f>
        <v>0</v>
      </c>
      <c r="O177" s="282">
        <f>[5]B!AG1696</f>
        <v>0</v>
      </c>
      <c r="P177" s="282">
        <f>[5]B!AH1696</f>
        <v>0</v>
      </c>
      <c r="Q177" s="282">
        <f>[5]B!AI1696</f>
        <v>0</v>
      </c>
      <c r="R177" s="282">
        <f>[5]B!AJ1696</f>
        <v>14</v>
      </c>
      <c r="S177" s="439">
        <f>[5]B!$I$1696</f>
        <v>32</v>
      </c>
      <c r="T177" s="439">
        <f>[5]B!$L$1696</f>
        <v>1</v>
      </c>
      <c r="U177" s="144"/>
      <c r="V177" s="97">
        <f>[5]B!$AL$1696</f>
        <v>3747310</v>
      </c>
    </row>
    <row r="178" spans="1:22" ht="15" customHeight="1" x14ac:dyDescent="0.2">
      <c r="A178" s="145" t="s">
        <v>198</v>
      </c>
      <c r="B178" s="146" t="s">
        <v>262</v>
      </c>
      <c r="C178" s="279">
        <f>[5]B!C1760</f>
        <v>14</v>
      </c>
      <c r="D178" s="279">
        <f>[5]B!H1760</f>
        <v>9</v>
      </c>
      <c r="E178" s="282">
        <f>[5]B!I1760</f>
        <v>9</v>
      </c>
      <c r="F178" s="282">
        <f>[5]B!J1760</f>
        <v>0</v>
      </c>
      <c r="G178" s="282">
        <f>[5]B!K1760</f>
        <v>1</v>
      </c>
      <c r="H178" s="282">
        <f>[5]B!L1760</f>
        <v>4</v>
      </c>
      <c r="I178" s="282">
        <f>[5]B!M1760</f>
        <v>0</v>
      </c>
      <c r="J178" s="282">
        <f>[5]B!N1760</f>
        <v>0</v>
      </c>
      <c r="K178" s="282">
        <v>5</v>
      </c>
      <c r="L178" s="282">
        <f>[5]B!AD1760</f>
        <v>0</v>
      </c>
      <c r="M178" s="282">
        <f>[5]B!AE1760</f>
        <v>0</v>
      </c>
      <c r="N178" s="282">
        <f>[5]B!AF1760</f>
        <v>0</v>
      </c>
      <c r="O178" s="282">
        <f>[5]B!AG1760</f>
        <v>0</v>
      </c>
      <c r="P178" s="282">
        <f>[5]B!AH1760</f>
        <v>0</v>
      </c>
      <c r="Q178" s="282">
        <f>[5]B!AI1760</f>
        <v>0</v>
      </c>
      <c r="R178" s="282">
        <f>[5]B!AJ1760</f>
        <v>1</v>
      </c>
      <c r="S178" s="439">
        <f>[5]B!$I$1760</f>
        <v>9</v>
      </c>
      <c r="T178" s="439">
        <f>[5]B!$L$1760</f>
        <v>4</v>
      </c>
      <c r="U178" s="144"/>
      <c r="V178" s="97">
        <f>[5]B!$AL$1760</f>
        <v>1528670</v>
      </c>
    </row>
    <row r="179" spans="1:22" ht="15" customHeight="1" x14ac:dyDescent="0.2">
      <c r="A179" s="145" t="s">
        <v>200</v>
      </c>
      <c r="B179" s="146" t="s">
        <v>263</v>
      </c>
      <c r="C179" s="279">
        <f>[5]B!C1834</f>
        <v>59</v>
      </c>
      <c r="D179" s="279">
        <f>[5]B!H1834</f>
        <v>40</v>
      </c>
      <c r="E179" s="282">
        <f>[5]B!I1834</f>
        <v>39</v>
      </c>
      <c r="F179" s="282">
        <f>[5]B!J1834</f>
        <v>1</v>
      </c>
      <c r="G179" s="282">
        <f>[5]B!K1834</f>
        <v>1</v>
      </c>
      <c r="H179" s="282">
        <f>[5]B!L1834</f>
        <v>16</v>
      </c>
      <c r="I179" s="282">
        <f>[5]B!M1834</f>
        <v>1</v>
      </c>
      <c r="J179" s="282">
        <f>[5]B!N1834</f>
        <v>1</v>
      </c>
      <c r="K179" s="282">
        <v>46</v>
      </c>
      <c r="L179" s="282">
        <f>[5]B!AD1834</f>
        <v>0</v>
      </c>
      <c r="M179" s="282">
        <f>[5]B!AE1834</f>
        <v>0</v>
      </c>
      <c r="N179" s="282">
        <f>[5]B!AF1834</f>
        <v>0</v>
      </c>
      <c r="O179" s="282">
        <f>[5]B!AG1834</f>
        <v>0</v>
      </c>
      <c r="P179" s="282">
        <f>[5]B!AH1834</f>
        <v>0</v>
      </c>
      <c r="Q179" s="282">
        <f>[5]B!AI1834</f>
        <v>0</v>
      </c>
      <c r="R179" s="282">
        <f>[5]B!AJ1834</f>
        <v>2</v>
      </c>
      <c r="S179" s="439">
        <f>[5]B!$I$1834</f>
        <v>39</v>
      </c>
      <c r="T179" s="439">
        <f>[5]B!$L$1834</f>
        <v>16</v>
      </c>
      <c r="U179" s="144"/>
      <c r="V179" s="97">
        <f>[5]B!$AL$1834</f>
        <v>3388035</v>
      </c>
    </row>
    <row r="180" spans="1:22" ht="15" customHeight="1" x14ac:dyDescent="0.2">
      <c r="A180" s="145" t="s">
        <v>264</v>
      </c>
      <c r="B180" s="146" t="s">
        <v>265</v>
      </c>
      <c r="C180" s="279">
        <f>[5]B!C1877</f>
        <v>48</v>
      </c>
      <c r="D180" s="279">
        <f>[5]B!H1877</f>
        <v>41</v>
      </c>
      <c r="E180" s="282">
        <f>[5]B!I1877</f>
        <v>37</v>
      </c>
      <c r="F180" s="282">
        <f>[5]B!J1877</f>
        <v>4</v>
      </c>
      <c r="G180" s="282">
        <f>[5]B!K1877</f>
        <v>1</v>
      </c>
      <c r="H180" s="282">
        <f>[5]B!L1877</f>
        <v>4</v>
      </c>
      <c r="I180" s="282">
        <f>[5]B!M1877</f>
        <v>2</v>
      </c>
      <c r="J180" s="282">
        <f>[5]B!N1877</f>
        <v>0</v>
      </c>
      <c r="K180" s="282">
        <v>47</v>
      </c>
      <c r="L180" s="282">
        <f>[5]B!AD1877</f>
        <v>0</v>
      </c>
      <c r="M180" s="282">
        <f>[5]B!AE1877</f>
        <v>0</v>
      </c>
      <c r="N180" s="282">
        <f>[5]B!AF1877</f>
        <v>0</v>
      </c>
      <c r="O180" s="282">
        <f>[5]B!AG1877</f>
        <v>0</v>
      </c>
      <c r="P180" s="282">
        <f>[5]B!AH1877</f>
        <v>0</v>
      </c>
      <c r="Q180" s="282">
        <f>[5]B!AI1877</f>
        <v>0</v>
      </c>
      <c r="R180" s="282">
        <f>[5]B!AJ1877</f>
        <v>3</v>
      </c>
      <c r="S180" s="439">
        <f>[5]B!$I$1877</f>
        <v>37</v>
      </c>
      <c r="T180" s="439">
        <f>[5]B!$L$1877</f>
        <v>4</v>
      </c>
      <c r="U180" s="144"/>
      <c r="V180" s="97">
        <f>[5]B!$AL$1877</f>
        <v>2385825</v>
      </c>
    </row>
    <row r="181" spans="1:22" ht="15" customHeight="1" x14ac:dyDescent="0.2">
      <c r="A181" s="145" t="s">
        <v>207</v>
      </c>
      <c r="B181" s="146" t="s">
        <v>266</v>
      </c>
      <c r="C181" s="283">
        <f>[5]B!C2104</f>
        <v>21</v>
      </c>
      <c r="D181" s="283">
        <f>[5]B!H2104</f>
        <v>18</v>
      </c>
      <c r="E181" s="282">
        <f>[5]B!I2104</f>
        <v>15</v>
      </c>
      <c r="F181" s="282">
        <f>[5]B!J2104</f>
        <v>3</v>
      </c>
      <c r="G181" s="282">
        <f>[5]B!K2104</f>
        <v>0</v>
      </c>
      <c r="H181" s="282">
        <f>[5]B!L2104</f>
        <v>0</v>
      </c>
      <c r="I181" s="282">
        <f>[5]B!M2104</f>
        <v>3</v>
      </c>
      <c r="J181" s="282">
        <f>[5]B!N2104</f>
        <v>0</v>
      </c>
      <c r="K181" s="282">
        <v>0</v>
      </c>
      <c r="L181" s="282">
        <f>[5]B!AD2104</f>
        <v>0</v>
      </c>
      <c r="M181" s="282">
        <f>[5]B!AE2104</f>
        <v>0</v>
      </c>
      <c r="N181" s="282">
        <f>[5]B!AF2104</f>
        <v>0</v>
      </c>
      <c r="O181" s="282">
        <f>[5]B!AG2104</f>
        <v>0</v>
      </c>
      <c r="P181" s="282">
        <f>[5]B!AH2104</f>
        <v>0</v>
      </c>
      <c r="Q181" s="282">
        <f>[5]B!AI2104</f>
        <v>0</v>
      </c>
      <c r="R181" s="282">
        <f>[5]B!AJ2104</f>
        <v>3</v>
      </c>
      <c r="S181" s="439">
        <f>[5]B!$I$2104</f>
        <v>15</v>
      </c>
      <c r="T181" s="439">
        <f>[5]B!$L$2104</f>
        <v>0</v>
      </c>
      <c r="U181" s="144"/>
      <c r="V181" s="97">
        <f>[5]B!$AL$2104</f>
        <v>20927630</v>
      </c>
    </row>
    <row r="182" spans="1:22" ht="15" customHeight="1" x14ac:dyDescent="0.2">
      <c r="A182" s="145" t="s">
        <v>267</v>
      </c>
      <c r="B182" s="146" t="s">
        <v>268</v>
      </c>
      <c r="C182" s="283">
        <f>[5]B!C2190</f>
        <v>5</v>
      </c>
      <c r="D182" s="283">
        <f>[5]B!H2190</f>
        <v>5</v>
      </c>
      <c r="E182" s="282">
        <f>[5]B!I2190</f>
        <v>5</v>
      </c>
      <c r="F182" s="282">
        <f>[5]B!J2190</f>
        <v>0</v>
      </c>
      <c r="G182" s="282">
        <f>[5]B!K2190</f>
        <v>0</v>
      </c>
      <c r="H182" s="282">
        <f>[5]B!L2190</f>
        <v>0</v>
      </c>
      <c r="I182" s="282">
        <f>[5]B!M2190</f>
        <v>0</v>
      </c>
      <c r="J182" s="282">
        <f>[5]B!N2190</f>
        <v>0</v>
      </c>
      <c r="K182" s="282">
        <v>3</v>
      </c>
      <c r="L182" s="282">
        <f>[5]B!AD2190</f>
        <v>0</v>
      </c>
      <c r="M182" s="282">
        <f>[5]B!AE2190</f>
        <v>0</v>
      </c>
      <c r="N182" s="282">
        <f>[5]B!AF2190</f>
        <v>0</v>
      </c>
      <c r="O182" s="282">
        <f>[5]B!AG2190</f>
        <v>0</v>
      </c>
      <c r="P182" s="282">
        <f>[5]B!AH2190</f>
        <v>0</v>
      </c>
      <c r="Q182" s="282">
        <f>[5]B!AI2190</f>
        <v>0</v>
      </c>
      <c r="R182" s="282">
        <f>[5]B!AJ2190</f>
        <v>0</v>
      </c>
      <c r="S182" s="439">
        <f>[5]B!$I$2190</f>
        <v>5</v>
      </c>
      <c r="T182" s="439">
        <f>[5]B!$L$2190</f>
        <v>0</v>
      </c>
      <c r="U182" s="144"/>
      <c r="V182" s="97">
        <f>[5]B!$AL$2190</f>
        <v>754620</v>
      </c>
    </row>
    <row r="183" spans="1:22" ht="15" customHeight="1" x14ac:dyDescent="0.2">
      <c r="A183" s="145" t="s">
        <v>269</v>
      </c>
      <c r="B183" s="146" t="s">
        <v>270</v>
      </c>
      <c r="C183" s="283">
        <f>[5]B!C2379</f>
        <v>184</v>
      </c>
      <c r="D183" s="283">
        <f>[5]B!H2379</f>
        <v>148</v>
      </c>
      <c r="E183" s="282">
        <f>[5]B!I2379</f>
        <v>116</v>
      </c>
      <c r="F183" s="282">
        <f>[5]B!J2379</f>
        <v>32</v>
      </c>
      <c r="G183" s="282">
        <f>[5]B!K2379</f>
        <v>6</v>
      </c>
      <c r="H183" s="282">
        <f>[5]B!L2379</f>
        <v>27</v>
      </c>
      <c r="I183" s="282">
        <f>[5]B!M2379</f>
        <v>3</v>
      </c>
      <c r="J183" s="282">
        <f>[5]B!N2379</f>
        <v>0</v>
      </c>
      <c r="K183" s="284"/>
      <c r="L183" s="282">
        <f>[5]B!AD2379</f>
        <v>1</v>
      </c>
      <c r="M183" s="282">
        <f>[5]B!AE2379</f>
        <v>0</v>
      </c>
      <c r="N183" s="282">
        <f>[5]B!AF2379</f>
        <v>0</v>
      </c>
      <c r="O183" s="282">
        <f>[5]B!AG2379</f>
        <v>0</v>
      </c>
      <c r="P183" s="282">
        <f>[5]B!AH2379</f>
        <v>0</v>
      </c>
      <c r="Q183" s="282">
        <f>[5]B!AI2379</f>
        <v>0</v>
      </c>
      <c r="R183" s="282">
        <f>[5]B!AJ2379</f>
        <v>36</v>
      </c>
      <c r="S183" s="439">
        <f>[5]B!$I$2379</f>
        <v>116</v>
      </c>
      <c r="T183" s="439">
        <f>[5]B!$L$2379</f>
        <v>27</v>
      </c>
      <c r="U183" s="144"/>
      <c r="V183" s="97">
        <f>[5]B!$AL$2379</f>
        <v>38068490</v>
      </c>
    </row>
    <row r="184" spans="1:22" ht="15" customHeight="1" x14ac:dyDescent="0.2">
      <c r="A184" s="145" t="s">
        <v>271</v>
      </c>
      <c r="B184" s="146" t="s">
        <v>272</v>
      </c>
      <c r="C184" s="279">
        <f>[5]B!C2419</f>
        <v>20</v>
      </c>
      <c r="D184" s="279">
        <f>[5]B!H2419</f>
        <v>17</v>
      </c>
      <c r="E184" s="282">
        <f>[5]B!I2419</f>
        <v>10</v>
      </c>
      <c r="F184" s="282">
        <f>[5]B!J2419</f>
        <v>7</v>
      </c>
      <c r="G184" s="282">
        <f>[5]B!K2419</f>
        <v>1</v>
      </c>
      <c r="H184" s="282">
        <f>[5]B!L2419</f>
        <v>2</v>
      </c>
      <c r="I184" s="282">
        <f>[5]B!M2419</f>
        <v>0</v>
      </c>
      <c r="J184" s="282">
        <f>[5]B!N2419</f>
        <v>0</v>
      </c>
      <c r="K184" s="282">
        <v>4</v>
      </c>
      <c r="L184" s="282">
        <f>[5]B!AD2419</f>
        <v>0</v>
      </c>
      <c r="M184" s="282">
        <f>[5]B!AE2419</f>
        <v>0</v>
      </c>
      <c r="N184" s="282">
        <f>[5]B!AF2419</f>
        <v>0</v>
      </c>
      <c r="O184" s="282">
        <f>[5]B!AG2419</f>
        <v>0</v>
      </c>
      <c r="P184" s="282">
        <f>[5]B!AH2419</f>
        <v>0</v>
      </c>
      <c r="Q184" s="282">
        <f>[5]B!AI2419</f>
        <v>0</v>
      </c>
      <c r="R184" s="282">
        <f>[5]B!AJ2419</f>
        <v>8</v>
      </c>
      <c r="S184" s="439">
        <f>[5]B!$I$2419</f>
        <v>10</v>
      </c>
      <c r="T184" s="439">
        <f>[5]B!$L$2419</f>
        <v>2</v>
      </c>
      <c r="U184" s="144"/>
      <c r="V184" s="97">
        <f>[5]B!AL2419</f>
        <v>1672540</v>
      </c>
    </row>
    <row r="185" spans="1:22" ht="15" customHeight="1" x14ac:dyDescent="0.2">
      <c r="A185" s="145" t="s">
        <v>273</v>
      </c>
      <c r="B185" s="146" t="s">
        <v>274</v>
      </c>
      <c r="C185" s="279">
        <f>[5]B!C2541</f>
        <v>87</v>
      </c>
      <c r="D185" s="279">
        <f>[5]B!H2541</f>
        <v>73</v>
      </c>
      <c r="E185" s="282">
        <f>[5]B!I2541</f>
        <v>52</v>
      </c>
      <c r="F185" s="282">
        <f>[5]B!J2541</f>
        <v>21</v>
      </c>
      <c r="G185" s="282">
        <f>[5]B!K2541</f>
        <v>3</v>
      </c>
      <c r="H185" s="282">
        <f>[5]B!L2541</f>
        <v>7</v>
      </c>
      <c r="I185" s="282">
        <f>[5]B!M2541</f>
        <v>4</v>
      </c>
      <c r="J185" s="282">
        <f>[5]B!N2541</f>
        <v>0</v>
      </c>
      <c r="K185" s="280">
        <v>0</v>
      </c>
      <c r="L185" s="282">
        <f>[5]B!AD2541</f>
        <v>0</v>
      </c>
      <c r="M185" s="282">
        <f>[5]B!AE2541</f>
        <v>0</v>
      </c>
      <c r="N185" s="282">
        <f>[5]B!AF2541</f>
        <v>0</v>
      </c>
      <c r="O185" s="282">
        <f>[5]B!AG2541</f>
        <v>0</v>
      </c>
      <c r="P185" s="282">
        <f>[5]B!AH2541</f>
        <v>0</v>
      </c>
      <c r="Q185" s="282">
        <f>[5]B!AI2541</f>
        <v>0</v>
      </c>
      <c r="R185" s="282">
        <f>[5]B!AJ2541</f>
        <v>24</v>
      </c>
      <c r="S185" s="439">
        <f>[5]B!$I$2541</f>
        <v>52</v>
      </c>
      <c r="T185" s="439">
        <f>[5]B!$L$2541</f>
        <v>7</v>
      </c>
      <c r="U185" s="144"/>
      <c r="V185" s="97">
        <f>[5]B!AL2541</f>
        <v>12480315</v>
      </c>
    </row>
    <row r="186" spans="1:22" ht="15" customHeight="1" x14ac:dyDescent="0.2">
      <c r="A186" s="145" t="s">
        <v>275</v>
      </c>
      <c r="B186" s="146" t="s">
        <v>276</v>
      </c>
      <c r="C186" s="279">
        <f>[5]B!C2575</f>
        <v>15</v>
      </c>
      <c r="D186" s="279">
        <f>[5]B!H2575</f>
        <v>13</v>
      </c>
      <c r="E186" s="282">
        <f>[5]B!I2575</f>
        <v>12</v>
      </c>
      <c r="F186" s="282">
        <f>[5]B!J2575</f>
        <v>1</v>
      </c>
      <c r="G186" s="282">
        <f>[5]B!K2575</f>
        <v>0</v>
      </c>
      <c r="H186" s="282">
        <f>[5]B!L2575</f>
        <v>0</v>
      </c>
      <c r="I186" s="282">
        <f>[5]B!M2575</f>
        <v>2</v>
      </c>
      <c r="J186" s="282">
        <f>[5]B!N2575</f>
        <v>0</v>
      </c>
      <c r="K186" s="280">
        <v>2</v>
      </c>
      <c r="L186" s="282">
        <f>[5]B!AD2575</f>
        <v>0</v>
      </c>
      <c r="M186" s="282">
        <f>[5]B!AE2575</f>
        <v>0</v>
      </c>
      <c r="N186" s="282">
        <f>[5]B!AF2575</f>
        <v>0</v>
      </c>
      <c r="O186" s="282">
        <f>[5]B!AG2575</f>
        <v>0</v>
      </c>
      <c r="P186" s="282">
        <f>[5]B!AH2575</f>
        <v>0</v>
      </c>
      <c r="Q186" s="282">
        <f>[5]B!AI2575</f>
        <v>0</v>
      </c>
      <c r="R186" s="282">
        <f>[5]B!AJ2575</f>
        <v>1</v>
      </c>
      <c r="S186" s="439">
        <f>[5]B!$I$2575</f>
        <v>12</v>
      </c>
      <c r="T186" s="439">
        <f>[5]B!$L$2575</f>
        <v>0</v>
      </c>
      <c r="U186" s="144"/>
      <c r="V186" s="97">
        <f>[5]B!AL2575</f>
        <v>3064210</v>
      </c>
    </row>
    <row r="187" spans="1:22" ht="15" customHeight="1" x14ac:dyDescent="0.2">
      <c r="A187" s="145" t="s">
        <v>277</v>
      </c>
      <c r="B187" s="146" t="s">
        <v>278</v>
      </c>
      <c r="C187" s="279">
        <f>[5]B!C2615</f>
        <v>73</v>
      </c>
      <c r="D187" s="279">
        <f>[5]B!H2615</f>
        <v>58</v>
      </c>
      <c r="E187" s="282">
        <f>[5]B!I2615</f>
        <v>39</v>
      </c>
      <c r="F187" s="282">
        <f>[5]B!J2615</f>
        <v>19</v>
      </c>
      <c r="G187" s="282">
        <f>[5]B!K2615</f>
        <v>2</v>
      </c>
      <c r="H187" s="282">
        <f>[5]B!L2615</f>
        <v>10</v>
      </c>
      <c r="I187" s="282">
        <f>[5]B!M2615</f>
        <v>3</v>
      </c>
      <c r="J187" s="282">
        <f>[5]B!N2615</f>
        <v>0</v>
      </c>
      <c r="K187" s="280">
        <v>0</v>
      </c>
      <c r="L187" s="282">
        <f>[5]B!AD2615</f>
        <v>0</v>
      </c>
      <c r="M187" s="282">
        <f>[5]B!AE2615</f>
        <v>0</v>
      </c>
      <c r="N187" s="282">
        <f>[5]B!AF2615</f>
        <v>0</v>
      </c>
      <c r="O187" s="282">
        <f>[5]B!AG2615</f>
        <v>0</v>
      </c>
      <c r="P187" s="282">
        <f>[5]B!AH2615</f>
        <v>0</v>
      </c>
      <c r="Q187" s="282">
        <f>[5]B!AI2615</f>
        <v>0</v>
      </c>
      <c r="R187" s="282">
        <f>[5]B!AJ2615</f>
        <v>21</v>
      </c>
      <c r="S187" s="439">
        <f>[5]B!$I$2615</f>
        <v>39</v>
      </c>
      <c r="T187" s="439">
        <f>[5]B!$L$2615</f>
        <v>10</v>
      </c>
      <c r="U187" s="144"/>
      <c r="V187" s="97">
        <f>[5]B!AL2615</f>
        <v>9420670</v>
      </c>
    </row>
    <row r="188" spans="1:22" ht="15" customHeight="1" x14ac:dyDescent="0.2">
      <c r="A188" s="147" t="s">
        <v>279</v>
      </c>
      <c r="B188" s="146" t="s">
        <v>280</v>
      </c>
      <c r="C188" s="285">
        <f>SUM(C189:C191)</f>
        <v>99</v>
      </c>
      <c r="D188" s="285">
        <f t="shared" ref="D188:J188" si="7">SUM(D189:D191)</f>
        <v>96</v>
      </c>
      <c r="E188" s="285">
        <f t="shared" si="7"/>
        <v>22</v>
      </c>
      <c r="F188" s="285">
        <f t="shared" si="7"/>
        <v>74</v>
      </c>
      <c r="G188" s="285">
        <f t="shared" si="7"/>
        <v>3</v>
      </c>
      <c r="H188" s="285">
        <f t="shared" si="7"/>
        <v>0</v>
      </c>
      <c r="I188" s="285">
        <f t="shared" si="7"/>
        <v>0</v>
      </c>
      <c r="J188" s="285">
        <f t="shared" si="7"/>
        <v>0</v>
      </c>
      <c r="K188" s="284"/>
      <c r="L188" s="285">
        <f>SUM(L189:L191)</f>
        <v>0</v>
      </c>
      <c r="M188" s="285">
        <f t="shared" ref="M188:R188" si="8">SUM(M189:M191)</f>
        <v>0</v>
      </c>
      <c r="N188" s="285">
        <f t="shared" si="8"/>
        <v>0</v>
      </c>
      <c r="O188" s="285">
        <f t="shared" si="8"/>
        <v>0</v>
      </c>
      <c r="P188" s="285">
        <f t="shared" si="8"/>
        <v>0</v>
      </c>
      <c r="Q188" s="285">
        <f t="shared" si="8"/>
        <v>0</v>
      </c>
      <c r="R188" s="285">
        <f t="shared" si="8"/>
        <v>74</v>
      </c>
      <c r="S188" s="440">
        <f>SUM(S189:S191)</f>
        <v>22</v>
      </c>
      <c r="T188" s="440">
        <f>SUM(T189:T191)</f>
        <v>0</v>
      </c>
      <c r="U188" s="144"/>
      <c r="V188" s="148">
        <f>SUM(V189:V191)</f>
        <v>3463460</v>
      </c>
    </row>
    <row r="189" spans="1:22" ht="15" customHeight="1" x14ac:dyDescent="0.2">
      <c r="A189" s="149"/>
      <c r="B189" s="150" t="s">
        <v>281</v>
      </c>
      <c r="C189" s="286">
        <f>[5]B!C2621</f>
        <v>99</v>
      </c>
      <c r="D189" s="286">
        <f>[5]B!H2621</f>
        <v>96</v>
      </c>
      <c r="E189" s="282">
        <f>[5]B!I2621</f>
        <v>22</v>
      </c>
      <c r="F189" s="282">
        <f>[5]B!J2621</f>
        <v>74</v>
      </c>
      <c r="G189" s="282">
        <f>[5]B!K2621</f>
        <v>3</v>
      </c>
      <c r="H189" s="282">
        <f>[5]B!L2621</f>
        <v>0</v>
      </c>
      <c r="I189" s="282">
        <f>[5]B!M2621</f>
        <v>0</v>
      </c>
      <c r="J189" s="282">
        <f>[5]B!N2621</f>
        <v>0</v>
      </c>
      <c r="K189" s="284"/>
      <c r="L189" s="282">
        <f>[5]B!AD2621</f>
        <v>0</v>
      </c>
      <c r="M189" s="282">
        <f>[5]B!AE2621</f>
        <v>0</v>
      </c>
      <c r="N189" s="282">
        <f>[5]B!AF2621</f>
        <v>0</v>
      </c>
      <c r="O189" s="282">
        <f>[5]B!AG2621</f>
        <v>0</v>
      </c>
      <c r="P189" s="282">
        <f>[5]B!AH2621</f>
        <v>0</v>
      </c>
      <c r="Q189" s="282">
        <f>[5]B!AI2621</f>
        <v>0</v>
      </c>
      <c r="R189" s="282">
        <f>[5]B!AJ2621</f>
        <v>74</v>
      </c>
      <c r="S189" s="439">
        <f>[5]B!$I$2621</f>
        <v>22</v>
      </c>
      <c r="T189" s="439">
        <f>[5]B!$L$2621</f>
        <v>0</v>
      </c>
      <c r="U189" s="144"/>
      <c r="V189" s="97">
        <f>[5]B!$AL$2621</f>
        <v>3463460</v>
      </c>
    </row>
    <row r="190" spans="1:22" ht="15" customHeight="1" x14ac:dyDescent="0.2">
      <c r="A190" s="149"/>
      <c r="B190" s="150" t="s">
        <v>282</v>
      </c>
      <c r="C190" s="286">
        <f>[5]B!C2622</f>
        <v>0</v>
      </c>
      <c r="D190" s="286">
        <f>[5]B!H2622</f>
        <v>0</v>
      </c>
      <c r="E190" s="282">
        <f>[5]B!I2622</f>
        <v>0</v>
      </c>
      <c r="F190" s="282">
        <f>[5]B!J2622</f>
        <v>0</v>
      </c>
      <c r="G190" s="282">
        <f>[5]B!K2622</f>
        <v>0</v>
      </c>
      <c r="H190" s="282">
        <f>[5]B!L2622</f>
        <v>0</v>
      </c>
      <c r="I190" s="282">
        <f>[5]B!M2622</f>
        <v>0</v>
      </c>
      <c r="J190" s="282">
        <f>[5]B!N2622</f>
        <v>0</v>
      </c>
      <c r="K190" s="284"/>
      <c r="L190" s="282">
        <f>[5]B!AD2622</f>
        <v>0</v>
      </c>
      <c r="M190" s="282">
        <f>[5]B!AE2622</f>
        <v>0</v>
      </c>
      <c r="N190" s="282">
        <f>[5]B!AF2622</f>
        <v>0</v>
      </c>
      <c r="O190" s="282">
        <f>[5]B!AG2622</f>
        <v>0</v>
      </c>
      <c r="P190" s="282">
        <f>[5]B!AH2622</f>
        <v>0</v>
      </c>
      <c r="Q190" s="282">
        <f>[5]B!AI2622</f>
        <v>0</v>
      </c>
      <c r="R190" s="282">
        <f>[5]B!AJ2622</f>
        <v>0</v>
      </c>
      <c r="S190" s="439">
        <f>[5]B!$I$2622</f>
        <v>0</v>
      </c>
      <c r="T190" s="439">
        <f>[5]B!$L$2622</f>
        <v>0</v>
      </c>
      <c r="U190" s="144"/>
      <c r="V190" s="97">
        <f>[5]B!$AL$2622</f>
        <v>0</v>
      </c>
    </row>
    <row r="191" spans="1:22" ht="15" customHeight="1" x14ac:dyDescent="0.2">
      <c r="A191" s="149"/>
      <c r="B191" s="150" t="s">
        <v>283</v>
      </c>
      <c r="C191" s="439">
        <f>SUM([5]B!C2623:C2627)</f>
        <v>0</v>
      </c>
      <c r="D191" s="439">
        <f>SUM([5]B!H2623:H2627)</f>
        <v>0</v>
      </c>
      <c r="E191" s="441">
        <f>SUM([5]B!I2623:I2627)</f>
        <v>0</v>
      </c>
      <c r="F191" s="441">
        <f>SUM([5]B!J2623:J2627)</f>
        <v>0</v>
      </c>
      <c r="G191" s="441">
        <f>SUM([5]B!K2623:K2627)</f>
        <v>0</v>
      </c>
      <c r="H191" s="441">
        <f>SUM([5]B!L2623:L2627)</f>
        <v>0</v>
      </c>
      <c r="I191" s="441">
        <f>SUM([5]B!M2623:M2627)</f>
        <v>0</v>
      </c>
      <c r="J191" s="441">
        <f>SUM([5]B!N2623:N2627)</f>
        <v>0</v>
      </c>
      <c r="K191" s="284"/>
      <c r="L191" s="441">
        <f>SUM([5]B!AD2623:AD2627)</f>
        <v>0</v>
      </c>
      <c r="M191" s="441">
        <f>SUM([5]B!AE2623:AE2627)</f>
        <v>0</v>
      </c>
      <c r="N191" s="441">
        <f>SUM([5]B!AF2623:AF2627)</f>
        <v>0</v>
      </c>
      <c r="O191" s="441">
        <f>SUM([5]B!AG2623:AG2627)</f>
        <v>0</v>
      </c>
      <c r="P191" s="441">
        <f>SUM([5]B!AH2623:AH2627)</f>
        <v>0</v>
      </c>
      <c r="Q191" s="441">
        <f>SUM([5]B!AI2623:AI2627)</f>
        <v>0</v>
      </c>
      <c r="R191" s="441">
        <f>SUM([5]B!AJ2623:AJ2627)</f>
        <v>0</v>
      </c>
      <c r="S191" s="441">
        <f>SUM([5]B!I2623:I2627)</f>
        <v>0</v>
      </c>
      <c r="T191" s="441">
        <f>SUM([5]B!L2623:L2627)</f>
        <v>0</v>
      </c>
      <c r="U191" s="151"/>
      <c r="V191" s="441">
        <f>SUM([5]B!AL2623:AL2627)</f>
        <v>0</v>
      </c>
    </row>
    <row r="192" spans="1:22" ht="15" customHeight="1" x14ac:dyDescent="0.2">
      <c r="A192" s="145" t="s">
        <v>284</v>
      </c>
      <c r="B192" s="146" t="s">
        <v>285</v>
      </c>
      <c r="C192" s="279">
        <f>[5]B!C2858</f>
        <v>89</v>
      </c>
      <c r="D192" s="279">
        <f>[5]B!H2858</f>
        <v>78</v>
      </c>
      <c r="E192" s="282">
        <f>[5]B!I2858</f>
        <v>65</v>
      </c>
      <c r="F192" s="282">
        <f>[5]B!J2858</f>
        <v>13</v>
      </c>
      <c r="G192" s="282">
        <f>[5]B!K2858</f>
        <v>3</v>
      </c>
      <c r="H192" s="282">
        <f>[5]B!L2858</f>
        <v>7</v>
      </c>
      <c r="I192" s="282">
        <f>[5]B!M2858</f>
        <v>1</v>
      </c>
      <c r="J192" s="282">
        <f>[5]B!N2858</f>
        <v>0</v>
      </c>
      <c r="K192" s="280">
        <v>7</v>
      </c>
      <c r="L192" s="282">
        <f>[5]B!AD2858</f>
        <v>0</v>
      </c>
      <c r="M192" s="282">
        <f>[5]B!AE2858</f>
        <v>0</v>
      </c>
      <c r="N192" s="282">
        <f>[5]B!AF2858</f>
        <v>0</v>
      </c>
      <c r="O192" s="282">
        <f>[5]B!AG2858</f>
        <v>0</v>
      </c>
      <c r="P192" s="282">
        <f>[5]B!AH2858</f>
        <v>0</v>
      </c>
      <c r="Q192" s="282">
        <f>[5]B!AI2858</f>
        <v>0</v>
      </c>
      <c r="R192" s="282">
        <f>[5]B!AJ2858</f>
        <v>16</v>
      </c>
      <c r="S192" s="439">
        <f>[5]B!$I$2858</f>
        <v>65</v>
      </c>
      <c r="T192" s="439">
        <f>[5]B!$L$2858</f>
        <v>7</v>
      </c>
      <c r="U192" s="151"/>
      <c r="V192" s="100">
        <f>[5]B!$AL$2858</f>
        <v>25582520</v>
      </c>
    </row>
    <row r="193" spans="1:28" ht="15" customHeight="1" x14ac:dyDescent="0.2">
      <c r="A193" s="145" t="s">
        <v>286</v>
      </c>
      <c r="B193" s="146" t="s">
        <v>287</v>
      </c>
      <c r="C193" s="283">
        <f>SUM([5]B!C3084)</f>
        <v>81</v>
      </c>
      <c r="D193" s="283">
        <f>SUM([5]B!H3084)</f>
        <v>40</v>
      </c>
      <c r="E193" s="282">
        <f>SUM([5]B!I3084)</f>
        <v>40</v>
      </c>
      <c r="F193" s="282">
        <f>SUM([5]B!J3084)</f>
        <v>0</v>
      </c>
      <c r="G193" s="282">
        <f>SUM([5]B!K3084)</f>
        <v>1</v>
      </c>
      <c r="H193" s="282">
        <f>SUM([5]B!L3084)</f>
        <v>40</v>
      </c>
      <c r="I193" s="282">
        <f>SUM([5]B!M3084)</f>
        <v>0</v>
      </c>
      <c r="J193" s="282">
        <f>SUM([5]B!N3084)</f>
        <v>0</v>
      </c>
      <c r="K193" s="282">
        <v>77</v>
      </c>
      <c r="L193" s="282">
        <f>SUM([5]B!AD3084)</f>
        <v>0</v>
      </c>
      <c r="M193" s="282">
        <f>SUM([5]B!AE3084)</f>
        <v>0</v>
      </c>
      <c r="N193" s="282">
        <f>SUM([5]B!AF3084)</f>
        <v>0</v>
      </c>
      <c r="O193" s="282">
        <f>SUM([5]B!AG3084)</f>
        <v>0</v>
      </c>
      <c r="P193" s="282">
        <f>SUM([5]B!AH3084)</f>
        <v>0</v>
      </c>
      <c r="Q193" s="282">
        <f>SUM([5]B!AI3084)</f>
        <v>0</v>
      </c>
      <c r="R193" s="282">
        <f>SUM([5]B!AJ3084)</f>
        <v>1</v>
      </c>
      <c r="S193" s="439">
        <f>[5]B!$I$3084</f>
        <v>40</v>
      </c>
      <c r="T193" s="439">
        <f>[5]B!$L$3084</f>
        <v>40</v>
      </c>
      <c r="U193" s="151"/>
      <c r="V193" s="152">
        <f>[5]B!AL3084</f>
        <v>1493510</v>
      </c>
    </row>
    <row r="194" spans="1:28" ht="15" customHeight="1" x14ac:dyDescent="0.2">
      <c r="A194" s="153" t="s">
        <v>286</v>
      </c>
      <c r="B194" s="154" t="s">
        <v>288</v>
      </c>
      <c r="C194" s="287">
        <f>[5]B!C2870</f>
        <v>7</v>
      </c>
      <c r="D194" s="279">
        <f>[5]B!H2870</f>
        <v>4</v>
      </c>
      <c r="E194" s="288">
        <f>[5]B!I2870</f>
        <v>3</v>
      </c>
      <c r="F194" s="288">
        <f>[5]B!J2870</f>
        <v>1</v>
      </c>
      <c r="G194" s="288">
        <f>[5]B!K2870</f>
        <v>0</v>
      </c>
      <c r="H194" s="288">
        <f>[5]B!L2870</f>
        <v>2</v>
      </c>
      <c r="I194" s="288">
        <f>[5]B!M2870</f>
        <v>1</v>
      </c>
      <c r="J194" s="288">
        <f>[5]B!N2870</f>
        <v>0</v>
      </c>
      <c r="K194" s="289"/>
      <c r="L194" s="288">
        <f>[5]B!AD2870</f>
        <v>0</v>
      </c>
      <c r="M194" s="288">
        <f>[5]B!AE2870</f>
        <v>0</v>
      </c>
      <c r="N194" s="288">
        <f>[5]B!AF2870</f>
        <v>0</v>
      </c>
      <c r="O194" s="288">
        <f>[5]B!AG2870</f>
        <v>0</v>
      </c>
      <c r="P194" s="288">
        <f>[5]B!AH2870</f>
        <v>0</v>
      </c>
      <c r="Q194" s="288">
        <f>[5]B!AI2870</f>
        <v>0</v>
      </c>
      <c r="R194" s="288">
        <f>[5]B!AJ2870</f>
        <v>1</v>
      </c>
      <c r="S194" s="144"/>
      <c r="T194" s="144"/>
      <c r="U194" s="442">
        <f>[5]B!C2870</f>
        <v>7</v>
      </c>
      <c r="V194" s="442">
        <f>+([5]B!$AL2870)*0.75</f>
        <v>148140</v>
      </c>
    </row>
    <row r="195" spans="1:28" s="3" customFormat="1" ht="15" customHeight="1" x14ac:dyDescent="0.2">
      <c r="A195" s="610" t="s">
        <v>289</v>
      </c>
      <c r="B195" s="610"/>
      <c r="C195" s="290">
        <f>SUM(C175:C188)+C192+C193+C194</f>
        <v>956</v>
      </c>
      <c r="D195" s="290">
        <f t="shared" ref="D195:J195" si="9">SUM(D175:D188)+D192+D193+D194</f>
        <v>781</v>
      </c>
      <c r="E195" s="290">
        <f t="shared" si="9"/>
        <v>584</v>
      </c>
      <c r="F195" s="290">
        <f t="shared" si="9"/>
        <v>197</v>
      </c>
      <c r="G195" s="290">
        <f t="shared" si="9"/>
        <v>27</v>
      </c>
      <c r="H195" s="290">
        <f t="shared" si="9"/>
        <v>123</v>
      </c>
      <c r="I195" s="290">
        <f t="shared" si="9"/>
        <v>24</v>
      </c>
      <c r="J195" s="290">
        <f t="shared" si="9"/>
        <v>1</v>
      </c>
      <c r="K195" s="290">
        <f>SUM(K176:K182)+K192+K193+K184+K185+K186+K187</f>
        <v>251</v>
      </c>
      <c r="L195" s="290">
        <f t="shared" ref="L195:R195" si="10">SUM(L175:L188)+L192+L193+L194</f>
        <v>1</v>
      </c>
      <c r="M195" s="290">
        <f t="shared" si="10"/>
        <v>6</v>
      </c>
      <c r="N195" s="290">
        <f t="shared" si="10"/>
        <v>0</v>
      </c>
      <c r="O195" s="290">
        <f t="shared" si="10"/>
        <v>0</v>
      </c>
      <c r="P195" s="290">
        <f t="shared" si="10"/>
        <v>0</v>
      </c>
      <c r="Q195" s="290">
        <f t="shared" si="10"/>
        <v>0</v>
      </c>
      <c r="R195" s="290">
        <f t="shared" si="10"/>
        <v>217</v>
      </c>
      <c r="S195" s="443">
        <f>SUM(S175:S188)+S192+S193</f>
        <v>581</v>
      </c>
      <c r="T195" s="443">
        <f>SUM(T175:T188)+T192+T193</f>
        <v>121</v>
      </c>
      <c r="U195" s="442">
        <f>SUM(U194)</f>
        <v>7</v>
      </c>
      <c r="V195" s="102">
        <f>SUM(V175:V188)+V192+V193+V194</f>
        <v>162802160</v>
      </c>
    </row>
    <row r="196" spans="1:28" ht="24.95" customHeight="1" x14ac:dyDescent="0.2">
      <c r="A196" s="648" t="s">
        <v>290</v>
      </c>
      <c r="B196" s="648"/>
      <c r="C196" s="648"/>
      <c r="D196" s="648"/>
      <c r="E196" s="648"/>
      <c r="F196" s="648"/>
    </row>
    <row r="197" spans="1:28" ht="51" customHeight="1" x14ac:dyDescent="0.2">
      <c r="A197" s="550" t="s">
        <v>291</v>
      </c>
      <c r="B197" s="625"/>
      <c r="C197" s="556" t="s">
        <v>160</v>
      </c>
      <c r="D197" s="556" t="s">
        <v>292</v>
      </c>
      <c r="E197" s="596" t="s">
        <v>293</v>
      </c>
      <c r="F197" s="596" t="s">
        <v>294</v>
      </c>
      <c r="G197" s="476" t="s">
        <v>295</v>
      </c>
      <c r="H197" s="476" t="s">
        <v>296</v>
      </c>
      <c r="I197" s="476" t="s">
        <v>297</v>
      </c>
      <c r="J197" s="291" t="s">
        <v>297</v>
      </c>
    </row>
    <row r="198" spans="1:28" ht="32.25" customHeight="1" x14ac:dyDescent="0.2">
      <c r="A198" s="554"/>
      <c r="B198" s="627"/>
      <c r="C198" s="558"/>
      <c r="D198" s="558"/>
      <c r="E198" s="598"/>
      <c r="F198" s="598"/>
      <c r="G198" s="292" t="s">
        <v>293</v>
      </c>
      <c r="H198" s="292" t="s">
        <v>294</v>
      </c>
      <c r="I198" s="292" t="s">
        <v>293</v>
      </c>
      <c r="J198" s="293" t="s">
        <v>294</v>
      </c>
      <c r="S198" s="3"/>
      <c r="T198" s="3"/>
      <c r="U198" s="3"/>
      <c r="V198" s="3"/>
    </row>
    <row r="199" spans="1:28" ht="15" customHeight="1" x14ac:dyDescent="0.2">
      <c r="A199" s="604" t="s">
        <v>298</v>
      </c>
      <c r="B199" s="643"/>
      <c r="C199" s="445">
        <f>SUM(E199:F199)</f>
        <v>369</v>
      </c>
      <c r="D199" s="294">
        <v>202</v>
      </c>
      <c r="E199" s="295">
        <f>SUM([5]B!P1380,[5]B!P1514,[5]B!P1696,[5]B!P1760,[5]B!P1834,[5]B!P1877,[5]B!P2093,[5]B!P2103,[5]B!P2190,[5]B!P2379,[5]B!P2419,[5]B!P2541,[5]B!P2575,[5]B!P2615,[5]B!P2631,[5]B!P2858,[5]B!P2870,[5]B!P3073)</f>
        <v>27</v>
      </c>
      <c r="F199" s="295">
        <f>SUM([5]B!Q1380,[5]B!Q1514,[5]B!Q1696,[5]B!Q1760,[5]B!Q1834,[5]B!Q1877,[5]B!Q2093,[5]B!Q2103,[5]B!Q2190,[5]B!Q2379,[5]B!Q2419,[5]B!Q2541,[5]B!Q2575,[5]B!Q2615,[5]B!Q2631,[5]B!Q2858,[5]B!Q2870,[5]B!Q3073)</f>
        <v>342</v>
      </c>
      <c r="G199" s="294"/>
      <c r="H199" s="296"/>
      <c r="I199" s="296"/>
      <c r="J199" s="297"/>
      <c r="K199" s="158" t="str">
        <f>AA199</f>
        <v/>
      </c>
      <c r="AA199" s="159" t="str">
        <f>IF(C199&lt;D199,"Beneficiarios MAI no puede ser mayor al TOTAL","")</f>
        <v/>
      </c>
      <c r="AB199" s="159">
        <f>IF(C199&lt;D199,1,0)</f>
        <v>0</v>
      </c>
    </row>
    <row r="200" spans="1:28" ht="15" customHeight="1" x14ac:dyDescent="0.2">
      <c r="A200" s="644" t="s">
        <v>299</v>
      </c>
      <c r="B200" s="645"/>
      <c r="C200" s="445">
        <f>SUM(E200:F200)</f>
        <v>184</v>
      </c>
      <c r="D200" s="298">
        <v>138</v>
      </c>
      <c r="E200" s="299">
        <f>SUM([5]B!S1380,[5]B!S1514,[5]B!S1696,[5]B!S1760,[5]B!S1834,[5]B!S1877,[5]B!S2093,[5]B!S2103,[5]B!S2190,[5]B!S2379,[5]B!S2419,[5]B!S2541,[5]B!S2575,[5]B!S2615,[5]B!S2631,[5]B!S2858,[5]B!S2870,[5]B!S3073)</f>
        <v>48</v>
      </c>
      <c r="F200" s="299">
        <f>SUM([5]B!T1380,[5]B!T1514,[5]B!T1696,[5]B!T1760,[5]B!T1834,[5]B!T1877,[5]B!T2093,[5]B!T2103,[5]B!T2190,[5]B!T2379,[5]B!T2419,[5]B!T2541,[5]B!T2575,[5]B!T2615,[5]B!T2631,[5]B!T2858,[5]B!T2870,[5]B!T3073)</f>
        <v>136</v>
      </c>
      <c r="G200" s="298"/>
      <c r="H200" s="300"/>
      <c r="I200" s="300"/>
      <c r="J200" s="300"/>
      <c r="K200" s="158" t="str">
        <f>AA200</f>
        <v/>
      </c>
      <c r="S200" s="3"/>
      <c r="T200" s="3"/>
      <c r="V200" s="3"/>
      <c r="AA200" s="159" t="str">
        <f>IF(C200&lt;D200,"Beneficiarios MAI no puede ser mayor al TOTAL","")</f>
        <v/>
      </c>
      <c r="AB200" s="159">
        <f>IF(C200&lt;D200,1,0)</f>
        <v>0</v>
      </c>
    </row>
    <row r="201" spans="1:28" ht="15" customHeight="1" x14ac:dyDescent="0.2">
      <c r="A201" s="646" t="s">
        <v>300</v>
      </c>
      <c r="B201" s="160" t="s">
        <v>301</v>
      </c>
      <c r="C201" s="445">
        <f>SUM(E201:F201)</f>
        <v>151</v>
      </c>
      <c r="D201" s="294">
        <v>127</v>
      </c>
      <c r="E201" s="295">
        <f>SUM([5]B!Y1380,[5]B!Y1514,[5]B!Y1696,[5]B!Y1760,[5]B!Y1834,[5]B!Y1877,[5]B!Y2093,[5]B!Y2103,[5]B!Y2190,[5]B!Y2379,[5]B!Y2419,[5]B!Y2541,[5]B!Y2575,[5]B!Y2615,[5]B!Y2631,[5]B!Y2858,[5]B!Y2870,[5]B!Y3073)</f>
        <v>3</v>
      </c>
      <c r="F201" s="295">
        <f>SUM([5]B!Z1380,[5]B!Z1514,[5]B!Z1696,[5]B!Z1760,[5]B!Z1834,[5]B!Z1877,[5]B!Z2093,[5]B!Z2103,[5]B!Z2190,[5]B!Z2379,[5]B!Z2419,[5]B!Z2541,[5]B!Z2575,[5]B!Z2615,[5]B!Z2631,[5]B!Z2858,[5]B!Z2870,[5]B!Z3073)</f>
        <v>148</v>
      </c>
      <c r="G201" s="294"/>
      <c r="H201" s="296"/>
      <c r="I201" s="296"/>
      <c r="J201" s="296"/>
      <c r="K201" s="158" t="str">
        <f>AA201</f>
        <v/>
      </c>
      <c r="AA201" s="159" t="str">
        <f>IF(C201&lt;D201,"Beneficiarios MAI no puede ser mayor al TOTAL","")</f>
        <v/>
      </c>
      <c r="AB201" s="159">
        <f>IF(C201&lt;D201,1,0)</f>
        <v>0</v>
      </c>
    </row>
    <row r="202" spans="1:28" ht="15" customHeight="1" x14ac:dyDescent="0.2">
      <c r="A202" s="647"/>
      <c r="B202" s="161" t="s">
        <v>302</v>
      </c>
      <c r="C202" s="446">
        <f>SUM(E202:F202)</f>
        <v>1</v>
      </c>
      <c r="D202" s="301">
        <v>1</v>
      </c>
      <c r="E202" s="302">
        <f>SUM([5]B!V1380,[5]B!V1514,[5]B!V1696,[5]B!V1760,[5]B!V1834,[5]B!V1877,[5]B!V2093,[5]B!V2103,[5]B!V2190,[5]B!V2379,[5]B!V2419,[5]B!V2541,[5]B!V2575,[5]B!V2615,[5]B!V2631,[5]B!V2858,[5]B!V2870,[5]B!V3073)</f>
        <v>0</v>
      </c>
      <c r="F202" s="302">
        <f>SUM([5]B!W1380,[5]B!W1514,[5]B!W1696,[5]B!W1760,[5]B!W1834,[5]B!W1877,[5]B!W2093,[5]B!W2103,[5]B!W2190,[5]B!W2379,[5]B!W2419,[5]B!W2541,[5]B!W2575,[5]B!W2615,[5]B!W2631,[5]B!W2858,[5]B!W2870,[5]B!W3073)</f>
        <v>1</v>
      </c>
      <c r="G202" s="301"/>
      <c r="H202" s="303"/>
      <c r="I202" s="303"/>
      <c r="J202" s="303"/>
      <c r="K202" s="158" t="str">
        <f>AA202</f>
        <v/>
      </c>
      <c r="AA202" s="159" t="str">
        <f>IF(C202&lt;D202,"Beneficiarios MAI no puede ser mayor al TOTAL","")</f>
        <v/>
      </c>
      <c r="AB202" s="159">
        <f>IF(C202&lt;D202,1,0)</f>
        <v>0</v>
      </c>
    </row>
    <row r="203" spans="1:28" ht="24.95" customHeight="1" x14ac:dyDescent="0.2">
      <c r="A203" s="648" t="s">
        <v>303</v>
      </c>
      <c r="B203" s="648"/>
      <c r="C203" s="480"/>
      <c r="D203" s="480"/>
      <c r="E203" s="2"/>
      <c r="F203" s="2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</row>
    <row r="204" spans="1:28" ht="29.25" customHeight="1" x14ac:dyDescent="0.2">
      <c r="A204" s="649" t="s">
        <v>304</v>
      </c>
      <c r="B204" s="650"/>
      <c r="C204" s="556" t="s">
        <v>5</v>
      </c>
      <c r="D204" s="574" t="s">
        <v>6</v>
      </c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74"/>
    </row>
    <row r="205" spans="1:28" ht="20.25" customHeight="1" x14ac:dyDescent="0.2">
      <c r="A205" s="651"/>
      <c r="B205" s="652"/>
      <c r="C205" s="558"/>
      <c r="D205" s="575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74"/>
    </row>
    <row r="206" spans="1:28" ht="15" customHeight="1" x14ac:dyDescent="0.2">
      <c r="A206" s="660" t="s">
        <v>305</v>
      </c>
      <c r="B206" s="661"/>
      <c r="C206" s="447">
        <f>[5]B!C2862</f>
        <v>6</v>
      </c>
      <c r="D206" s="448">
        <f>[5]B!I2862</f>
        <v>6</v>
      </c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74"/>
      <c r="U206" s="74"/>
    </row>
    <row r="207" spans="1:28" ht="15" customHeight="1" x14ac:dyDescent="0.2">
      <c r="A207" s="662" t="s">
        <v>306</v>
      </c>
      <c r="B207" s="662"/>
      <c r="C207" s="449">
        <f>SUM([5]B!C2861+[5]B!C2863)</f>
        <v>2</v>
      </c>
      <c r="D207" s="450">
        <f>[5]B!I2861+[5]B!I2863</f>
        <v>2</v>
      </c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74"/>
    </row>
    <row r="208" spans="1:28" ht="24.95" customHeight="1" x14ac:dyDescent="0.2">
      <c r="A208" s="663" t="s">
        <v>307</v>
      </c>
      <c r="B208" s="663"/>
      <c r="C208" s="482"/>
      <c r="D208" s="304"/>
      <c r="E208" s="304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74"/>
      <c r="S208" s="260"/>
      <c r="T208" s="260"/>
    </row>
    <row r="209" spans="1:22" ht="24.95" customHeight="1" x14ac:dyDescent="0.2">
      <c r="A209" s="664" t="s">
        <v>229</v>
      </c>
      <c r="B209" s="664"/>
      <c r="C209" s="556" t="s">
        <v>160</v>
      </c>
      <c r="D209" s="588" t="s">
        <v>230</v>
      </c>
      <c r="E209" s="589"/>
      <c r="F209" s="589"/>
      <c r="G209" s="589"/>
      <c r="H209" s="590" t="s">
        <v>172</v>
      </c>
      <c r="I209" s="591"/>
      <c r="J209" s="592"/>
      <c r="K209" s="665" t="s">
        <v>173</v>
      </c>
      <c r="L209" s="614"/>
      <c r="M209" s="614"/>
      <c r="N209" s="596" t="s">
        <v>174</v>
      </c>
      <c r="O209" s="599" t="s">
        <v>175</v>
      </c>
      <c r="P209" s="600"/>
      <c r="Q209" s="568" t="s">
        <v>176</v>
      </c>
    </row>
    <row r="210" spans="1:22" s="84" customFormat="1" ht="20.100000000000001" customHeight="1" x14ac:dyDescent="0.2">
      <c r="A210" s="664"/>
      <c r="B210" s="664"/>
      <c r="C210" s="557"/>
      <c r="D210" s="615" t="s">
        <v>178</v>
      </c>
      <c r="E210" s="621" t="s">
        <v>179</v>
      </c>
      <c r="F210" s="621"/>
      <c r="G210" s="578" t="s">
        <v>239</v>
      </c>
      <c r="H210" s="580" t="s">
        <v>181</v>
      </c>
      <c r="I210" s="582" t="s">
        <v>182</v>
      </c>
      <c r="J210" s="584" t="s">
        <v>183</v>
      </c>
      <c r="K210" s="586" t="s">
        <v>308</v>
      </c>
      <c r="L210" s="587" t="s">
        <v>185</v>
      </c>
      <c r="M210" s="601" t="s">
        <v>186</v>
      </c>
      <c r="N210" s="597"/>
      <c r="O210" s="602" t="s">
        <v>187</v>
      </c>
      <c r="P210" s="603" t="s">
        <v>188</v>
      </c>
      <c r="Q210" s="569"/>
      <c r="S210" s="5"/>
      <c r="T210" s="5"/>
      <c r="U210" s="5"/>
      <c r="V210" s="5"/>
    </row>
    <row r="211" spans="1:22" s="84" customFormat="1" ht="20.100000000000001" customHeight="1" x14ac:dyDescent="0.2">
      <c r="A211" s="664"/>
      <c r="B211" s="664"/>
      <c r="C211" s="558"/>
      <c r="D211" s="616"/>
      <c r="E211" s="121" t="s">
        <v>189</v>
      </c>
      <c r="F211" s="89" t="s">
        <v>190</v>
      </c>
      <c r="G211" s="579"/>
      <c r="H211" s="581"/>
      <c r="I211" s="583"/>
      <c r="J211" s="585"/>
      <c r="K211" s="586"/>
      <c r="L211" s="587"/>
      <c r="M211" s="601"/>
      <c r="N211" s="598"/>
      <c r="O211" s="602"/>
      <c r="P211" s="603"/>
      <c r="Q211" s="570"/>
      <c r="S211" s="5"/>
      <c r="T211" s="5"/>
      <c r="U211" s="5"/>
      <c r="V211" s="5"/>
    </row>
    <row r="212" spans="1:22" ht="15" customHeight="1" x14ac:dyDescent="0.2">
      <c r="A212" s="667" t="s">
        <v>309</v>
      </c>
      <c r="B212" s="165" t="s">
        <v>310</v>
      </c>
      <c r="C212" s="165">
        <f>SUM([5]B!C1242:C1282)</f>
        <v>36</v>
      </c>
      <c r="D212" s="165">
        <f>SUM([5]B!D1242:D1285)</f>
        <v>36</v>
      </c>
      <c r="E212" s="165">
        <f>SUM([5]B!E1242:E1285)</f>
        <v>36</v>
      </c>
      <c r="F212" s="165">
        <f>SUM([5]B!F1242:F1285)</f>
        <v>0</v>
      </c>
      <c r="G212" s="165">
        <f>SUM([5]B!G1242:G1285)</f>
        <v>0</v>
      </c>
      <c r="H212" s="165">
        <f>SUM([5]B!AA1242:AA1285)</f>
        <v>10</v>
      </c>
      <c r="I212" s="165">
        <f>SUM([5]B!AB1242:AB1285)</f>
        <v>26</v>
      </c>
      <c r="J212" s="165">
        <f>SUM([5]B!AC1242:AC1285)</f>
        <v>0</v>
      </c>
      <c r="K212" s="165">
        <f>SUM([5]B!AD1242:AD1285)</f>
        <v>0</v>
      </c>
      <c r="L212" s="165">
        <f>SUM([5]B!AE1242:AE1285)</f>
        <v>0</v>
      </c>
      <c r="M212" s="165">
        <f>SUM([5]B!AF1242:AF1285)</f>
        <v>0</v>
      </c>
      <c r="N212" s="165">
        <f>SUM([5]B!AG1242:AG1285)</f>
        <v>0</v>
      </c>
      <c r="O212" s="165">
        <f>SUM([5]B!AH1242:AH1285)</f>
        <v>0</v>
      </c>
      <c r="P212" s="165">
        <f>SUM([5]B!AI1242:AI1285)</f>
        <v>0</v>
      </c>
      <c r="Q212" s="165">
        <f>SUM([5]B!AJ1242:AJ1285)</f>
        <v>0</v>
      </c>
    </row>
    <row r="213" spans="1:22" ht="15" customHeight="1" x14ac:dyDescent="0.2">
      <c r="A213" s="563"/>
      <c r="B213" s="166" t="s">
        <v>311</v>
      </c>
      <c r="C213" s="305">
        <f>SUM([5]B!C1283:C1297)</f>
        <v>8</v>
      </c>
      <c r="D213" s="305">
        <f>SUM([5]B!D1286:D1297)</f>
        <v>8</v>
      </c>
      <c r="E213" s="305">
        <f>SUM([5]B!E1286:E1297)</f>
        <v>8</v>
      </c>
      <c r="F213" s="305">
        <f>SUM([5]B!F1286:F1297)</f>
        <v>0</v>
      </c>
      <c r="G213" s="305">
        <f>SUM([5]B!G1286:G1297)</f>
        <v>0</v>
      </c>
      <c r="H213" s="305">
        <f>SUM([5]B!AA1286:AA1297)</f>
        <v>0</v>
      </c>
      <c r="I213" s="305">
        <f>SUM([5]B!AB1286:AB1297)</f>
        <v>6</v>
      </c>
      <c r="J213" s="305">
        <f>SUM([5]B!AC1286:AC1297)</f>
        <v>2</v>
      </c>
      <c r="K213" s="305">
        <f>SUM([5]B!AD1286:AD1297)</f>
        <v>0</v>
      </c>
      <c r="L213" s="305">
        <f>SUM([5]B!AE1286:AE1297)</f>
        <v>0</v>
      </c>
      <c r="M213" s="305">
        <f>SUM([5]B!AF1286:AF1297)</f>
        <v>0</v>
      </c>
      <c r="N213" s="305">
        <f>SUM([5]B!AG1286:AG1297)</f>
        <v>0</v>
      </c>
      <c r="O213" s="305">
        <f>SUM([5]B!AH1286:AH1297)</f>
        <v>0</v>
      </c>
      <c r="P213" s="305">
        <f>SUM([5]B!AI1286:AI1297)</f>
        <v>0</v>
      </c>
      <c r="Q213" s="305">
        <f>SUM([5]B!AJ1286:AJ1297)</f>
        <v>0</v>
      </c>
      <c r="U213" s="84"/>
      <c r="V213" s="84"/>
    </row>
    <row r="214" spans="1:22" ht="15" customHeight="1" x14ac:dyDescent="0.2">
      <c r="A214" s="668"/>
      <c r="B214" s="479" t="s">
        <v>160</v>
      </c>
      <c r="C214" s="168">
        <f>SUM(C212:C213)</f>
        <v>44</v>
      </c>
      <c r="D214" s="306">
        <f>SUM(D212:D213)</f>
        <v>44</v>
      </c>
      <c r="E214" s="307">
        <f t="shared" ref="E214:Q214" si="11">SUM(E212:E213)</f>
        <v>44</v>
      </c>
      <c r="F214" s="308">
        <f t="shared" si="11"/>
        <v>0</v>
      </c>
      <c r="G214" s="309">
        <f t="shared" si="11"/>
        <v>0</v>
      </c>
      <c r="H214" s="307">
        <f t="shared" si="11"/>
        <v>10</v>
      </c>
      <c r="I214" s="310">
        <f t="shared" si="11"/>
        <v>32</v>
      </c>
      <c r="J214" s="308">
        <f t="shared" si="11"/>
        <v>2</v>
      </c>
      <c r="K214" s="307">
        <f t="shared" si="11"/>
        <v>0</v>
      </c>
      <c r="L214" s="310">
        <f t="shared" si="11"/>
        <v>0</v>
      </c>
      <c r="M214" s="308">
        <f t="shared" si="11"/>
        <v>0</v>
      </c>
      <c r="N214" s="308">
        <f t="shared" si="11"/>
        <v>0</v>
      </c>
      <c r="O214" s="307">
        <f t="shared" si="11"/>
        <v>0</v>
      </c>
      <c r="P214" s="308">
        <f t="shared" si="11"/>
        <v>0</v>
      </c>
      <c r="Q214" s="306">
        <f t="shared" si="11"/>
        <v>0</v>
      </c>
      <c r="U214" s="84"/>
      <c r="V214" s="84"/>
    </row>
    <row r="215" spans="1:22" ht="15" customHeight="1" x14ac:dyDescent="0.2">
      <c r="A215" s="667" t="s">
        <v>312</v>
      </c>
      <c r="B215" s="165" t="s">
        <v>310</v>
      </c>
      <c r="C215" s="484">
        <f>SUM([5]B!C1382:C1420)</f>
        <v>1051</v>
      </c>
      <c r="D215" s="484">
        <f>SUM([5]B!D1382:D1420)</f>
        <v>1051</v>
      </c>
      <c r="E215" s="484">
        <f>SUM([5]B!E1382:E1420)</f>
        <v>1051</v>
      </c>
      <c r="F215" s="484">
        <f>SUM([5]B!F1382:F1420)</f>
        <v>0</v>
      </c>
      <c r="G215" s="484">
        <f>SUM([5]B!G1382:G1420)</f>
        <v>0</v>
      </c>
      <c r="H215" s="484">
        <f>SUM([5]B!AA1382:AA1420)</f>
        <v>17</v>
      </c>
      <c r="I215" s="484">
        <f>SUM([5]B!AB1382:AB1420)</f>
        <v>1034</v>
      </c>
      <c r="J215" s="484">
        <f>SUM([5]B!AC1382:AC1420)</f>
        <v>0</v>
      </c>
      <c r="K215" s="484">
        <f>SUM([5]B!AD1382:AD1420)</f>
        <v>0</v>
      </c>
      <c r="L215" s="484">
        <f>SUM([5]B!AE1382:AE1420)</f>
        <v>0</v>
      </c>
      <c r="M215" s="484">
        <f>SUM([5]B!AF1382:AF1420)</f>
        <v>0</v>
      </c>
      <c r="N215" s="484">
        <f>SUM([5]B!AG1382:AG1420)</f>
        <v>0</v>
      </c>
      <c r="O215" s="484">
        <f>SUM([5]B!AH1382:AH1420)</f>
        <v>0</v>
      </c>
      <c r="P215" s="484">
        <f>SUM([5]B!AI1382:AI1420)</f>
        <v>0</v>
      </c>
      <c r="Q215" s="169">
        <f>SUM([5]B!AJ1382:AJ1420)</f>
        <v>0</v>
      </c>
      <c r="S215" s="84"/>
      <c r="T215" s="84"/>
    </row>
    <row r="216" spans="1:22" ht="15" customHeight="1" x14ac:dyDescent="0.2">
      <c r="A216" s="563"/>
      <c r="B216" s="166" t="s">
        <v>313</v>
      </c>
      <c r="C216" s="311">
        <f>SUM([5]B!C1421:C1428)</f>
        <v>188</v>
      </c>
      <c r="D216" s="311">
        <f>SUM([5]B!D1421:D1428)</f>
        <v>188</v>
      </c>
      <c r="E216" s="311">
        <f>SUM([5]B!E1421:E1428)</f>
        <v>188</v>
      </c>
      <c r="F216" s="311">
        <f>SUM([5]B!F1421:F1428)</f>
        <v>0</v>
      </c>
      <c r="G216" s="311">
        <f>SUM([5]B!G1421:G1428)</f>
        <v>0</v>
      </c>
      <c r="H216" s="311">
        <f>SUM([5]B!AA1421:AA1428)</f>
        <v>0</v>
      </c>
      <c r="I216" s="311">
        <f>SUM([5]B!AB1421:AB1428)</f>
        <v>188</v>
      </c>
      <c r="J216" s="311">
        <f>SUM([5]B!AC1421:AC1428)</f>
        <v>0</v>
      </c>
      <c r="K216" s="311">
        <f>SUM([5]B!AD1421:AD1428)</f>
        <v>0</v>
      </c>
      <c r="L216" s="311">
        <f>SUM([5]B!AE1421:AE1428)</f>
        <v>0</v>
      </c>
      <c r="M216" s="311">
        <f>SUM([5]B!AF1421:AF1428)</f>
        <v>0</v>
      </c>
      <c r="N216" s="311">
        <f>SUM([5]B!AG1421:AG1428)</f>
        <v>0</v>
      </c>
      <c r="O216" s="311">
        <f>SUM([5]B!AH1421:AH1428)</f>
        <v>0</v>
      </c>
      <c r="P216" s="311">
        <f>SUM([5]B!AI1421:AI1428)</f>
        <v>0</v>
      </c>
      <c r="Q216" s="312">
        <f>SUM([5]B!AJ1421:AJ1428)</f>
        <v>0</v>
      </c>
      <c r="S216" s="84"/>
      <c r="T216" s="84"/>
    </row>
    <row r="217" spans="1:22" ht="15" customHeight="1" x14ac:dyDescent="0.2">
      <c r="A217" s="668"/>
      <c r="B217" s="479" t="s">
        <v>160</v>
      </c>
      <c r="C217" s="309">
        <f>SUM(C215:C216)</f>
        <v>1239</v>
      </c>
      <c r="D217" s="309">
        <f>SUM(D215:D216)</f>
        <v>1239</v>
      </c>
      <c r="E217" s="309">
        <f t="shared" ref="E217:Q217" si="12">SUM(E215:E216)</f>
        <v>1239</v>
      </c>
      <c r="F217" s="309">
        <f t="shared" si="12"/>
        <v>0</v>
      </c>
      <c r="G217" s="309">
        <f t="shared" si="12"/>
        <v>0</v>
      </c>
      <c r="H217" s="309">
        <f t="shared" si="12"/>
        <v>17</v>
      </c>
      <c r="I217" s="309">
        <f t="shared" si="12"/>
        <v>1222</v>
      </c>
      <c r="J217" s="309">
        <f t="shared" si="12"/>
        <v>0</v>
      </c>
      <c r="K217" s="309">
        <f t="shared" si="12"/>
        <v>0</v>
      </c>
      <c r="L217" s="309">
        <f t="shared" si="12"/>
        <v>0</v>
      </c>
      <c r="M217" s="309">
        <f t="shared" si="12"/>
        <v>0</v>
      </c>
      <c r="N217" s="309">
        <f t="shared" si="12"/>
        <v>0</v>
      </c>
      <c r="O217" s="309">
        <f t="shared" si="12"/>
        <v>0</v>
      </c>
      <c r="P217" s="309">
        <f t="shared" si="12"/>
        <v>0</v>
      </c>
      <c r="Q217" s="306">
        <f t="shared" si="12"/>
        <v>0</v>
      </c>
    </row>
    <row r="218" spans="1:22" ht="15" customHeight="1" x14ac:dyDescent="0.2">
      <c r="A218" s="667" t="s">
        <v>314</v>
      </c>
      <c r="B218" s="165" t="s">
        <v>310</v>
      </c>
      <c r="C218" s="311">
        <f>SUM([5]B!C1516:C1569)</f>
        <v>821</v>
      </c>
      <c r="D218" s="311">
        <f>SUM([5]B!D1516:D1569)</f>
        <v>821</v>
      </c>
      <c r="E218" s="311">
        <f>SUM([5]B!E1516:E1569)</f>
        <v>821</v>
      </c>
      <c r="F218" s="311">
        <f>SUM([5]B!F1516:F1564)</f>
        <v>0</v>
      </c>
      <c r="G218" s="311">
        <f>SUM([5]B!G1516:G1564)</f>
        <v>0</v>
      </c>
      <c r="H218" s="311">
        <f>SUM([5]B!AA1516:AA1564)</f>
        <v>417</v>
      </c>
      <c r="I218" s="311">
        <f>SUM([5]B!AB1516:AB1564)</f>
        <v>404</v>
      </c>
      <c r="J218" s="311">
        <f>SUM([5]B!AC1516:AC1564)</f>
        <v>0</v>
      </c>
      <c r="K218" s="311">
        <f>SUM([5]B!AD1516:AD1564)</f>
        <v>0</v>
      </c>
      <c r="L218" s="311">
        <f>SUM([5]B!AE1516:AE1564)</f>
        <v>0</v>
      </c>
      <c r="M218" s="311">
        <f>SUM([5]B!AF1516:AF1564)</f>
        <v>0</v>
      </c>
      <c r="N218" s="311">
        <f>SUM([5]B!AG1516:AG1564)</f>
        <v>0</v>
      </c>
      <c r="O218" s="311">
        <f>SUM([5]B!AH1516:AH1564)</f>
        <v>0</v>
      </c>
      <c r="P218" s="311">
        <f>SUM([5]B!AI1516:AI1564)</f>
        <v>0</v>
      </c>
      <c r="Q218" s="312">
        <f>SUM([5]B!AJ1516:AJ1564)</f>
        <v>0</v>
      </c>
    </row>
    <row r="219" spans="1:22" ht="15" customHeight="1" x14ac:dyDescent="0.2">
      <c r="A219" s="563"/>
      <c r="B219" s="170" t="s">
        <v>313</v>
      </c>
      <c r="C219" s="311">
        <f>SUM([5]B!C1570:C1585)</f>
        <v>12</v>
      </c>
      <c r="D219" s="311">
        <f>SUM([5]B!D1570:D1585)</f>
        <v>12</v>
      </c>
      <c r="E219" s="311">
        <f>SUM([5]B!E1570:E1585)</f>
        <v>12</v>
      </c>
      <c r="F219" s="311">
        <f>SUM([5]B!F1570:F1585)</f>
        <v>0</v>
      </c>
      <c r="G219" s="311">
        <f>SUM([5]B!G1570:G1585)</f>
        <v>0</v>
      </c>
      <c r="H219" s="311">
        <f>SUM([5]B!AA1570:AA1585)</f>
        <v>0</v>
      </c>
      <c r="I219" s="311">
        <f>SUM([5]B!AB1570:AB1585)</f>
        <v>12</v>
      </c>
      <c r="J219" s="311">
        <f>SUM([5]B!AC1570:AC1585)</f>
        <v>0</v>
      </c>
      <c r="K219" s="311">
        <f>SUM([5]B!AD1570:AD1585)</f>
        <v>0</v>
      </c>
      <c r="L219" s="311">
        <f>SUM([5]B!AE1570:AE1585)</f>
        <v>0</v>
      </c>
      <c r="M219" s="311">
        <f>SUM([5]B!AF1570:AF1585)</f>
        <v>0</v>
      </c>
      <c r="N219" s="311">
        <f>SUM([5]B!AG1570:AG1585)</f>
        <v>0</v>
      </c>
      <c r="O219" s="311">
        <f>SUM([5]B!AH1570:AH1585)</f>
        <v>0</v>
      </c>
      <c r="P219" s="311">
        <f>SUM([5]B!AI1570:AI1585)</f>
        <v>0</v>
      </c>
      <c r="Q219" s="312">
        <f>SUM([5]B!AJ1570:AJ1585)</f>
        <v>0</v>
      </c>
    </row>
    <row r="220" spans="1:22" ht="15" customHeight="1" x14ac:dyDescent="0.2">
      <c r="A220" s="668"/>
      <c r="B220" s="479" t="s">
        <v>160</v>
      </c>
      <c r="C220" s="309">
        <f>SUM(C218:C219)</f>
        <v>833</v>
      </c>
      <c r="D220" s="309">
        <f t="shared" ref="D220:Q220" si="13">SUM(D218:D219)</f>
        <v>833</v>
      </c>
      <c r="E220" s="309">
        <f t="shared" si="13"/>
        <v>833</v>
      </c>
      <c r="F220" s="309">
        <f t="shared" si="13"/>
        <v>0</v>
      </c>
      <c r="G220" s="309">
        <f t="shared" si="13"/>
        <v>0</v>
      </c>
      <c r="H220" s="309">
        <f t="shared" si="13"/>
        <v>417</v>
      </c>
      <c r="I220" s="309">
        <f t="shared" si="13"/>
        <v>416</v>
      </c>
      <c r="J220" s="309">
        <f t="shared" si="13"/>
        <v>0</v>
      </c>
      <c r="K220" s="309">
        <f t="shared" si="13"/>
        <v>0</v>
      </c>
      <c r="L220" s="309">
        <f t="shared" si="13"/>
        <v>0</v>
      </c>
      <c r="M220" s="309">
        <f t="shared" si="13"/>
        <v>0</v>
      </c>
      <c r="N220" s="309">
        <f t="shared" si="13"/>
        <v>0</v>
      </c>
      <c r="O220" s="309">
        <f t="shared" si="13"/>
        <v>0</v>
      </c>
      <c r="P220" s="309">
        <f t="shared" si="13"/>
        <v>0</v>
      </c>
      <c r="Q220" s="306">
        <f t="shared" si="13"/>
        <v>0</v>
      </c>
    </row>
    <row r="221" spans="1:22" ht="29.25" customHeight="1" x14ac:dyDescent="0.2">
      <c r="A221" s="483" t="s">
        <v>315</v>
      </c>
      <c r="B221" s="169" t="s">
        <v>310</v>
      </c>
      <c r="C221" s="309">
        <f>[5]B!C1698</f>
        <v>7</v>
      </c>
      <c r="D221" s="309">
        <f>[5]B!D1698</f>
        <v>7</v>
      </c>
      <c r="E221" s="311">
        <f>[5]B!E1698</f>
        <v>7</v>
      </c>
      <c r="F221" s="311">
        <f>[5]B!F1698</f>
        <v>0</v>
      </c>
      <c r="G221" s="311">
        <f>[5]B!G1698</f>
        <v>0</v>
      </c>
      <c r="H221" s="311">
        <f>[5]B!AA1698</f>
        <v>0</v>
      </c>
      <c r="I221" s="311">
        <f>[5]B!AB1698</f>
        <v>7</v>
      </c>
      <c r="J221" s="311">
        <f>[5]B!AC1698</f>
        <v>0</v>
      </c>
      <c r="K221" s="311">
        <f>[5]B!AD1698</f>
        <v>0</v>
      </c>
      <c r="L221" s="311">
        <f>[5]B!AE1698</f>
        <v>0</v>
      </c>
      <c r="M221" s="311">
        <f>[5]B!AF1698</f>
        <v>0</v>
      </c>
      <c r="N221" s="311">
        <f>[5]B!AG1698</f>
        <v>0</v>
      </c>
      <c r="O221" s="311">
        <f>[5]B!AH1698</f>
        <v>0</v>
      </c>
      <c r="P221" s="311">
        <f>[5]B!AI1698</f>
        <v>0</v>
      </c>
      <c r="Q221" s="312">
        <f>[5]B!AJ1698</f>
        <v>0</v>
      </c>
    </row>
    <row r="222" spans="1:22" ht="15" customHeight="1" x14ac:dyDescent="0.2">
      <c r="A222" s="171" t="s">
        <v>316</v>
      </c>
      <c r="B222" s="166" t="s">
        <v>310</v>
      </c>
      <c r="C222" s="309">
        <f>[5]B!C1851</f>
        <v>5</v>
      </c>
      <c r="D222" s="309">
        <f>[5]B!D1851</f>
        <v>5</v>
      </c>
      <c r="E222" s="311">
        <f>[5]B!E1851</f>
        <v>5</v>
      </c>
      <c r="F222" s="311">
        <f>[5]B!F1851</f>
        <v>0</v>
      </c>
      <c r="G222" s="311">
        <f>[5]B!G1851</f>
        <v>0</v>
      </c>
      <c r="H222" s="311">
        <f>[5]B!AA1851</f>
        <v>0</v>
      </c>
      <c r="I222" s="311">
        <f>[5]B!AB1851</f>
        <v>5</v>
      </c>
      <c r="J222" s="311">
        <f>[5]B!AC1851</f>
        <v>0</v>
      </c>
      <c r="K222" s="311">
        <f>[5]B!AD1851</f>
        <v>0</v>
      </c>
      <c r="L222" s="311">
        <f>[5]B!AE1851</f>
        <v>0</v>
      </c>
      <c r="M222" s="311">
        <f>[5]B!AF1851</f>
        <v>0</v>
      </c>
      <c r="N222" s="311">
        <f>[5]B!AG1851</f>
        <v>0</v>
      </c>
      <c r="O222" s="311">
        <f>[5]B!AH1851</f>
        <v>0</v>
      </c>
      <c r="P222" s="311">
        <f>[5]B!AI1851</f>
        <v>0</v>
      </c>
      <c r="Q222" s="312">
        <f>[5]B!AJ1851</f>
        <v>0</v>
      </c>
    </row>
    <row r="223" spans="1:22" ht="15" customHeight="1" x14ac:dyDescent="0.2">
      <c r="A223" s="667" t="s">
        <v>317</v>
      </c>
      <c r="B223" s="172" t="s">
        <v>310</v>
      </c>
      <c r="C223" s="313">
        <f>SUM([5]B!C1879:C1887,[5]B!C1891:C1894,[5]B!C1898,[5]B!C1901:C1938,[5]B!C1949:C1955)+[5]B!C1999</f>
        <v>21554</v>
      </c>
      <c r="D223" s="313">
        <f>SUM([5]B!D1879:D1887,[5]B!D1891:D1894,[5]B!D1898,[5]B!D1901:D1938,[5]B!D1949:D1955)+[5]B!D1999</f>
        <v>21274</v>
      </c>
      <c r="E223" s="313">
        <f>SUM([5]B!E1879:E1887,[5]B!E1891:E1894,[5]B!E1898,[5]B!E1901:E1938,[5]B!E1949:E1955)+[5]B!E1999</f>
        <v>21274</v>
      </c>
      <c r="F223" s="313">
        <f>SUM([5]B!F1879:F1887,[5]B!F1891:F1894,[5]B!F1898,[5]B!F1901:F1938,[5]B!F1949:F1954)+[5]B!F1999</f>
        <v>0</v>
      </c>
      <c r="G223" s="313">
        <f>SUM([5]B!G1879:G1887,[5]B!G1891:G1894,[5]B!G1898,[5]B!G1901:G1938,[5]B!G1949:G1954)+[5]B!G1999</f>
        <v>280</v>
      </c>
      <c r="H223" s="313">
        <f>SUM([5]B!AA1879:AA1887,[5]B!AA1891:AA1894,[5]B!AA1898,[5]B!AA1901:AA1938,[5]B!AA1949:AA1954)+[5]B!AA1999</f>
        <v>20126</v>
      </c>
      <c r="I223" s="313">
        <f>SUM([5]B!AB1879:AB1887,[5]B!AB1891:AB1894,[5]B!AB1898,[5]B!AB1901:AB1938,[5]B!AB1949:AB1954)+[5]B!AB1999</f>
        <v>550</v>
      </c>
      <c r="J223" s="313">
        <f>SUM([5]B!AC1879:AC1887,[5]B!AC1891:AC1894,[5]B!AC1898,[5]B!AC1901:AC1938,[5]B!AC1949:AC1954)+[5]B!AC1999</f>
        <v>878</v>
      </c>
      <c r="K223" s="313">
        <f>SUM([5]B!AD1879:AD1887,[5]B!AD1891:AD1894,[5]B!AD1898,[5]B!AD1901:AD1938,[5]B!AD1949:AD1954)+[5]B!AD1999</f>
        <v>0</v>
      </c>
      <c r="L223" s="313">
        <f>SUM([5]B!AE1879:AE1887,[5]B!AE1891:AE1894,[5]B!AE1898,[5]B!AE1901:AE1938,[5]B!AE1949:AE1954)+[5]B!AE1999</f>
        <v>0</v>
      </c>
      <c r="M223" s="313">
        <f>SUM([5]B!AF1879:AF1887,[5]B!AF1891:AF1894,[5]B!AF1898,[5]B!AF1901:AF1938,[5]B!AF1949:AF1954)+[5]B!AF1999</f>
        <v>0</v>
      </c>
      <c r="N223" s="313">
        <f>SUM([5]B!AG1879:AG1887,[5]B!AG1891:AG1894,[5]B!AG1898,[5]B!AG1901:AG1938,[5]B!AG1949:AG1954)+[5]B!AG1999</f>
        <v>0</v>
      </c>
      <c r="O223" s="313">
        <f>SUM([5]B!AH1879:AH1887,[5]B!AH1891:AH1894,[5]B!AH1898,[5]B!AH1901:AH1938,[5]B!AH1949:AH1954)+[5]B!AH1999</f>
        <v>0</v>
      </c>
      <c r="P223" s="313">
        <f>SUM([5]B!AI1879:AI1887,[5]B!AI1891:AI1894,[5]B!AI1898,[5]B!AI1901:AI1938,[5]B!AI1949:AI1954)+[5]B!AI1999</f>
        <v>2</v>
      </c>
      <c r="Q223" s="314">
        <f>SUM([5]B!AJ1879:AJ1887,[5]B!AJ1891:AJ1894,[5]B!AJ1898,[5]B!AJ1901:AJ1938,[5]B!AJ1949:AJ1954)+[5]B!AJ1999</f>
        <v>0</v>
      </c>
    </row>
    <row r="224" spans="1:22" ht="15" customHeight="1" x14ac:dyDescent="0.2">
      <c r="A224" s="563"/>
      <c r="B224" s="170" t="s">
        <v>318</v>
      </c>
      <c r="C224" s="315">
        <f>SUM([5]B!C1888:C1890,[5]B!C1892:C1893,[5]B!C1898:C1900,[5]B!C1939:C1948,[5]B!C1956:C1972,[5]B!C2002)</f>
        <v>1732</v>
      </c>
      <c r="D224" s="315">
        <f>SUM([5]B!D1888:D1890,[5]B!D1892:D1893,[5]B!D1898:D1900,[5]B!D1939:D1948,[5]B!D1956:D1972,[5]B!D2002)</f>
        <v>1732</v>
      </c>
      <c r="E224" s="315">
        <f>SUM([5]B!E1888:E1890,[5]B!E1892:E1893,[5]B!E1898:E1900,[5]B!E1939:E1948,[5]B!E1956:E1972,[5]B!E2002)</f>
        <v>1732</v>
      </c>
      <c r="F224" s="315">
        <f>SUM([5]B!F1888:F1890,[5]B!F1892:F1893,[5]B!F1898:F1900,[5]B!F1939:F1948,[5]B!F1956:F1972,[5]B!F2002)</f>
        <v>0</v>
      </c>
      <c r="G224" s="315">
        <f>SUM([5]B!G1888:G1890,[5]B!G1892:G1893,[5]B!G1898:G1900,[5]B!G1939:G1948,[5]B!G1956:G1972,[5]B!G2002)</f>
        <v>0</v>
      </c>
      <c r="H224" s="315">
        <f>SUM([5]B!AA1888:AA1890,[5]B!AA1892:AA1893,[5]B!AA1898:AA1900,[5]B!AA1939:AA1948,[5]B!AA1956:AA1972,[5]B!AA2002)</f>
        <v>1357</v>
      </c>
      <c r="I224" s="315">
        <f>SUM([5]B!AB1888:AB1890,[5]B!AB1892:AB1893,[5]B!AB1898:AB1900,[5]B!AB1939:AB1948,[5]B!AB1956:AB1972,[5]B!AB2002)</f>
        <v>0</v>
      </c>
      <c r="J224" s="315">
        <f>SUM([5]B!AC1888:AC1890,[5]B!AC1892:AC1893,[5]B!AC1898:AC1900,[5]B!AC1939:AC1948,[5]B!AC1956:AC1972,[5]B!AC2002)</f>
        <v>375</v>
      </c>
      <c r="K224" s="315">
        <f>SUM([5]B!AD1888:AD1890,[5]B!AD1892:AD1893,[5]B!AD1898:AD1900,[5]B!AD1939:AD1948,[5]B!AD1956:AD1972,[5]B!AD2002)</f>
        <v>0</v>
      </c>
      <c r="L224" s="315">
        <f>SUM([5]B!AE1888:AE1890,[5]B!AE1892:AE1893,[5]B!AE1898:AE1900,[5]B!AE1939:AE1948,[5]B!AE1956:AE1972,[5]B!AE2002)</f>
        <v>0</v>
      </c>
      <c r="M224" s="315">
        <f>SUM([5]B!AF1888:AF1890,[5]B!AF1892:AF1893,[5]B!AF1898:AF1900,[5]B!AF1939:AF1948,[5]B!AF1956:AF1972,[5]B!AF2002)</f>
        <v>0</v>
      </c>
      <c r="N224" s="315">
        <f>SUM([5]B!AG1888:AG1890,[5]B!AG1892:AG1893,[5]B!AG1898:AG1900,[5]B!AG1939:AG1948,[5]B!AG1956:AG1972,[5]B!AG2002)</f>
        <v>0</v>
      </c>
      <c r="O224" s="315">
        <f>SUM([5]B!AH1888:AH1890,[5]B!AH1892:AH1893,[5]B!AH1898:AH1900,[5]B!AH1939:AH1948,[5]B!AH1956:AH1972,[5]B!AH2002)</f>
        <v>0</v>
      </c>
      <c r="P224" s="315">
        <f>SUM([5]B!AI1888:AI1890,[5]B!AI1892:AI1893,[5]B!AI1898:AI1900,[5]B!AI1939:AI1948,[5]B!AI1956:AI1972,[5]B!AI2002)</f>
        <v>0</v>
      </c>
      <c r="Q224" s="305">
        <f>SUM([5]B!AJ1888:AJ1890,[5]B!AJ1892:AJ1893,[5]B!AJ1898:AJ1900,[5]B!AJ1939:AJ1948,[5]B!AJ1956:AJ1972,[5]B!AJ2002)</f>
        <v>0</v>
      </c>
    </row>
    <row r="225" spans="1:17" ht="15" customHeight="1" x14ac:dyDescent="0.2">
      <c r="A225" s="668"/>
      <c r="B225" s="479" t="s">
        <v>160</v>
      </c>
      <c r="C225" s="168">
        <f t="shared" ref="C225:Q225" si="14">SUM(C223:C224)</f>
        <v>23286</v>
      </c>
      <c r="D225" s="306">
        <f t="shared" si="14"/>
        <v>23006</v>
      </c>
      <c r="E225" s="307">
        <f t="shared" si="14"/>
        <v>23006</v>
      </c>
      <c r="F225" s="308">
        <f t="shared" si="14"/>
        <v>0</v>
      </c>
      <c r="G225" s="309">
        <f t="shared" si="14"/>
        <v>280</v>
      </c>
      <c r="H225" s="307">
        <f t="shared" si="14"/>
        <v>21483</v>
      </c>
      <c r="I225" s="310">
        <f t="shared" si="14"/>
        <v>550</v>
      </c>
      <c r="J225" s="308">
        <f t="shared" si="14"/>
        <v>1253</v>
      </c>
      <c r="K225" s="307">
        <f t="shared" si="14"/>
        <v>0</v>
      </c>
      <c r="L225" s="310">
        <f t="shared" si="14"/>
        <v>0</v>
      </c>
      <c r="M225" s="308">
        <f t="shared" si="14"/>
        <v>0</v>
      </c>
      <c r="N225" s="308">
        <f>SUM(N223:N224)</f>
        <v>0</v>
      </c>
      <c r="O225" s="307">
        <f t="shared" si="14"/>
        <v>0</v>
      </c>
      <c r="P225" s="308">
        <f t="shared" si="14"/>
        <v>2</v>
      </c>
      <c r="Q225" s="306">
        <f t="shared" si="14"/>
        <v>0</v>
      </c>
    </row>
    <row r="226" spans="1:17" ht="15" customHeight="1" x14ac:dyDescent="0.2">
      <c r="A226" s="563" t="s">
        <v>319</v>
      </c>
      <c r="B226" s="172" t="s">
        <v>310</v>
      </c>
      <c r="C226" s="316">
        <f>SUM([5]B!C2192:C2205,[5]B!C2207:C2242,[5]B!C2260:C2262)</f>
        <v>326</v>
      </c>
      <c r="D226" s="316">
        <f>SUM([5]B!D2192:D2205,[5]B!D2207:D2242,[5]B!D2260:D2262)</f>
        <v>323</v>
      </c>
      <c r="E226" s="316">
        <f>SUM([5]B!E2192:E2205,[5]B!E2207:E2242,[5]B!E2260:E2262)</f>
        <v>323</v>
      </c>
      <c r="F226" s="316">
        <f>SUM([5]B!F2192:F2205,[5]B!F2207:F2242,[5]B!F2260:F2262)</f>
        <v>0</v>
      </c>
      <c r="G226" s="316">
        <f>SUM([5]B!G2192:G2205,[5]B!G2207:G2242,[5]B!G2260:G2262)</f>
        <v>3</v>
      </c>
      <c r="H226" s="316">
        <f>SUM([5]B!AA2192:AA2205,[5]B!AA2207:AA2242,[5]B!AA2260:AA2262)</f>
        <v>157</v>
      </c>
      <c r="I226" s="316">
        <f>SUM([5]B!AB2192:AB2205,[5]B!AB2207:AB2242,[5]B!AB2260:AB2262)</f>
        <v>167</v>
      </c>
      <c r="J226" s="316">
        <f>SUM([5]B!AC2192:AC2205,[5]B!AC2207:AC2242,[5]B!AC2260:AC2262)</f>
        <v>2</v>
      </c>
      <c r="K226" s="316">
        <f>SUM([5]B!AD2192:AD2205,[5]B!AD2207:AD2242,[5]B!AD2260:AD2262)</f>
        <v>0</v>
      </c>
      <c r="L226" s="316">
        <f>SUM([5]B!AE2192:AE2205,[5]B!AE2207:AE2242,[5]B!AE2260:AE2262)</f>
        <v>0</v>
      </c>
      <c r="M226" s="316">
        <f>SUM([5]B!AF2192:AF2205,[5]B!AF2207:AF2242,[5]B!AF2260:AF2262)</f>
        <v>0</v>
      </c>
      <c r="N226" s="316">
        <f>SUM([5]B!AG2192:AG2205,[5]B!AG2207:AG2242,[5]B!AG2260:AG2262)</f>
        <v>0</v>
      </c>
      <c r="O226" s="316">
        <f>SUM([5]B!AH2192:AH2205,[5]B!AH2207:AH2242,[5]B!AH2260:AH2262)</f>
        <v>0</v>
      </c>
      <c r="P226" s="316">
        <f>SUM([5]B!AI2192:AI2205,[5]B!AI2207:AI2242,[5]B!AI2260:AI2262)</f>
        <v>0</v>
      </c>
      <c r="Q226" s="317">
        <f>SUM([5]B!AJ2192:AJ2205,[5]B!AJ2207:AJ2242,[5]B!AJ2260:AJ2262)</f>
        <v>0</v>
      </c>
    </row>
    <row r="227" spans="1:17" ht="15" customHeight="1" x14ac:dyDescent="0.2">
      <c r="A227" s="563"/>
      <c r="B227" s="170" t="s">
        <v>318</v>
      </c>
      <c r="C227" s="315">
        <f>SUM([5]B!C2206,[5]B!C2243:C2257)</f>
        <v>17</v>
      </c>
      <c r="D227" s="315">
        <f>SUM([5]B!D2206,[5]B!D2243:D2257)</f>
        <v>17</v>
      </c>
      <c r="E227" s="315">
        <f>SUM([5]B!E2206,[5]B!E2243:E2257)</f>
        <v>17</v>
      </c>
      <c r="F227" s="315">
        <f>SUM([5]B!F2206,[5]B!F2243:F2257)</f>
        <v>0</v>
      </c>
      <c r="G227" s="315">
        <f>SUM([5]B!G2206,[5]B!G2243:G2257)</f>
        <v>0</v>
      </c>
      <c r="H227" s="315">
        <f>SUM([5]B!AA2206,[5]B!AA2243:AA2257)</f>
        <v>3</v>
      </c>
      <c r="I227" s="315">
        <f>SUM([5]B!AB2206,[5]B!AB2243:AB2257)</f>
        <v>2</v>
      </c>
      <c r="J227" s="315">
        <f>SUM([5]B!AC2206,[5]B!AC2243:AC2257)</f>
        <v>12</v>
      </c>
      <c r="K227" s="315">
        <f>SUM([5]B!AD2206,[5]B!AD2243:AD2257)</f>
        <v>0</v>
      </c>
      <c r="L227" s="315">
        <f>SUM([5]B!AE2206,[5]B!AE2243:AE2257)</f>
        <v>0</v>
      </c>
      <c r="M227" s="315">
        <f>SUM([5]B!AF2206,[5]B!AF2243:AF2257)</f>
        <v>0</v>
      </c>
      <c r="N227" s="315">
        <f>SUM([5]B!AG2206,[5]B!AG2243:AG2257)</f>
        <v>0</v>
      </c>
      <c r="O227" s="315">
        <f>SUM([5]B!AH2206,[5]B!AH2243:AH2257)</f>
        <v>0</v>
      </c>
      <c r="P227" s="315">
        <f>SUM([5]B!AI2206,[5]B!AI2243:AI2257)</f>
        <v>0</v>
      </c>
      <c r="Q227" s="305">
        <f>SUM([5]B!AJ2206,[5]B!AJ2243:AJ2257)</f>
        <v>0</v>
      </c>
    </row>
    <row r="228" spans="1:17" ht="15" customHeight="1" x14ac:dyDescent="0.2">
      <c r="A228" s="563"/>
      <c r="B228" s="479" t="s">
        <v>160</v>
      </c>
      <c r="C228" s="168">
        <f>SUM(C226:C227)</f>
        <v>343</v>
      </c>
      <c r="D228" s="306">
        <f t="shared" ref="D228:Q228" si="15">SUM(D226:D227)</f>
        <v>340</v>
      </c>
      <c r="E228" s="307">
        <f t="shared" si="15"/>
        <v>340</v>
      </c>
      <c r="F228" s="308">
        <f t="shared" si="15"/>
        <v>0</v>
      </c>
      <c r="G228" s="309">
        <f t="shared" si="15"/>
        <v>3</v>
      </c>
      <c r="H228" s="307">
        <f t="shared" si="15"/>
        <v>160</v>
      </c>
      <c r="I228" s="310">
        <f t="shared" si="15"/>
        <v>169</v>
      </c>
      <c r="J228" s="308">
        <f t="shared" si="15"/>
        <v>14</v>
      </c>
      <c r="K228" s="307">
        <f t="shared" si="15"/>
        <v>0</v>
      </c>
      <c r="L228" s="310">
        <f t="shared" si="15"/>
        <v>0</v>
      </c>
      <c r="M228" s="308">
        <f t="shared" si="15"/>
        <v>0</v>
      </c>
      <c r="N228" s="308">
        <f t="shared" si="15"/>
        <v>0</v>
      </c>
      <c r="O228" s="307">
        <f t="shared" si="15"/>
        <v>0</v>
      </c>
      <c r="P228" s="308">
        <f t="shared" si="15"/>
        <v>0</v>
      </c>
      <c r="Q228" s="306">
        <f t="shared" si="15"/>
        <v>0</v>
      </c>
    </row>
    <row r="229" spans="1:17" ht="15" customHeight="1" x14ac:dyDescent="0.2">
      <c r="A229" s="667" t="s">
        <v>320</v>
      </c>
      <c r="B229" s="165" t="s">
        <v>310</v>
      </c>
      <c r="C229" s="173">
        <f>SUM([5]B!C2421:C2442,[5]B!C2458:C2460)</f>
        <v>316</v>
      </c>
      <c r="D229" s="173">
        <f>SUM([5]B!D2421:D2442,[5]B!D2458:D2460)</f>
        <v>315</v>
      </c>
      <c r="E229" s="173">
        <f>SUM([5]B!E2421:E2442,[5]B!E2458:E2460)</f>
        <v>315</v>
      </c>
      <c r="F229" s="173">
        <f>SUM([5]B!F2421:F2442,[5]B!F2458:F2460)</f>
        <v>0</v>
      </c>
      <c r="G229" s="173">
        <f>SUM([5]B!G2421:G2442,[5]B!G2458:G2460)</f>
        <v>1</v>
      </c>
      <c r="H229" s="173">
        <f>SUM([5]B!AA2421:AA2442,[5]B!AA2458:AA2460)</f>
        <v>235</v>
      </c>
      <c r="I229" s="173">
        <f>SUM([5]B!AB2421:AB2442,[5]B!AB2458:AB2460)</f>
        <v>43</v>
      </c>
      <c r="J229" s="173">
        <f>SUM([5]B!AC2421:AC2442,[5]B!AC2458:AC2460)</f>
        <v>38</v>
      </c>
      <c r="K229" s="173">
        <f>SUM([5]B!AD2421:AD2442,[5]B!AD2458:AD2460)</f>
        <v>0</v>
      </c>
      <c r="L229" s="173">
        <f>SUM([5]B!AE2421:AE2442,[5]B!AE2458:AE2460)</f>
        <v>0</v>
      </c>
      <c r="M229" s="173">
        <f>SUM([5]B!AF2421:AF2442,[5]B!AF2458:AF2460)</f>
        <v>0</v>
      </c>
      <c r="N229" s="173">
        <f>SUM([5]B!AG2421:AG2442,[5]B!AG2458:AG2460)</f>
        <v>0</v>
      </c>
      <c r="O229" s="173">
        <f>SUM([5]B!AH2421:AH2442,[5]B!AH2458:AH2460)</f>
        <v>0</v>
      </c>
      <c r="P229" s="173">
        <f>SUM([5]B!AI2421:AI2442,[5]B!AI2458:AI2460)</f>
        <v>0</v>
      </c>
      <c r="Q229" s="172">
        <f>SUM([5]B!AJ2421:AJ2442,[5]B!AJ2458:AJ2460)</f>
        <v>0</v>
      </c>
    </row>
    <row r="230" spans="1:17" ht="15" customHeight="1" x14ac:dyDescent="0.2">
      <c r="A230" s="563"/>
      <c r="B230" s="170" t="s">
        <v>318</v>
      </c>
      <c r="C230" s="315">
        <f>SUM([5]B!C2443:C2446)</f>
        <v>266</v>
      </c>
      <c r="D230" s="315">
        <f>SUM([5]B!D2443:D2446)</f>
        <v>156</v>
      </c>
      <c r="E230" s="315">
        <f>SUM([5]B!E2443:E2446)</f>
        <v>156</v>
      </c>
      <c r="F230" s="315">
        <f>SUM([5]B!F2443:F2446)</f>
        <v>0</v>
      </c>
      <c r="G230" s="315">
        <f>SUM([5]B!G2443:G2446)</f>
        <v>110</v>
      </c>
      <c r="H230" s="315">
        <f>SUM([5]B!AA2443:AA2446)</f>
        <v>174</v>
      </c>
      <c r="I230" s="315">
        <f>SUM([5]B!AB2443:AB2446)</f>
        <v>0</v>
      </c>
      <c r="J230" s="315">
        <f>SUM([5]B!AC2443:AC2446)</f>
        <v>92</v>
      </c>
      <c r="K230" s="315">
        <f>SUM([5]B!AD2443:AD2446)</f>
        <v>0</v>
      </c>
      <c r="L230" s="315">
        <f>SUM([5]B!AE2443:AE2446)</f>
        <v>0</v>
      </c>
      <c r="M230" s="315">
        <f>SUM([5]B!AF2443:AF2446)</f>
        <v>0</v>
      </c>
      <c r="N230" s="315">
        <f>SUM([5]B!AG2443:AG2446)</f>
        <v>0</v>
      </c>
      <c r="O230" s="315">
        <f>SUM([5]B!AH2443:AH2446)</f>
        <v>0</v>
      </c>
      <c r="P230" s="315">
        <f>SUM([5]B!AI2443:AI2446)</f>
        <v>0</v>
      </c>
      <c r="Q230" s="305">
        <f>SUM([5]B!AJ2443:AJ2446)</f>
        <v>0</v>
      </c>
    </row>
    <row r="231" spans="1:17" ht="15" customHeight="1" x14ac:dyDescent="0.2">
      <c r="A231" s="668"/>
      <c r="B231" s="479" t="s">
        <v>160</v>
      </c>
      <c r="C231" s="309">
        <f>SUM(C229:C230)</f>
        <v>582</v>
      </c>
      <c r="D231" s="309">
        <f t="shared" ref="D231:Q231" si="16">SUM(D229:D230)</f>
        <v>471</v>
      </c>
      <c r="E231" s="309">
        <f t="shared" si="16"/>
        <v>471</v>
      </c>
      <c r="F231" s="309">
        <f t="shared" si="16"/>
        <v>0</v>
      </c>
      <c r="G231" s="309">
        <f t="shared" si="16"/>
        <v>111</v>
      </c>
      <c r="H231" s="309">
        <f>SUM(H229:H230)</f>
        <v>409</v>
      </c>
      <c r="I231" s="309">
        <f t="shared" si="16"/>
        <v>43</v>
      </c>
      <c r="J231" s="309">
        <f t="shared" si="16"/>
        <v>130</v>
      </c>
      <c r="K231" s="309">
        <f t="shared" si="16"/>
        <v>0</v>
      </c>
      <c r="L231" s="309">
        <f t="shared" si="16"/>
        <v>0</v>
      </c>
      <c r="M231" s="309">
        <f t="shared" si="16"/>
        <v>0</v>
      </c>
      <c r="N231" s="309">
        <f t="shared" si="16"/>
        <v>0</v>
      </c>
      <c r="O231" s="309">
        <f t="shared" si="16"/>
        <v>0</v>
      </c>
      <c r="P231" s="309">
        <f t="shared" si="16"/>
        <v>0</v>
      </c>
      <c r="Q231" s="306">
        <f t="shared" si="16"/>
        <v>0</v>
      </c>
    </row>
    <row r="232" spans="1:17" ht="15" customHeight="1" x14ac:dyDescent="0.2">
      <c r="A232" s="649" t="s">
        <v>321</v>
      </c>
      <c r="B232" s="169" t="s">
        <v>322</v>
      </c>
      <c r="C232" s="313">
        <f>SUM([5]B!C2617:C2619)+[5]B!C2561</f>
        <v>771</v>
      </c>
      <c r="D232" s="313">
        <f>SUM([5]B!D2617:D2619)+[5]B!D2561</f>
        <v>668</v>
      </c>
      <c r="E232" s="313">
        <f>SUM([5]B!E2617:E2619)+[5]B!E2561</f>
        <v>667</v>
      </c>
      <c r="F232" s="313">
        <f>SUM([5]B!F2617:F2619)+[5]B!F2561</f>
        <v>1</v>
      </c>
      <c r="G232" s="313">
        <f>SUM([5]B!G2617:G2619)+[5]B!G2561</f>
        <v>103</v>
      </c>
      <c r="H232" s="313">
        <f>SUM([5]B!AA2617:AA2619)+[5]B!AA2561</f>
        <v>634</v>
      </c>
      <c r="I232" s="314">
        <f>SUM([5]B!AB2617:AB2619)+[5]B!AB2561</f>
        <v>50</v>
      </c>
      <c r="J232" s="314">
        <f>SUM([5]B!AC2617:AC2619)+[5]B!AC2561</f>
        <v>87</v>
      </c>
      <c r="K232" s="314">
        <f>SUM([5]B!AD2617:AD2619)+[5]B!AD2561</f>
        <v>0</v>
      </c>
      <c r="L232" s="314">
        <f>SUM([5]B!AE2617:AE2619)+[5]B!AE2561</f>
        <v>0</v>
      </c>
      <c r="M232" s="314">
        <f>SUM([5]B!AF2617:AF2619)+[5]B!AF2561</f>
        <v>0</v>
      </c>
      <c r="N232" s="314">
        <f>SUM([5]B!AG2617:AG2619)+[5]B!AG2561</f>
        <v>0</v>
      </c>
      <c r="O232" s="314">
        <f>SUM([5]B!AH2617:AH2619)+[5]B!AH2561</f>
        <v>0</v>
      </c>
      <c r="P232" s="314">
        <f>SUM([5]B!AI2617:AI2619)+[5]B!AI2561</f>
        <v>0</v>
      </c>
      <c r="Q232" s="314">
        <f>SUM([5]B!AJ2617:AJ2619)+[5]B!AJ2561</f>
        <v>1</v>
      </c>
    </row>
    <row r="233" spans="1:17" ht="15" customHeight="1" x14ac:dyDescent="0.2">
      <c r="A233" s="666"/>
      <c r="B233" s="174" t="s">
        <v>318</v>
      </c>
      <c r="C233" s="318">
        <f>[5]B!C2567</f>
        <v>6</v>
      </c>
      <c r="D233" s="318">
        <f>[5]B!D2567</f>
        <v>6</v>
      </c>
      <c r="E233" s="318">
        <f>[5]B!E2567</f>
        <v>6</v>
      </c>
      <c r="F233" s="318">
        <f>[5]B!F2567</f>
        <v>0</v>
      </c>
      <c r="G233" s="318">
        <f>[5]B!G2567</f>
        <v>0</v>
      </c>
      <c r="H233" s="318">
        <f>[5]B!AA2567</f>
        <v>1</v>
      </c>
      <c r="I233" s="305">
        <f>[5]B!AB2567</f>
        <v>5</v>
      </c>
      <c r="J233" s="305">
        <f>[5]B!AC2567</f>
        <v>0</v>
      </c>
      <c r="K233" s="305">
        <f>[5]B!AD2567</f>
        <v>0</v>
      </c>
      <c r="L233" s="305">
        <f>[5]B!AE2567</f>
        <v>0</v>
      </c>
      <c r="M233" s="305">
        <f>[5]B!AF2567</f>
        <v>0</v>
      </c>
      <c r="N233" s="305">
        <f>[5]B!AG2567</f>
        <v>0</v>
      </c>
      <c r="O233" s="305">
        <f>[5]B!AH2567</f>
        <v>0</v>
      </c>
      <c r="P233" s="305">
        <f>[5]B!AI2567</f>
        <v>0</v>
      </c>
      <c r="Q233" s="305">
        <f>[5]B!AJ2567</f>
        <v>0</v>
      </c>
    </row>
    <row r="234" spans="1:17" ht="15" customHeight="1" x14ac:dyDescent="0.2">
      <c r="A234" s="651"/>
      <c r="B234" s="479" t="s">
        <v>160</v>
      </c>
      <c r="C234" s="309">
        <f>SUM(C232:C233)</f>
        <v>777</v>
      </c>
      <c r="D234" s="309">
        <f t="shared" ref="D234:Q234" si="17">SUM(D232:D233)</f>
        <v>674</v>
      </c>
      <c r="E234" s="309">
        <f t="shared" si="17"/>
        <v>673</v>
      </c>
      <c r="F234" s="309">
        <f t="shared" si="17"/>
        <v>1</v>
      </c>
      <c r="G234" s="309">
        <f t="shared" si="17"/>
        <v>103</v>
      </c>
      <c r="H234" s="309">
        <f t="shared" si="17"/>
        <v>635</v>
      </c>
      <c r="I234" s="309">
        <f t="shared" si="17"/>
        <v>55</v>
      </c>
      <c r="J234" s="309">
        <f t="shared" si="17"/>
        <v>87</v>
      </c>
      <c r="K234" s="309">
        <f t="shared" si="17"/>
        <v>0</v>
      </c>
      <c r="L234" s="309">
        <f t="shared" si="17"/>
        <v>0</v>
      </c>
      <c r="M234" s="309">
        <f t="shared" si="17"/>
        <v>0</v>
      </c>
      <c r="N234" s="309">
        <f t="shared" si="17"/>
        <v>0</v>
      </c>
      <c r="O234" s="309">
        <f t="shared" si="17"/>
        <v>0</v>
      </c>
      <c r="P234" s="309">
        <f t="shared" si="17"/>
        <v>0</v>
      </c>
      <c r="Q234" s="306">
        <f t="shared" si="17"/>
        <v>1</v>
      </c>
    </row>
    <row r="235" spans="1:17" ht="15" customHeight="1" x14ac:dyDescent="0.2">
      <c r="A235" s="667" t="s">
        <v>323</v>
      </c>
      <c r="B235" s="172" t="s">
        <v>310</v>
      </c>
      <c r="C235" s="313">
        <f>SUM([5]B!C2636:C2648,[5]B!C2882)</f>
        <v>129</v>
      </c>
      <c r="D235" s="313">
        <f>SUM([5]B!D2636:D2648,[5]B!D2882)</f>
        <v>129</v>
      </c>
      <c r="E235" s="313">
        <f>SUM([5]B!E2636:E2648,[5]B!E2882)</f>
        <v>129</v>
      </c>
      <c r="F235" s="313">
        <f>SUM([5]B!F2636:F2648,[5]B!F2882)</f>
        <v>0</v>
      </c>
      <c r="G235" s="313">
        <f>SUM([5]B!G2636:G2648,[5]B!G2882)</f>
        <v>0</v>
      </c>
      <c r="H235" s="313">
        <f>SUM([5]B!AA2636:AA2648,[5]B!AA2882)</f>
        <v>0</v>
      </c>
      <c r="I235" s="313">
        <f>SUM([5]B!AB2636:AB2648,[5]B!AB2882)</f>
        <v>103</v>
      </c>
      <c r="J235" s="313">
        <f>SUM([5]B!AC2636:AC2648,[5]B!AC2882)</f>
        <v>26</v>
      </c>
      <c r="K235" s="313">
        <f>SUM([5]B!AD2636:AD2648,[5]B!AD2882)</f>
        <v>0</v>
      </c>
      <c r="L235" s="313">
        <f>SUM([5]B!AE2636:AE2648,[5]B!AE2882)</f>
        <v>0</v>
      </c>
      <c r="M235" s="313">
        <f>SUM([5]B!AF2636:AF2648,[5]B!AF2882)</f>
        <v>0</v>
      </c>
      <c r="N235" s="313">
        <f>SUM([5]B!AG2636:AG2648,[5]B!AG2882)</f>
        <v>0</v>
      </c>
      <c r="O235" s="313">
        <f>SUM([5]B!AH2636:AH2648,[5]B!AH2882)</f>
        <v>0</v>
      </c>
      <c r="P235" s="313">
        <f>SUM([5]B!AI2636:AI2648,[5]B!AI2882)</f>
        <v>0</v>
      </c>
      <c r="Q235" s="314">
        <f>SUM([5]B!AJ2636:AJ2648,[5]B!AJ2882)</f>
        <v>0</v>
      </c>
    </row>
    <row r="236" spans="1:17" ht="15" customHeight="1" x14ac:dyDescent="0.2">
      <c r="A236" s="563"/>
      <c r="B236" s="170" t="s">
        <v>318</v>
      </c>
      <c r="C236" s="315">
        <f>SUM([5]B!C2633:C2635,[5]B!C2649:C2649)</f>
        <v>68</v>
      </c>
      <c r="D236" s="315">
        <f>SUM([5]B!D2633:D2635,[5]B!D2649:D2649)</f>
        <v>68</v>
      </c>
      <c r="E236" s="315">
        <f>SUM([5]B!E2633:E2635,[5]B!E2649:E2649)</f>
        <v>68</v>
      </c>
      <c r="F236" s="315">
        <f>SUM([5]B!F2633:F2635,[5]B!F2649:F2649)</f>
        <v>0</v>
      </c>
      <c r="G236" s="315">
        <f>SUM([5]B!G2633:G2635,[5]B!G2649:G2649)</f>
        <v>0</v>
      </c>
      <c r="H236" s="315">
        <f>SUM([5]B!AA2633:AA2635,[5]B!AA2649:AA2649)</f>
        <v>0</v>
      </c>
      <c r="I236" s="315">
        <f>SUM([5]B!AB2633:AB2635,[5]B!AB2649:AB2649)</f>
        <v>68</v>
      </c>
      <c r="J236" s="315">
        <f>SUM([5]B!AC2633:AC2635,[5]B!AC2649:AC2649)</f>
        <v>0</v>
      </c>
      <c r="K236" s="315">
        <f>SUM([5]B!AD2633:AD2635,[5]B!AD2649:AD2649)</f>
        <v>0</v>
      </c>
      <c r="L236" s="315">
        <f>SUM([5]B!AE2633:AE2635,[5]B!AE2649:AE2649)</f>
        <v>0</v>
      </c>
      <c r="M236" s="315">
        <f>SUM([5]B!AF2633:AF2635,[5]B!AF2649:AF2649)</f>
        <v>0</v>
      </c>
      <c r="N236" s="315">
        <f>SUM([5]B!AG2633:AG2635,[5]B!AG2649:AG2649)</f>
        <v>0</v>
      </c>
      <c r="O236" s="315">
        <f>SUM([5]B!AH2633:AH2635,[5]B!AH2649:AH2649)</f>
        <v>0</v>
      </c>
      <c r="P236" s="315">
        <f>SUM([5]B!AI2633:AI2635,[5]B!AI2649:AI2649)</f>
        <v>0</v>
      </c>
      <c r="Q236" s="305">
        <f>SUM([5]B!AJ2633:AJ2635,[5]B!AJ2649:AJ2649)</f>
        <v>0</v>
      </c>
    </row>
    <row r="237" spans="1:17" ht="15" customHeight="1" x14ac:dyDescent="0.2">
      <c r="A237" s="668"/>
      <c r="B237" s="479" t="s">
        <v>160</v>
      </c>
      <c r="C237" s="168">
        <f t="shared" ref="C237:Q237" si="18">SUM(C235:C236)</f>
        <v>197</v>
      </c>
      <c r="D237" s="306">
        <f t="shared" si="18"/>
        <v>197</v>
      </c>
      <c r="E237" s="307">
        <f t="shared" si="18"/>
        <v>197</v>
      </c>
      <c r="F237" s="308">
        <f t="shared" si="18"/>
        <v>0</v>
      </c>
      <c r="G237" s="309">
        <f t="shared" si="18"/>
        <v>0</v>
      </c>
      <c r="H237" s="307">
        <f t="shared" si="18"/>
        <v>0</v>
      </c>
      <c r="I237" s="310">
        <f t="shared" si="18"/>
        <v>171</v>
      </c>
      <c r="J237" s="308">
        <f t="shared" si="18"/>
        <v>26</v>
      </c>
      <c r="K237" s="307">
        <f t="shared" si="18"/>
        <v>0</v>
      </c>
      <c r="L237" s="310">
        <f t="shared" si="18"/>
        <v>0</v>
      </c>
      <c r="M237" s="308">
        <f t="shared" si="18"/>
        <v>0</v>
      </c>
      <c r="N237" s="308">
        <f t="shared" si="18"/>
        <v>0</v>
      </c>
      <c r="O237" s="307">
        <f t="shared" si="18"/>
        <v>0</v>
      </c>
      <c r="P237" s="308">
        <f t="shared" si="18"/>
        <v>0</v>
      </c>
      <c r="Q237" s="306">
        <f t="shared" si="18"/>
        <v>0</v>
      </c>
    </row>
    <row r="238" spans="1:17" ht="15" customHeight="1" x14ac:dyDescent="0.2">
      <c r="A238" s="667" t="s">
        <v>324</v>
      </c>
      <c r="B238" s="170" t="s">
        <v>310</v>
      </c>
      <c r="C238" s="484">
        <f>[5]B!C1101</f>
        <v>5434</v>
      </c>
      <c r="D238" s="311">
        <f>[5]B!D1101</f>
        <v>5434</v>
      </c>
      <c r="E238" s="311">
        <f>[5]B!E1101</f>
        <v>5434</v>
      </c>
      <c r="F238" s="311">
        <f>[5]B!F1101</f>
        <v>0</v>
      </c>
      <c r="G238" s="311">
        <f>[5]B!G1101</f>
        <v>0</v>
      </c>
      <c r="H238" s="311">
        <f>[5]B!AA1101</f>
        <v>4118</v>
      </c>
      <c r="I238" s="311">
        <f>[5]B!AB1101</f>
        <v>1316</v>
      </c>
      <c r="J238" s="311">
        <f>[5]B!AC1101</f>
        <v>0</v>
      </c>
      <c r="K238" s="311">
        <f>[5]B!AD1101</f>
        <v>0</v>
      </c>
      <c r="L238" s="311">
        <f>[5]B!AE1101</f>
        <v>0</v>
      </c>
      <c r="M238" s="311">
        <f>[5]B!AF1101</f>
        <v>0</v>
      </c>
      <c r="N238" s="311">
        <f>[5]B!AG1101</f>
        <v>0</v>
      </c>
      <c r="O238" s="311">
        <f>[5]B!AH1101</f>
        <v>0</v>
      </c>
      <c r="P238" s="311">
        <f>[5]B!AI1101</f>
        <v>0</v>
      </c>
      <c r="Q238" s="312">
        <f>[5]B!AJ1101</f>
        <v>0</v>
      </c>
    </row>
    <row r="239" spans="1:17" ht="15" customHeight="1" x14ac:dyDescent="0.2">
      <c r="A239" s="563"/>
      <c r="B239" s="170" t="s">
        <v>318</v>
      </c>
      <c r="C239" s="311">
        <f>[5]B!C1161</f>
        <v>7498</v>
      </c>
      <c r="D239" s="311">
        <f>[5]B!D1161</f>
        <v>7498</v>
      </c>
      <c r="E239" s="311">
        <f>[5]B!E1161</f>
        <v>7498</v>
      </c>
      <c r="F239" s="311">
        <f>[5]B!F1161</f>
        <v>0</v>
      </c>
      <c r="G239" s="311">
        <f>[5]B!G1161</f>
        <v>0</v>
      </c>
      <c r="H239" s="311">
        <f>[5]B!AA1161</f>
        <v>5075</v>
      </c>
      <c r="I239" s="311">
        <f>[5]B!AB1161</f>
        <v>2423</v>
      </c>
      <c r="J239" s="311">
        <f>[5]B!AC1161</f>
        <v>0</v>
      </c>
      <c r="K239" s="311">
        <f>[5]B!AD1161</f>
        <v>0</v>
      </c>
      <c r="L239" s="311">
        <f>[5]B!AE1161</f>
        <v>0</v>
      </c>
      <c r="M239" s="311">
        <f>[5]B!AF1161</f>
        <v>0</v>
      </c>
      <c r="N239" s="311">
        <f>[5]B!AG1161</f>
        <v>0</v>
      </c>
      <c r="O239" s="311">
        <f>[5]B!AH1161</f>
        <v>0</v>
      </c>
      <c r="P239" s="311">
        <f>[5]B!AI1161</f>
        <v>0</v>
      </c>
      <c r="Q239" s="312">
        <f>[5]B!AJ1161</f>
        <v>0</v>
      </c>
    </row>
    <row r="240" spans="1:17" ht="15" customHeight="1" x14ac:dyDescent="0.2">
      <c r="A240" s="668"/>
      <c r="B240" s="479" t="s">
        <v>160</v>
      </c>
      <c r="C240" s="306">
        <f>SUM(C238:C239)</f>
        <v>12932</v>
      </c>
      <c r="D240" s="319">
        <f t="shared" ref="D240:Q240" si="19">SUM(D238:D239)</f>
        <v>12932</v>
      </c>
      <c r="E240" s="319">
        <f t="shared" si="19"/>
        <v>12932</v>
      </c>
      <c r="F240" s="319">
        <f t="shared" si="19"/>
        <v>0</v>
      </c>
      <c r="G240" s="319">
        <f t="shared" si="19"/>
        <v>0</v>
      </c>
      <c r="H240" s="319">
        <f t="shared" si="19"/>
        <v>9193</v>
      </c>
      <c r="I240" s="319">
        <f t="shared" si="19"/>
        <v>3739</v>
      </c>
      <c r="J240" s="319">
        <f t="shared" si="19"/>
        <v>0</v>
      </c>
      <c r="K240" s="319">
        <f t="shared" si="19"/>
        <v>0</v>
      </c>
      <c r="L240" s="319">
        <f t="shared" si="19"/>
        <v>0</v>
      </c>
      <c r="M240" s="319">
        <f t="shared" si="19"/>
        <v>0</v>
      </c>
      <c r="N240" s="319">
        <f t="shared" si="19"/>
        <v>0</v>
      </c>
      <c r="O240" s="319">
        <f t="shared" si="19"/>
        <v>0</v>
      </c>
      <c r="P240" s="319">
        <f t="shared" si="19"/>
        <v>0</v>
      </c>
      <c r="Q240" s="306">
        <f t="shared" si="19"/>
        <v>0</v>
      </c>
    </row>
    <row r="241" spans="1:23" ht="15" customHeight="1" x14ac:dyDescent="0.2">
      <c r="A241" s="610" t="s">
        <v>325</v>
      </c>
      <c r="B241" s="175" t="s">
        <v>310</v>
      </c>
      <c r="C241" s="176">
        <f>D241+G241</f>
        <v>30450</v>
      </c>
      <c r="D241" s="320">
        <f>+D212+D215+D218+D221+D222+D223+D226+D229+D232+D235+D238</f>
        <v>30063</v>
      </c>
      <c r="E241" s="320">
        <f t="shared" ref="E241:G241" si="20">+E212+E215+E218+E221+E222+E223+E226+E229+E232+E235+E238</f>
        <v>30062</v>
      </c>
      <c r="F241" s="320">
        <f t="shared" si="20"/>
        <v>1</v>
      </c>
      <c r="G241" s="320">
        <f t="shared" si="20"/>
        <v>387</v>
      </c>
      <c r="H241" s="320">
        <f>+H212+H215+H218+H221+H222+H223+H226+H229+H232+H235+H238</f>
        <v>25714</v>
      </c>
      <c r="I241" s="320">
        <f t="shared" ref="I241:J241" si="21">+I212+I215+I218+I221+I222+I223+I226+I229+I232+I235+I238</f>
        <v>3705</v>
      </c>
      <c r="J241" s="320">
        <f t="shared" si="21"/>
        <v>1031</v>
      </c>
      <c r="K241" s="320">
        <f>+K212+K215+K218+K221+K222+K223+K226+K229+K232+K235+K238</f>
        <v>0</v>
      </c>
      <c r="L241" s="320">
        <f t="shared" ref="L241:M241" si="22">+L212+L215+L218+L221+L222+L223+L226+L229+L232+L235+L238</f>
        <v>0</v>
      </c>
      <c r="M241" s="320">
        <f t="shared" si="22"/>
        <v>0</v>
      </c>
      <c r="N241" s="320">
        <f>+N212+N215+N218+N221+N222+N223+N226+N229+N232+N235+N238</f>
        <v>0</v>
      </c>
      <c r="O241" s="320">
        <f t="shared" ref="O241:Q241" si="23">+O212+O215+O218+O221+O222+O223+O226+O229+O232+O235+O238</f>
        <v>0</v>
      </c>
      <c r="P241" s="320">
        <f t="shared" si="23"/>
        <v>2</v>
      </c>
      <c r="Q241" s="306">
        <f t="shared" si="23"/>
        <v>1</v>
      </c>
    </row>
    <row r="242" spans="1:23" ht="15" customHeight="1" x14ac:dyDescent="0.2">
      <c r="A242" s="610"/>
      <c r="B242" s="177" t="s">
        <v>318</v>
      </c>
      <c r="C242" s="178">
        <f>D242+G242</f>
        <v>9789</v>
      </c>
      <c r="D242" s="321">
        <f>+D213+D216+D219+D224+D227+D230+D236+D239</f>
        <v>9679</v>
      </c>
      <c r="E242" s="321">
        <f t="shared" ref="E242:G242" si="24">+E213+E216+E219+E224+E227+E230+E236+E239</f>
        <v>9679</v>
      </c>
      <c r="F242" s="321">
        <f t="shared" si="24"/>
        <v>0</v>
      </c>
      <c r="G242" s="321">
        <f t="shared" si="24"/>
        <v>110</v>
      </c>
      <c r="H242" s="321">
        <f>+H213+H216+H219+H224+H227+H230+H236+H239</f>
        <v>6609</v>
      </c>
      <c r="I242" s="321">
        <f t="shared" ref="I242:J242" si="25">+I213+I216+I219+I224+I227+I230+I236+I239</f>
        <v>2699</v>
      </c>
      <c r="J242" s="321">
        <f t="shared" si="25"/>
        <v>481</v>
      </c>
      <c r="K242" s="321">
        <f>+K213+K216+K219+K224+K227+K230+K236+K239</f>
        <v>0</v>
      </c>
      <c r="L242" s="321">
        <f t="shared" ref="L242:M242" si="26">+L213+L216+L219+L224+L227+L230+L236+L239</f>
        <v>0</v>
      </c>
      <c r="M242" s="321">
        <f t="shared" si="26"/>
        <v>0</v>
      </c>
      <c r="N242" s="321">
        <f>+N213+N216+N219+N224+N227+N230+N236+N239</f>
        <v>0</v>
      </c>
      <c r="O242" s="321">
        <f t="shared" ref="O242:Q242" si="27">+O213+O216+O219+O224+O227+O230+O236+O239</f>
        <v>0</v>
      </c>
      <c r="P242" s="321">
        <f t="shared" si="27"/>
        <v>0</v>
      </c>
      <c r="Q242" s="306">
        <f t="shared" si="27"/>
        <v>0</v>
      </c>
    </row>
    <row r="243" spans="1:23" ht="15" customHeight="1" x14ac:dyDescent="0.2">
      <c r="A243" s="610"/>
      <c r="B243" s="179" t="s">
        <v>79</v>
      </c>
      <c r="C243" s="168">
        <f>SUM(C241:C242)</f>
        <v>40239</v>
      </c>
      <c r="D243" s="306">
        <f>SUM(D241:D242)</f>
        <v>39742</v>
      </c>
      <c r="E243" s="307">
        <f>SUM(E241:E242)</f>
        <v>39741</v>
      </c>
      <c r="F243" s="308">
        <f>SUM(F241:F242)</f>
        <v>1</v>
      </c>
      <c r="G243" s="309">
        <f>SUM(G241:G242)</f>
        <v>497</v>
      </c>
      <c r="H243" s="309">
        <f t="shared" ref="H243:Q243" si="28">SUM(H241:H242)</f>
        <v>32323</v>
      </c>
      <c r="I243" s="309">
        <f t="shared" si="28"/>
        <v>6404</v>
      </c>
      <c r="J243" s="309">
        <f t="shared" si="28"/>
        <v>1512</v>
      </c>
      <c r="K243" s="309">
        <f t="shared" si="28"/>
        <v>0</v>
      </c>
      <c r="L243" s="309">
        <f t="shared" si="28"/>
        <v>0</v>
      </c>
      <c r="M243" s="309">
        <f t="shared" si="28"/>
        <v>0</v>
      </c>
      <c r="N243" s="309">
        <f>SUM(N241:N242)</f>
        <v>0</v>
      </c>
      <c r="O243" s="309">
        <f t="shared" si="28"/>
        <v>0</v>
      </c>
      <c r="P243" s="309">
        <f t="shared" si="28"/>
        <v>2</v>
      </c>
      <c r="Q243" s="306">
        <f t="shared" si="28"/>
        <v>1</v>
      </c>
    </row>
    <row r="244" spans="1:23" ht="27.75" customHeight="1" x14ac:dyDescent="0.2">
      <c r="A244" s="180" t="s">
        <v>326</v>
      </c>
      <c r="B244" s="469"/>
      <c r="E244" s="134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452"/>
      <c r="Q244" s="452"/>
      <c r="R244" s="452"/>
    </row>
    <row r="245" spans="1:23" ht="39.950000000000003" customHeight="1" x14ac:dyDescent="0.2">
      <c r="A245" s="669" t="s">
        <v>327</v>
      </c>
      <c r="B245" s="670"/>
      <c r="C245" s="470" t="s">
        <v>160</v>
      </c>
      <c r="D245" s="472" t="s">
        <v>6</v>
      </c>
      <c r="E245" s="478" t="s">
        <v>7</v>
      </c>
      <c r="F245" s="182"/>
      <c r="G245" s="182"/>
      <c r="H245" s="182"/>
      <c r="I245" s="182"/>
      <c r="J245" s="182"/>
      <c r="K245" s="182"/>
      <c r="L245" s="182"/>
      <c r="M245" s="452"/>
      <c r="N245" s="452"/>
      <c r="O245" s="452"/>
    </row>
    <row r="246" spans="1:23" ht="15" customHeight="1" x14ac:dyDescent="0.2">
      <c r="A246" s="671" t="s">
        <v>328</v>
      </c>
      <c r="B246" s="672"/>
      <c r="C246" s="322">
        <f>[5]B!C1227</f>
        <v>75</v>
      </c>
      <c r="D246" s="207">
        <f>[5]B!E1227</f>
        <v>75</v>
      </c>
      <c r="E246" s="186"/>
      <c r="F246" s="182"/>
      <c r="G246" s="182"/>
      <c r="H246" s="182"/>
      <c r="I246" s="182"/>
      <c r="J246" s="182"/>
      <c r="K246" s="182"/>
      <c r="L246" s="182"/>
      <c r="M246" s="452"/>
      <c r="N246" s="452"/>
      <c r="O246" s="452"/>
    </row>
    <row r="247" spans="1:23" ht="15" customHeight="1" x14ac:dyDescent="0.2">
      <c r="A247" s="679" t="s">
        <v>329</v>
      </c>
      <c r="B247" s="680"/>
      <c r="C247" s="322">
        <f>[5]B!C2939</f>
        <v>35</v>
      </c>
      <c r="D247" s="207">
        <f>[5]B!E2939</f>
        <v>31</v>
      </c>
      <c r="E247" s="129">
        <f>[5]B!AL2939</f>
        <v>1058650</v>
      </c>
      <c r="F247" s="182"/>
      <c r="G247" s="182"/>
      <c r="H247" s="182"/>
      <c r="I247" s="182"/>
      <c r="J247" s="182"/>
      <c r="K247" s="182"/>
      <c r="L247" s="182"/>
      <c r="M247" s="452"/>
      <c r="N247" s="452"/>
      <c r="O247" s="452"/>
    </row>
    <row r="248" spans="1:23" ht="15" customHeight="1" x14ac:dyDescent="0.2">
      <c r="A248" s="679" t="s">
        <v>330</v>
      </c>
      <c r="B248" s="680"/>
      <c r="C248" s="322">
        <f>[5]B!C2949</f>
        <v>99</v>
      </c>
      <c r="D248" s="323">
        <f>[5]B!E2949</f>
        <v>22</v>
      </c>
      <c r="E248" s="187"/>
      <c r="F248" s="182"/>
      <c r="G248" s="182"/>
      <c r="H248" s="182"/>
      <c r="I248" s="182"/>
      <c r="J248" s="182"/>
      <c r="K248" s="182"/>
      <c r="L248" s="182"/>
      <c r="M248" s="452"/>
      <c r="N248" s="452"/>
      <c r="O248" s="452"/>
    </row>
    <row r="249" spans="1:23" ht="15" customHeight="1" x14ac:dyDescent="0.2">
      <c r="A249" s="679" t="s">
        <v>331</v>
      </c>
      <c r="B249" s="680"/>
      <c r="C249" s="322">
        <f>[5]B!C150</f>
        <v>420</v>
      </c>
      <c r="D249" s="207">
        <f>[5]B!E150</f>
        <v>394</v>
      </c>
      <c r="E249" s="129">
        <f>[5]B!AL150</f>
        <v>319140</v>
      </c>
      <c r="F249" s="182"/>
      <c r="G249" s="182"/>
      <c r="H249" s="182"/>
      <c r="I249" s="182"/>
      <c r="J249" s="182"/>
      <c r="K249" s="182"/>
      <c r="L249" s="182"/>
      <c r="M249" s="452"/>
      <c r="N249" s="452"/>
      <c r="O249" s="452"/>
      <c r="S249" s="182"/>
    </row>
    <row r="250" spans="1:23" ht="15" customHeight="1" x14ac:dyDescent="0.2">
      <c r="A250" s="679" t="s">
        <v>332</v>
      </c>
      <c r="B250" s="680"/>
      <c r="C250" s="322">
        <f>[5]B!C153</f>
        <v>0</v>
      </c>
      <c r="D250" s="207">
        <f>[5]B!E153</f>
        <v>0</v>
      </c>
      <c r="E250" s="187"/>
      <c r="F250" s="182"/>
      <c r="G250" s="182"/>
      <c r="H250" s="182"/>
      <c r="I250" s="182"/>
      <c r="J250" s="182"/>
      <c r="K250" s="182"/>
      <c r="L250" s="182"/>
      <c r="M250" s="452"/>
      <c r="N250" s="452"/>
      <c r="O250" s="452"/>
    </row>
    <row r="251" spans="1:23" ht="15" customHeight="1" x14ac:dyDescent="0.2">
      <c r="A251" s="679" t="s">
        <v>333</v>
      </c>
      <c r="B251" s="680"/>
      <c r="C251" s="322">
        <f>[5]B!C2937</f>
        <v>11</v>
      </c>
      <c r="D251" s="207">
        <f>[5]B!E2937</f>
        <v>11</v>
      </c>
      <c r="E251" s="187"/>
      <c r="F251" s="188"/>
      <c r="G251" s="188"/>
      <c r="H251" s="188"/>
      <c r="I251" s="188"/>
      <c r="J251" s="188"/>
      <c r="K251" s="188"/>
      <c r="L251" s="188"/>
      <c r="M251" s="188"/>
      <c r="N251" s="188"/>
      <c r="O251" s="188"/>
    </row>
    <row r="252" spans="1:23" ht="15" customHeight="1" x14ac:dyDescent="0.2">
      <c r="A252" s="681" t="s">
        <v>79</v>
      </c>
      <c r="B252" s="682"/>
      <c r="C252" s="324">
        <f>SUM(C246:C251)</f>
        <v>640</v>
      </c>
      <c r="D252" s="325">
        <f>SUM(D246:D251)</f>
        <v>533</v>
      </c>
      <c r="E252" s="326">
        <f>SUM(E246:E251)</f>
        <v>1377790</v>
      </c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</row>
    <row r="253" spans="1:23" ht="24.95" customHeight="1" x14ac:dyDescent="0.2">
      <c r="A253" s="189" t="s">
        <v>334</v>
      </c>
      <c r="B253" s="190"/>
      <c r="C253" s="191"/>
      <c r="D253" s="304"/>
      <c r="E253" s="304"/>
      <c r="F253" s="304"/>
      <c r="G253" s="182"/>
      <c r="H253" s="182"/>
      <c r="I253" s="182"/>
      <c r="J253" s="182"/>
      <c r="K253" s="182"/>
      <c r="L253" s="182"/>
      <c r="M253" s="182"/>
      <c r="N253" s="188"/>
      <c r="O253" s="188"/>
      <c r="P253" s="192"/>
      <c r="Q253" s="192"/>
      <c r="R253" s="192"/>
      <c r="U253" s="193"/>
      <c r="V253" s="193"/>
      <c r="W253" s="192"/>
    </row>
    <row r="254" spans="1:23" ht="21.75" customHeight="1" x14ac:dyDescent="0.2">
      <c r="A254" s="194"/>
      <c r="B254" s="195"/>
      <c r="C254" s="454" t="s">
        <v>160</v>
      </c>
      <c r="D254" s="304"/>
      <c r="E254" s="304"/>
      <c r="F254" s="304"/>
      <c r="G254" s="182"/>
      <c r="H254" s="182"/>
      <c r="I254" s="182"/>
      <c r="J254" s="182"/>
      <c r="K254" s="182"/>
      <c r="L254" s="182"/>
      <c r="M254" s="182"/>
      <c r="N254" s="182"/>
      <c r="O254" s="182"/>
      <c r="U254" s="192"/>
      <c r="V254" s="192"/>
    </row>
    <row r="255" spans="1:23" ht="15" customHeight="1" x14ac:dyDescent="0.2">
      <c r="A255" s="673" t="s">
        <v>335</v>
      </c>
      <c r="B255" s="172" t="s">
        <v>336</v>
      </c>
      <c r="C255" s="327"/>
      <c r="D255" s="328"/>
      <c r="E255" s="304"/>
      <c r="F255" s="304"/>
      <c r="G255" s="182"/>
      <c r="H255" s="182"/>
      <c r="I255" s="182"/>
      <c r="J255" s="182"/>
      <c r="K255" s="182"/>
      <c r="L255" s="182"/>
      <c r="M255" s="182"/>
      <c r="N255" s="182"/>
      <c r="O255" s="182"/>
      <c r="S255" s="193"/>
      <c r="T255" s="192"/>
      <c r="U255" s="192"/>
      <c r="V255" s="192"/>
    </row>
    <row r="256" spans="1:23" x14ac:dyDescent="0.2">
      <c r="A256" s="673"/>
      <c r="B256" s="174" t="s">
        <v>337</v>
      </c>
      <c r="C256" s="329">
        <v>2093</v>
      </c>
      <c r="D256" s="328"/>
      <c r="E256" s="304"/>
      <c r="F256" s="304"/>
      <c r="G256" s="182"/>
      <c r="H256" s="182"/>
      <c r="I256" s="182"/>
      <c r="J256" s="182"/>
      <c r="K256" s="182"/>
      <c r="L256" s="182"/>
      <c r="M256" s="182"/>
      <c r="N256" s="182"/>
      <c r="O256" s="182"/>
      <c r="S256" s="192"/>
      <c r="T256" s="192"/>
      <c r="U256" s="192"/>
      <c r="V256" s="192"/>
    </row>
    <row r="257" spans="1:28" ht="15" customHeight="1" x14ac:dyDescent="0.2">
      <c r="A257" s="674" t="s">
        <v>338</v>
      </c>
      <c r="B257" s="675"/>
      <c r="C257" s="330">
        <v>22180</v>
      </c>
      <c r="D257" s="328"/>
      <c r="E257" s="304"/>
      <c r="F257" s="304"/>
      <c r="G257" s="182"/>
      <c r="H257" s="182"/>
      <c r="I257" s="182"/>
      <c r="J257" s="182"/>
      <c r="K257" s="182"/>
      <c r="L257" s="182"/>
      <c r="M257" s="182"/>
      <c r="N257" s="182"/>
      <c r="O257" s="182"/>
      <c r="S257" s="192"/>
      <c r="T257" s="192"/>
    </row>
    <row r="258" spans="1:28" ht="24.95" customHeight="1" x14ac:dyDescent="0.2">
      <c r="A258" s="67" t="s">
        <v>339</v>
      </c>
      <c r="S258" s="192"/>
      <c r="T258" s="192"/>
    </row>
    <row r="259" spans="1:28" ht="12.75" customHeight="1" x14ac:dyDescent="0.2">
      <c r="A259" s="649" t="s">
        <v>340</v>
      </c>
      <c r="B259" s="650"/>
      <c r="C259" s="556" t="s">
        <v>79</v>
      </c>
      <c r="D259" s="676" t="s">
        <v>341</v>
      </c>
      <c r="E259" s="677"/>
      <c r="F259" s="677"/>
      <c r="G259" s="677"/>
      <c r="H259" s="677"/>
      <c r="I259" s="678"/>
      <c r="J259" s="667" t="s">
        <v>179</v>
      </c>
    </row>
    <row r="260" spans="1:28" ht="27" customHeight="1" x14ac:dyDescent="0.2">
      <c r="A260" s="651"/>
      <c r="B260" s="652"/>
      <c r="C260" s="558"/>
      <c r="D260" s="197" t="s">
        <v>342</v>
      </c>
      <c r="E260" s="198" t="s">
        <v>343</v>
      </c>
      <c r="F260" s="199" t="s">
        <v>344</v>
      </c>
      <c r="G260" s="199" t="s">
        <v>345</v>
      </c>
      <c r="H260" s="199" t="s">
        <v>346</v>
      </c>
      <c r="I260" s="200" t="s">
        <v>347</v>
      </c>
      <c r="J260" s="668"/>
    </row>
    <row r="261" spans="1:28" ht="15" customHeight="1" x14ac:dyDescent="0.2">
      <c r="A261" s="688" t="s">
        <v>348</v>
      </c>
      <c r="B261" s="689"/>
      <c r="C261" s="201">
        <f>SUM(D261:I261)</f>
        <v>0</v>
      </c>
      <c r="D261" s="202"/>
      <c r="E261" s="203"/>
      <c r="F261" s="203"/>
      <c r="G261" s="203"/>
      <c r="H261" s="203"/>
      <c r="I261" s="204"/>
      <c r="J261" s="205"/>
      <c r="K261" s="206" t="str">
        <f>AA261</f>
        <v/>
      </c>
      <c r="L261" s="182"/>
      <c r="M261" s="182"/>
      <c r="N261" s="182"/>
      <c r="O261" s="182"/>
      <c r="P261" s="452"/>
      <c r="Q261" s="452"/>
      <c r="R261" s="452"/>
      <c r="AA261" s="159" t="str">
        <f>IF(J261&gt;C261,"Error: Las actividades totales son menores que las realizadas en beneficiarios","")</f>
        <v/>
      </c>
      <c r="AB261" s="159">
        <f>IF(J261&gt;C261,1,0)</f>
        <v>0</v>
      </c>
    </row>
    <row r="262" spans="1:28" ht="15" customHeight="1" x14ac:dyDescent="0.2">
      <c r="A262" s="690" t="s">
        <v>349</v>
      </c>
      <c r="B262" s="691"/>
      <c r="C262" s="207">
        <f>SUM(D262:I262)</f>
        <v>0</v>
      </c>
      <c r="D262" s="208"/>
      <c r="E262" s="209"/>
      <c r="F262" s="209"/>
      <c r="G262" s="209"/>
      <c r="H262" s="209"/>
      <c r="I262" s="210"/>
      <c r="J262" s="211"/>
      <c r="K262" s="206" t="str">
        <f>AA262</f>
        <v/>
      </c>
      <c r="AA262" s="159" t="str">
        <f>IF(J262&gt;C262,"Error: Las actividades totales son menores que las realizadas en beneficiarios","")</f>
        <v/>
      </c>
      <c r="AB262" s="159">
        <f>IF(J262&gt;C262,1,0)</f>
        <v>0</v>
      </c>
    </row>
    <row r="263" spans="1:28" ht="15" customHeight="1" x14ac:dyDescent="0.2">
      <c r="A263" s="692" t="s">
        <v>350</v>
      </c>
      <c r="B263" s="693"/>
      <c r="C263" s="212">
        <f>SUM(D263:E263)</f>
        <v>0</v>
      </c>
      <c r="D263" s="213"/>
      <c r="E263" s="214"/>
      <c r="F263" s="215"/>
      <c r="G263" s="215"/>
      <c r="H263" s="215"/>
      <c r="I263" s="216"/>
      <c r="J263" s="217"/>
      <c r="K263" s="206" t="str">
        <f>AA263</f>
        <v/>
      </c>
      <c r="AA263" s="159" t="str">
        <f>IF(J263&gt;C263,"Error: Las actividades totales son menores que las realizadas en beneficiarios","")</f>
        <v/>
      </c>
      <c r="AB263" s="159">
        <f>IF(J263&gt;C263,1,0)</f>
        <v>0</v>
      </c>
    </row>
    <row r="264" spans="1:28" ht="24.95" customHeight="1" x14ac:dyDescent="0.2">
      <c r="A264" s="67" t="s">
        <v>351</v>
      </c>
      <c r="B264" s="218"/>
      <c r="C264" s="331"/>
      <c r="D264" s="331"/>
      <c r="E264" s="331"/>
      <c r="F264" s="331"/>
      <c r="G264" s="331"/>
      <c r="H264" s="331"/>
      <c r="I264" s="331"/>
      <c r="J264" s="331"/>
      <c r="K264" s="331"/>
    </row>
    <row r="265" spans="1:28" ht="39.950000000000003" customHeight="1" x14ac:dyDescent="0.2">
      <c r="A265" s="694" t="s">
        <v>352</v>
      </c>
      <c r="B265" s="695"/>
      <c r="C265" s="219" t="s">
        <v>160</v>
      </c>
      <c r="D265" s="483" t="s">
        <v>353</v>
      </c>
      <c r="E265" s="220" t="s">
        <v>354</v>
      </c>
      <c r="L265" s="5" t="s">
        <v>355</v>
      </c>
    </row>
    <row r="266" spans="1:28" ht="15" customHeight="1" x14ac:dyDescent="0.2">
      <c r="A266" s="696" t="s">
        <v>356</v>
      </c>
      <c r="B266" s="221" t="s">
        <v>357</v>
      </c>
      <c r="C266" s="222">
        <v>260</v>
      </c>
      <c r="D266" s="223">
        <v>256</v>
      </c>
      <c r="E266" s="223"/>
      <c r="F266" s="119" t="str">
        <f>AA266</f>
        <v/>
      </c>
      <c r="AA266" s="159" t="str">
        <f>IF(D266&gt;C266,"Error: Las actividades totales son menores que las realizadas en beneficiarios","")</f>
        <v/>
      </c>
      <c r="AB266" s="159">
        <f>IF(D266&gt;C266,1,0)</f>
        <v>0</v>
      </c>
    </row>
    <row r="267" spans="1:28" ht="15" customHeight="1" x14ac:dyDescent="0.2">
      <c r="A267" s="697"/>
      <c r="B267" s="224" t="s">
        <v>358</v>
      </c>
      <c r="C267" s="225"/>
      <c r="D267" s="226"/>
      <c r="E267" s="226"/>
      <c r="F267" s="119" t="str">
        <f>AA267</f>
        <v/>
      </c>
      <c r="AA267" s="159" t="str">
        <f>IF(D267&gt;C267,"Error: Las actividades totales son menores que las realizadas en beneficiarios","")</f>
        <v/>
      </c>
      <c r="AB267" s="159">
        <f>IF(D267&gt;C267,1,0)</f>
        <v>0</v>
      </c>
    </row>
    <row r="268" spans="1:28" ht="15" customHeight="1" x14ac:dyDescent="0.2">
      <c r="A268" s="698"/>
      <c r="B268" s="227" t="s">
        <v>359</v>
      </c>
      <c r="C268" s="228"/>
      <c r="D268" s="229"/>
      <c r="E268" s="229"/>
      <c r="F268" s="119" t="str">
        <f>AA268</f>
        <v/>
      </c>
      <c r="AA268" s="159" t="str">
        <f>IF(D268&gt;C268,"Error: Las actividades totales son menores que las realizadas en beneficiarios","")</f>
        <v/>
      </c>
      <c r="AB268" s="159">
        <f>IF(D268&gt;C268,1,0)</f>
        <v>0</v>
      </c>
    </row>
    <row r="269" spans="1:28" ht="26.25" customHeight="1" x14ac:dyDescent="0.2">
      <c r="A269" s="230" t="s">
        <v>360</v>
      </c>
      <c r="B269" s="231"/>
    </row>
    <row r="270" spans="1:28" ht="50.25" customHeight="1" x14ac:dyDescent="0.2">
      <c r="A270" s="699" t="s">
        <v>291</v>
      </c>
      <c r="B270" s="700"/>
      <c r="C270" s="556" t="s">
        <v>160</v>
      </c>
      <c r="D270" s="556" t="s">
        <v>292</v>
      </c>
      <c r="E270" s="683" t="s">
        <v>361</v>
      </c>
      <c r="F270" s="685"/>
      <c r="G270" s="683" t="s">
        <v>362</v>
      </c>
      <c r="H270" s="684"/>
      <c r="I270" s="685"/>
      <c r="J270" s="476" t="s">
        <v>295</v>
      </c>
      <c r="K270" s="476" t="s">
        <v>296</v>
      </c>
      <c r="L270" s="476" t="s">
        <v>297</v>
      </c>
      <c r="M270" s="291" t="s">
        <v>297</v>
      </c>
    </row>
    <row r="271" spans="1:28" ht="61.5" customHeight="1" x14ac:dyDescent="0.2">
      <c r="A271" s="701"/>
      <c r="B271" s="702"/>
      <c r="C271" s="557"/>
      <c r="D271" s="557"/>
      <c r="E271" s="232" t="s">
        <v>363</v>
      </c>
      <c r="F271" s="232" t="s">
        <v>364</v>
      </c>
      <c r="G271" s="332" t="s">
        <v>365</v>
      </c>
      <c r="H271" s="332" t="s">
        <v>366</v>
      </c>
      <c r="I271" s="333" t="s">
        <v>367</v>
      </c>
      <c r="J271" s="232" t="s">
        <v>363</v>
      </c>
      <c r="K271" s="232" t="s">
        <v>364</v>
      </c>
      <c r="L271" s="232" t="s">
        <v>363</v>
      </c>
      <c r="M271" s="232" t="s">
        <v>364</v>
      </c>
    </row>
    <row r="272" spans="1:28" ht="15" customHeight="1" x14ac:dyDescent="0.2">
      <c r="A272" s="686" t="s">
        <v>368</v>
      </c>
      <c r="B272" s="687" t="s">
        <v>368</v>
      </c>
      <c r="C272" s="455">
        <f>SUM(E272:F272)</f>
        <v>0</v>
      </c>
      <c r="D272" s="334"/>
      <c r="E272" s="334"/>
      <c r="F272" s="334"/>
      <c r="G272" s="334"/>
      <c r="H272" s="334"/>
      <c r="I272" s="334"/>
      <c r="J272" s="334"/>
      <c r="K272" s="334"/>
      <c r="L272" s="334"/>
      <c r="M272" s="334"/>
    </row>
    <row r="273" spans="1:13" ht="15" customHeight="1" x14ac:dyDescent="0.2">
      <c r="A273" s="686" t="s">
        <v>369</v>
      </c>
      <c r="B273" s="687" t="s">
        <v>369</v>
      </c>
      <c r="C273" s="455">
        <f>SUM(E273:F273)</f>
        <v>0</v>
      </c>
      <c r="D273" s="334"/>
      <c r="E273" s="334"/>
      <c r="F273" s="334"/>
      <c r="G273" s="334"/>
      <c r="H273" s="334"/>
      <c r="I273" s="334"/>
      <c r="J273" s="334"/>
      <c r="K273" s="334"/>
      <c r="L273" s="334"/>
      <c r="M273" s="334"/>
    </row>
    <row r="274" spans="1:13" ht="15" customHeight="1" x14ac:dyDescent="0.2">
      <c r="A274" s="686" t="s">
        <v>370</v>
      </c>
      <c r="B274" s="687"/>
      <c r="C274" s="455">
        <f>SUM(E274:F274)</f>
        <v>0</v>
      </c>
      <c r="D274" s="334"/>
      <c r="E274" s="334"/>
      <c r="F274" s="334"/>
      <c r="G274" s="334"/>
      <c r="H274" s="334"/>
      <c r="I274" s="334"/>
      <c r="J274" s="334"/>
      <c r="K274" s="334"/>
      <c r="L274" s="334"/>
      <c r="M274" s="334"/>
    </row>
    <row r="275" spans="1:13" ht="15" customHeight="1" x14ac:dyDescent="0.2">
      <c r="A275" s="686" t="s">
        <v>371</v>
      </c>
      <c r="B275" s="687"/>
      <c r="C275" s="455">
        <f>SUM(E275:F275)</f>
        <v>0</v>
      </c>
      <c r="D275" s="334"/>
      <c r="E275" s="334"/>
      <c r="F275" s="334"/>
      <c r="G275" s="334"/>
      <c r="H275" s="334"/>
      <c r="I275" s="334"/>
      <c r="J275" s="334"/>
      <c r="K275" s="334"/>
      <c r="L275" s="334"/>
      <c r="M275" s="334"/>
    </row>
    <row r="276" spans="1:13" ht="15" customHeight="1" x14ac:dyDescent="0.2">
      <c r="A276" s="686" t="s">
        <v>372</v>
      </c>
      <c r="B276" s="687"/>
      <c r="C276" s="455">
        <f>SUM(E276:F276)</f>
        <v>0</v>
      </c>
      <c r="D276" s="334"/>
      <c r="E276" s="334"/>
      <c r="F276" s="334"/>
      <c r="G276" s="334"/>
      <c r="H276" s="334"/>
      <c r="I276" s="334"/>
      <c r="J276" s="334"/>
      <c r="K276" s="334"/>
      <c r="L276" s="334"/>
      <c r="M276" s="334"/>
    </row>
    <row r="277" spans="1:13" ht="15" customHeight="1" x14ac:dyDescent="0.2">
      <c r="A277" s="485"/>
      <c r="B277" s="487" t="s">
        <v>373</v>
      </c>
      <c r="C277" s="455">
        <f t="shared" ref="C277:I277" si="29">SUM(C272:C276)</f>
        <v>0</v>
      </c>
      <c r="D277" s="455">
        <f t="shared" si="29"/>
        <v>0</v>
      </c>
      <c r="E277" s="455">
        <f t="shared" si="29"/>
        <v>0</v>
      </c>
      <c r="F277" s="455">
        <f t="shared" si="29"/>
        <v>0</v>
      </c>
      <c r="G277" s="455">
        <f t="shared" si="29"/>
        <v>0</v>
      </c>
      <c r="H277" s="455">
        <f t="shared" si="29"/>
        <v>0</v>
      </c>
      <c r="I277" s="455">
        <f t="shared" si="29"/>
        <v>0</v>
      </c>
      <c r="J277" s="455">
        <f>SUM(J272:J276)</f>
        <v>0</v>
      </c>
      <c r="K277" s="455">
        <f>SUM(K272:K276)</f>
        <v>0</v>
      </c>
      <c r="L277" s="455">
        <f>SUM(L272:L276)</f>
        <v>0</v>
      </c>
      <c r="M277" s="455">
        <f>SUM(M272:M276)</f>
        <v>0</v>
      </c>
    </row>
    <row r="278" spans="1:13" ht="28.5" customHeight="1" x14ac:dyDescent="0.2">
      <c r="A278" s="703" t="s">
        <v>374</v>
      </c>
      <c r="B278" s="704"/>
      <c r="C278" s="455">
        <f>SUM(E278:F278)</f>
        <v>0</v>
      </c>
      <c r="D278" s="334"/>
      <c r="E278" s="334"/>
      <c r="F278" s="334"/>
      <c r="G278" s="334"/>
      <c r="H278" s="334"/>
      <c r="I278" s="334"/>
      <c r="J278" s="334"/>
      <c r="K278" s="334"/>
      <c r="L278" s="334"/>
      <c r="M278" s="334"/>
    </row>
    <row r="279" spans="1:13" ht="15" customHeight="1" x14ac:dyDescent="0.2">
      <c r="A279" s="703" t="s">
        <v>375</v>
      </c>
      <c r="B279" s="704"/>
      <c r="C279" s="455">
        <f>SUM(E279:F279)</f>
        <v>0</v>
      </c>
      <c r="D279" s="334"/>
      <c r="E279" s="334"/>
      <c r="F279" s="334"/>
      <c r="G279" s="334"/>
      <c r="H279" s="334"/>
      <c r="I279" s="334"/>
      <c r="J279" s="334"/>
      <c r="K279" s="334"/>
      <c r="L279" s="334"/>
      <c r="M279" s="334"/>
    </row>
    <row r="280" spans="1:13" ht="15" customHeight="1" x14ac:dyDescent="0.2">
      <c r="A280" s="703" t="s">
        <v>376</v>
      </c>
      <c r="B280" s="704"/>
      <c r="C280" s="455">
        <f>SUM(E280:F280)</f>
        <v>0</v>
      </c>
      <c r="D280" s="334"/>
      <c r="E280" s="334"/>
      <c r="F280" s="334"/>
      <c r="G280" s="334"/>
      <c r="H280" s="334"/>
      <c r="I280" s="334"/>
      <c r="J280" s="334"/>
      <c r="K280" s="334"/>
      <c r="L280" s="334"/>
      <c r="M280" s="334"/>
    </row>
    <row r="281" spans="1:13" ht="15" customHeight="1" x14ac:dyDescent="0.2">
      <c r="A281" s="709" t="s">
        <v>377</v>
      </c>
      <c r="B281" s="710"/>
      <c r="C281" s="455">
        <f t="shared" ref="C281:M281" si="30">SUM(C278:C280)</f>
        <v>0</v>
      </c>
      <c r="D281" s="455">
        <f t="shared" si="30"/>
        <v>0</v>
      </c>
      <c r="E281" s="455">
        <f t="shared" si="30"/>
        <v>0</v>
      </c>
      <c r="F281" s="455">
        <f t="shared" si="30"/>
        <v>0</v>
      </c>
      <c r="G281" s="455">
        <f t="shared" si="30"/>
        <v>0</v>
      </c>
      <c r="H281" s="455">
        <f t="shared" si="30"/>
        <v>0</v>
      </c>
      <c r="I281" s="455">
        <f t="shared" si="30"/>
        <v>0</v>
      </c>
      <c r="J281" s="455">
        <f t="shared" si="30"/>
        <v>0</v>
      </c>
      <c r="K281" s="455">
        <f t="shared" si="30"/>
        <v>0</v>
      </c>
      <c r="L281" s="455">
        <f t="shared" si="30"/>
        <v>0</v>
      </c>
      <c r="M281" s="455">
        <f t="shared" si="30"/>
        <v>0</v>
      </c>
    </row>
    <row r="282" spans="1:13" ht="15" customHeight="1" x14ac:dyDescent="0.2">
      <c r="A282" s="703" t="s">
        <v>378</v>
      </c>
      <c r="B282" s="704"/>
      <c r="C282" s="455">
        <f>SUM(E282:F282)</f>
        <v>0</v>
      </c>
      <c r="D282" s="334"/>
      <c r="E282" s="334"/>
      <c r="F282" s="334"/>
      <c r="G282" s="334"/>
      <c r="H282" s="334"/>
      <c r="I282" s="334"/>
      <c r="J282" s="334"/>
      <c r="K282" s="334"/>
      <c r="L282" s="334"/>
      <c r="M282" s="334"/>
    </row>
    <row r="283" spans="1:13" ht="15" customHeight="1" x14ac:dyDescent="0.2">
      <c r="A283" s="703" t="s">
        <v>379</v>
      </c>
      <c r="B283" s="704"/>
      <c r="C283" s="455">
        <f>SUM(E283:F283)</f>
        <v>0</v>
      </c>
      <c r="D283" s="334"/>
      <c r="E283" s="334"/>
      <c r="F283" s="334"/>
      <c r="G283" s="334"/>
      <c r="H283" s="334"/>
      <c r="I283" s="334"/>
      <c r="J283" s="334"/>
      <c r="K283" s="334"/>
      <c r="L283" s="334"/>
      <c r="M283" s="334"/>
    </row>
    <row r="284" spans="1:13" ht="15" customHeight="1" x14ac:dyDescent="0.2">
      <c r="A284" s="703" t="s">
        <v>380</v>
      </c>
      <c r="B284" s="704"/>
      <c r="C284" s="455">
        <f>SUM(E284:F284)</f>
        <v>0</v>
      </c>
      <c r="D284" s="334"/>
      <c r="E284" s="334"/>
      <c r="F284" s="334"/>
      <c r="G284" s="334"/>
      <c r="H284" s="334"/>
      <c r="I284" s="334"/>
      <c r="J284" s="334"/>
      <c r="K284" s="334"/>
      <c r="L284" s="334"/>
      <c r="M284" s="334"/>
    </row>
    <row r="285" spans="1:13" ht="15" customHeight="1" x14ac:dyDescent="0.2">
      <c r="A285" s="485"/>
      <c r="B285" s="235" t="s">
        <v>381</v>
      </c>
      <c r="C285" s="455">
        <f t="shared" ref="C285:I285" si="31">SUM(C282:C284)</f>
        <v>0</v>
      </c>
      <c r="D285" s="455">
        <f t="shared" si="31"/>
        <v>0</v>
      </c>
      <c r="E285" s="455">
        <f t="shared" si="31"/>
        <v>0</v>
      </c>
      <c r="F285" s="455">
        <f t="shared" si="31"/>
        <v>0</v>
      </c>
      <c r="G285" s="455">
        <f t="shared" si="31"/>
        <v>0</v>
      </c>
      <c r="H285" s="455">
        <f t="shared" si="31"/>
        <v>0</v>
      </c>
      <c r="I285" s="455">
        <f t="shared" si="31"/>
        <v>0</v>
      </c>
      <c r="J285" s="455">
        <f>SUM(J282:J284)</f>
        <v>0</v>
      </c>
      <c r="K285" s="455">
        <f>SUM(K282:K284)</f>
        <v>0</v>
      </c>
      <c r="L285" s="455">
        <f>SUM(L282:L284)</f>
        <v>0</v>
      </c>
      <c r="M285" s="455">
        <f>SUM(M282:M284)</f>
        <v>0</v>
      </c>
    </row>
    <row r="286" spans="1:13" ht="15" customHeight="1" x14ac:dyDescent="0.2">
      <c r="A286" s="703" t="s">
        <v>382</v>
      </c>
      <c r="B286" s="704"/>
      <c r="C286" s="455">
        <f>SUM(E286:F286)</f>
        <v>0</v>
      </c>
      <c r="D286" s="334"/>
      <c r="E286" s="334"/>
      <c r="F286" s="334"/>
      <c r="G286" s="334"/>
      <c r="H286" s="334"/>
      <c r="I286" s="334"/>
      <c r="J286" s="334"/>
      <c r="K286" s="334"/>
      <c r="L286" s="334"/>
      <c r="M286" s="334"/>
    </row>
    <row r="287" spans="1:13" ht="15" customHeight="1" x14ac:dyDescent="0.2">
      <c r="A287" s="711" t="s">
        <v>383</v>
      </c>
      <c r="B287" s="712"/>
      <c r="C287" s="455">
        <f>SUM(E287:F287)</f>
        <v>0</v>
      </c>
      <c r="D287" s="334"/>
      <c r="E287" s="334"/>
      <c r="F287" s="334"/>
      <c r="G287" s="334"/>
      <c r="H287" s="334"/>
      <c r="I287" s="334"/>
      <c r="J287" s="334"/>
      <c r="K287" s="334"/>
      <c r="L287" s="334"/>
      <c r="M287" s="334"/>
    </row>
    <row r="288" spans="1:13" ht="15" customHeight="1" x14ac:dyDescent="0.2">
      <c r="A288" s="703" t="s">
        <v>384</v>
      </c>
      <c r="B288" s="704"/>
      <c r="C288" s="455">
        <f>SUM(E288:F288)</f>
        <v>0</v>
      </c>
      <c r="D288" s="334"/>
      <c r="E288" s="334"/>
      <c r="F288" s="334"/>
      <c r="G288" s="334"/>
      <c r="H288" s="334"/>
      <c r="I288" s="334"/>
      <c r="J288" s="334"/>
      <c r="K288" s="334"/>
      <c r="L288" s="334"/>
      <c r="M288" s="334"/>
    </row>
    <row r="289" spans="1:13" ht="15" customHeight="1" x14ac:dyDescent="0.2">
      <c r="A289" s="485"/>
      <c r="B289" s="235" t="s">
        <v>385</v>
      </c>
      <c r="C289" s="455">
        <f t="shared" ref="C289:M289" si="32">SUM(C286:C288)</f>
        <v>0</v>
      </c>
      <c r="D289" s="455">
        <f t="shared" si="32"/>
        <v>0</v>
      </c>
      <c r="E289" s="455">
        <f t="shared" si="32"/>
        <v>0</v>
      </c>
      <c r="F289" s="455">
        <f t="shared" si="32"/>
        <v>0</v>
      </c>
      <c r="G289" s="455">
        <f t="shared" si="32"/>
        <v>0</v>
      </c>
      <c r="H289" s="455">
        <f t="shared" si="32"/>
        <v>0</v>
      </c>
      <c r="I289" s="455">
        <f t="shared" si="32"/>
        <v>0</v>
      </c>
      <c r="J289" s="455">
        <f t="shared" si="32"/>
        <v>0</v>
      </c>
      <c r="K289" s="455">
        <f t="shared" si="32"/>
        <v>0</v>
      </c>
      <c r="L289" s="455">
        <f t="shared" si="32"/>
        <v>0</v>
      </c>
      <c r="M289" s="455">
        <f t="shared" si="32"/>
        <v>0</v>
      </c>
    </row>
    <row r="290" spans="1:13" ht="15" customHeight="1" x14ac:dyDescent="0.2">
      <c r="A290" s="705" t="s">
        <v>386</v>
      </c>
      <c r="B290" s="706" t="s">
        <v>387</v>
      </c>
      <c r="C290" s="455">
        <f t="shared" ref="C290:C297" si="33">SUM(E290:F290)</f>
        <v>0</v>
      </c>
      <c r="D290" s="334"/>
      <c r="E290" s="334"/>
      <c r="F290" s="334"/>
      <c r="G290" s="334"/>
      <c r="H290" s="334"/>
      <c r="I290" s="334"/>
      <c r="J290" s="334"/>
      <c r="K290" s="334"/>
      <c r="L290" s="334"/>
      <c r="M290" s="334"/>
    </row>
    <row r="291" spans="1:13" ht="15" customHeight="1" x14ac:dyDescent="0.2">
      <c r="A291" s="705" t="s">
        <v>388</v>
      </c>
      <c r="B291" s="706" t="s">
        <v>388</v>
      </c>
      <c r="C291" s="455">
        <f t="shared" si="33"/>
        <v>0</v>
      </c>
      <c r="D291" s="334"/>
      <c r="E291" s="334"/>
      <c r="F291" s="334"/>
      <c r="G291" s="334"/>
      <c r="H291" s="334"/>
      <c r="I291" s="334"/>
      <c r="J291" s="334"/>
      <c r="K291" s="334"/>
      <c r="L291" s="334"/>
      <c r="M291" s="334"/>
    </row>
    <row r="292" spans="1:13" ht="15" customHeight="1" x14ac:dyDescent="0.2">
      <c r="A292" s="705" t="s">
        <v>389</v>
      </c>
      <c r="B292" s="706" t="s">
        <v>389</v>
      </c>
      <c r="C292" s="455">
        <f t="shared" si="33"/>
        <v>0</v>
      </c>
      <c r="D292" s="334"/>
      <c r="E292" s="334"/>
      <c r="F292" s="334"/>
      <c r="G292" s="334"/>
      <c r="H292" s="334"/>
      <c r="I292" s="334"/>
      <c r="J292" s="334"/>
      <c r="K292" s="334"/>
      <c r="L292" s="334"/>
      <c r="M292" s="334"/>
    </row>
    <row r="293" spans="1:13" ht="15" customHeight="1" x14ac:dyDescent="0.2">
      <c r="A293" s="707" t="s">
        <v>390</v>
      </c>
      <c r="B293" s="708"/>
      <c r="C293" s="455">
        <f t="shared" si="33"/>
        <v>0</v>
      </c>
      <c r="D293" s="334"/>
      <c r="E293" s="334"/>
      <c r="F293" s="334"/>
      <c r="G293" s="334"/>
      <c r="H293" s="334"/>
      <c r="I293" s="334"/>
      <c r="J293" s="334"/>
      <c r="K293" s="334"/>
      <c r="L293" s="334"/>
      <c r="M293" s="334"/>
    </row>
    <row r="294" spans="1:13" ht="15" customHeight="1" x14ac:dyDescent="0.2">
      <c r="A294" s="707" t="s">
        <v>56</v>
      </c>
      <c r="B294" s="708" t="s">
        <v>56</v>
      </c>
      <c r="C294" s="455">
        <f t="shared" si="33"/>
        <v>0</v>
      </c>
      <c r="D294" s="334"/>
      <c r="E294" s="334"/>
      <c r="F294" s="334"/>
      <c r="G294" s="334"/>
      <c r="H294" s="334"/>
      <c r="I294" s="334"/>
      <c r="J294" s="334"/>
      <c r="K294" s="334"/>
      <c r="L294" s="334"/>
      <c r="M294" s="334"/>
    </row>
    <row r="295" spans="1:13" ht="15" customHeight="1" x14ac:dyDescent="0.2">
      <c r="A295" s="703" t="s">
        <v>41</v>
      </c>
      <c r="B295" s="704"/>
      <c r="C295" s="455">
        <f t="shared" si="33"/>
        <v>0</v>
      </c>
      <c r="D295" s="334"/>
      <c r="E295" s="334"/>
      <c r="F295" s="334"/>
      <c r="G295" s="334"/>
      <c r="H295" s="334"/>
      <c r="I295" s="334"/>
      <c r="J295" s="334"/>
      <c r="K295" s="334"/>
      <c r="L295" s="334"/>
      <c r="M295" s="334"/>
    </row>
    <row r="296" spans="1:13" ht="30" customHeight="1" x14ac:dyDescent="0.2">
      <c r="A296" s="707" t="s">
        <v>391</v>
      </c>
      <c r="B296" s="708" t="s">
        <v>391</v>
      </c>
      <c r="C296" s="455">
        <f t="shared" si="33"/>
        <v>0</v>
      </c>
      <c r="D296" s="334"/>
      <c r="E296" s="334"/>
      <c r="F296" s="334"/>
      <c r="G296" s="334"/>
      <c r="H296" s="334"/>
      <c r="I296" s="334"/>
      <c r="J296" s="334"/>
      <c r="K296" s="334"/>
      <c r="L296" s="334"/>
      <c r="M296" s="334"/>
    </row>
    <row r="297" spans="1:13" ht="15" customHeight="1" x14ac:dyDescent="0.2">
      <c r="A297" s="707" t="s">
        <v>38</v>
      </c>
      <c r="B297" s="708" t="s">
        <v>38</v>
      </c>
      <c r="C297" s="455">
        <f t="shared" si="33"/>
        <v>0</v>
      </c>
      <c r="D297" s="334"/>
      <c r="E297" s="334"/>
      <c r="F297" s="334"/>
      <c r="G297" s="334"/>
      <c r="H297" s="334"/>
      <c r="I297" s="334"/>
      <c r="J297" s="334"/>
      <c r="K297" s="334"/>
      <c r="L297" s="334"/>
      <c r="M297" s="334"/>
    </row>
    <row r="298" spans="1:13" ht="15" customHeight="1" x14ac:dyDescent="0.2">
      <c r="A298" s="486"/>
      <c r="B298" s="235" t="s">
        <v>392</v>
      </c>
      <c r="C298" s="455">
        <f t="shared" ref="C298:M298" si="34">SUM(C290:C297)</f>
        <v>0</v>
      </c>
      <c r="D298" s="455">
        <f t="shared" si="34"/>
        <v>0</v>
      </c>
      <c r="E298" s="455">
        <f t="shared" si="34"/>
        <v>0</v>
      </c>
      <c r="F298" s="455">
        <f t="shared" si="34"/>
        <v>0</v>
      </c>
      <c r="G298" s="455">
        <f t="shared" si="34"/>
        <v>0</v>
      </c>
      <c r="H298" s="455">
        <f t="shared" si="34"/>
        <v>0</v>
      </c>
      <c r="I298" s="455">
        <f t="shared" si="34"/>
        <v>0</v>
      </c>
      <c r="J298" s="455">
        <f t="shared" si="34"/>
        <v>0</v>
      </c>
      <c r="K298" s="455">
        <f t="shared" si="34"/>
        <v>0</v>
      </c>
      <c r="L298" s="455">
        <f t="shared" si="34"/>
        <v>0</v>
      </c>
      <c r="M298" s="455">
        <f t="shared" si="34"/>
        <v>0</v>
      </c>
    </row>
    <row r="299" spans="1:13" ht="15" customHeight="1" x14ac:dyDescent="0.2">
      <c r="A299" s="711" t="s">
        <v>393</v>
      </c>
      <c r="B299" s="712"/>
      <c r="C299" s="455">
        <f t="shared" ref="C299:C304" si="35">SUM(E299:F299)</f>
        <v>0</v>
      </c>
      <c r="D299" s="334"/>
      <c r="E299" s="334"/>
      <c r="F299" s="334"/>
      <c r="G299" s="334"/>
      <c r="H299" s="334"/>
      <c r="I299" s="334"/>
      <c r="J299" s="334"/>
      <c r="K299" s="334"/>
      <c r="L299" s="334"/>
      <c r="M299" s="334"/>
    </row>
    <row r="300" spans="1:13" ht="15" customHeight="1" x14ac:dyDescent="0.2">
      <c r="A300" s="711" t="s">
        <v>394</v>
      </c>
      <c r="B300" s="712"/>
      <c r="C300" s="455">
        <f t="shared" si="35"/>
        <v>0</v>
      </c>
      <c r="D300" s="334"/>
      <c r="E300" s="334"/>
      <c r="F300" s="334"/>
      <c r="G300" s="334"/>
      <c r="H300" s="334"/>
      <c r="I300" s="334"/>
      <c r="J300" s="334"/>
      <c r="K300" s="334"/>
      <c r="L300" s="334"/>
      <c r="M300" s="334"/>
    </row>
    <row r="301" spans="1:13" ht="15" customHeight="1" x14ac:dyDescent="0.2">
      <c r="A301" s="711" t="s">
        <v>395</v>
      </c>
      <c r="B301" s="712"/>
      <c r="C301" s="455">
        <f t="shared" si="35"/>
        <v>0</v>
      </c>
      <c r="D301" s="334"/>
      <c r="E301" s="334"/>
      <c r="F301" s="334"/>
      <c r="G301" s="334"/>
      <c r="H301" s="334"/>
      <c r="I301" s="334"/>
      <c r="J301" s="334"/>
      <c r="K301" s="334"/>
      <c r="L301" s="334"/>
      <c r="M301" s="334"/>
    </row>
    <row r="302" spans="1:13" ht="15" customHeight="1" x14ac:dyDescent="0.2">
      <c r="A302" s="703" t="s">
        <v>396</v>
      </c>
      <c r="B302" s="704"/>
      <c r="C302" s="455">
        <f t="shared" si="35"/>
        <v>0</v>
      </c>
      <c r="D302" s="334"/>
      <c r="E302" s="334"/>
      <c r="F302" s="334"/>
      <c r="G302" s="334"/>
      <c r="H302" s="334"/>
      <c r="I302" s="334"/>
      <c r="J302" s="334"/>
      <c r="K302" s="334"/>
      <c r="L302" s="334"/>
      <c r="M302" s="334"/>
    </row>
    <row r="303" spans="1:13" ht="15" customHeight="1" x14ac:dyDescent="0.2">
      <c r="A303" s="703" t="s">
        <v>397</v>
      </c>
      <c r="B303" s="704"/>
      <c r="C303" s="455">
        <f t="shared" si="35"/>
        <v>0</v>
      </c>
      <c r="D303" s="334"/>
      <c r="E303" s="334"/>
      <c r="F303" s="334"/>
      <c r="G303" s="334"/>
      <c r="H303" s="334"/>
      <c r="I303" s="334"/>
      <c r="J303" s="334"/>
      <c r="K303" s="334"/>
      <c r="L303" s="334"/>
      <c r="M303" s="334"/>
    </row>
    <row r="304" spans="1:13" ht="15" customHeight="1" x14ac:dyDescent="0.2">
      <c r="A304" s="703" t="s">
        <v>398</v>
      </c>
      <c r="B304" s="704"/>
      <c r="C304" s="455">
        <f t="shared" si="35"/>
        <v>0</v>
      </c>
      <c r="D304" s="334"/>
      <c r="E304" s="334"/>
      <c r="F304" s="334"/>
      <c r="G304" s="334"/>
      <c r="H304" s="334"/>
      <c r="I304" s="334"/>
      <c r="J304" s="334"/>
      <c r="K304" s="334"/>
      <c r="L304" s="334"/>
      <c r="M304" s="334"/>
    </row>
    <row r="305" spans="1:13" ht="15" customHeight="1" x14ac:dyDescent="0.2">
      <c r="A305" s="486"/>
      <c r="B305" s="235" t="s">
        <v>399</v>
      </c>
      <c r="C305" s="455">
        <f t="shared" ref="C305:M305" si="36">SUM(C299:C304)</f>
        <v>0</v>
      </c>
      <c r="D305" s="455">
        <f t="shared" si="36"/>
        <v>0</v>
      </c>
      <c r="E305" s="455">
        <f t="shared" si="36"/>
        <v>0</v>
      </c>
      <c r="F305" s="455">
        <f t="shared" si="36"/>
        <v>0</v>
      </c>
      <c r="G305" s="455">
        <f t="shared" si="36"/>
        <v>0</v>
      </c>
      <c r="H305" s="455">
        <f t="shared" si="36"/>
        <v>0</v>
      </c>
      <c r="I305" s="455">
        <f t="shared" si="36"/>
        <v>0</v>
      </c>
      <c r="J305" s="455">
        <f t="shared" si="36"/>
        <v>0</v>
      </c>
      <c r="K305" s="455">
        <f t="shared" si="36"/>
        <v>0</v>
      </c>
      <c r="L305" s="455">
        <f t="shared" si="36"/>
        <v>0</v>
      </c>
      <c r="M305" s="455">
        <f t="shared" si="36"/>
        <v>0</v>
      </c>
    </row>
    <row r="306" spans="1:13" ht="15" customHeight="1" x14ac:dyDescent="0.2">
      <c r="A306" s="703" t="s">
        <v>143</v>
      </c>
      <c r="B306" s="704" t="s">
        <v>143</v>
      </c>
      <c r="C306" s="455">
        <f>SUM(E306:F306)</f>
        <v>0</v>
      </c>
      <c r="D306" s="335"/>
      <c r="E306" s="334"/>
      <c r="F306" s="334"/>
      <c r="G306" s="334"/>
      <c r="H306" s="334"/>
      <c r="I306" s="334"/>
      <c r="J306" s="334"/>
      <c r="K306" s="334"/>
      <c r="L306" s="334"/>
      <c r="M306" s="334"/>
    </row>
    <row r="307" spans="1:13" ht="15" customHeight="1" x14ac:dyDescent="0.2">
      <c r="A307" s="703" t="s">
        <v>145</v>
      </c>
      <c r="B307" s="704" t="s">
        <v>145</v>
      </c>
      <c r="C307" s="455">
        <f>SUM(E307:F307)</f>
        <v>0</v>
      </c>
      <c r="D307" s="335"/>
      <c r="E307" s="334"/>
      <c r="F307" s="334"/>
      <c r="G307" s="334"/>
      <c r="H307" s="334"/>
      <c r="I307" s="334"/>
      <c r="J307" s="334"/>
      <c r="K307" s="334"/>
      <c r="L307" s="334"/>
      <c r="M307" s="334"/>
    </row>
    <row r="308" spans="1:13" ht="32.25" customHeight="1" x14ac:dyDescent="0.2">
      <c r="A308" s="703" t="s">
        <v>400</v>
      </c>
      <c r="B308" s="704"/>
      <c r="C308" s="455">
        <f>SUM(E308:F308)</f>
        <v>0</v>
      </c>
      <c r="D308" s="335"/>
      <c r="E308" s="335"/>
      <c r="F308" s="335"/>
      <c r="G308" s="335"/>
      <c r="H308" s="335"/>
      <c r="I308" s="335"/>
      <c r="J308" s="335"/>
      <c r="K308" s="335"/>
      <c r="L308" s="335"/>
      <c r="M308" s="335"/>
    </row>
    <row r="309" spans="1:13" ht="15" customHeight="1" x14ac:dyDescent="0.2">
      <c r="A309" s="703" t="s">
        <v>281</v>
      </c>
      <c r="B309" s="704"/>
      <c r="C309" s="455">
        <f>SUM(E309:F309)</f>
        <v>0</v>
      </c>
      <c r="D309" s="335"/>
      <c r="E309" s="335"/>
      <c r="F309" s="335"/>
      <c r="G309" s="335"/>
      <c r="H309" s="335"/>
      <c r="I309" s="335"/>
      <c r="J309" s="335"/>
      <c r="K309" s="335"/>
      <c r="L309" s="335"/>
      <c r="M309" s="335"/>
    </row>
    <row r="310" spans="1:13" ht="15" customHeight="1" x14ac:dyDescent="0.2">
      <c r="A310" s="703" t="s">
        <v>282</v>
      </c>
      <c r="B310" s="704"/>
      <c r="C310" s="455">
        <f>SUM(E310:F310)</f>
        <v>0</v>
      </c>
      <c r="D310" s="335"/>
      <c r="E310" s="335"/>
      <c r="F310" s="335"/>
      <c r="G310" s="335"/>
      <c r="H310" s="335"/>
      <c r="I310" s="335"/>
      <c r="J310" s="335"/>
      <c r="K310" s="335"/>
      <c r="L310" s="335"/>
      <c r="M310" s="335"/>
    </row>
    <row r="311" spans="1:13" ht="15" customHeight="1" x14ac:dyDescent="0.2">
      <c r="A311" s="236"/>
      <c r="B311" s="237" t="s">
        <v>401</v>
      </c>
      <c r="C311" s="455">
        <f>SUM(C306:C310)</f>
        <v>0</v>
      </c>
      <c r="D311" s="455">
        <f>SUM(D306:D310)</f>
        <v>0</v>
      </c>
      <c r="E311" s="455">
        <f t="shared" ref="E311:M311" si="37">SUM(E306:E310)</f>
        <v>0</v>
      </c>
      <c r="F311" s="455">
        <f t="shared" si="37"/>
        <v>0</v>
      </c>
      <c r="G311" s="455">
        <f t="shared" si="37"/>
        <v>0</v>
      </c>
      <c r="H311" s="455">
        <f t="shared" si="37"/>
        <v>0</v>
      </c>
      <c r="I311" s="455">
        <f t="shared" si="37"/>
        <v>0</v>
      </c>
      <c r="J311" s="455">
        <f t="shared" si="37"/>
        <v>0</v>
      </c>
      <c r="K311" s="455">
        <f t="shared" si="37"/>
        <v>0</v>
      </c>
      <c r="L311" s="455">
        <f t="shared" si="37"/>
        <v>0</v>
      </c>
      <c r="M311" s="455">
        <f t="shared" si="37"/>
        <v>0</v>
      </c>
    </row>
    <row r="312" spans="1:13" ht="15" customHeight="1" x14ac:dyDescent="0.2">
      <c r="A312" s="238"/>
      <c r="B312" s="239" t="s">
        <v>160</v>
      </c>
      <c r="C312" s="240">
        <f t="shared" ref="C312:M312" si="38">SUM(C277+C281+C285+C289+C298+C305+C311)</f>
        <v>0</v>
      </c>
      <c r="D312" s="240">
        <f t="shared" si="38"/>
        <v>0</v>
      </c>
      <c r="E312" s="240">
        <f t="shared" si="38"/>
        <v>0</v>
      </c>
      <c r="F312" s="240">
        <f t="shared" si="38"/>
        <v>0</v>
      </c>
      <c r="G312" s="240">
        <f t="shared" si="38"/>
        <v>0</v>
      </c>
      <c r="H312" s="240">
        <f t="shared" si="38"/>
        <v>0</v>
      </c>
      <c r="I312" s="240">
        <f t="shared" si="38"/>
        <v>0</v>
      </c>
      <c r="J312" s="240">
        <f t="shared" si="38"/>
        <v>0</v>
      </c>
      <c r="K312" s="240">
        <f t="shared" si="38"/>
        <v>0</v>
      </c>
      <c r="L312" s="240">
        <f t="shared" si="38"/>
        <v>0</v>
      </c>
      <c r="M312" s="240">
        <f t="shared" si="38"/>
        <v>0</v>
      </c>
    </row>
  </sheetData>
  <mergeCells count="198">
    <mergeCell ref="A309:B309"/>
    <mergeCell ref="A310:B310"/>
    <mergeCell ref="A302:B302"/>
    <mergeCell ref="A303:B303"/>
    <mergeCell ref="A304:B304"/>
    <mergeCell ref="A306:B306"/>
    <mergeCell ref="A307:B307"/>
    <mergeCell ref="A308:B308"/>
    <mergeCell ref="A295:B295"/>
    <mergeCell ref="A296:B296"/>
    <mergeCell ref="A297:B297"/>
    <mergeCell ref="A299:B299"/>
    <mergeCell ref="A300:B300"/>
    <mergeCell ref="A301:B301"/>
    <mergeCell ref="A288:B288"/>
    <mergeCell ref="A290:B290"/>
    <mergeCell ref="A291:B291"/>
    <mergeCell ref="A292:B292"/>
    <mergeCell ref="A293:B293"/>
    <mergeCell ref="A294:B294"/>
    <mergeCell ref="A281:B281"/>
    <mergeCell ref="A282:B282"/>
    <mergeCell ref="A283:B283"/>
    <mergeCell ref="A284:B284"/>
    <mergeCell ref="A286:B286"/>
    <mergeCell ref="A287:B287"/>
    <mergeCell ref="A274:B274"/>
    <mergeCell ref="A275:B275"/>
    <mergeCell ref="A276:B276"/>
    <mergeCell ref="A278:B278"/>
    <mergeCell ref="A279:B279"/>
    <mergeCell ref="A280:B280"/>
    <mergeCell ref="C270:C271"/>
    <mergeCell ref="D270:D271"/>
    <mergeCell ref="E270:F270"/>
    <mergeCell ref="G270:I270"/>
    <mergeCell ref="A272:B272"/>
    <mergeCell ref="A273:B273"/>
    <mergeCell ref="A261:B261"/>
    <mergeCell ref="A262:B262"/>
    <mergeCell ref="A263:B263"/>
    <mergeCell ref="A265:B265"/>
    <mergeCell ref="A266:A268"/>
    <mergeCell ref="A270:B271"/>
    <mergeCell ref="A255:A256"/>
    <mergeCell ref="A257:B257"/>
    <mergeCell ref="A259:B260"/>
    <mergeCell ref="C259:C260"/>
    <mergeCell ref="D259:I259"/>
    <mergeCell ref="J259:J260"/>
    <mergeCell ref="A247:B247"/>
    <mergeCell ref="A248:B248"/>
    <mergeCell ref="A249:B249"/>
    <mergeCell ref="A250:B250"/>
    <mergeCell ref="A251:B251"/>
    <mergeCell ref="A252:B252"/>
    <mergeCell ref="A232:A234"/>
    <mergeCell ref="A235:A237"/>
    <mergeCell ref="A238:A240"/>
    <mergeCell ref="A241:A243"/>
    <mergeCell ref="A245:B245"/>
    <mergeCell ref="A246:B246"/>
    <mergeCell ref="A212:A214"/>
    <mergeCell ref="A215:A217"/>
    <mergeCell ref="A218:A220"/>
    <mergeCell ref="A223:A225"/>
    <mergeCell ref="A226:A228"/>
    <mergeCell ref="A229:A231"/>
    <mergeCell ref="Q209:Q211"/>
    <mergeCell ref="D210:D211"/>
    <mergeCell ref="E210:F210"/>
    <mergeCell ref="G210:G211"/>
    <mergeCell ref="H210:H211"/>
    <mergeCell ref="I210:I211"/>
    <mergeCell ref="D204:D205"/>
    <mergeCell ref="A206:B206"/>
    <mergeCell ref="A207:B207"/>
    <mergeCell ref="A208:B208"/>
    <mergeCell ref="A209:B211"/>
    <mergeCell ref="C209:C211"/>
    <mergeCell ref="D209:G209"/>
    <mergeCell ref="J210:J211"/>
    <mergeCell ref="K210:K211"/>
    <mergeCell ref="L210:L211"/>
    <mergeCell ref="M210:M211"/>
    <mergeCell ref="O210:O211"/>
    <mergeCell ref="P210:P211"/>
    <mergeCell ref="H209:J209"/>
    <mergeCell ref="K209:M209"/>
    <mergeCell ref="N209:N211"/>
    <mergeCell ref="O209:P209"/>
    <mergeCell ref="A199:B199"/>
    <mergeCell ref="A200:B200"/>
    <mergeCell ref="A201:A202"/>
    <mergeCell ref="A203:B203"/>
    <mergeCell ref="A204:B205"/>
    <mergeCell ref="C204:C205"/>
    <mergeCell ref="V172:V174"/>
    <mergeCell ref="E173:G173"/>
    <mergeCell ref="H173:J173"/>
    <mergeCell ref="A195:B195"/>
    <mergeCell ref="A196:F196"/>
    <mergeCell ref="A197:B198"/>
    <mergeCell ref="C197:C198"/>
    <mergeCell ref="D197:D198"/>
    <mergeCell ref="E197:E198"/>
    <mergeCell ref="F197:F198"/>
    <mergeCell ref="O172:O174"/>
    <mergeCell ref="P172:Q173"/>
    <mergeCell ref="R172:R174"/>
    <mergeCell ref="S172:S174"/>
    <mergeCell ref="T172:T174"/>
    <mergeCell ref="U172:U174"/>
    <mergeCell ref="A170:B170"/>
    <mergeCell ref="A171:B171"/>
    <mergeCell ref="A172:B174"/>
    <mergeCell ref="C172:C174"/>
    <mergeCell ref="D172:D174"/>
    <mergeCell ref="E172:J172"/>
    <mergeCell ref="K172:K174"/>
    <mergeCell ref="L172:N173"/>
    <mergeCell ref="N159:N161"/>
    <mergeCell ref="Q159:Q161"/>
    <mergeCell ref="R159:R161"/>
    <mergeCell ref="D160:D161"/>
    <mergeCell ref="E160:F160"/>
    <mergeCell ref="G160:G161"/>
    <mergeCell ref="H160:H161"/>
    <mergeCell ref="I160:I161"/>
    <mergeCell ref="J160:J161"/>
    <mergeCell ref="A157:B157"/>
    <mergeCell ref="A159:B161"/>
    <mergeCell ref="C159:C161"/>
    <mergeCell ref="D159:G159"/>
    <mergeCell ref="H159:J159"/>
    <mergeCell ref="K159:M159"/>
    <mergeCell ref="K160:K161"/>
    <mergeCell ref="L160:L161"/>
    <mergeCell ref="M160:M161"/>
    <mergeCell ref="O160:O161"/>
    <mergeCell ref="P160:P161"/>
    <mergeCell ref="O159:P159"/>
    <mergeCell ref="O150:O151"/>
    <mergeCell ref="P150:P151"/>
    <mergeCell ref="A152:B152"/>
    <mergeCell ref="A154:B154"/>
    <mergeCell ref="A155:B155"/>
    <mergeCell ref="A156:B156"/>
    <mergeCell ref="O149:P149"/>
    <mergeCell ref="Q149:Q151"/>
    <mergeCell ref="R149:R151"/>
    <mergeCell ref="D150:D151"/>
    <mergeCell ref="E150:F150"/>
    <mergeCell ref="G150:G151"/>
    <mergeCell ref="H150:H151"/>
    <mergeCell ref="I150:I151"/>
    <mergeCell ref="J150:J151"/>
    <mergeCell ref="K150:K151"/>
    <mergeCell ref="A149:B151"/>
    <mergeCell ref="C149:C151"/>
    <mergeCell ref="D149:G149"/>
    <mergeCell ref="H149:J149"/>
    <mergeCell ref="K149:M149"/>
    <mergeCell ref="N149:N151"/>
    <mergeCell ref="L150:L151"/>
    <mergeCell ref="M150:M151"/>
    <mergeCell ref="A136:B136"/>
    <mergeCell ref="A140:A143"/>
    <mergeCell ref="A146:B146"/>
    <mergeCell ref="A147:B147"/>
    <mergeCell ref="R120:R122"/>
    <mergeCell ref="S120:S122"/>
    <mergeCell ref="D121:D122"/>
    <mergeCell ref="E121:F121"/>
    <mergeCell ref="G121:G122"/>
    <mergeCell ref="H121:H122"/>
    <mergeCell ref="I121:I122"/>
    <mergeCell ref="J121:J122"/>
    <mergeCell ref="K121:K122"/>
    <mergeCell ref="L121:L122"/>
    <mergeCell ref="D120:G120"/>
    <mergeCell ref="H120:J120"/>
    <mergeCell ref="K120:M120"/>
    <mergeCell ref="N120:N122"/>
    <mergeCell ref="O120:P120"/>
    <mergeCell ref="Q120:Q122"/>
    <mergeCell ref="M121:M122"/>
    <mergeCell ref="O121:O122"/>
    <mergeCell ref="P121:P122"/>
    <mergeCell ref="A8:C8"/>
    <mergeCell ref="A57:B57"/>
    <mergeCell ref="A86:B86"/>
    <mergeCell ref="A96:B96"/>
    <mergeCell ref="A102:B102"/>
    <mergeCell ref="A120:B122"/>
    <mergeCell ref="C120:C122"/>
    <mergeCell ref="A123:B123"/>
    <mergeCell ref="A129:A132"/>
  </mergeCells>
  <dataValidations count="1">
    <dataValidation allowBlank="1" showInputMessage="1" showErrorMessage="1" errorTitle="ERROR" error="Por favor ingrese solo Números." sqref="R152:R159 A1:A238 R1:R149 S1:V172 W1:XFD1048576 S175:V1048576 A241:A1048576 R162:R1048576 B1:Q1048576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2"/>
  <sheetViews>
    <sheetView topLeftCell="D160" zoomScale="80" zoomScaleNormal="80" workbookViewId="0">
      <selection activeCell="K179" sqref="K179"/>
    </sheetView>
  </sheetViews>
  <sheetFormatPr baseColWidth="10" defaultColWidth="11.42578125" defaultRowHeight="14.25" x14ac:dyDescent="0.2"/>
  <cols>
    <col min="1" max="1" width="23.5703125" style="5" customWidth="1"/>
    <col min="2" max="2" width="122.5703125" style="4" customWidth="1"/>
    <col min="3" max="3" width="24.5703125" style="5" customWidth="1"/>
    <col min="4" max="5" width="20.7109375" style="5" customWidth="1"/>
    <col min="6" max="6" width="18.42578125" style="5" customWidth="1"/>
    <col min="7" max="7" width="24.5703125" style="5" bestFit="1" customWidth="1"/>
    <col min="8" max="9" width="15.7109375" style="5" customWidth="1"/>
    <col min="10" max="10" width="16.7109375" style="5" customWidth="1"/>
    <col min="11" max="12" width="17" style="5" customWidth="1"/>
    <col min="13" max="13" width="18.28515625" style="5" customWidth="1"/>
    <col min="14" max="14" width="18.5703125" style="5" customWidth="1"/>
    <col min="15" max="15" width="14.140625" style="5" customWidth="1"/>
    <col min="16" max="16" width="12.7109375" style="5" customWidth="1"/>
    <col min="17" max="17" width="14.7109375" style="5" customWidth="1"/>
    <col min="18" max="18" width="22" style="5" customWidth="1"/>
    <col min="19" max="22" width="22.7109375" style="5" customWidth="1"/>
    <col min="23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2">
      <c r="A1" s="1" t="s">
        <v>0</v>
      </c>
      <c r="B1" s="2"/>
    </row>
    <row r="2" spans="1:14" s="3" customFormat="1" ht="15" customHeight="1" x14ac:dyDescent="0.2">
      <c r="A2" s="1" t="str">
        <f>CONCATENATE("COMUNA: ",[6]NOMBRE!B2," - ","( ",[6]NOMBRE!C2,[6]NOMBRE!D2,[6]NOMBRE!E2,[6]NOMBRE!F2,[6]NOMBRE!G2," )")</f>
        <v>COMUNA: LINARES - ( 07401 )</v>
      </c>
      <c r="B2" s="2"/>
    </row>
    <row r="3" spans="1:14" ht="15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14" ht="15" customHeight="1" x14ac:dyDescent="0.2">
      <c r="A4" s="1" t="str">
        <f>CONCATENATE("MES: ",[6]NOMBRE!B6," - ","( ",[6]NOMBRE!C6,[6]NOMBRE!D6," )")</f>
        <v>MES: MAYO - ( 05 )</v>
      </c>
    </row>
    <row r="5" spans="1:14" s="3" customFormat="1" ht="15" customHeight="1" x14ac:dyDescent="0.2">
      <c r="A5" s="1" t="str">
        <f>CONCATENATE("AÑO: ",[6]NOMBRE!B7)</f>
        <v>AÑO: 2022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ht="14.25" customHeigh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ht="15.95" customHeight="1" x14ac:dyDescent="0.2">
      <c r="A8" s="546" t="s">
        <v>2</v>
      </c>
      <c r="B8" s="546"/>
      <c r="C8" s="546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42" customHeight="1" x14ac:dyDescent="0.2">
      <c r="A9" s="8" t="s">
        <v>3</v>
      </c>
      <c r="B9" s="8" t="s">
        <v>4</v>
      </c>
      <c r="C9" s="471" t="s">
        <v>5</v>
      </c>
      <c r="D9" s="471" t="s">
        <v>6</v>
      </c>
      <c r="E9" s="471" t="s">
        <v>7</v>
      </c>
      <c r="F9" s="7"/>
      <c r="G9" s="458">
        <f>+E56+E77+E85+E95+E101+E110+E115+E118+S123+S136+R157+R170+V195+E252</f>
        <v>1861890195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2">
      <c r="A10" s="10"/>
      <c r="B10" s="11" t="s">
        <v>8</v>
      </c>
      <c r="C10" s="340">
        <f>SUM(C11:C18)</f>
        <v>12852</v>
      </c>
      <c r="D10" s="340">
        <f>SUM(D11:D18)</f>
        <v>12555</v>
      </c>
      <c r="E10" s="341">
        <f>SUM(E11:E18)</f>
        <v>109689390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4.1" customHeight="1" x14ac:dyDescent="0.2">
      <c r="A11" s="241"/>
      <c r="B11" s="242" t="s">
        <v>9</v>
      </c>
      <c r="C11" s="342">
        <f>[6]B!C54</f>
        <v>0</v>
      </c>
      <c r="D11" s="342">
        <f>[6]B!E54</f>
        <v>0</v>
      </c>
      <c r="E11" s="15">
        <f>[6]B!AL54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4.1" customHeight="1" x14ac:dyDescent="0.2">
      <c r="A12" s="241"/>
      <c r="B12" s="242" t="s">
        <v>10</v>
      </c>
      <c r="C12" s="342">
        <f>[6]B!C52</f>
        <v>7926</v>
      </c>
      <c r="D12" s="342">
        <f>[6]B!E52</f>
        <v>7916</v>
      </c>
      <c r="E12" s="15">
        <f>[6]B!AL52</f>
        <v>68631720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4.1" customHeight="1" x14ac:dyDescent="0.2">
      <c r="A13" s="241"/>
      <c r="B13" s="242" t="s">
        <v>11</v>
      </c>
      <c r="C13" s="342">
        <f>[6]B!C56</f>
        <v>4658</v>
      </c>
      <c r="D13" s="342">
        <f>[6]B!E56</f>
        <v>4451</v>
      </c>
      <c r="E13" s="15">
        <f>[6]B!AL56</f>
        <v>38590170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4.1" customHeight="1" x14ac:dyDescent="0.2">
      <c r="A14" s="241"/>
      <c r="B14" s="242" t="s">
        <v>12</v>
      </c>
      <c r="C14" s="342">
        <f>[6]B!C55</f>
        <v>196</v>
      </c>
      <c r="D14" s="342">
        <f>[6]B!E55</f>
        <v>116</v>
      </c>
      <c r="E14" s="15">
        <f>[6]B!AL55</f>
        <v>1865280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4.1" customHeight="1" x14ac:dyDescent="0.2">
      <c r="A15" s="241"/>
      <c r="B15" s="242" t="s">
        <v>13</v>
      </c>
      <c r="C15" s="342">
        <f>[6]B!C119</f>
        <v>69</v>
      </c>
      <c r="D15" s="342">
        <f>[6]B!E119</f>
        <v>69</v>
      </c>
      <c r="E15" s="15">
        <f>[6]B!AL119</f>
        <v>497490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4.1" customHeight="1" x14ac:dyDescent="0.2">
      <c r="A16" s="241"/>
      <c r="B16" s="242" t="s">
        <v>14</v>
      </c>
      <c r="C16" s="342">
        <f>[6]B!C122</f>
        <v>0</v>
      </c>
      <c r="D16" s="342">
        <f>[6]B!E122</f>
        <v>0</v>
      </c>
      <c r="E16" s="15">
        <f>[6]B!AL122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4.1" customHeight="1" x14ac:dyDescent="0.2">
      <c r="A17" s="241"/>
      <c r="B17" s="242" t="s">
        <v>15</v>
      </c>
      <c r="C17" s="342">
        <f>[6]B!C126</f>
        <v>0</v>
      </c>
      <c r="D17" s="342">
        <f>[6]B!E126</f>
        <v>0</v>
      </c>
      <c r="E17" s="15">
        <f>[6]B!AL126</f>
        <v>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14.1" customHeight="1" x14ac:dyDescent="0.2">
      <c r="A18" s="243" t="s">
        <v>16</v>
      </c>
      <c r="B18" s="244" t="s">
        <v>17</v>
      </c>
      <c r="C18" s="342">
        <f>[6]B!C1234</f>
        <v>3</v>
      </c>
      <c r="D18" s="343">
        <f>[6]B!E1234</f>
        <v>3</v>
      </c>
      <c r="E18" s="16">
        <f>[6]B!AL1234</f>
        <v>104730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14.1" customHeight="1" x14ac:dyDescent="0.2">
      <c r="A19" s="17"/>
      <c r="B19" s="18" t="s">
        <v>18</v>
      </c>
      <c r="C19" s="344">
        <f>SUM(C20:C29)</f>
        <v>3585</v>
      </c>
      <c r="D19" s="344">
        <f>SUM(D20:D29)</f>
        <v>3579</v>
      </c>
      <c r="E19" s="345">
        <f>SUM(E20:E29)</f>
        <v>7504020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14.1" customHeight="1" x14ac:dyDescent="0.2">
      <c r="A20" s="245" t="s">
        <v>19</v>
      </c>
      <c r="B20" s="244" t="s">
        <v>20</v>
      </c>
      <c r="C20" s="346">
        <f>[6]B!$C$60</f>
        <v>912</v>
      </c>
      <c r="D20" s="346">
        <f>[6]B!$E$60</f>
        <v>912</v>
      </c>
      <c r="E20" s="21">
        <f>[6]B!$AL$60</f>
        <v>2106720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14.1" customHeight="1" x14ac:dyDescent="0.2">
      <c r="A21" s="241" t="s">
        <v>21</v>
      </c>
      <c r="B21" s="242" t="s">
        <v>22</v>
      </c>
      <c r="C21" s="347">
        <f>[6]B!$C$61</f>
        <v>0</v>
      </c>
      <c r="D21" s="347">
        <f>[6]B!$E$61</f>
        <v>0</v>
      </c>
      <c r="E21" s="15">
        <f>[6]B!$AL$61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14.1" customHeight="1" x14ac:dyDescent="0.2">
      <c r="A22" s="241" t="s">
        <v>23</v>
      </c>
      <c r="B22" s="242" t="s">
        <v>24</v>
      </c>
      <c r="C22" s="347">
        <f>[6]B!$C$62</f>
        <v>0</v>
      </c>
      <c r="D22" s="347">
        <f>[6]B!$E$62</f>
        <v>0</v>
      </c>
      <c r="E22" s="15">
        <f>[6]B!$AL$62</f>
        <v>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14.1" customHeight="1" x14ac:dyDescent="0.2">
      <c r="A23" s="241" t="s">
        <v>25</v>
      </c>
      <c r="B23" s="242" t="s">
        <v>26</v>
      </c>
      <c r="C23" s="347">
        <f>[6]B!$C$63</f>
        <v>279</v>
      </c>
      <c r="D23" s="347">
        <f>[6]B!$E$63</f>
        <v>279</v>
      </c>
      <c r="E23" s="15">
        <f>[6]B!$AL$63</f>
        <v>376650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4.1" customHeight="1" x14ac:dyDescent="0.2">
      <c r="A24" s="241" t="s">
        <v>27</v>
      </c>
      <c r="B24" s="242" t="s">
        <v>28</v>
      </c>
      <c r="C24" s="347">
        <f>[6]B!$C$64</f>
        <v>922</v>
      </c>
      <c r="D24" s="347">
        <f>[6]B!$E$64</f>
        <v>916</v>
      </c>
      <c r="E24" s="15">
        <f>[6]B!$AL$64</f>
        <v>1236600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4.1" customHeight="1" x14ac:dyDescent="0.2">
      <c r="A25" s="241" t="s">
        <v>29</v>
      </c>
      <c r="B25" s="242" t="s">
        <v>30</v>
      </c>
      <c r="C25" s="347">
        <f>[6]B!$C$65</f>
        <v>601</v>
      </c>
      <c r="D25" s="347">
        <f>[6]B!$E$65</f>
        <v>601</v>
      </c>
      <c r="E25" s="15">
        <f>[6]B!$AL$65</f>
        <v>811350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4.1" customHeight="1" x14ac:dyDescent="0.2">
      <c r="A26" s="241" t="s">
        <v>31</v>
      </c>
      <c r="B26" s="242" t="s">
        <v>32</v>
      </c>
      <c r="C26" s="347">
        <f>[6]B!$C$1230</f>
        <v>388</v>
      </c>
      <c r="D26" s="347">
        <f>[6]B!$E$1230</f>
        <v>388</v>
      </c>
      <c r="E26" s="15">
        <f>[6]B!$AL$1230</f>
        <v>1280400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4.1" customHeight="1" x14ac:dyDescent="0.2">
      <c r="A27" s="241" t="s">
        <v>33</v>
      </c>
      <c r="B27" s="242" t="s">
        <v>34</v>
      </c>
      <c r="C27" s="347">
        <f>[6]B!$C$1231</f>
        <v>473</v>
      </c>
      <c r="D27" s="347">
        <f>[6]B!$E$1231</f>
        <v>473</v>
      </c>
      <c r="E27" s="15">
        <f>[6]B!$AL$1231</f>
        <v>1560900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4.1" customHeight="1" x14ac:dyDescent="0.2">
      <c r="A28" s="241" t="s">
        <v>35</v>
      </c>
      <c r="B28" s="242" t="s">
        <v>36</v>
      </c>
      <c r="C28" s="347">
        <f>[6]B!$C$1232</f>
        <v>10</v>
      </c>
      <c r="D28" s="347">
        <f>[6]B!$E$1232</f>
        <v>10</v>
      </c>
      <c r="E28" s="15">
        <f>[6]B!$AL$1232</f>
        <v>131400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4.1" customHeight="1" x14ac:dyDescent="0.2">
      <c r="A29" s="241" t="s">
        <v>37</v>
      </c>
      <c r="B29" s="242" t="s">
        <v>38</v>
      </c>
      <c r="C29" s="347">
        <f>[6]B!$C$1233</f>
        <v>0</v>
      </c>
      <c r="D29" s="347">
        <f>[6]B!$E$1233</f>
        <v>0</v>
      </c>
      <c r="E29" s="15">
        <f>[6]B!$AL$1233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4.1" customHeight="1" x14ac:dyDescent="0.2">
      <c r="A30" s="246"/>
      <c r="B30" s="247" t="s">
        <v>39</v>
      </c>
      <c r="C30" s="348">
        <f>SUM(C31:C32)</f>
        <v>684</v>
      </c>
      <c r="D30" s="349"/>
      <c r="E30" s="24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4.1" customHeight="1" x14ac:dyDescent="0.2">
      <c r="A31" s="25"/>
      <c r="B31" s="242" t="s">
        <v>40</v>
      </c>
      <c r="C31" s="347">
        <f>[6]B!$C$67</f>
        <v>281</v>
      </c>
      <c r="D31" s="349"/>
      <c r="E31" s="24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4.1" customHeight="1" x14ac:dyDescent="0.2">
      <c r="A32" s="25"/>
      <c r="B32" s="242" t="s">
        <v>41</v>
      </c>
      <c r="C32" s="347">
        <f>[6]B!$C$68</f>
        <v>403</v>
      </c>
      <c r="D32" s="349"/>
      <c r="E32" s="24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2">
      <c r="A33" s="17"/>
      <c r="B33" s="18" t="s">
        <v>42</v>
      </c>
      <c r="C33" s="350">
        <f>SUM(C34:C35)</f>
        <v>0</v>
      </c>
      <c r="D33" s="344">
        <f>SUM(D34:D35)</f>
        <v>0</v>
      </c>
      <c r="E33" s="27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2">
      <c r="A34" s="243" t="s">
        <v>43</v>
      </c>
      <c r="B34" s="244" t="s">
        <v>44</v>
      </c>
      <c r="C34" s="351">
        <f>[6]B!$C$1235</f>
        <v>0</v>
      </c>
      <c r="D34" s="351">
        <f>[6]B!$E$1235</f>
        <v>0</v>
      </c>
      <c r="E34" s="28">
        <f>[6]B!$AL$1235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2">
      <c r="A35" s="241" t="s">
        <v>45</v>
      </c>
      <c r="B35" s="242" t="s">
        <v>46</v>
      </c>
      <c r="C35" s="342">
        <f>[6]B!$C$1236</f>
        <v>0</v>
      </c>
      <c r="D35" s="342">
        <f>[6]B!$E$1236</f>
        <v>0</v>
      </c>
      <c r="E35" s="29">
        <f>[6]B!$AL$1236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2">
      <c r="A36" s="246"/>
      <c r="B36" s="248" t="s">
        <v>47</v>
      </c>
      <c r="C36" s="352">
        <f>C37</f>
        <v>0</v>
      </c>
      <c r="D36" s="349"/>
      <c r="E36" s="3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28.5" x14ac:dyDescent="0.2">
      <c r="A37" s="241" t="s">
        <v>48</v>
      </c>
      <c r="B37" s="249" t="s">
        <v>49</v>
      </c>
      <c r="C37" s="353">
        <f>[6]B!$C$1210</f>
        <v>0</v>
      </c>
      <c r="D37" s="349"/>
      <c r="E37" s="3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20.100000000000001" customHeight="1" x14ac:dyDescent="0.2">
      <c r="A38" s="32"/>
      <c r="B38" s="18" t="s">
        <v>50</v>
      </c>
      <c r="C38" s="350">
        <f>SUM(C39:C44)</f>
        <v>368</v>
      </c>
      <c r="D38" s="350">
        <f>SUM(D39:D44)</f>
        <v>368</v>
      </c>
      <c r="E38" s="354">
        <f>SUM(E39:E44)</f>
        <v>977920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2">
      <c r="A39" s="243" t="s">
        <v>51</v>
      </c>
      <c r="B39" s="244" t="s">
        <v>52</v>
      </c>
      <c r="C39" s="351">
        <f>[6]B!$C$128</f>
        <v>40</v>
      </c>
      <c r="D39" s="351">
        <f>[6]B!$E$128</f>
        <v>40</v>
      </c>
      <c r="E39" s="28">
        <f>[6]B!$AL$128</f>
        <v>177600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2">
      <c r="A40" s="250" t="s">
        <v>53</v>
      </c>
      <c r="B40" s="242" t="s">
        <v>54</v>
      </c>
      <c r="C40" s="342">
        <f>[6]B!$C$129</f>
        <v>2</v>
      </c>
      <c r="D40" s="342">
        <f>[6]B!$E$129</f>
        <v>2</v>
      </c>
      <c r="E40" s="29">
        <f>[6]B!$AL$129</f>
        <v>4880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2">
      <c r="A41" s="241" t="s">
        <v>55</v>
      </c>
      <c r="B41" s="242" t="s">
        <v>56</v>
      </c>
      <c r="C41" s="342">
        <f>[6]B!$C$130</f>
        <v>0</v>
      </c>
      <c r="D41" s="342">
        <f>[6]B!$E$130</f>
        <v>0</v>
      </c>
      <c r="E41" s="29">
        <f>[6]B!$AL$130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2">
      <c r="A42" s="241" t="s">
        <v>57</v>
      </c>
      <c r="B42" s="242" t="s">
        <v>58</v>
      </c>
      <c r="C42" s="342">
        <f>[6]B!$C$131</f>
        <v>237</v>
      </c>
      <c r="D42" s="342">
        <f>[6]B!$E$131</f>
        <v>237</v>
      </c>
      <c r="E42" s="29">
        <f>[6]B!$AL$131</f>
        <v>578280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2">
      <c r="A43" s="251" t="s">
        <v>59</v>
      </c>
      <c r="B43" s="242" t="s">
        <v>60</v>
      </c>
      <c r="C43" s="342">
        <f>[6]B!$C$132</f>
        <v>36</v>
      </c>
      <c r="D43" s="342">
        <f>[6]B!$E$132</f>
        <v>36</v>
      </c>
      <c r="E43" s="29">
        <f>[6]B!$AL$132</f>
        <v>87840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2">
      <c r="A44" s="251" t="s">
        <v>61</v>
      </c>
      <c r="B44" s="242" t="s">
        <v>62</v>
      </c>
      <c r="C44" s="342">
        <f>[6]B!$C$133</f>
        <v>53</v>
      </c>
      <c r="D44" s="342">
        <f>[6]B!$E$133</f>
        <v>53</v>
      </c>
      <c r="E44" s="29">
        <f>[6]B!$AL$133</f>
        <v>129320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2">
      <c r="A45" s="252"/>
      <c r="B45" s="248" t="s">
        <v>63</v>
      </c>
      <c r="C45" s="355">
        <f>C46</f>
        <v>442</v>
      </c>
      <c r="D45" s="349"/>
      <c r="E45" s="24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2">
      <c r="A46" s="253"/>
      <c r="B46" s="249" t="s">
        <v>64</v>
      </c>
      <c r="C46" s="356">
        <f>[6]B!$C$135</f>
        <v>442</v>
      </c>
      <c r="D46" s="349"/>
      <c r="E46" s="24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20.100000000000001" customHeight="1" x14ac:dyDescent="0.2">
      <c r="A47" s="32"/>
      <c r="B47" s="18" t="s">
        <v>65</v>
      </c>
      <c r="C47" s="350">
        <f>SUM(C48:C52)</f>
        <v>1151</v>
      </c>
      <c r="D47" s="350">
        <f>SUM(D48:D52)</f>
        <v>1151</v>
      </c>
      <c r="E47" s="354">
        <f>SUM(E48:E52)</f>
        <v>1982020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2">
      <c r="A48" s="245" t="s">
        <v>66</v>
      </c>
      <c r="B48" s="244" t="s">
        <v>67</v>
      </c>
      <c r="C48" s="342">
        <f>[6]B!$C$141</f>
        <v>587</v>
      </c>
      <c r="D48" s="342">
        <f>[6]B!$E$141</f>
        <v>587</v>
      </c>
      <c r="E48" s="29">
        <f>[6]B!$AL$141</f>
        <v>1244440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2">
      <c r="A49" s="241" t="s">
        <v>68</v>
      </c>
      <c r="B49" s="242" t="s">
        <v>69</v>
      </c>
      <c r="C49" s="342">
        <f>[6]B!$C$139</f>
        <v>55</v>
      </c>
      <c r="D49" s="342">
        <f>[6]B!$E$139</f>
        <v>55</v>
      </c>
      <c r="E49" s="29">
        <f>[6]B!$AL$139</f>
        <v>116600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2">
      <c r="A50" s="241" t="s">
        <v>70</v>
      </c>
      <c r="B50" s="242" t="s">
        <v>71</v>
      </c>
      <c r="C50" s="342">
        <f>[6]B!$C$140</f>
        <v>509</v>
      </c>
      <c r="D50" s="342">
        <f>[6]B!$E$140</f>
        <v>509</v>
      </c>
      <c r="E50" s="29">
        <f>[6]B!$AL$140</f>
        <v>620980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2">
      <c r="A51" s="254" t="s">
        <v>72</v>
      </c>
      <c r="B51" s="242" t="s">
        <v>73</v>
      </c>
      <c r="C51" s="342">
        <f>[6]B!$C$142</f>
        <v>0</v>
      </c>
      <c r="D51" s="342">
        <f>[6]B!$E$142</f>
        <v>0</v>
      </c>
      <c r="E51" s="29">
        <f>[6]B!$AL$142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2">
      <c r="A52" s="254" t="s">
        <v>74</v>
      </c>
      <c r="B52" s="242" t="s">
        <v>75</v>
      </c>
      <c r="C52" s="342">
        <f>[6]B!$C$143</f>
        <v>0</v>
      </c>
      <c r="D52" s="342">
        <f>[6]B!$E$143</f>
        <v>0</v>
      </c>
      <c r="E52" s="29">
        <f>[6]B!$AL$143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2">
      <c r="A53" s="246"/>
      <c r="B53" s="247" t="s">
        <v>76</v>
      </c>
      <c r="C53" s="357">
        <f>SUM(C54:C55)</f>
        <v>213</v>
      </c>
      <c r="D53" s="349"/>
      <c r="E53" s="36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2">
      <c r="A54" s="25"/>
      <c r="B54" s="242" t="s">
        <v>77</v>
      </c>
      <c r="C54" s="342">
        <f xml:space="preserve"> [6]B!$C$145</f>
        <v>213</v>
      </c>
      <c r="D54" s="349"/>
      <c r="E54" s="36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15" customHeight="1" x14ac:dyDescent="0.2">
      <c r="A55" s="37"/>
      <c r="B55" s="249" t="s">
        <v>78</v>
      </c>
      <c r="C55" s="356">
        <f>[6]B!$C$146</f>
        <v>0</v>
      </c>
      <c r="D55" s="358"/>
      <c r="E55" s="3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2">
      <c r="A56" s="40"/>
      <c r="B56" s="8" t="s">
        <v>79</v>
      </c>
      <c r="C56" s="350">
        <f>C10+C19+C33+C38+C47+C30+C36+C45+C53</f>
        <v>19295</v>
      </c>
      <c r="D56" s="350">
        <f>D10+D19+D33+D38+D47</f>
        <v>17653</v>
      </c>
      <c r="E56" s="359">
        <f>E10+E19+E33+E38+E47</f>
        <v>120153350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24.95" customHeight="1" x14ac:dyDescent="0.2">
      <c r="A57" s="547" t="s">
        <v>80</v>
      </c>
      <c r="B57" s="548"/>
      <c r="C57" s="360"/>
      <c r="D57" s="360"/>
      <c r="E57" s="43"/>
      <c r="F57" s="7"/>
      <c r="G57" s="7"/>
      <c r="H57" s="7"/>
      <c r="I57" s="7"/>
      <c r="J57" s="7"/>
      <c r="K57" s="7"/>
      <c r="L57" s="7"/>
    </row>
    <row r="58" spans="1:14" s="3" customFormat="1" ht="39.950000000000003" customHeight="1" x14ac:dyDescent="0.2">
      <c r="A58" s="8" t="s">
        <v>3</v>
      </c>
      <c r="B58" s="8" t="s">
        <v>4</v>
      </c>
      <c r="C58" s="478" t="s">
        <v>5</v>
      </c>
      <c r="D58" s="478" t="s">
        <v>6</v>
      </c>
      <c r="E58" s="478" t="s">
        <v>7</v>
      </c>
      <c r="F58" s="7"/>
      <c r="G58" s="7"/>
      <c r="H58" s="7"/>
      <c r="I58" s="7"/>
      <c r="J58" s="7"/>
      <c r="K58" s="7"/>
      <c r="L58" s="7"/>
    </row>
    <row r="59" spans="1:14" s="3" customFormat="1" ht="20.100000000000001" customHeight="1" x14ac:dyDescent="0.2">
      <c r="A59" s="8"/>
      <c r="B59" s="255" t="s">
        <v>81</v>
      </c>
      <c r="C59" s="350"/>
      <c r="D59" s="350"/>
      <c r="E59" s="45"/>
      <c r="F59" s="7"/>
      <c r="G59" s="7"/>
      <c r="H59" s="7"/>
      <c r="I59" s="7"/>
      <c r="J59" s="7"/>
      <c r="K59" s="7"/>
      <c r="L59" s="7"/>
    </row>
    <row r="60" spans="1:14" s="3" customFormat="1" ht="15" customHeight="1" x14ac:dyDescent="0.2">
      <c r="A60" s="256" t="s">
        <v>82</v>
      </c>
      <c r="B60" s="46" t="s">
        <v>83</v>
      </c>
      <c r="C60" s="361">
        <f>[6]B!C196</f>
        <v>1974</v>
      </c>
      <c r="D60" s="361">
        <f>[6]B!E196</f>
        <v>1619</v>
      </c>
      <c r="E60" s="29">
        <f>[6]B!$AL$196</f>
        <v>62606730</v>
      </c>
      <c r="F60" s="7"/>
      <c r="G60" s="7"/>
      <c r="H60" s="7"/>
      <c r="I60" s="7"/>
      <c r="J60" s="7"/>
      <c r="K60" s="7"/>
      <c r="L60" s="7"/>
    </row>
    <row r="61" spans="1:14" s="3" customFormat="1" ht="15" customHeight="1" x14ac:dyDescent="0.2">
      <c r="A61" s="256" t="s">
        <v>84</v>
      </c>
      <c r="B61" s="46" t="s">
        <v>85</v>
      </c>
      <c r="C61" s="361">
        <f>[6]B!C197</f>
        <v>1689</v>
      </c>
      <c r="D61" s="361">
        <f>[6]B!E197</f>
        <v>1683</v>
      </c>
      <c r="E61" s="29">
        <f>[6]B!$AL$197</f>
        <v>73260990</v>
      </c>
      <c r="F61" s="7"/>
      <c r="G61" s="7"/>
      <c r="H61" s="7"/>
      <c r="I61" s="7"/>
      <c r="J61" s="7"/>
      <c r="K61" s="7"/>
      <c r="L61" s="7"/>
    </row>
    <row r="62" spans="1:14" s="3" customFormat="1" ht="15" customHeight="1" x14ac:dyDescent="0.2">
      <c r="A62" s="256" t="s">
        <v>86</v>
      </c>
      <c r="B62" s="46" t="s">
        <v>87</v>
      </c>
      <c r="C62" s="361">
        <f>[6]B!C198</f>
        <v>337</v>
      </c>
      <c r="D62" s="361">
        <f>[6]B!E198</f>
        <v>335</v>
      </c>
      <c r="E62" s="29">
        <f>[6]B!$AL$198</f>
        <v>27121600</v>
      </c>
      <c r="F62" s="7"/>
      <c r="G62" s="7"/>
      <c r="H62" s="7"/>
      <c r="I62" s="7"/>
      <c r="J62" s="7"/>
      <c r="K62" s="7"/>
      <c r="L62" s="7"/>
    </row>
    <row r="63" spans="1:14" s="3" customFormat="1" ht="15" customHeight="1" x14ac:dyDescent="0.2">
      <c r="A63" s="256" t="s">
        <v>88</v>
      </c>
      <c r="B63" s="46" t="s">
        <v>89</v>
      </c>
      <c r="C63" s="361">
        <f>[6]B!C199</f>
        <v>143</v>
      </c>
      <c r="D63" s="361">
        <f>[6]B!E199</f>
        <v>140</v>
      </c>
      <c r="E63" s="29">
        <f>[6]B!$AL$199</f>
        <v>11334400</v>
      </c>
      <c r="F63" s="7"/>
      <c r="G63" s="7"/>
      <c r="H63" s="7"/>
      <c r="I63" s="7"/>
      <c r="J63" s="7"/>
      <c r="K63" s="7"/>
      <c r="L63" s="7"/>
    </row>
    <row r="64" spans="1:14" s="3" customFormat="1" ht="15" customHeight="1" x14ac:dyDescent="0.2">
      <c r="A64" s="256" t="s">
        <v>90</v>
      </c>
      <c r="B64" s="46" t="s">
        <v>91</v>
      </c>
      <c r="C64" s="361">
        <f>[6]B!C200</f>
        <v>0</v>
      </c>
      <c r="D64" s="361">
        <f>[6]B!E200</f>
        <v>0</v>
      </c>
      <c r="E64" s="29">
        <f>[6]B!$AL$200</f>
        <v>0</v>
      </c>
      <c r="F64" s="7"/>
      <c r="G64" s="7"/>
      <c r="H64" s="7"/>
      <c r="I64" s="7"/>
      <c r="J64" s="7"/>
      <c r="K64" s="7"/>
      <c r="L64" s="7"/>
    </row>
    <row r="65" spans="1:12" s="3" customFormat="1" ht="15" customHeight="1" x14ac:dyDescent="0.2">
      <c r="A65" s="256" t="s">
        <v>92</v>
      </c>
      <c r="B65" s="46" t="s">
        <v>93</v>
      </c>
      <c r="C65" s="361">
        <f>[6]B!C201</f>
        <v>795</v>
      </c>
      <c r="D65" s="361">
        <f>[6]B!E201</f>
        <v>791</v>
      </c>
      <c r="E65" s="29">
        <f>[6]B!$AL$201</f>
        <v>132571600</v>
      </c>
      <c r="F65" s="7"/>
      <c r="G65" s="7"/>
      <c r="H65" s="7"/>
      <c r="I65" s="7"/>
      <c r="J65" s="7"/>
      <c r="K65" s="7"/>
      <c r="L65" s="7"/>
    </row>
    <row r="66" spans="1:12" s="3" customFormat="1" ht="15" customHeight="1" x14ac:dyDescent="0.2">
      <c r="A66" s="256" t="s">
        <v>94</v>
      </c>
      <c r="B66" s="46" t="s">
        <v>95</v>
      </c>
      <c r="C66" s="361">
        <f>[6]B!C202</f>
        <v>0</v>
      </c>
      <c r="D66" s="361">
        <f>[6]B!E202</f>
        <v>0</v>
      </c>
      <c r="E66" s="29">
        <f>[6]B!$AL$202</f>
        <v>0</v>
      </c>
      <c r="F66" s="7"/>
      <c r="G66" s="7"/>
      <c r="H66" s="7"/>
      <c r="I66" s="7"/>
      <c r="J66" s="7"/>
      <c r="K66" s="7"/>
      <c r="L66" s="7"/>
    </row>
    <row r="67" spans="1:12" s="3" customFormat="1" ht="15" customHeight="1" x14ac:dyDescent="0.2">
      <c r="A67" s="256" t="s">
        <v>96</v>
      </c>
      <c r="B67" s="46" t="s">
        <v>97</v>
      </c>
      <c r="C67" s="361">
        <f>[6]B!C203</f>
        <v>0</v>
      </c>
      <c r="D67" s="361">
        <f>[6]B!E203</f>
        <v>0</v>
      </c>
      <c r="E67" s="29">
        <f>[6]B!$AL$203</f>
        <v>0</v>
      </c>
      <c r="F67" s="7"/>
      <c r="G67" s="7"/>
      <c r="H67" s="7"/>
      <c r="I67" s="7"/>
      <c r="J67" s="7"/>
      <c r="K67" s="7"/>
      <c r="L67" s="7"/>
    </row>
    <row r="68" spans="1:12" s="3" customFormat="1" ht="15" customHeight="1" x14ac:dyDescent="0.2">
      <c r="A68" s="256" t="s">
        <v>98</v>
      </c>
      <c r="B68" s="46" t="s">
        <v>99</v>
      </c>
      <c r="C68" s="361">
        <f>[6]B!C204</f>
        <v>390</v>
      </c>
      <c r="D68" s="361">
        <f>[6]B!E204</f>
        <v>390</v>
      </c>
      <c r="E68" s="29">
        <f>[6]B!$AL$204</f>
        <v>15100800</v>
      </c>
      <c r="F68" s="7"/>
      <c r="G68" s="7"/>
      <c r="H68" s="7"/>
      <c r="I68" s="7"/>
      <c r="J68" s="7"/>
      <c r="K68" s="7"/>
      <c r="L68" s="7"/>
    </row>
    <row r="69" spans="1:12" s="3" customFormat="1" ht="15" customHeight="1" x14ac:dyDescent="0.2">
      <c r="A69" s="256" t="s">
        <v>100</v>
      </c>
      <c r="B69" s="46" t="s">
        <v>101</v>
      </c>
      <c r="C69" s="361">
        <f>[6]B!C205</f>
        <v>174</v>
      </c>
      <c r="D69" s="361">
        <f>[6]B!E205</f>
        <v>171</v>
      </c>
      <c r="E69" s="29">
        <f>[6]B!$AL$205</f>
        <v>1337220</v>
      </c>
      <c r="F69" s="7"/>
      <c r="G69" s="7"/>
      <c r="H69" s="7"/>
      <c r="I69" s="7"/>
      <c r="J69" s="7"/>
      <c r="K69" s="7"/>
      <c r="L69" s="7"/>
    </row>
    <row r="70" spans="1:12" s="3" customFormat="1" ht="15" customHeight="1" x14ac:dyDescent="0.2">
      <c r="A70" s="256" t="s">
        <v>102</v>
      </c>
      <c r="B70" s="46" t="s">
        <v>103</v>
      </c>
      <c r="C70" s="361">
        <f>[6]B!C206</f>
        <v>98</v>
      </c>
      <c r="D70" s="361">
        <f>[6]B!E206</f>
        <v>97</v>
      </c>
      <c r="E70" s="29">
        <f>[6]B!$AL$206</f>
        <v>7045110</v>
      </c>
      <c r="F70" s="7"/>
      <c r="G70" s="7"/>
      <c r="H70" s="7"/>
      <c r="I70" s="7"/>
      <c r="J70" s="7"/>
      <c r="K70" s="7"/>
      <c r="L70" s="7"/>
    </row>
    <row r="71" spans="1:12" s="3" customFormat="1" ht="15" customHeight="1" x14ac:dyDescent="0.2">
      <c r="A71" s="456" t="s">
        <v>104</v>
      </c>
      <c r="B71" s="457" t="s">
        <v>105</v>
      </c>
      <c r="C71" s="358"/>
      <c r="D71" s="358"/>
      <c r="E71" s="358"/>
      <c r="F71" s="7"/>
      <c r="G71" s="7"/>
      <c r="H71" s="7"/>
      <c r="I71" s="7"/>
      <c r="J71" s="7"/>
      <c r="K71" s="7"/>
      <c r="L71" s="7"/>
    </row>
    <row r="72" spans="1:12" s="3" customFormat="1" ht="15" customHeight="1" x14ac:dyDescent="0.2">
      <c r="A72" s="256" t="s">
        <v>106</v>
      </c>
      <c r="B72" s="46" t="s">
        <v>107</v>
      </c>
      <c r="C72" s="361">
        <f>[6]B!C208</f>
        <v>0</v>
      </c>
      <c r="D72" s="361">
        <f>[6]B!E208</f>
        <v>0</v>
      </c>
      <c r="E72" s="29">
        <f>[6]B!$AL$208</f>
        <v>0</v>
      </c>
      <c r="F72" s="7"/>
      <c r="G72" s="7"/>
      <c r="H72" s="7"/>
      <c r="I72" s="7"/>
      <c r="J72" s="7"/>
      <c r="K72" s="7"/>
      <c r="L72" s="7"/>
    </row>
    <row r="73" spans="1:12" s="3" customFormat="1" ht="15" customHeight="1" x14ac:dyDescent="0.2">
      <c r="A73" s="256" t="s">
        <v>108</v>
      </c>
      <c r="B73" s="46" t="s">
        <v>109</v>
      </c>
      <c r="C73" s="361">
        <f>[6]B!C209</f>
        <v>0</v>
      </c>
      <c r="D73" s="361">
        <f>[6]B!E209</f>
        <v>0</v>
      </c>
      <c r="E73" s="29">
        <f>[6]B!$AL$209</f>
        <v>0</v>
      </c>
      <c r="F73" s="7"/>
      <c r="G73" s="7"/>
      <c r="H73" s="7"/>
      <c r="I73" s="7"/>
      <c r="J73" s="7"/>
      <c r="K73" s="7"/>
      <c r="L73" s="7"/>
    </row>
    <row r="74" spans="1:12" s="3" customFormat="1" ht="15" customHeight="1" x14ac:dyDescent="0.2">
      <c r="A74" s="256" t="s">
        <v>110</v>
      </c>
      <c r="B74" s="46" t="s">
        <v>111</v>
      </c>
      <c r="C74" s="361">
        <f>[6]B!C210</f>
        <v>0</v>
      </c>
      <c r="D74" s="361">
        <f>[6]B!E210</f>
        <v>0</v>
      </c>
      <c r="E74" s="29">
        <f>[6]B!$AL$210</f>
        <v>0</v>
      </c>
      <c r="F74" s="7"/>
      <c r="G74" s="7"/>
      <c r="H74" s="7"/>
      <c r="I74" s="7"/>
      <c r="J74" s="7"/>
      <c r="K74" s="7"/>
      <c r="L74" s="7"/>
    </row>
    <row r="75" spans="1:12" s="3" customFormat="1" ht="15" customHeight="1" x14ac:dyDescent="0.2">
      <c r="A75" s="256" t="s">
        <v>112</v>
      </c>
      <c r="B75" s="46" t="s">
        <v>113</v>
      </c>
      <c r="C75" s="361">
        <f>[6]B!C211</f>
        <v>185</v>
      </c>
      <c r="D75" s="361">
        <f>[6]B!E211</f>
        <v>185</v>
      </c>
      <c r="E75" s="29">
        <f>[6]B!$AL$211</f>
        <v>10683750</v>
      </c>
      <c r="F75" s="7"/>
      <c r="G75" s="7"/>
      <c r="H75" s="7"/>
      <c r="I75" s="7"/>
      <c r="J75" s="7"/>
      <c r="K75" s="7"/>
      <c r="L75" s="7"/>
    </row>
    <row r="76" spans="1:12" s="3" customFormat="1" ht="15" customHeight="1" x14ac:dyDescent="0.2">
      <c r="A76" s="257" t="s">
        <v>114</v>
      </c>
      <c r="B76" s="49" t="s">
        <v>115</v>
      </c>
      <c r="C76" s="361">
        <f>[6]B!C212</f>
        <v>613</v>
      </c>
      <c r="D76" s="361">
        <f>[6]B!E212</f>
        <v>613</v>
      </c>
      <c r="E76" s="29">
        <f>[6]B!$AL$212</f>
        <v>58964470</v>
      </c>
      <c r="F76" s="7"/>
      <c r="G76" s="7"/>
      <c r="H76" s="7"/>
      <c r="I76" s="7"/>
      <c r="J76" s="7"/>
      <c r="K76" s="7"/>
      <c r="L76" s="7"/>
    </row>
    <row r="77" spans="1:12" s="3" customFormat="1" ht="20.100000000000001" customHeight="1" x14ac:dyDescent="0.2">
      <c r="A77" s="258"/>
      <c r="B77" s="50" t="s">
        <v>79</v>
      </c>
      <c r="C77" s="362">
        <f>SUM(C60:C76)</f>
        <v>6398</v>
      </c>
      <c r="D77" s="362">
        <f t="shared" ref="D77:E77" si="0">SUM(D60:D76)</f>
        <v>6024</v>
      </c>
      <c r="E77" s="359">
        <f t="shared" si="0"/>
        <v>400026670</v>
      </c>
      <c r="F77" s="7"/>
      <c r="G77" s="7"/>
      <c r="H77" s="7"/>
      <c r="I77" s="7"/>
      <c r="J77" s="7"/>
      <c r="K77" s="7"/>
      <c r="L77" s="7"/>
    </row>
    <row r="78" spans="1:12" s="3" customFormat="1" ht="24.95" customHeight="1" x14ac:dyDescent="0.2">
      <c r="A78" s="52" t="s">
        <v>116</v>
      </c>
      <c r="B78" s="53"/>
      <c r="C78" s="363"/>
      <c r="D78" s="363"/>
      <c r="E78" s="55"/>
      <c r="F78" s="7"/>
      <c r="G78" s="7"/>
      <c r="H78" s="7"/>
      <c r="I78" s="7"/>
      <c r="J78" s="7"/>
      <c r="K78" s="7"/>
      <c r="L78" s="7"/>
    </row>
    <row r="79" spans="1:12" s="3" customFormat="1" ht="39.950000000000003" customHeight="1" x14ac:dyDescent="0.2">
      <c r="A79" s="8" t="s">
        <v>3</v>
      </c>
      <c r="B79" s="56" t="s">
        <v>117</v>
      </c>
      <c r="C79" s="478" t="s">
        <v>5</v>
      </c>
      <c r="D79" s="57" t="s">
        <v>6</v>
      </c>
      <c r="E79" s="478" t="s">
        <v>7</v>
      </c>
      <c r="F79" s="7"/>
      <c r="G79" s="7"/>
      <c r="H79" s="7"/>
      <c r="I79" s="7"/>
      <c r="J79" s="7"/>
      <c r="K79" s="7"/>
      <c r="L79" s="7"/>
    </row>
    <row r="80" spans="1:12" s="3" customFormat="1" ht="15" customHeight="1" x14ac:dyDescent="0.2">
      <c r="A80" s="243">
        <v>3003001</v>
      </c>
      <c r="B80" s="58" t="s">
        <v>118</v>
      </c>
      <c r="C80" s="364">
        <f>[6]B!C3150</f>
        <v>5</v>
      </c>
      <c r="D80" s="365">
        <f>[6]B!$E$3150</f>
        <v>5</v>
      </c>
      <c r="E80" s="28">
        <f>[6]B!$AL$3150</f>
        <v>42100</v>
      </c>
      <c r="F80" s="7"/>
      <c r="G80" s="7"/>
      <c r="H80" s="7"/>
      <c r="I80" s="7"/>
      <c r="J80" s="7"/>
      <c r="K80" s="7"/>
      <c r="L80" s="7"/>
    </row>
    <row r="81" spans="1:22" s="3" customFormat="1" ht="15" customHeight="1" x14ac:dyDescent="0.2">
      <c r="A81" s="241" t="s">
        <v>119</v>
      </c>
      <c r="B81" s="59" t="s">
        <v>120</v>
      </c>
      <c r="C81" s="366">
        <f>[6]B!C3151</f>
        <v>0</v>
      </c>
      <c r="D81" s="367">
        <f>[6]B!$E$3151</f>
        <v>0</v>
      </c>
      <c r="E81" s="29">
        <f>[6]B!$AL$3151</f>
        <v>0</v>
      </c>
      <c r="F81" s="7"/>
      <c r="G81" s="7"/>
      <c r="H81" s="7"/>
      <c r="I81" s="7"/>
      <c r="J81" s="7"/>
      <c r="K81" s="7"/>
      <c r="L81" s="7"/>
    </row>
    <row r="82" spans="1:22" s="3" customFormat="1" ht="15" customHeight="1" x14ac:dyDescent="0.2">
      <c r="A82" s="241" t="s">
        <v>121</v>
      </c>
      <c r="B82" s="59" t="s">
        <v>122</v>
      </c>
      <c r="C82" s="366">
        <f>[6]B!C3152</f>
        <v>1</v>
      </c>
      <c r="D82" s="366">
        <f>[6]B!$E$3152</f>
        <v>1</v>
      </c>
      <c r="E82" s="29">
        <f>[6]B!$AL$3152</f>
        <v>16880</v>
      </c>
      <c r="F82" s="7"/>
      <c r="G82" s="7"/>
      <c r="H82" s="7"/>
      <c r="I82" s="7"/>
      <c r="J82" s="7"/>
      <c r="K82" s="7"/>
      <c r="L82" s="7"/>
    </row>
    <row r="83" spans="1:22" s="3" customFormat="1" ht="15" customHeight="1" x14ac:dyDescent="0.2">
      <c r="A83" s="241" t="s">
        <v>123</v>
      </c>
      <c r="B83" s="59" t="s">
        <v>124</v>
      </c>
      <c r="C83" s="366">
        <f>[6]B!C3153</f>
        <v>0</v>
      </c>
      <c r="D83" s="366">
        <f>[6]B!$E$3153</f>
        <v>0</v>
      </c>
      <c r="E83" s="29">
        <f>[6]B!$AL$3153</f>
        <v>0</v>
      </c>
      <c r="F83" s="7"/>
      <c r="G83" s="7"/>
      <c r="H83" s="7"/>
      <c r="I83" s="7"/>
      <c r="J83" s="7"/>
      <c r="K83" s="7"/>
      <c r="L83" s="7"/>
    </row>
    <row r="84" spans="1:22" s="3" customFormat="1" ht="15" customHeight="1" x14ac:dyDescent="0.2">
      <c r="A84" s="253" t="s">
        <v>125</v>
      </c>
      <c r="B84" s="60" t="s">
        <v>126</v>
      </c>
      <c r="C84" s="368">
        <f>[6]B!C3154</f>
        <v>1</v>
      </c>
      <c r="D84" s="368">
        <f>[6]B!$E$3154</f>
        <v>1</v>
      </c>
      <c r="E84" s="61">
        <f>[6]B!$AL$3154</f>
        <v>950770</v>
      </c>
      <c r="F84" s="7"/>
      <c r="G84" s="7"/>
      <c r="H84" s="7"/>
      <c r="I84" s="7"/>
      <c r="J84" s="7"/>
      <c r="K84" s="7"/>
      <c r="L84" s="7"/>
    </row>
    <row r="85" spans="1:22" s="3" customFormat="1" ht="15" customHeight="1" x14ac:dyDescent="0.2">
      <c r="A85" s="258"/>
      <c r="B85" s="62" t="s">
        <v>79</v>
      </c>
      <c r="C85" s="369">
        <f>SUM(C80:C84)</f>
        <v>7</v>
      </c>
      <c r="D85" s="369">
        <f>SUM(D80:D84)</f>
        <v>7</v>
      </c>
      <c r="E85" s="370">
        <f>SUM(E80:E84)</f>
        <v>1009750</v>
      </c>
      <c r="F85" s="7"/>
      <c r="G85" s="7"/>
      <c r="H85" s="7"/>
      <c r="I85" s="7"/>
      <c r="J85" s="7"/>
      <c r="K85" s="7"/>
      <c r="L85" s="7"/>
    </row>
    <row r="86" spans="1:22" s="67" customFormat="1" ht="24.95" customHeight="1" x14ac:dyDescent="0.2">
      <c r="A86" s="549" t="s">
        <v>127</v>
      </c>
      <c r="B86" s="549"/>
      <c r="C86" s="371"/>
      <c r="D86" s="371"/>
      <c r="E86" s="66"/>
    </row>
    <row r="87" spans="1:22" s="3" customFormat="1" ht="39.950000000000003" customHeight="1" x14ac:dyDescent="0.2">
      <c r="A87" s="8" t="s">
        <v>3</v>
      </c>
      <c r="B87" s="56" t="s">
        <v>128</v>
      </c>
      <c r="C87" s="478" t="s">
        <v>5</v>
      </c>
      <c r="D87" s="57" t="s">
        <v>6</v>
      </c>
      <c r="E87" s="478" t="s">
        <v>7</v>
      </c>
      <c r="F87" s="7"/>
      <c r="G87" s="7"/>
      <c r="H87" s="7"/>
      <c r="I87" s="7"/>
      <c r="J87" s="7"/>
      <c r="K87" s="7"/>
      <c r="L87" s="7"/>
    </row>
    <row r="88" spans="1:22" s="3" customFormat="1" ht="15" customHeight="1" x14ac:dyDescent="0.2">
      <c r="A88" s="243">
        <v>2401061</v>
      </c>
      <c r="B88" s="58" t="s">
        <v>129</v>
      </c>
      <c r="C88" s="364">
        <f>[6]B!$C$2951</f>
        <v>167</v>
      </c>
      <c r="D88" s="364">
        <f>[6]B!$E$2951</f>
        <v>167</v>
      </c>
      <c r="E88" s="28">
        <f>[6]B!$AL$2951</f>
        <v>3757500</v>
      </c>
      <c r="F88" s="7"/>
      <c r="G88" s="7"/>
      <c r="H88" s="7"/>
      <c r="I88" s="7"/>
      <c r="J88" s="7"/>
      <c r="K88" s="7"/>
      <c r="L88" s="7"/>
    </row>
    <row r="89" spans="1:22" s="3" customFormat="1" ht="15" customHeight="1" x14ac:dyDescent="0.2">
      <c r="A89" s="241" t="s">
        <v>130</v>
      </c>
      <c r="B89" s="59" t="s">
        <v>131</v>
      </c>
      <c r="C89" s="366">
        <f>[6]B!$C$2952</f>
        <v>234</v>
      </c>
      <c r="D89" s="366">
        <f>[6]B!$E$2952</f>
        <v>234</v>
      </c>
      <c r="E89" s="29">
        <f>[6]B!$AL$2952</f>
        <v>16562520</v>
      </c>
      <c r="F89" s="7"/>
      <c r="G89" s="7"/>
      <c r="H89" s="7"/>
      <c r="I89" s="7"/>
      <c r="J89" s="7"/>
      <c r="K89" s="7"/>
      <c r="L89" s="7"/>
    </row>
    <row r="90" spans="1:22" s="3" customFormat="1" ht="15" customHeight="1" x14ac:dyDescent="0.2">
      <c r="A90" s="241" t="s">
        <v>132</v>
      </c>
      <c r="B90" s="59" t="s">
        <v>133</v>
      </c>
      <c r="C90" s="366">
        <f>[6]B!$C$2953</f>
        <v>0</v>
      </c>
      <c r="D90" s="366">
        <f>[6]B!$E$2953</f>
        <v>0</v>
      </c>
      <c r="E90" s="29">
        <f>[6]B!$AL$2953</f>
        <v>0</v>
      </c>
      <c r="F90" s="7"/>
      <c r="G90" s="7"/>
      <c r="H90" s="7"/>
      <c r="I90" s="7"/>
      <c r="J90" s="7"/>
      <c r="K90" s="7"/>
      <c r="L90" s="7"/>
    </row>
    <row r="91" spans="1:22" s="3" customFormat="1" ht="15" customHeight="1" x14ac:dyDescent="0.2">
      <c r="A91" s="241" t="s">
        <v>134</v>
      </c>
      <c r="B91" s="59" t="s">
        <v>135</v>
      </c>
      <c r="C91" s="366">
        <f>[6]B!$C$2954</f>
        <v>279</v>
      </c>
      <c r="D91" s="366">
        <f>[6]B!$E$2954</f>
        <v>273</v>
      </c>
      <c r="E91" s="29">
        <f>[6]B!$AL$2954</f>
        <v>843570</v>
      </c>
      <c r="F91" s="7"/>
      <c r="G91" s="7"/>
      <c r="H91" s="7"/>
      <c r="I91" s="7"/>
      <c r="J91" s="7"/>
      <c r="K91" s="7"/>
      <c r="L91" s="7"/>
    </row>
    <row r="92" spans="1:22" s="3" customFormat="1" ht="15" customHeight="1" x14ac:dyDescent="0.2">
      <c r="A92" s="241" t="s">
        <v>136</v>
      </c>
      <c r="B92" s="59" t="s">
        <v>137</v>
      </c>
      <c r="C92" s="366">
        <f>[6]B!$C$2955</f>
        <v>0</v>
      </c>
      <c r="D92" s="366">
        <f>[6]B!$E$2955</f>
        <v>0</v>
      </c>
      <c r="E92" s="29">
        <f>[6]B!$AL$2955</f>
        <v>0</v>
      </c>
      <c r="F92" s="7"/>
      <c r="G92" s="7"/>
      <c r="H92" s="7"/>
      <c r="I92" s="7"/>
      <c r="J92" s="7"/>
      <c r="K92" s="7"/>
      <c r="L92" s="7"/>
    </row>
    <row r="93" spans="1:22" s="3" customFormat="1" ht="15" customHeight="1" x14ac:dyDescent="0.2">
      <c r="A93" s="241" t="s">
        <v>138</v>
      </c>
      <c r="B93" s="59" t="s">
        <v>139</v>
      </c>
      <c r="C93" s="366">
        <f>[6]B!$C$2956</f>
        <v>0</v>
      </c>
      <c r="D93" s="366">
        <f>[6]B!$E$2956</f>
        <v>0</v>
      </c>
      <c r="E93" s="29">
        <f>[6]B!$AL$2956</f>
        <v>0</v>
      </c>
      <c r="F93" s="7"/>
      <c r="G93" s="7"/>
      <c r="H93" s="7"/>
      <c r="I93" s="7"/>
      <c r="J93" s="7"/>
      <c r="K93" s="7"/>
      <c r="L93" s="7"/>
      <c r="V93" s="68"/>
    </row>
    <row r="94" spans="1:22" s="3" customFormat="1" ht="15" customHeight="1" x14ac:dyDescent="0.2">
      <c r="A94" s="253" t="s">
        <v>140</v>
      </c>
      <c r="B94" s="60" t="s">
        <v>141</v>
      </c>
      <c r="C94" s="368">
        <f>[6]B!$C$2957</f>
        <v>0</v>
      </c>
      <c r="D94" s="368">
        <f>[6]B!$E$2957</f>
        <v>0</v>
      </c>
      <c r="E94" s="61">
        <f>[6]B!$AL$2957</f>
        <v>0</v>
      </c>
      <c r="F94" s="7"/>
      <c r="G94" s="7"/>
      <c r="H94" s="7"/>
      <c r="I94" s="7"/>
      <c r="J94" s="7"/>
      <c r="K94" s="7"/>
      <c r="L94" s="7"/>
      <c r="V94" s="68"/>
    </row>
    <row r="95" spans="1:22" s="3" customFormat="1" ht="15" customHeight="1" x14ac:dyDescent="0.2">
      <c r="A95" s="258"/>
      <c r="B95" s="62" t="s">
        <v>79</v>
      </c>
      <c r="C95" s="372">
        <f>SUM(C88:C94)</f>
        <v>680</v>
      </c>
      <c r="D95" s="372">
        <f>SUM(D88:D94)</f>
        <v>674</v>
      </c>
      <c r="E95" s="370">
        <f>SUM(E88:E94)</f>
        <v>21163590</v>
      </c>
      <c r="F95" s="7"/>
      <c r="G95" s="7"/>
      <c r="H95" s="7"/>
      <c r="I95" s="7"/>
      <c r="J95" s="7"/>
      <c r="K95" s="7"/>
      <c r="L95" s="7"/>
      <c r="V95" s="68"/>
    </row>
    <row r="96" spans="1:22" s="72" customFormat="1" ht="24.95" customHeight="1" x14ac:dyDescent="0.2">
      <c r="A96" s="548" t="s">
        <v>142</v>
      </c>
      <c r="B96" s="548"/>
      <c r="C96" s="373"/>
      <c r="D96" s="373"/>
      <c r="E96" s="43"/>
      <c r="F96" s="259"/>
      <c r="G96" s="259"/>
      <c r="H96" s="259"/>
      <c r="I96" s="259"/>
      <c r="J96" s="259"/>
      <c r="K96" s="259"/>
      <c r="L96" s="259"/>
      <c r="M96" s="259"/>
      <c r="N96" s="259"/>
      <c r="O96" s="71"/>
      <c r="V96" s="73"/>
    </row>
    <row r="97" spans="1:22" ht="39.950000000000003" customHeight="1" x14ac:dyDescent="0.2">
      <c r="A97" s="8" t="s">
        <v>3</v>
      </c>
      <c r="B97" s="8" t="s">
        <v>4</v>
      </c>
      <c r="C97" s="478" t="s">
        <v>5</v>
      </c>
      <c r="D97" s="57" t="s">
        <v>6</v>
      </c>
      <c r="E97" s="478" t="s">
        <v>7</v>
      </c>
      <c r="F97" s="260"/>
      <c r="G97" s="260"/>
      <c r="H97" s="260"/>
      <c r="I97" s="260"/>
      <c r="J97" s="260"/>
      <c r="K97" s="260"/>
      <c r="L97" s="260"/>
      <c r="M97" s="260"/>
      <c r="N97" s="260"/>
      <c r="O97" s="74"/>
      <c r="V97" s="75"/>
    </row>
    <row r="98" spans="1:22" ht="15" customHeight="1" x14ac:dyDescent="0.2">
      <c r="A98" s="243">
        <v>2004103</v>
      </c>
      <c r="B98" s="58" t="s">
        <v>143</v>
      </c>
      <c r="C98" s="364">
        <f>[6]B!$C$2628</f>
        <v>52</v>
      </c>
      <c r="D98" s="364">
        <f>[6]B!$E$2628</f>
        <v>42</v>
      </c>
      <c r="E98" s="28">
        <f>[6]B!$AL$2628</f>
        <v>6611640</v>
      </c>
      <c r="F98" s="260"/>
      <c r="G98" s="260"/>
      <c r="H98" s="260"/>
      <c r="I98" s="260"/>
      <c r="J98" s="260"/>
      <c r="K98" s="260"/>
      <c r="L98" s="260"/>
      <c r="M98" s="260"/>
      <c r="N98" s="260"/>
      <c r="O98" s="74"/>
      <c r="V98" s="75"/>
    </row>
    <row r="99" spans="1:22" ht="15" customHeight="1" x14ac:dyDescent="0.2">
      <c r="A99" s="253" t="s">
        <v>144</v>
      </c>
      <c r="B99" s="60" t="s">
        <v>145</v>
      </c>
      <c r="C99" s="366">
        <f>[6]B!$C$2629</f>
        <v>0</v>
      </c>
      <c r="D99" s="366">
        <f>[6]B!$E$2629</f>
        <v>0</v>
      </c>
      <c r="E99" s="29">
        <f>[6]B!$AL$2629</f>
        <v>0</v>
      </c>
      <c r="F99" s="260"/>
      <c r="G99" s="260"/>
      <c r="H99" s="260"/>
      <c r="I99" s="260"/>
      <c r="J99" s="260"/>
      <c r="K99" s="260"/>
      <c r="L99" s="260"/>
      <c r="M99" s="260"/>
      <c r="N99" s="260"/>
      <c r="O99" s="74"/>
      <c r="V99" s="75"/>
    </row>
    <row r="100" spans="1:22" ht="28.5" x14ac:dyDescent="0.2">
      <c r="A100" s="261">
        <v>2004003</v>
      </c>
      <c r="B100" s="60" t="s">
        <v>146</v>
      </c>
      <c r="C100" s="368">
        <f>[6]B!C2630</f>
        <v>0</v>
      </c>
      <c r="D100" s="368">
        <f>[6]B!E2630</f>
        <v>0</v>
      </c>
      <c r="E100" s="61">
        <f>[6]B!$AL$2630</f>
        <v>0</v>
      </c>
      <c r="F100" s="260"/>
      <c r="G100" s="260"/>
      <c r="H100" s="260"/>
      <c r="I100" s="260"/>
      <c r="J100" s="260"/>
      <c r="K100" s="260"/>
      <c r="L100" s="260"/>
      <c r="M100" s="260"/>
      <c r="N100" s="260"/>
      <c r="O100" s="74"/>
      <c r="V100" s="75"/>
    </row>
    <row r="101" spans="1:22" ht="15" customHeight="1" x14ac:dyDescent="0.2">
      <c r="A101" s="258"/>
      <c r="B101" s="62" t="s">
        <v>79</v>
      </c>
      <c r="C101" s="369">
        <f>SUM(C98:C100)</f>
        <v>52</v>
      </c>
      <c r="D101" s="369">
        <f>SUM(D98:D100)</f>
        <v>42</v>
      </c>
      <c r="E101" s="370">
        <f>SUM(E98:E100)</f>
        <v>6611640</v>
      </c>
      <c r="F101" s="260"/>
      <c r="G101" s="260"/>
      <c r="H101" s="260"/>
      <c r="I101" s="260"/>
      <c r="J101" s="260"/>
      <c r="K101" s="260"/>
      <c r="L101" s="260"/>
      <c r="M101" s="260"/>
      <c r="N101" s="260"/>
      <c r="O101" s="74"/>
      <c r="V101" s="75"/>
    </row>
    <row r="102" spans="1:22" s="72" customFormat="1" ht="24.95" customHeight="1" x14ac:dyDescent="0.2">
      <c r="A102" s="548" t="s">
        <v>147</v>
      </c>
      <c r="B102" s="548"/>
      <c r="C102" s="360"/>
      <c r="D102" s="360"/>
      <c r="E102" s="43"/>
      <c r="F102" s="259"/>
      <c r="G102" s="259"/>
      <c r="H102" s="259"/>
      <c r="I102" s="259"/>
      <c r="J102" s="259"/>
      <c r="K102" s="259"/>
      <c r="L102" s="259"/>
      <c r="M102" s="259"/>
      <c r="N102" s="259"/>
      <c r="O102" s="259"/>
      <c r="P102" s="259"/>
      <c r="Q102" s="71"/>
      <c r="V102" s="76"/>
    </row>
    <row r="103" spans="1:22" ht="39.950000000000003" customHeight="1" x14ac:dyDescent="0.2">
      <c r="A103" s="8"/>
      <c r="B103" s="8" t="s">
        <v>148</v>
      </c>
      <c r="C103" s="478" t="s">
        <v>5</v>
      </c>
      <c r="D103" s="57" t="s">
        <v>6</v>
      </c>
      <c r="E103" s="478" t="s">
        <v>7</v>
      </c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74"/>
    </row>
    <row r="104" spans="1:22" ht="15" customHeight="1" x14ac:dyDescent="0.2">
      <c r="A104" s="262" t="s">
        <v>149</v>
      </c>
      <c r="B104" s="58" t="s">
        <v>150</v>
      </c>
      <c r="C104" s="374">
        <f>[6]B!C2976</f>
        <v>952</v>
      </c>
      <c r="D104" s="374">
        <f>[6]B!E2976</f>
        <v>952</v>
      </c>
      <c r="E104" s="28">
        <f>[6]B!$AL$2976</f>
        <v>3882930</v>
      </c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74"/>
    </row>
    <row r="105" spans="1:22" ht="15" customHeight="1" x14ac:dyDescent="0.2">
      <c r="A105" s="264" t="s">
        <v>151</v>
      </c>
      <c r="B105" s="59" t="s">
        <v>152</v>
      </c>
      <c r="C105" s="374">
        <f>[6]B!C2995</f>
        <v>606</v>
      </c>
      <c r="D105" s="374">
        <f>[6]B!E2995</f>
        <v>606</v>
      </c>
      <c r="E105" s="29">
        <f>[6]B!$AL$2995</f>
        <v>2042220</v>
      </c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74"/>
    </row>
    <row r="106" spans="1:22" ht="15" customHeight="1" x14ac:dyDescent="0.2">
      <c r="A106" s="264" t="s">
        <v>153</v>
      </c>
      <c r="B106" s="77" t="s">
        <v>154</v>
      </c>
      <c r="C106" s="374">
        <f>[6]B!C3013</f>
        <v>308</v>
      </c>
      <c r="D106" s="374">
        <f>[6]B!E3013</f>
        <v>308</v>
      </c>
      <c r="E106" s="29">
        <f>[6]B!$AL$3013</f>
        <v>2435400</v>
      </c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74"/>
    </row>
    <row r="107" spans="1:22" ht="15" customHeight="1" x14ac:dyDescent="0.2">
      <c r="A107" s="264" t="s">
        <v>155</v>
      </c>
      <c r="B107" s="59" t="s">
        <v>156</v>
      </c>
      <c r="C107" s="374">
        <f>[6]B!C3045</f>
        <v>94</v>
      </c>
      <c r="D107" s="374">
        <f>[6]B!E3045</f>
        <v>94</v>
      </c>
      <c r="E107" s="29">
        <f>[6]B!$AL$3045</f>
        <v>7586540</v>
      </c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74"/>
    </row>
    <row r="108" spans="1:22" ht="15" customHeight="1" x14ac:dyDescent="0.2">
      <c r="A108" s="264" t="s">
        <v>157</v>
      </c>
      <c r="B108" s="59" t="s">
        <v>158</v>
      </c>
      <c r="C108" s="374">
        <f>[6]B!C3073</f>
        <v>91</v>
      </c>
      <c r="D108" s="374">
        <f>[6]B!I3073</f>
        <v>45</v>
      </c>
      <c r="E108" s="29">
        <f>[6]B!AL3073</f>
        <v>1521650</v>
      </c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74"/>
    </row>
    <row r="109" spans="1:22" ht="15" customHeight="1" x14ac:dyDescent="0.2">
      <c r="A109" s="253"/>
      <c r="B109" s="60" t="s">
        <v>159</v>
      </c>
      <c r="C109" s="375">
        <f>[6]B!$C$3134</f>
        <v>0</v>
      </c>
      <c r="D109" s="376"/>
      <c r="E109" s="39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74"/>
    </row>
    <row r="110" spans="1:22" ht="15" customHeight="1" x14ac:dyDescent="0.2">
      <c r="A110" s="258"/>
      <c r="B110" s="62" t="s">
        <v>160</v>
      </c>
      <c r="C110" s="377">
        <f>SUM(C104:C109)</f>
        <v>2051</v>
      </c>
      <c r="D110" s="377">
        <f>SUM(D104:D108)</f>
        <v>2005</v>
      </c>
      <c r="E110" s="370">
        <f>SUM(E104:E108)</f>
        <v>17468740</v>
      </c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74"/>
    </row>
    <row r="111" spans="1:22" s="84" customFormat="1" ht="24.95" customHeight="1" x14ac:dyDescent="0.2">
      <c r="A111" s="80" t="s">
        <v>161</v>
      </c>
      <c r="B111" s="81"/>
      <c r="C111" s="378"/>
      <c r="D111" s="378"/>
      <c r="E111" s="83"/>
    </row>
    <row r="112" spans="1:22" s="84" customFormat="1" ht="39.950000000000003" customHeight="1" x14ac:dyDescent="0.2">
      <c r="A112" s="8" t="s">
        <v>3</v>
      </c>
      <c r="B112" s="8" t="s">
        <v>4</v>
      </c>
      <c r="C112" s="57" t="s">
        <v>162</v>
      </c>
      <c r="D112" s="57" t="s">
        <v>6</v>
      </c>
      <c r="E112" s="478" t="s">
        <v>7</v>
      </c>
    </row>
    <row r="113" spans="1:19" s="84" customFormat="1" ht="15" customHeight="1" x14ac:dyDescent="0.2">
      <c r="A113" s="243">
        <v>3001001</v>
      </c>
      <c r="B113" s="58" t="s">
        <v>163</v>
      </c>
      <c r="C113" s="379">
        <f>[6]B!$C$3137</f>
        <v>370</v>
      </c>
      <c r="D113" s="379">
        <f>[6]B!$E$3137</f>
        <v>370</v>
      </c>
      <c r="E113" s="28">
        <f>[6]B!$AL$3137</f>
        <v>8720900</v>
      </c>
    </row>
    <row r="114" spans="1:19" s="84" customFormat="1" ht="15" customHeight="1" x14ac:dyDescent="0.2">
      <c r="A114" s="253" t="s">
        <v>164</v>
      </c>
      <c r="B114" s="60" t="s">
        <v>165</v>
      </c>
      <c r="C114" s="380">
        <f>[6]B!$C$3138</f>
        <v>0</v>
      </c>
      <c r="D114" s="380">
        <f>[6]B!$E$3138</f>
        <v>0</v>
      </c>
      <c r="E114" s="61">
        <f>[6]B!$AL$3138</f>
        <v>0</v>
      </c>
    </row>
    <row r="115" spans="1:19" s="84" customFormat="1" ht="15" customHeight="1" x14ac:dyDescent="0.2">
      <c r="A115" s="258"/>
      <c r="B115" s="62" t="s">
        <v>160</v>
      </c>
      <c r="C115" s="381">
        <f>SUM(C113:C114)</f>
        <v>370</v>
      </c>
      <c r="D115" s="381">
        <f>SUM(D113:D114)</f>
        <v>370</v>
      </c>
      <c r="E115" s="86">
        <f>SUM(E113:E114)</f>
        <v>8720900</v>
      </c>
    </row>
    <row r="116" spans="1:19" s="84" customFormat="1" ht="24.95" customHeight="1" x14ac:dyDescent="0.2">
      <c r="A116" s="52" t="s">
        <v>166</v>
      </c>
      <c r="B116" s="87"/>
      <c r="C116" s="360"/>
      <c r="D116" s="360"/>
      <c r="E116" s="43"/>
    </row>
    <row r="117" spans="1:19" s="84" customFormat="1" ht="39.950000000000003" customHeight="1" x14ac:dyDescent="0.2">
      <c r="A117" s="8" t="s">
        <v>3</v>
      </c>
      <c r="B117" s="56" t="s">
        <v>4</v>
      </c>
      <c r="C117" s="57" t="s">
        <v>162</v>
      </c>
      <c r="D117" s="57" t="s">
        <v>6</v>
      </c>
      <c r="E117" s="478" t="s">
        <v>7</v>
      </c>
    </row>
    <row r="118" spans="1:19" s="84" customFormat="1" ht="15" customHeight="1" x14ac:dyDescent="0.2">
      <c r="A118" s="258" t="s">
        <v>167</v>
      </c>
      <c r="B118" s="60" t="s">
        <v>168</v>
      </c>
      <c r="C118" s="382">
        <f>[6]B!$C$1192</f>
        <v>2097</v>
      </c>
      <c r="D118" s="382">
        <f>[6]B!$E$1192</f>
        <v>2061</v>
      </c>
      <c r="E118" s="86">
        <f>[6]B!$AL$1192</f>
        <v>70993350</v>
      </c>
    </row>
    <row r="119" spans="1:19" ht="24.95" customHeight="1" x14ac:dyDescent="0.2">
      <c r="A119" s="3" t="s">
        <v>169</v>
      </c>
    </row>
    <row r="120" spans="1:19" ht="24.95" customHeight="1" x14ac:dyDescent="0.2">
      <c r="A120" s="550" t="s">
        <v>170</v>
      </c>
      <c r="B120" s="551"/>
      <c r="C120" s="556" t="s">
        <v>160</v>
      </c>
      <c r="D120" s="588" t="s">
        <v>171</v>
      </c>
      <c r="E120" s="589"/>
      <c r="F120" s="589"/>
      <c r="G120" s="589"/>
      <c r="H120" s="590" t="s">
        <v>172</v>
      </c>
      <c r="I120" s="591"/>
      <c r="J120" s="592"/>
      <c r="K120" s="593" t="s">
        <v>173</v>
      </c>
      <c r="L120" s="594"/>
      <c r="M120" s="595"/>
      <c r="N120" s="596" t="s">
        <v>174</v>
      </c>
      <c r="O120" s="599" t="s">
        <v>175</v>
      </c>
      <c r="P120" s="600"/>
      <c r="Q120" s="568" t="s">
        <v>176</v>
      </c>
      <c r="R120" s="568" t="s">
        <v>177</v>
      </c>
      <c r="S120" s="571" t="s">
        <v>7</v>
      </c>
    </row>
    <row r="121" spans="1:19" ht="20.100000000000001" customHeight="1" x14ac:dyDescent="0.2">
      <c r="A121" s="552"/>
      <c r="B121" s="553"/>
      <c r="C121" s="557"/>
      <c r="D121" s="574" t="s">
        <v>178</v>
      </c>
      <c r="E121" s="576" t="s">
        <v>179</v>
      </c>
      <c r="F121" s="577"/>
      <c r="G121" s="578" t="s">
        <v>180</v>
      </c>
      <c r="H121" s="580" t="s">
        <v>181</v>
      </c>
      <c r="I121" s="582" t="s">
        <v>182</v>
      </c>
      <c r="J121" s="584" t="s">
        <v>183</v>
      </c>
      <c r="K121" s="586" t="s">
        <v>184</v>
      </c>
      <c r="L121" s="587" t="s">
        <v>185</v>
      </c>
      <c r="M121" s="601" t="s">
        <v>186</v>
      </c>
      <c r="N121" s="597"/>
      <c r="O121" s="602" t="s">
        <v>187</v>
      </c>
      <c r="P121" s="603" t="s">
        <v>188</v>
      </c>
      <c r="Q121" s="569"/>
      <c r="R121" s="569"/>
      <c r="S121" s="572"/>
    </row>
    <row r="122" spans="1:19" ht="20.100000000000001" customHeight="1" x14ac:dyDescent="0.2">
      <c r="A122" s="554"/>
      <c r="B122" s="555"/>
      <c r="C122" s="558"/>
      <c r="D122" s="575"/>
      <c r="E122" s="88" t="s">
        <v>189</v>
      </c>
      <c r="F122" s="89" t="s">
        <v>190</v>
      </c>
      <c r="G122" s="579"/>
      <c r="H122" s="581"/>
      <c r="I122" s="583"/>
      <c r="J122" s="585"/>
      <c r="K122" s="586"/>
      <c r="L122" s="587"/>
      <c r="M122" s="601"/>
      <c r="N122" s="598"/>
      <c r="O122" s="602"/>
      <c r="P122" s="603"/>
      <c r="Q122" s="570"/>
      <c r="R122" s="570"/>
      <c r="S122" s="573"/>
    </row>
    <row r="123" spans="1:19" s="91" customFormat="1" ht="15" customHeight="1" x14ac:dyDescent="0.25">
      <c r="A123" s="559" t="s">
        <v>191</v>
      </c>
      <c r="B123" s="560"/>
      <c r="C123" s="383">
        <f>+C124+C125+C126+C127+C128+C129+C133+C134+C135</f>
        <v>147817</v>
      </c>
      <c r="D123" s="383">
        <f t="shared" ref="D123:P123" si="1">+D124+D125+D126+D127+D128+D129+D133+D134+D135</f>
        <v>146429</v>
      </c>
      <c r="E123" s="383">
        <f t="shared" si="1"/>
        <v>146429</v>
      </c>
      <c r="F123" s="383">
        <f t="shared" si="1"/>
        <v>0</v>
      </c>
      <c r="G123" s="383">
        <f t="shared" si="1"/>
        <v>1388</v>
      </c>
      <c r="H123" s="383">
        <f t="shared" si="1"/>
        <v>40386</v>
      </c>
      <c r="I123" s="383">
        <f t="shared" si="1"/>
        <v>73106</v>
      </c>
      <c r="J123" s="383">
        <f t="shared" si="1"/>
        <v>34325</v>
      </c>
      <c r="K123" s="383">
        <f t="shared" si="1"/>
        <v>0</v>
      </c>
      <c r="L123" s="383">
        <f t="shared" si="1"/>
        <v>0</v>
      </c>
      <c r="M123" s="383">
        <f t="shared" si="1"/>
        <v>0</v>
      </c>
      <c r="N123" s="383">
        <f t="shared" si="1"/>
        <v>0</v>
      </c>
      <c r="O123" s="383">
        <f t="shared" si="1"/>
        <v>0</v>
      </c>
      <c r="P123" s="383">
        <f t="shared" si="1"/>
        <v>300</v>
      </c>
      <c r="Q123" s="383">
        <f>+Q124+Q125+Q126+Q127+Q128+Q129+Q133+Q134+Q135</f>
        <v>0</v>
      </c>
      <c r="R123" s="383">
        <v>0</v>
      </c>
      <c r="S123" s="90">
        <f>SUM(S124:S128,S129,S133:S135)</f>
        <v>837324200</v>
      </c>
    </row>
    <row r="124" spans="1:19" ht="15" customHeight="1" x14ac:dyDescent="0.2">
      <c r="A124" s="92" t="s">
        <v>192</v>
      </c>
      <c r="B124" s="93" t="s">
        <v>193</v>
      </c>
      <c r="C124" s="384">
        <f>[6]B!C297</f>
        <v>48143</v>
      </c>
      <c r="D124" s="384">
        <f>[6]B!D297</f>
        <v>47485</v>
      </c>
      <c r="E124" s="384">
        <f>[6]B!E297</f>
        <v>47485</v>
      </c>
      <c r="F124" s="384">
        <f>[6]B!F297</f>
        <v>0</v>
      </c>
      <c r="G124" s="384">
        <f>[6]B!G297</f>
        <v>658</v>
      </c>
      <c r="H124" s="384">
        <f>[6]B!AA297</f>
        <v>19710</v>
      </c>
      <c r="I124" s="384">
        <f>[6]B!AB297</f>
        <v>12760</v>
      </c>
      <c r="J124" s="384">
        <f>[6]B!AC297</f>
        <v>15673</v>
      </c>
      <c r="K124" s="384">
        <f>[6]B!AD297</f>
        <v>0</v>
      </c>
      <c r="L124" s="384">
        <f>[6]B!AE297</f>
        <v>0</v>
      </c>
      <c r="M124" s="384">
        <f>[6]B!AF297</f>
        <v>0</v>
      </c>
      <c r="N124" s="384">
        <f>[6]B!AG297</f>
        <v>0</v>
      </c>
      <c r="O124" s="384">
        <f>[6]B!AH297</f>
        <v>0</v>
      </c>
      <c r="P124" s="384">
        <f>[6]B!AI297</f>
        <v>5</v>
      </c>
      <c r="Q124" s="384">
        <f>[6]B!AJ297</f>
        <v>0</v>
      </c>
      <c r="R124" s="385"/>
      <c r="S124" s="94">
        <f>[6]B!$AL$297</f>
        <v>80736490</v>
      </c>
    </row>
    <row r="125" spans="1:19" ht="15" customHeight="1" x14ac:dyDescent="0.2">
      <c r="A125" s="95" t="s">
        <v>194</v>
      </c>
      <c r="B125" s="96" t="s">
        <v>195</v>
      </c>
      <c r="C125" s="386">
        <f>[6]B!C375</f>
        <v>57409</v>
      </c>
      <c r="D125" s="386">
        <f>[6]B!D375</f>
        <v>56932</v>
      </c>
      <c r="E125" s="386">
        <f>[6]B!E375</f>
        <v>56932</v>
      </c>
      <c r="F125" s="386">
        <f>[6]B!F375</f>
        <v>0</v>
      </c>
      <c r="G125" s="386">
        <f>[6]B!G375</f>
        <v>477</v>
      </c>
      <c r="H125" s="386">
        <f>[6]B!AA375</f>
        <v>18252</v>
      </c>
      <c r="I125" s="386">
        <f>[6]B!AB375</f>
        <v>24223</v>
      </c>
      <c r="J125" s="386">
        <f>[6]B!AC375</f>
        <v>14934</v>
      </c>
      <c r="K125" s="386">
        <f>[6]B!AD375</f>
        <v>0</v>
      </c>
      <c r="L125" s="386">
        <f>[6]B!AE375</f>
        <v>0</v>
      </c>
      <c r="M125" s="386">
        <f>[6]B!AF375</f>
        <v>0</v>
      </c>
      <c r="N125" s="386">
        <f>[6]B!AG375</f>
        <v>0</v>
      </c>
      <c r="O125" s="386">
        <f>[6]B!AH375</f>
        <v>0</v>
      </c>
      <c r="P125" s="386">
        <f>[6]B!AI375</f>
        <v>48</v>
      </c>
      <c r="Q125" s="386">
        <f>[6]B!AJ375</f>
        <v>0</v>
      </c>
      <c r="R125" s="387"/>
      <c r="S125" s="97">
        <f>[6]B!$AL$375</f>
        <v>91221990</v>
      </c>
    </row>
    <row r="126" spans="1:19" ht="15" customHeight="1" x14ac:dyDescent="0.2">
      <c r="A126" s="95" t="s">
        <v>196</v>
      </c>
      <c r="B126" s="96" t="s">
        <v>197</v>
      </c>
      <c r="C126" s="386">
        <f>[6]B!C421</f>
        <v>3918</v>
      </c>
      <c r="D126" s="386">
        <f>[6]B!D421</f>
        <v>3898</v>
      </c>
      <c r="E126" s="386">
        <f>[6]B!E421</f>
        <v>3898</v>
      </c>
      <c r="F126" s="386">
        <f>[6]B!F421</f>
        <v>0</v>
      </c>
      <c r="G126" s="386">
        <f>[6]B!G421</f>
        <v>20</v>
      </c>
      <c r="H126" s="386">
        <f>[6]B!AA421</f>
        <v>299</v>
      </c>
      <c r="I126" s="386">
        <f>[6]B!AB421</f>
        <v>3571</v>
      </c>
      <c r="J126" s="386">
        <f>[6]B!AC421</f>
        <v>48</v>
      </c>
      <c r="K126" s="386">
        <f>[6]B!AD421</f>
        <v>0</v>
      </c>
      <c r="L126" s="386">
        <f>[6]B!AE421</f>
        <v>0</v>
      </c>
      <c r="M126" s="386">
        <f>[6]B!AF421</f>
        <v>0</v>
      </c>
      <c r="N126" s="386">
        <f>[6]B!AG421</f>
        <v>0</v>
      </c>
      <c r="O126" s="386">
        <f>[6]B!AH421</f>
        <v>0</v>
      </c>
      <c r="P126" s="386">
        <f>[6]B!AI421</f>
        <v>31</v>
      </c>
      <c r="Q126" s="386">
        <f>[6]B!AJ421</f>
        <v>0</v>
      </c>
      <c r="R126" s="387"/>
      <c r="S126" s="97">
        <f>[6]B!$AL$421</f>
        <v>18628110</v>
      </c>
    </row>
    <row r="127" spans="1:19" ht="15" customHeight="1" x14ac:dyDescent="0.2">
      <c r="A127" s="95" t="s">
        <v>198</v>
      </c>
      <c r="B127" s="96" t="s">
        <v>199</v>
      </c>
      <c r="C127" s="386">
        <f>[6]B!C435</f>
        <v>0</v>
      </c>
      <c r="D127" s="386">
        <f>[6]B!D435</f>
        <v>0</v>
      </c>
      <c r="E127" s="386">
        <f>[6]B!E435</f>
        <v>0</v>
      </c>
      <c r="F127" s="386">
        <f>[6]B!F435</f>
        <v>0</v>
      </c>
      <c r="G127" s="386">
        <f>[6]B!G435</f>
        <v>0</v>
      </c>
      <c r="H127" s="386">
        <f>[6]B!AA435</f>
        <v>0</v>
      </c>
      <c r="I127" s="386">
        <f>[6]B!AB435</f>
        <v>0</v>
      </c>
      <c r="J127" s="386">
        <f>[6]B!AC435</f>
        <v>0</v>
      </c>
      <c r="K127" s="386">
        <f>[6]B!AD435</f>
        <v>0</v>
      </c>
      <c r="L127" s="386">
        <f>[6]B!AE435</f>
        <v>0</v>
      </c>
      <c r="M127" s="386">
        <f>[6]B!AF435</f>
        <v>0</v>
      </c>
      <c r="N127" s="386">
        <f>[6]B!AG435</f>
        <v>0</v>
      </c>
      <c r="O127" s="386">
        <f>[6]B!AH435</f>
        <v>0</v>
      </c>
      <c r="P127" s="386">
        <f>[6]B!AI435</f>
        <v>4</v>
      </c>
      <c r="Q127" s="386">
        <f>[6]B!AJ435</f>
        <v>0</v>
      </c>
      <c r="R127" s="387"/>
      <c r="S127" s="97">
        <f>[6]B!$AL$435</f>
        <v>0</v>
      </c>
    </row>
    <row r="128" spans="1:19" ht="15" customHeight="1" x14ac:dyDescent="0.2">
      <c r="A128" s="98" t="s">
        <v>200</v>
      </c>
      <c r="B128" s="99" t="s">
        <v>201</v>
      </c>
      <c r="C128" s="388">
        <f>[6]B!C514</f>
        <v>978</v>
      </c>
      <c r="D128" s="388">
        <f>[6]B!D514</f>
        <v>975</v>
      </c>
      <c r="E128" s="388">
        <f>[6]B!E514</f>
        <v>975</v>
      </c>
      <c r="F128" s="388">
        <f>[6]B!F514</f>
        <v>0</v>
      </c>
      <c r="G128" s="388">
        <f>[6]B!G514</f>
        <v>3</v>
      </c>
      <c r="H128" s="388">
        <f>[6]B!AA514</f>
        <v>90</v>
      </c>
      <c r="I128" s="388">
        <f>[6]B!AB514</f>
        <v>887</v>
      </c>
      <c r="J128" s="388">
        <f>[6]B!AC514</f>
        <v>1</v>
      </c>
      <c r="K128" s="388">
        <f>[6]B!AD514</f>
        <v>0</v>
      </c>
      <c r="L128" s="388">
        <f>[6]B!AE514</f>
        <v>0</v>
      </c>
      <c r="M128" s="388">
        <f>[6]B!AF514</f>
        <v>0</v>
      </c>
      <c r="N128" s="388">
        <f>[6]B!AG514</f>
        <v>0</v>
      </c>
      <c r="O128" s="388">
        <f>[6]B!AH514</f>
        <v>0</v>
      </c>
      <c r="P128" s="388">
        <f>[6]B!AI514</f>
        <v>155</v>
      </c>
      <c r="Q128" s="388">
        <f>[6]B!AJ514</f>
        <v>0</v>
      </c>
      <c r="R128" s="389"/>
      <c r="S128" s="100">
        <f>[6]B!$AL$514</f>
        <v>7145010</v>
      </c>
    </row>
    <row r="129" spans="1:19" ht="15" customHeight="1" x14ac:dyDescent="0.2">
      <c r="A129" s="561" t="s">
        <v>202</v>
      </c>
      <c r="B129" s="4" t="s">
        <v>203</v>
      </c>
      <c r="C129" s="390">
        <f>SUM(C130:C132)</f>
        <v>32723</v>
      </c>
      <c r="D129" s="391">
        <f>SUM(D130:D132)</f>
        <v>32509</v>
      </c>
      <c r="E129" s="392">
        <f t="shared" ref="E129:P129" si="2">SUM(E130:E132)</f>
        <v>32509</v>
      </c>
      <c r="F129" s="393">
        <f t="shared" si="2"/>
        <v>0</v>
      </c>
      <c r="G129" s="394">
        <f t="shared" si="2"/>
        <v>214</v>
      </c>
      <c r="H129" s="394">
        <f t="shared" si="2"/>
        <v>1715</v>
      </c>
      <c r="I129" s="394">
        <f t="shared" si="2"/>
        <v>28634</v>
      </c>
      <c r="J129" s="394">
        <f t="shared" si="2"/>
        <v>2374</v>
      </c>
      <c r="K129" s="394">
        <f t="shared" si="2"/>
        <v>0</v>
      </c>
      <c r="L129" s="394">
        <f t="shared" si="2"/>
        <v>0</v>
      </c>
      <c r="M129" s="394">
        <f t="shared" si="2"/>
        <v>0</v>
      </c>
      <c r="N129" s="394">
        <f t="shared" si="2"/>
        <v>0</v>
      </c>
      <c r="O129" s="394">
        <f t="shared" si="2"/>
        <v>0</v>
      </c>
      <c r="P129" s="394">
        <f t="shared" si="2"/>
        <v>56</v>
      </c>
      <c r="Q129" s="395">
        <f>SUM(Q130:Q132)</f>
        <v>0</v>
      </c>
      <c r="R129" s="396">
        <v>0</v>
      </c>
      <c r="S129" s="102">
        <f>SUM(S130:S132)</f>
        <v>631133380</v>
      </c>
    </row>
    <row r="130" spans="1:19" ht="15" customHeight="1" x14ac:dyDescent="0.2">
      <c r="A130" s="561"/>
      <c r="B130" s="103" t="s">
        <v>204</v>
      </c>
      <c r="C130" s="384">
        <f>[6]B!C573</f>
        <v>4343</v>
      </c>
      <c r="D130" s="384">
        <f>[6]B!D573</f>
        <v>4310</v>
      </c>
      <c r="E130" s="384">
        <f>[6]B!E573</f>
        <v>4310</v>
      </c>
      <c r="F130" s="384">
        <f>[6]B!F573</f>
        <v>0</v>
      </c>
      <c r="G130" s="384">
        <f>[6]B!G573</f>
        <v>33</v>
      </c>
      <c r="H130" s="384">
        <f>[6]B!AA573</f>
        <v>976</v>
      </c>
      <c r="I130" s="384">
        <f>[6]B!AB573</f>
        <v>2931</v>
      </c>
      <c r="J130" s="384">
        <f>[6]B!AC573</f>
        <v>436</v>
      </c>
      <c r="K130" s="384">
        <f>[6]B!AD573</f>
        <v>0</v>
      </c>
      <c r="L130" s="384">
        <f>[6]B!AE573</f>
        <v>0</v>
      </c>
      <c r="M130" s="384">
        <f>[6]B!AF573</f>
        <v>0</v>
      </c>
      <c r="N130" s="384">
        <f>[6]B!AG573</f>
        <v>0</v>
      </c>
      <c r="O130" s="384">
        <f>[6]B!AH573</f>
        <v>0</v>
      </c>
      <c r="P130" s="384">
        <f>[6]B!AI573</f>
        <v>9</v>
      </c>
      <c r="Q130" s="384">
        <f>[6]B!AJ573</f>
        <v>0</v>
      </c>
      <c r="R130" s="385"/>
      <c r="S130" s="104">
        <f>[6]B!$AL$573</f>
        <v>16873950</v>
      </c>
    </row>
    <row r="131" spans="1:19" ht="15" customHeight="1" x14ac:dyDescent="0.2">
      <c r="A131" s="561"/>
      <c r="B131" s="105" t="s">
        <v>205</v>
      </c>
      <c r="C131" s="386">
        <f>[6]B!C593</f>
        <v>44</v>
      </c>
      <c r="D131" s="386">
        <f>[6]B!D593</f>
        <v>44</v>
      </c>
      <c r="E131" s="386">
        <f>[6]B!E593</f>
        <v>44</v>
      </c>
      <c r="F131" s="386">
        <f>[6]B!F593</f>
        <v>0</v>
      </c>
      <c r="G131" s="386">
        <f>[6]B!G593</f>
        <v>0</v>
      </c>
      <c r="H131" s="386">
        <f>[6]B!AA593</f>
        <v>2</v>
      </c>
      <c r="I131" s="386">
        <f>[6]B!AB593</f>
        <v>42</v>
      </c>
      <c r="J131" s="386">
        <f>[6]B!AC593</f>
        <v>0</v>
      </c>
      <c r="K131" s="386">
        <f>[6]B!AD593</f>
        <v>0</v>
      </c>
      <c r="L131" s="386">
        <f>[6]B!AE593</f>
        <v>0</v>
      </c>
      <c r="M131" s="386">
        <f>[6]B!AF593</f>
        <v>0</v>
      </c>
      <c r="N131" s="386">
        <f>[6]B!AG593</f>
        <v>0</v>
      </c>
      <c r="O131" s="386">
        <f>[6]B!AH593</f>
        <v>0</v>
      </c>
      <c r="P131" s="386">
        <f>[6]B!AI593</f>
        <v>2</v>
      </c>
      <c r="Q131" s="386">
        <f>[6]B!AJ593</f>
        <v>0</v>
      </c>
      <c r="R131" s="387"/>
      <c r="S131" s="97">
        <f>[6]B!$AL$593</f>
        <v>154940</v>
      </c>
    </row>
    <row r="132" spans="1:19" ht="15" customHeight="1" x14ac:dyDescent="0.2">
      <c r="A132" s="562"/>
      <c r="B132" s="106" t="s">
        <v>206</v>
      </c>
      <c r="C132" s="397">
        <f>[6]B!C634</f>
        <v>28336</v>
      </c>
      <c r="D132" s="397">
        <f>[6]B!D634</f>
        <v>28155</v>
      </c>
      <c r="E132" s="397">
        <f>[6]B!E634</f>
        <v>28155</v>
      </c>
      <c r="F132" s="397">
        <f>[6]B!F634</f>
        <v>0</v>
      </c>
      <c r="G132" s="397">
        <f>[6]B!G634</f>
        <v>181</v>
      </c>
      <c r="H132" s="397">
        <f>[6]B!AA634</f>
        <v>737</v>
      </c>
      <c r="I132" s="397">
        <f>[6]B!AB634</f>
        <v>25661</v>
      </c>
      <c r="J132" s="397">
        <f>[6]B!AC634</f>
        <v>1938</v>
      </c>
      <c r="K132" s="397">
        <f>[6]B!AD634</f>
        <v>0</v>
      </c>
      <c r="L132" s="397">
        <f>[6]B!AE634</f>
        <v>0</v>
      </c>
      <c r="M132" s="397">
        <f>[6]B!AF634</f>
        <v>0</v>
      </c>
      <c r="N132" s="397">
        <f>[6]B!AG634</f>
        <v>0</v>
      </c>
      <c r="O132" s="397">
        <f>[6]B!AH634</f>
        <v>0</v>
      </c>
      <c r="P132" s="397">
        <f>[6]B!AI634</f>
        <v>45</v>
      </c>
      <c r="Q132" s="397">
        <f>[6]B!AJ634</f>
        <v>0</v>
      </c>
      <c r="R132" s="398"/>
      <c r="S132" s="97">
        <f>[6]B!$AL$634</f>
        <v>614104490</v>
      </c>
    </row>
    <row r="133" spans="1:19" ht="15" customHeight="1" x14ac:dyDescent="0.2">
      <c r="A133" s="92" t="s">
        <v>207</v>
      </c>
      <c r="B133" s="93" t="s">
        <v>208</v>
      </c>
      <c r="C133" s="384">
        <f>[6]B!C644</f>
        <v>523</v>
      </c>
      <c r="D133" s="384">
        <f>[6]B!D644</f>
        <v>523</v>
      </c>
      <c r="E133" s="384">
        <f>[6]B!E644</f>
        <v>523</v>
      </c>
      <c r="F133" s="384">
        <f>[6]B!F644</f>
        <v>0</v>
      </c>
      <c r="G133" s="384">
        <f>[6]B!G644</f>
        <v>0</v>
      </c>
      <c r="H133" s="384">
        <f>[6]B!AA644</f>
        <v>12</v>
      </c>
      <c r="I133" s="384">
        <f>[6]B!AB644</f>
        <v>9</v>
      </c>
      <c r="J133" s="384">
        <f>[6]B!AC644</f>
        <v>502</v>
      </c>
      <c r="K133" s="384">
        <f>[6]B!AD644</f>
        <v>0</v>
      </c>
      <c r="L133" s="384">
        <f>[6]B!AE644</f>
        <v>0</v>
      </c>
      <c r="M133" s="384">
        <f>[6]B!AF644</f>
        <v>0</v>
      </c>
      <c r="N133" s="384">
        <f>[6]B!AG644</f>
        <v>0</v>
      </c>
      <c r="O133" s="384">
        <f>[6]B!AH644</f>
        <v>0</v>
      </c>
      <c r="P133" s="384">
        <f>[6]B!AI644</f>
        <v>0</v>
      </c>
      <c r="Q133" s="384">
        <f>[6]B!AJ644</f>
        <v>0</v>
      </c>
      <c r="R133" s="385"/>
      <c r="S133" s="97">
        <f>[6]B!$AL$644</f>
        <v>1197370</v>
      </c>
    </row>
    <row r="134" spans="1:19" s="109" customFormat="1" ht="15" customHeight="1" x14ac:dyDescent="0.2">
      <c r="A134" s="95" t="s">
        <v>209</v>
      </c>
      <c r="B134" s="486" t="s">
        <v>210</v>
      </c>
      <c r="C134" s="386">
        <f>[6]B!C705</f>
        <v>90</v>
      </c>
      <c r="D134" s="386">
        <f>[6]B!D705</f>
        <v>90</v>
      </c>
      <c r="E134" s="386">
        <f>[6]B!E705</f>
        <v>90</v>
      </c>
      <c r="F134" s="386">
        <f>[6]B!F705</f>
        <v>0</v>
      </c>
      <c r="G134" s="386">
        <f>[6]B!G705</f>
        <v>0</v>
      </c>
      <c r="H134" s="386">
        <f>[6]B!AA705</f>
        <v>23</v>
      </c>
      <c r="I134" s="386">
        <f>[6]B!AB705</f>
        <v>57</v>
      </c>
      <c r="J134" s="386">
        <f>[6]B!AC705</f>
        <v>10</v>
      </c>
      <c r="K134" s="386">
        <f>[6]B!AD705</f>
        <v>0</v>
      </c>
      <c r="L134" s="386">
        <f>[6]B!AE705</f>
        <v>0</v>
      </c>
      <c r="M134" s="386">
        <f>[6]B!AF705</f>
        <v>0</v>
      </c>
      <c r="N134" s="386">
        <f>[6]B!AG705</f>
        <v>0</v>
      </c>
      <c r="O134" s="386">
        <f>[6]B!AH705</f>
        <v>0</v>
      </c>
      <c r="P134" s="386">
        <f>[6]B!AI705</f>
        <v>1</v>
      </c>
      <c r="Q134" s="386">
        <f>[6]B!AJ705</f>
        <v>0</v>
      </c>
      <c r="R134" s="387"/>
      <c r="S134" s="108">
        <f>[6]B!$AL$705</f>
        <v>133450</v>
      </c>
    </row>
    <row r="135" spans="1:19" ht="15" customHeight="1" x14ac:dyDescent="0.2">
      <c r="A135" s="95" t="s">
        <v>211</v>
      </c>
      <c r="B135" s="486" t="s">
        <v>212</v>
      </c>
      <c r="C135" s="388">
        <f>[6]B!C747</f>
        <v>4033</v>
      </c>
      <c r="D135" s="388">
        <f>[6]B!D747</f>
        <v>4017</v>
      </c>
      <c r="E135" s="388">
        <f>[6]B!E747</f>
        <v>4017</v>
      </c>
      <c r="F135" s="388">
        <f>[6]B!F747</f>
        <v>0</v>
      </c>
      <c r="G135" s="388">
        <f>[6]B!G747</f>
        <v>16</v>
      </c>
      <c r="H135" s="388">
        <f>[6]B!AA747</f>
        <v>285</v>
      </c>
      <c r="I135" s="388">
        <f>[6]B!AB747</f>
        <v>2965</v>
      </c>
      <c r="J135" s="388">
        <f>[6]B!AC747</f>
        <v>783</v>
      </c>
      <c r="K135" s="388">
        <f>[6]B!AD747</f>
        <v>0</v>
      </c>
      <c r="L135" s="388">
        <f>[6]B!AE747</f>
        <v>0</v>
      </c>
      <c r="M135" s="388">
        <f>[6]B!AF747</f>
        <v>0</v>
      </c>
      <c r="N135" s="388">
        <f>[6]B!AG747</f>
        <v>0</v>
      </c>
      <c r="O135" s="388">
        <f>[6]B!AH747</f>
        <v>0</v>
      </c>
      <c r="P135" s="388">
        <f>[6]B!AI747</f>
        <v>0</v>
      </c>
      <c r="Q135" s="388">
        <f>[6]B!AJ747</f>
        <v>0</v>
      </c>
      <c r="R135" s="389"/>
      <c r="S135" s="97">
        <f>[6]B!$AL$747</f>
        <v>7128400</v>
      </c>
    </row>
    <row r="136" spans="1:19" s="3" customFormat="1" ht="15" customHeight="1" x14ac:dyDescent="0.2">
      <c r="A136" s="559" t="s">
        <v>213</v>
      </c>
      <c r="B136" s="560"/>
      <c r="C136" s="399">
        <f t="shared" ref="C136:P136" si="3">+C137+C138+C139+C140+C144+C145</f>
        <v>6272</v>
      </c>
      <c r="D136" s="400">
        <f t="shared" si="3"/>
        <v>6235</v>
      </c>
      <c r="E136" s="392">
        <f t="shared" si="3"/>
        <v>6228</v>
      </c>
      <c r="F136" s="393">
        <f t="shared" si="3"/>
        <v>7</v>
      </c>
      <c r="G136" s="394">
        <f t="shared" si="3"/>
        <v>37</v>
      </c>
      <c r="H136" s="392">
        <f t="shared" si="3"/>
        <v>1265</v>
      </c>
      <c r="I136" s="401">
        <f t="shared" si="3"/>
        <v>2012</v>
      </c>
      <c r="J136" s="393">
        <f t="shared" si="3"/>
        <v>2995</v>
      </c>
      <c r="K136" s="392">
        <f t="shared" si="3"/>
        <v>7</v>
      </c>
      <c r="L136" s="401">
        <f t="shared" si="3"/>
        <v>0</v>
      </c>
      <c r="M136" s="393">
        <f t="shared" si="3"/>
        <v>0</v>
      </c>
      <c r="N136" s="393">
        <f t="shared" si="3"/>
        <v>0</v>
      </c>
      <c r="O136" s="402">
        <f t="shared" si="3"/>
        <v>0</v>
      </c>
      <c r="P136" s="403">
        <f t="shared" si="3"/>
        <v>4</v>
      </c>
      <c r="Q136" s="404">
        <f>+Q137+Q138+Q139+Q140+Q144+Q145</f>
        <v>0</v>
      </c>
      <c r="R136" s="405">
        <f>+R137+R138+R139</f>
        <v>0</v>
      </c>
      <c r="S136" s="102">
        <f>+S137+S138+S139+S140+S144</f>
        <v>163772630</v>
      </c>
    </row>
    <row r="137" spans="1:19" ht="15" customHeight="1" x14ac:dyDescent="0.2">
      <c r="A137" s="92" t="s">
        <v>214</v>
      </c>
      <c r="B137" s="110" t="s">
        <v>215</v>
      </c>
      <c r="C137" s="384">
        <f>[6]B!C807</f>
        <v>3123</v>
      </c>
      <c r="D137" s="384">
        <f>[6]B!D807</f>
        <v>3100</v>
      </c>
      <c r="E137" s="384">
        <f>[6]B!E807</f>
        <v>3093</v>
      </c>
      <c r="F137" s="384">
        <f>[6]B!F807</f>
        <v>7</v>
      </c>
      <c r="G137" s="384">
        <f>[6]B!G807</f>
        <v>23</v>
      </c>
      <c r="H137" s="406">
        <f>[6]B!AA807</f>
        <v>453</v>
      </c>
      <c r="I137" s="406">
        <f>[6]B!AB807</f>
        <v>1099</v>
      </c>
      <c r="J137" s="406">
        <f>[6]B!AC807</f>
        <v>1571</v>
      </c>
      <c r="K137" s="406">
        <f>[6]B!AD807</f>
        <v>6</v>
      </c>
      <c r="L137" s="406">
        <f>[6]B!AE807</f>
        <v>0</v>
      </c>
      <c r="M137" s="406">
        <f>[6]B!AF807</f>
        <v>0</v>
      </c>
      <c r="N137" s="406">
        <f>[6]B!AG807</f>
        <v>0</v>
      </c>
      <c r="O137" s="406">
        <f>[6]B!AH807</f>
        <v>0</v>
      </c>
      <c r="P137" s="406">
        <f>[6]B!AI807</f>
        <v>0</v>
      </c>
      <c r="Q137" s="406">
        <f>[6]B!AJ807</f>
        <v>0</v>
      </c>
      <c r="R137" s="407"/>
      <c r="S137" s="104">
        <f>[6]B!$AL$807</f>
        <v>31444600</v>
      </c>
    </row>
    <row r="138" spans="1:19" ht="15" customHeight="1" x14ac:dyDescent="0.2">
      <c r="A138" s="98" t="s">
        <v>216</v>
      </c>
      <c r="B138" s="111" t="s">
        <v>217</v>
      </c>
      <c r="C138" s="386">
        <f>[6]B!C830</f>
        <v>2</v>
      </c>
      <c r="D138" s="386">
        <f>[6]B!D830</f>
        <v>2</v>
      </c>
      <c r="E138" s="386">
        <f>[6]B!E830</f>
        <v>2</v>
      </c>
      <c r="F138" s="386">
        <f>[6]B!F830</f>
        <v>0</v>
      </c>
      <c r="G138" s="386">
        <f>[6]B!G830</f>
        <v>0</v>
      </c>
      <c r="H138" s="408">
        <f>[6]B!AA830</f>
        <v>0</v>
      </c>
      <c r="I138" s="408">
        <f>[6]B!AB830</f>
        <v>2</v>
      </c>
      <c r="J138" s="408">
        <f>[6]B!AC830</f>
        <v>0</v>
      </c>
      <c r="K138" s="408">
        <f>[6]B!AD830</f>
        <v>0</v>
      </c>
      <c r="L138" s="408">
        <f>[6]B!AE830</f>
        <v>0</v>
      </c>
      <c r="M138" s="408">
        <f>[6]B!AF830</f>
        <v>0</v>
      </c>
      <c r="N138" s="408">
        <f>[6]B!AG830</f>
        <v>0</v>
      </c>
      <c r="O138" s="408">
        <f>[6]B!AH830</f>
        <v>0</v>
      </c>
      <c r="P138" s="408">
        <f>[6]B!AI830</f>
        <v>0</v>
      </c>
      <c r="Q138" s="408">
        <f>[6]B!AJ830</f>
        <v>0</v>
      </c>
      <c r="R138" s="409"/>
      <c r="S138" s="97">
        <f>[6]B!$AL$830</f>
        <v>29510</v>
      </c>
    </row>
    <row r="139" spans="1:19" ht="15" customHeight="1" x14ac:dyDescent="0.2">
      <c r="A139" s="483" t="s">
        <v>218</v>
      </c>
      <c r="B139" s="113" t="s">
        <v>219</v>
      </c>
      <c r="C139" s="388">
        <f>[6]B!C860</f>
        <v>1819</v>
      </c>
      <c r="D139" s="388">
        <f>[6]B!D860</f>
        <v>1809</v>
      </c>
      <c r="E139" s="388">
        <f>[6]B!E860</f>
        <v>1809</v>
      </c>
      <c r="F139" s="388">
        <f>[6]B!F860</f>
        <v>0</v>
      </c>
      <c r="G139" s="388">
        <f>[6]B!G860</f>
        <v>10</v>
      </c>
      <c r="H139" s="410">
        <f>[6]B!AA860</f>
        <v>282</v>
      </c>
      <c r="I139" s="410">
        <f>[6]B!AB860</f>
        <v>323</v>
      </c>
      <c r="J139" s="410">
        <f>[6]B!AC860</f>
        <v>1214</v>
      </c>
      <c r="K139" s="410">
        <f>[6]B!AD860</f>
        <v>1</v>
      </c>
      <c r="L139" s="410">
        <f>[6]B!AE860</f>
        <v>0</v>
      </c>
      <c r="M139" s="410">
        <f>[6]B!AF860</f>
        <v>0</v>
      </c>
      <c r="N139" s="410">
        <f>[6]B!AG860</f>
        <v>0</v>
      </c>
      <c r="O139" s="410">
        <f>[6]B!AH860</f>
        <v>0</v>
      </c>
      <c r="P139" s="410">
        <f>[6]B!AI860</f>
        <v>1</v>
      </c>
      <c r="Q139" s="410">
        <f>[6]B!AJ860</f>
        <v>0</v>
      </c>
      <c r="R139" s="411"/>
      <c r="S139" s="97">
        <f>[6]B!$AL$860</f>
        <v>107837220</v>
      </c>
    </row>
    <row r="140" spans="1:19" ht="15" customHeight="1" x14ac:dyDescent="0.2">
      <c r="A140" s="563" t="s">
        <v>196</v>
      </c>
      <c r="B140" s="110" t="s">
        <v>220</v>
      </c>
      <c r="C140" s="412">
        <f>SUM(C141:C143)</f>
        <v>1328</v>
      </c>
      <c r="D140" s="351">
        <f>SUM(D141:D143)</f>
        <v>1324</v>
      </c>
      <c r="E140" s="459">
        <f t="shared" ref="E140:P140" si="4">SUM(E141:E143)</f>
        <v>1324</v>
      </c>
      <c r="F140" s="460">
        <f t="shared" si="4"/>
        <v>0</v>
      </c>
      <c r="G140" s="461">
        <f t="shared" si="4"/>
        <v>4</v>
      </c>
      <c r="H140" s="462">
        <f t="shared" si="4"/>
        <v>530</v>
      </c>
      <c r="I140" s="463">
        <f t="shared" si="4"/>
        <v>588</v>
      </c>
      <c r="J140" s="464">
        <f t="shared" si="4"/>
        <v>210</v>
      </c>
      <c r="K140" s="462">
        <f t="shared" si="4"/>
        <v>0</v>
      </c>
      <c r="L140" s="463">
        <f t="shared" si="4"/>
        <v>0</v>
      </c>
      <c r="M140" s="464">
        <f t="shared" si="4"/>
        <v>0</v>
      </c>
      <c r="N140" s="464">
        <f>SUM(N141:N143)</f>
        <v>0</v>
      </c>
      <c r="O140" s="465">
        <f t="shared" si="4"/>
        <v>0</v>
      </c>
      <c r="P140" s="466">
        <f t="shared" si="4"/>
        <v>2</v>
      </c>
      <c r="Q140" s="467">
        <f>SUM(Q141:Q143)</f>
        <v>0</v>
      </c>
      <c r="R140" s="468">
        <f>SUM(R141:R144)</f>
        <v>0</v>
      </c>
      <c r="S140" s="97">
        <f>SUM(S141:S143)</f>
        <v>24461300</v>
      </c>
    </row>
    <row r="141" spans="1:19" ht="15" customHeight="1" x14ac:dyDescent="0.2">
      <c r="A141" s="563"/>
      <c r="B141" s="105" t="s">
        <v>221</v>
      </c>
      <c r="C141" s="384">
        <f>[6]B!C885-[6]B!C862-[6]B!C863</f>
        <v>1213</v>
      </c>
      <c r="D141" s="384">
        <f>[6]B!D885-[6]B!D862-[6]B!D863</f>
        <v>1210</v>
      </c>
      <c r="E141" s="384">
        <f>[6]B!E885-[6]B!E862-[6]B!E863</f>
        <v>1210</v>
      </c>
      <c r="F141" s="384">
        <f>[6]B!F885-[6]B!F862-[6]B!F863</f>
        <v>0</v>
      </c>
      <c r="G141" s="384">
        <f>[6]B!G885-[6]B!G862-[6]B!G863</f>
        <v>3</v>
      </c>
      <c r="H141" s="406">
        <f>[6]B!AA885-[6]B!AA862-[6]B!AA863</f>
        <v>495</v>
      </c>
      <c r="I141" s="406">
        <f>[6]B!AB885-[6]B!AB862-[6]B!AB863</f>
        <v>547</v>
      </c>
      <c r="J141" s="406">
        <f>[6]B!AC885-[6]B!AC862-[6]B!AC863</f>
        <v>171</v>
      </c>
      <c r="K141" s="406">
        <f>[6]B!AD885-[6]B!AD862-[6]B!AD863</f>
        <v>0</v>
      </c>
      <c r="L141" s="406">
        <f>[6]B!AE885-[6]B!AE862-[6]B!AE863</f>
        <v>0</v>
      </c>
      <c r="M141" s="406">
        <f>[6]B!AF885-[6]B!AF862-[6]B!AF863</f>
        <v>0</v>
      </c>
      <c r="N141" s="406">
        <f>[6]B!AG885-[6]B!AG862-[6]B!AG863</f>
        <v>0</v>
      </c>
      <c r="O141" s="406">
        <f>[6]B!AH885-[6]B!AH862-[6]B!AH863</f>
        <v>0</v>
      </c>
      <c r="P141" s="406">
        <f>[6]B!AI885-[6]B!AI862-[6]B!AI863</f>
        <v>2</v>
      </c>
      <c r="Q141" s="406">
        <f>[6]B!AJ885-[6]B!AJ862-[6]B!AJ863</f>
        <v>0</v>
      </c>
      <c r="R141" s="407"/>
      <c r="S141" s="97">
        <f>[6]B!$AL$885-[6]B!$AL$862-[6]B!$AL$863</f>
        <v>21868940</v>
      </c>
    </row>
    <row r="142" spans="1:19" ht="15" customHeight="1" x14ac:dyDescent="0.2">
      <c r="A142" s="563"/>
      <c r="B142" s="105" t="s">
        <v>222</v>
      </c>
      <c r="C142" s="386">
        <f>[6]B!C862</f>
        <v>0</v>
      </c>
      <c r="D142" s="386">
        <f>[6]B!D862</f>
        <v>0</v>
      </c>
      <c r="E142" s="386">
        <f>[6]B!E862</f>
        <v>0</v>
      </c>
      <c r="F142" s="386">
        <f>[6]B!F862</f>
        <v>0</v>
      </c>
      <c r="G142" s="386">
        <f>[6]B!G862</f>
        <v>0</v>
      </c>
      <c r="H142" s="408">
        <f>[6]B!AA862</f>
        <v>0</v>
      </c>
      <c r="I142" s="408">
        <f>[6]B!AB862</f>
        <v>0</v>
      </c>
      <c r="J142" s="408">
        <f>[6]B!AC862</f>
        <v>0</v>
      </c>
      <c r="K142" s="408">
        <f>[6]B!AD862</f>
        <v>0</v>
      </c>
      <c r="L142" s="408">
        <f>[6]B!AE862</f>
        <v>0</v>
      </c>
      <c r="M142" s="408">
        <f>[6]B!AF862</f>
        <v>0</v>
      </c>
      <c r="N142" s="408">
        <f>[6]B!AG862</f>
        <v>0</v>
      </c>
      <c r="O142" s="408">
        <f>[6]B!AH862</f>
        <v>0</v>
      </c>
      <c r="P142" s="408">
        <f>[6]B!AI862</f>
        <v>0</v>
      </c>
      <c r="Q142" s="408">
        <f>[6]B!AJ862</f>
        <v>0</v>
      </c>
      <c r="R142" s="409"/>
      <c r="S142" s="97">
        <f>[6]B!$AL$862</f>
        <v>0</v>
      </c>
    </row>
    <row r="143" spans="1:19" ht="15" customHeight="1" x14ac:dyDescent="0.2">
      <c r="A143" s="563"/>
      <c r="B143" s="106" t="s">
        <v>223</v>
      </c>
      <c r="C143" s="388">
        <f>[6]B!C863</f>
        <v>115</v>
      </c>
      <c r="D143" s="388">
        <f>[6]B!D863</f>
        <v>114</v>
      </c>
      <c r="E143" s="388">
        <f>[6]B!E863</f>
        <v>114</v>
      </c>
      <c r="F143" s="388">
        <f>[6]B!F863</f>
        <v>0</v>
      </c>
      <c r="G143" s="388">
        <f>[6]B!G863</f>
        <v>1</v>
      </c>
      <c r="H143" s="410">
        <f>[6]B!AA863</f>
        <v>35</v>
      </c>
      <c r="I143" s="410">
        <f>[6]B!AB863</f>
        <v>41</v>
      </c>
      <c r="J143" s="410">
        <f>[6]B!AC863</f>
        <v>39</v>
      </c>
      <c r="K143" s="410">
        <f>[6]B!AD863</f>
        <v>0</v>
      </c>
      <c r="L143" s="410">
        <f>[6]B!AE863</f>
        <v>0</v>
      </c>
      <c r="M143" s="410">
        <f>[6]B!AF863</f>
        <v>0</v>
      </c>
      <c r="N143" s="410">
        <f>[6]B!AG863</f>
        <v>0</v>
      </c>
      <c r="O143" s="410">
        <f>[6]B!AH863</f>
        <v>0</v>
      </c>
      <c r="P143" s="410">
        <f>[6]B!AI863</f>
        <v>0</v>
      </c>
      <c r="Q143" s="410">
        <f>[6]B!AJ863</f>
        <v>0</v>
      </c>
      <c r="R143" s="411"/>
      <c r="S143" s="97">
        <f>[6]B!$AL$863</f>
        <v>2592360</v>
      </c>
    </row>
    <row r="144" spans="1:19" ht="15" customHeight="1" x14ac:dyDescent="0.2">
      <c r="A144" s="92" t="s">
        <v>198</v>
      </c>
      <c r="B144" s="114" t="s">
        <v>224</v>
      </c>
      <c r="C144" s="413">
        <f>[6]B!C926</f>
        <v>0</v>
      </c>
      <c r="D144" s="413">
        <f>[6]B!D926</f>
        <v>0</v>
      </c>
      <c r="E144" s="413">
        <f>[6]B!E926</f>
        <v>0</v>
      </c>
      <c r="F144" s="413">
        <f>[6]B!F926</f>
        <v>0</v>
      </c>
      <c r="G144" s="413">
        <f>[6]B!G926</f>
        <v>0</v>
      </c>
      <c r="H144" s="414">
        <f>[6]B!AA926</f>
        <v>0</v>
      </c>
      <c r="I144" s="414">
        <f>[6]B!AB926</f>
        <v>0</v>
      </c>
      <c r="J144" s="414">
        <f>[6]B!AC926</f>
        <v>0</v>
      </c>
      <c r="K144" s="414">
        <f>[6]B!AD926</f>
        <v>0</v>
      </c>
      <c r="L144" s="414">
        <f>[6]B!AE926</f>
        <v>0</v>
      </c>
      <c r="M144" s="414">
        <f>[6]B!AF926</f>
        <v>0</v>
      </c>
      <c r="N144" s="414">
        <f>[6]B!AG926</f>
        <v>0</v>
      </c>
      <c r="O144" s="414">
        <f>[6]B!AH926</f>
        <v>0</v>
      </c>
      <c r="P144" s="414">
        <f>[6]B!AI926</f>
        <v>1</v>
      </c>
      <c r="Q144" s="414">
        <f>[6]B!AJ926</f>
        <v>0</v>
      </c>
      <c r="R144" s="415"/>
      <c r="S144" s="97">
        <f>[6]B!$AL$926</f>
        <v>0</v>
      </c>
    </row>
    <row r="145" spans="1:24" s="117" customFormat="1" ht="15" customHeight="1" x14ac:dyDescent="0.2">
      <c r="A145" s="98"/>
      <c r="B145" s="115" t="s">
        <v>225</v>
      </c>
      <c r="C145" s="388">
        <f>[6]B!C970</f>
        <v>0</v>
      </c>
      <c r="D145" s="388">
        <f>[6]B!D970</f>
        <v>0</v>
      </c>
      <c r="E145" s="388">
        <f>[6]B!E970</f>
        <v>0</v>
      </c>
      <c r="F145" s="388">
        <f>[6]B!F970</f>
        <v>0</v>
      </c>
      <c r="G145" s="388">
        <f>[6]B!G970</f>
        <v>0</v>
      </c>
      <c r="H145" s="410">
        <f>[6]B!AA970</f>
        <v>0</v>
      </c>
      <c r="I145" s="410">
        <f>[6]B!AB970</f>
        <v>0</v>
      </c>
      <c r="J145" s="410">
        <f>[6]B!AC970</f>
        <v>0</v>
      </c>
      <c r="K145" s="410">
        <f>[6]B!AD970</f>
        <v>0</v>
      </c>
      <c r="L145" s="410">
        <f>[6]B!AE970</f>
        <v>0</v>
      </c>
      <c r="M145" s="410">
        <f>[6]B!AF970</f>
        <v>0</v>
      </c>
      <c r="N145" s="410">
        <f>[6]B!AG970</f>
        <v>0</v>
      </c>
      <c r="O145" s="410">
        <f>[6]B!AH970</f>
        <v>0</v>
      </c>
      <c r="P145" s="410">
        <f>[6]B!AI970</f>
        <v>0</v>
      </c>
      <c r="Q145" s="410">
        <f>[6]B!AJ970</f>
        <v>0</v>
      </c>
      <c r="R145" s="389"/>
      <c r="S145" s="116"/>
    </row>
    <row r="146" spans="1:24" s="117" customFormat="1" ht="15" customHeight="1" x14ac:dyDescent="0.2">
      <c r="A146" s="564" t="s">
        <v>226</v>
      </c>
      <c r="B146" s="565"/>
      <c r="C146" s="384">
        <f>[6]B!C655</f>
        <v>6046</v>
      </c>
      <c r="D146" s="384">
        <f>[6]B!D655</f>
        <v>5838</v>
      </c>
      <c r="E146" s="384">
        <f>[6]B!E655</f>
        <v>5838</v>
      </c>
      <c r="F146" s="384">
        <f>[6]B!F655</f>
        <v>0</v>
      </c>
      <c r="G146" s="384">
        <f>[6]B!G655</f>
        <v>208</v>
      </c>
      <c r="H146" s="406">
        <f>[6]B!AA655</f>
        <v>3142</v>
      </c>
      <c r="I146" s="406">
        <f>[6]B!AB655</f>
        <v>1734</v>
      </c>
      <c r="J146" s="406">
        <f>[6]B!AC655</f>
        <v>1170</v>
      </c>
      <c r="K146" s="406">
        <f>[6]B!AD655</f>
        <v>0</v>
      </c>
      <c r="L146" s="406">
        <f>[6]B!AE655</f>
        <v>0</v>
      </c>
      <c r="M146" s="406">
        <f>[6]B!AF655</f>
        <v>0</v>
      </c>
      <c r="N146" s="406">
        <f>[6]B!AG655</f>
        <v>0</v>
      </c>
      <c r="O146" s="406">
        <f>[6]B!AH655</f>
        <v>0</v>
      </c>
      <c r="P146" s="406">
        <f>[6]B!AI655</f>
        <v>0</v>
      </c>
      <c r="Q146" s="406">
        <f>[6]B!AJ655</f>
        <v>0</v>
      </c>
      <c r="R146" s="385"/>
      <c r="S146" s="116"/>
    </row>
    <row r="147" spans="1:24" s="3" customFormat="1" ht="15" customHeight="1" x14ac:dyDescent="0.2">
      <c r="A147" s="566" t="s">
        <v>227</v>
      </c>
      <c r="B147" s="567"/>
      <c r="C147" s="416">
        <f>[6]B!C1206</f>
        <v>0</v>
      </c>
      <c r="D147" s="416">
        <f>[6]B!D1206</f>
        <v>0</v>
      </c>
      <c r="E147" s="416">
        <f>[6]B!E1206</f>
        <v>0</v>
      </c>
      <c r="F147" s="416">
        <f>[6]B!F1206</f>
        <v>0</v>
      </c>
      <c r="G147" s="416">
        <f>[6]B!G1206</f>
        <v>0</v>
      </c>
      <c r="H147" s="417">
        <f>[6]B!AA1206</f>
        <v>0</v>
      </c>
      <c r="I147" s="417">
        <f>[6]B!AB1206</f>
        <v>0</v>
      </c>
      <c r="J147" s="417">
        <f>[6]B!AC1206</f>
        <v>0</v>
      </c>
      <c r="K147" s="417">
        <f>[6]B!AD1206</f>
        <v>0</v>
      </c>
      <c r="L147" s="417">
        <f>[6]B!AE1206</f>
        <v>0</v>
      </c>
      <c r="M147" s="417">
        <f>[6]B!AF1206</f>
        <v>0</v>
      </c>
      <c r="N147" s="417">
        <f>[6]B!AG1206</f>
        <v>0</v>
      </c>
      <c r="O147" s="417">
        <f>[6]B!AH1206</f>
        <v>0</v>
      </c>
      <c r="P147" s="417">
        <f>[6]B!AI1206</f>
        <v>910</v>
      </c>
      <c r="Q147" s="417">
        <f>[6]B!AJ1206</f>
        <v>0</v>
      </c>
      <c r="R147" s="418"/>
      <c r="S147" s="118">
        <f>[6]B!$AL$1206</f>
        <v>0</v>
      </c>
      <c r="T147" s="75"/>
    </row>
    <row r="148" spans="1:24" ht="20.45" customHeight="1" x14ac:dyDescent="0.2">
      <c r="A148" s="3" t="s">
        <v>228</v>
      </c>
      <c r="C148" s="4"/>
      <c r="R148" s="119"/>
      <c r="U148" s="120"/>
    </row>
    <row r="149" spans="1:24" ht="24.95" customHeight="1" x14ac:dyDescent="0.2">
      <c r="A149" s="610" t="s">
        <v>229</v>
      </c>
      <c r="B149" s="611"/>
      <c r="C149" s="556" t="s">
        <v>160</v>
      </c>
      <c r="D149" s="588" t="s">
        <v>230</v>
      </c>
      <c r="E149" s="589"/>
      <c r="F149" s="589"/>
      <c r="G149" s="609"/>
      <c r="H149" s="612" t="s">
        <v>172</v>
      </c>
      <c r="I149" s="612"/>
      <c r="J149" s="613"/>
      <c r="K149" s="614" t="s">
        <v>173</v>
      </c>
      <c r="L149" s="614"/>
      <c r="M149" s="614"/>
      <c r="N149" s="596" t="s">
        <v>174</v>
      </c>
      <c r="O149" s="599" t="s">
        <v>175</v>
      </c>
      <c r="P149" s="600"/>
      <c r="Q149" s="568" t="s">
        <v>176</v>
      </c>
      <c r="R149" s="608" t="s">
        <v>7</v>
      </c>
      <c r="U149" s="120"/>
    </row>
    <row r="150" spans="1:24" ht="20.100000000000001" customHeight="1" x14ac:dyDescent="0.2">
      <c r="A150" s="610"/>
      <c r="B150" s="611"/>
      <c r="C150" s="557"/>
      <c r="D150" s="574" t="s">
        <v>178</v>
      </c>
      <c r="E150" s="588" t="s">
        <v>179</v>
      </c>
      <c r="F150" s="609"/>
      <c r="G150" s="574" t="s">
        <v>180</v>
      </c>
      <c r="H150" s="580" t="s">
        <v>181</v>
      </c>
      <c r="I150" s="582" t="s">
        <v>182</v>
      </c>
      <c r="J150" s="584" t="s">
        <v>183</v>
      </c>
      <c r="K150" s="586" t="s">
        <v>184</v>
      </c>
      <c r="L150" s="587" t="s">
        <v>185</v>
      </c>
      <c r="M150" s="601" t="s">
        <v>186</v>
      </c>
      <c r="N150" s="597"/>
      <c r="O150" s="602" t="s">
        <v>187</v>
      </c>
      <c r="P150" s="603" t="s">
        <v>188</v>
      </c>
      <c r="Q150" s="569"/>
      <c r="R150" s="608"/>
      <c r="U150" s="120"/>
    </row>
    <row r="151" spans="1:24" ht="20.100000000000001" customHeight="1" x14ac:dyDescent="0.2">
      <c r="A151" s="610"/>
      <c r="B151" s="611"/>
      <c r="C151" s="558"/>
      <c r="D151" s="575"/>
      <c r="E151" s="121" t="s">
        <v>189</v>
      </c>
      <c r="F151" s="89" t="s">
        <v>190</v>
      </c>
      <c r="G151" s="575"/>
      <c r="H151" s="581"/>
      <c r="I151" s="583"/>
      <c r="J151" s="585"/>
      <c r="K151" s="586"/>
      <c r="L151" s="587"/>
      <c r="M151" s="601"/>
      <c r="N151" s="598"/>
      <c r="O151" s="602"/>
      <c r="P151" s="603"/>
      <c r="Q151" s="570"/>
      <c r="R151" s="608"/>
      <c r="U151" s="120"/>
    </row>
    <row r="152" spans="1:24" ht="15" customHeight="1" x14ac:dyDescent="0.2">
      <c r="A152" s="604" t="s">
        <v>231</v>
      </c>
      <c r="B152" s="605"/>
      <c r="C152" s="419">
        <f>[6]B!C1048</f>
        <v>0</v>
      </c>
      <c r="D152" s="420">
        <f>[6]B!D1048</f>
        <v>0</v>
      </c>
      <c r="E152" s="420">
        <f>[6]B!E1048</f>
        <v>0</v>
      </c>
      <c r="F152" s="420">
        <f>[6]B!F1048</f>
        <v>0</v>
      </c>
      <c r="G152" s="420">
        <f>[6]B!G1048</f>
        <v>0</v>
      </c>
      <c r="H152" s="420">
        <f>[6]B!AA1048</f>
        <v>0</v>
      </c>
      <c r="I152" s="420">
        <f>[6]B!AB1048</f>
        <v>0</v>
      </c>
      <c r="J152" s="420">
        <f>[6]B!AC1048</f>
        <v>0</v>
      </c>
      <c r="K152" s="420">
        <f>[6]B!AD1048</f>
        <v>0</v>
      </c>
      <c r="L152" s="420">
        <f>[6]B!AE1048</f>
        <v>0</v>
      </c>
      <c r="M152" s="420">
        <f>[6]B!AF1048</f>
        <v>0</v>
      </c>
      <c r="N152" s="420">
        <f>[6]B!AG1048</f>
        <v>0</v>
      </c>
      <c r="O152" s="420">
        <f>[6]B!AH1048</f>
        <v>0</v>
      </c>
      <c r="P152" s="420">
        <f>[6]B!AI1048</f>
        <v>5</v>
      </c>
      <c r="Q152" s="420">
        <f>[6]B!AJ1048</f>
        <v>0</v>
      </c>
      <c r="R152" s="122">
        <f>[6]B!AL1048</f>
        <v>0</v>
      </c>
      <c r="U152" s="120"/>
    </row>
    <row r="153" spans="1:24" ht="15" customHeight="1" x14ac:dyDescent="0.2">
      <c r="A153" s="123" t="s">
        <v>232</v>
      </c>
      <c r="B153" s="124"/>
      <c r="C153" s="421"/>
      <c r="D153" s="422"/>
      <c r="E153" s="423"/>
      <c r="F153" s="424"/>
      <c r="G153" s="425"/>
      <c r="H153" s="423"/>
      <c r="I153" s="426"/>
      <c r="J153" s="424"/>
      <c r="K153" s="423"/>
      <c r="L153" s="426"/>
      <c r="M153" s="424"/>
      <c r="N153" s="427"/>
      <c r="O153" s="423"/>
      <c r="P153" s="424"/>
      <c r="Q153" s="428"/>
      <c r="R153" s="428"/>
      <c r="U153" s="120"/>
    </row>
    <row r="154" spans="1:24" ht="15" customHeight="1" x14ac:dyDescent="0.2">
      <c r="A154" s="604" t="s">
        <v>233</v>
      </c>
      <c r="B154" s="605"/>
      <c r="C154" s="429">
        <f>[6]B!C1054</f>
        <v>0</v>
      </c>
      <c r="D154" s="430">
        <f>[6]B!D1054</f>
        <v>0</v>
      </c>
      <c r="E154" s="430">
        <f>[6]B!E1054</f>
        <v>0</v>
      </c>
      <c r="F154" s="430">
        <f>[6]B!F1054</f>
        <v>0</v>
      </c>
      <c r="G154" s="430">
        <f>[6]B!G1054</f>
        <v>0</v>
      </c>
      <c r="H154" s="430">
        <f>[6]B!AA1054</f>
        <v>0</v>
      </c>
      <c r="I154" s="430">
        <f>[6]B!AB1054</f>
        <v>0</v>
      </c>
      <c r="J154" s="430">
        <f>[6]B!AC1054</f>
        <v>0</v>
      </c>
      <c r="K154" s="430">
        <f>[6]B!AD1054</f>
        <v>0</v>
      </c>
      <c r="L154" s="430">
        <f>[6]B!AE1054</f>
        <v>0</v>
      </c>
      <c r="M154" s="430">
        <f>[6]B!AF1054</f>
        <v>0</v>
      </c>
      <c r="N154" s="430">
        <f>[6]B!AG1054</f>
        <v>0</v>
      </c>
      <c r="O154" s="430">
        <f>[6]B!AH1054</f>
        <v>0</v>
      </c>
      <c r="P154" s="430">
        <f>[6]B!AI1054</f>
        <v>0</v>
      </c>
      <c r="Q154" s="430">
        <f>[6]B!AJ1054</f>
        <v>0</v>
      </c>
      <c r="R154" s="97">
        <f>[6]B!AL1054</f>
        <v>0</v>
      </c>
      <c r="U154" s="120"/>
    </row>
    <row r="155" spans="1:24" ht="15" customHeight="1" x14ac:dyDescent="0.2">
      <c r="A155" s="606" t="s">
        <v>234</v>
      </c>
      <c r="B155" s="607"/>
      <c r="C155" s="431">
        <f>[6]B!C1064</f>
        <v>0</v>
      </c>
      <c r="D155" s="432">
        <f>[6]B!D1064</f>
        <v>0</v>
      </c>
      <c r="E155" s="432">
        <f>[6]B!E1064</f>
        <v>0</v>
      </c>
      <c r="F155" s="432">
        <f>[6]B!F1064</f>
        <v>0</v>
      </c>
      <c r="G155" s="432">
        <f>[6]B!G1064</f>
        <v>0</v>
      </c>
      <c r="H155" s="432">
        <f>[6]B!AA1064</f>
        <v>0</v>
      </c>
      <c r="I155" s="432">
        <f>[6]B!AB1064</f>
        <v>0</v>
      </c>
      <c r="J155" s="432">
        <f>[6]B!AC1064</f>
        <v>0</v>
      </c>
      <c r="K155" s="432">
        <f>[6]B!AD1064</f>
        <v>0</v>
      </c>
      <c r="L155" s="432">
        <f>[6]B!AE1064</f>
        <v>0</v>
      </c>
      <c r="M155" s="432">
        <f>[6]B!AF1064</f>
        <v>0</v>
      </c>
      <c r="N155" s="432">
        <f>[6]B!AG1064</f>
        <v>0</v>
      </c>
      <c r="O155" s="432">
        <f>[6]B!AH1064</f>
        <v>0</v>
      </c>
      <c r="P155" s="432">
        <f>[6]B!AI1064</f>
        <v>0</v>
      </c>
      <c r="Q155" s="432">
        <f>[6]B!AJ1064</f>
        <v>0</v>
      </c>
      <c r="R155" s="97">
        <f>[6]B!AL1064</f>
        <v>0</v>
      </c>
      <c r="U155" s="120"/>
    </row>
    <row r="156" spans="1:24" ht="15" customHeight="1" x14ac:dyDescent="0.2">
      <c r="A156" s="606" t="s">
        <v>235</v>
      </c>
      <c r="B156" s="607"/>
      <c r="C156" s="433">
        <f>[6]B!C1087</f>
        <v>0</v>
      </c>
      <c r="D156" s="434">
        <f>[6]B!D1087</f>
        <v>0</v>
      </c>
      <c r="E156" s="434">
        <f>[6]B!E1087</f>
        <v>0</v>
      </c>
      <c r="F156" s="434">
        <f>[6]B!F1087</f>
        <v>0</v>
      </c>
      <c r="G156" s="434">
        <f>[6]B!G1087</f>
        <v>0</v>
      </c>
      <c r="H156" s="434">
        <f>[6]B!AA1087</f>
        <v>0</v>
      </c>
      <c r="I156" s="434">
        <f>[6]B!AB1087</f>
        <v>0</v>
      </c>
      <c r="J156" s="434">
        <f>[6]B!AC1087</f>
        <v>0</v>
      </c>
      <c r="K156" s="434">
        <f>[6]B!AD1087</f>
        <v>0</v>
      </c>
      <c r="L156" s="434">
        <f>[6]B!AE1087</f>
        <v>0</v>
      </c>
      <c r="M156" s="434">
        <f>[6]B!AF1087</f>
        <v>0</v>
      </c>
      <c r="N156" s="434">
        <f>[6]B!AG1087</f>
        <v>0</v>
      </c>
      <c r="O156" s="434">
        <f>[6]B!AH1087</f>
        <v>0</v>
      </c>
      <c r="P156" s="434">
        <f>[6]B!AI1087</f>
        <v>0</v>
      </c>
      <c r="Q156" s="434">
        <f>[6]B!AJ1087</f>
        <v>0</v>
      </c>
      <c r="R156" s="97">
        <f>[6]B!AL1086</f>
        <v>0</v>
      </c>
      <c r="U156" s="120"/>
    </row>
    <row r="157" spans="1:24" ht="15" customHeight="1" x14ac:dyDescent="0.2">
      <c r="A157" s="559" t="s">
        <v>79</v>
      </c>
      <c r="B157" s="620"/>
      <c r="C157" s="435">
        <f t="shared" ref="C157:R157" si="5">SUM(C152+C154+C155+C156)</f>
        <v>0</v>
      </c>
      <c r="D157" s="435">
        <f t="shared" si="5"/>
        <v>0</v>
      </c>
      <c r="E157" s="435">
        <f t="shared" si="5"/>
        <v>0</v>
      </c>
      <c r="F157" s="435">
        <f t="shared" si="5"/>
        <v>0</v>
      </c>
      <c r="G157" s="435">
        <f t="shared" si="5"/>
        <v>0</v>
      </c>
      <c r="H157" s="435">
        <f t="shared" si="5"/>
        <v>0</v>
      </c>
      <c r="I157" s="435">
        <f t="shared" si="5"/>
        <v>0</v>
      </c>
      <c r="J157" s="435">
        <f t="shared" si="5"/>
        <v>0</v>
      </c>
      <c r="K157" s="435">
        <f t="shared" si="5"/>
        <v>0</v>
      </c>
      <c r="L157" s="435">
        <f t="shared" si="5"/>
        <v>0</v>
      </c>
      <c r="M157" s="435">
        <f t="shared" si="5"/>
        <v>0</v>
      </c>
      <c r="N157" s="435">
        <f t="shared" si="5"/>
        <v>0</v>
      </c>
      <c r="O157" s="435">
        <f t="shared" si="5"/>
        <v>0</v>
      </c>
      <c r="P157" s="435">
        <f t="shared" si="5"/>
        <v>5</v>
      </c>
      <c r="Q157" s="435">
        <f t="shared" si="5"/>
        <v>0</v>
      </c>
      <c r="R157" s="122">
        <f t="shared" si="5"/>
        <v>0</v>
      </c>
      <c r="U157" s="120"/>
    </row>
    <row r="158" spans="1:24" s="72" customFormat="1" ht="24.95" customHeight="1" x14ac:dyDescent="0.2">
      <c r="A158" s="67" t="s">
        <v>236</v>
      </c>
      <c r="B158" s="126"/>
      <c r="C158" s="126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/>
      <c r="O158" s="265"/>
      <c r="P158" s="265"/>
      <c r="Q158" s="265"/>
      <c r="R158" s="265"/>
      <c r="S158" s="5"/>
      <c r="T158" s="5"/>
      <c r="X158" s="5"/>
    </row>
    <row r="159" spans="1:24" ht="24" customHeight="1" x14ac:dyDescent="0.2">
      <c r="A159" s="610" t="s">
        <v>237</v>
      </c>
      <c r="B159" s="611"/>
      <c r="C159" s="556" t="s">
        <v>160</v>
      </c>
      <c r="D159" s="621" t="s">
        <v>230</v>
      </c>
      <c r="E159" s="621"/>
      <c r="F159" s="621"/>
      <c r="G159" s="621"/>
      <c r="H159" s="612" t="s">
        <v>172</v>
      </c>
      <c r="I159" s="612"/>
      <c r="J159" s="613"/>
      <c r="K159" s="614" t="s">
        <v>173</v>
      </c>
      <c r="L159" s="614"/>
      <c r="M159" s="614"/>
      <c r="N159" s="596" t="s">
        <v>174</v>
      </c>
      <c r="O159" s="599" t="s">
        <v>175</v>
      </c>
      <c r="P159" s="600"/>
      <c r="Q159" s="568" t="s">
        <v>176</v>
      </c>
      <c r="R159" s="608" t="s">
        <v>7</v>
      </c>
    </row>
    <row r="160" spans="1:24" ht="20.100000000000001" customHeight="1" x14ac:dyDescent="0.2">
      <c r="A160" s="610"/>
      <c r="B160" s="611"/>
      <c r="C160" s="557"/>
      <c r="D160" s="615" t="s">
        <v>238</v>
      </c>
      <c r="E160" s="617" t="s">
        <v>179</v>
      </c>
      <c r="F160" s="577"/>
      <c r="G160" s="618" t="s">
        <v>239</v>
      </c>
      <c r="H160" s="580" t="s">
        <v>181</v>
      </c>
      <c r="I160" s="582" t="s">
        <v>182</v>
      </c>
      <c r="J160" s="584" t="s">
        <v>183</v>
      </c>
      <c r="K160" s="586" t="s">
        <v>184</v>
      </c>
      <c r="L160" s="587" t="s">
        <v>185</v>
      </c>
      <c r="M160" s="601" t="s">
        <v>186</v>
      </c>
      <c r="N160" s="597"/>
      <c r="O160" s="602" t="s">
        <v>187</v>
      </c>
      <c r="P160" s="603" t="s">
        <v>188</v>
      </c>
      <c r="Q160" s="569"/>
      <c r="R160" s="608"/>
      <c r="S160" s="127"/>
      <c r="T160" s="72"/>
    </row>
    <row r="161" spans="1:22" ht="20.100000000000001" customHeight="1" x14ac:dyDescent="0.2">
      <c r="A161" s="610"/>
      <c r="B161" s="611"/>
      <c r="C161" s="558"/>
      <c r="D161" s="616"/>
      <c r="E161" s="121" t="s">
        <v>189</v>
      </c>
      <c r="F161" s="89" t="s">
        <v>190</v>
      </c>
      <c r="G161" s="619"/>
      <c r="H161" s="581"/>
      <c r="I161" s="583"/>
      <c r="J161" s="585"/>
      <c r="K161" s="586"/>
      <c r="L161" s="587"/>
      <c r="M161" s="601"/>
      <c r="N161" s="598"/>
      <c r="O161" s="602"/>
      <c r="P161" s="603"/>
      <c r="Q161" s="570"/>
      <c r="R161" s="608"/>
      <c r="S161" s="119"/>
    </row>
    <row r="162" spans="1:22" ht="15" customHeight="1" x14ac:dyDescent="0.2">
      <c r="A162" s="266">
        <v>1901023</v>
      </c>
      <c r="B162" s="267" t="s">
        <v>240</v>
      </c>
      <c r="C162" s="268">
        <f>[6]B!C2450</f>
        <v>110</v>
      </c>
      <c r="D162" s="268">
        <f>[6]B!D2450</f>
        <v>110</v>
      </c>
      <c r="E162" s="269">
        <f>[6]B!E2450</f>
        <v>110</v>
      </c>
      <c r="F162" s="269">
        <f>[6]B!F2450</f>
        <v>0</v>
      </c>
      <c r="G162" s="269">
        <f>[6]B!G2450</f>
        <v>0</v>
      </c>
      <c r="H162" s="270">
        <f>[6]B!AA2450</f>
        <v>110</v>
      </c>
      <c r="I162" s="270">
        <f>[6]B!AB2450</f>
        <v>0</v>
      </c>
      <c r="J162" s="270">
        <f>[6]B!AC2450</f>
        <v>0</v>
      </c>
      <c r="K162" s="270">
        <f>[6]B!AD2450</f>
        <v>0</v>
      </c>
      <c r="L162" s="270">
        <f>[6]B!AE2450</f>
        <v>0</v>
      </c>
      <c r="M162" s="270">
        <f>[6]B!AF2450</f>
        <v>0</v>
      </c>
      <c r="N162" s="270">
        <f>[6]B!AG2450</f>
        <v>0</v>
      </c>
      <c r="O162" s="270">
        <f>[6]B!AH2450</f>
        <v>0</v>
      </c>
      <c r="P162" s="270">
        <f>[6]B!AI2450</f>
        <v>0</v>
      </c>
      <c r="Q162" s="270">
        <f>[6]B!AJ2450</f>
        <v>0</v>
      </c>
      <c r="R162" s="128">
        <f>[6]B!$AL$2450</f>
        <v>5584700</v>
      </c>
    </row>
    <row r="163" spans="1:22" ht="15" customHeight="1" x14ac:dyDescent="0.2">
      <c r="A163" s="271">
        <v>1901024</v>
      </c>
      <c r="B163" s="272" t="s">
        <v>241</v>
      </c>
      <c r="C163" s="268">
        <f>[6]B!C2451</f>
        <v>0</v>
      </c>
      <c r="D163" s="268">
        <f>[6]B!D2451</f>
        <v>0</v>
      </c>
      <c r="E163" s="269">
        <f>[6]B!E2451</f>
        <v>0</v>
      </c>
      <c r="F163" s="269">
        <f>[6]B!F2451</f>
        <v>0</v>
      </c>
      <c r="G163" s="269">
        <f>[6]B!G2451</f>
        <v>0</v>
      </c>
      <c r="H163" s="270">
        <f>[6]B!AA2451</f>
        <v>0</v>
      </c>
      <c r="I163" s="270">
        <f>[6]B!AB2451</f>
        <v>0</v>
      </c>
      <c r="J163" s="270">
        <f>[6]B!AC2451</f>
        <v>0</v>
      </c>
      <c r="K163" s="270">
        <f>[6]B!AD2451</f>
        <v>0</v>
      </c>
      <c r="L163" s="270">
        <f>[6]B!AE2451</f>
        <v>0</v>
      </c>
      <c r="M163" s="270">
        <f>[6]B!AF2451</f>
        <v>0</v>
      </c>
      <c r="N163" s="270">
        <f>[6]B!AG2451</f>
        <v>0</v>
      </c>
      <c r="O163" s="270">
        <f>[6]B!AH2451</f>
        <v>0</v>
      </c>
      <c r="P163" s="270">
        <f>[6]B!AI2451</f>
        <v>0</v>
      </c>
      <c r="Q163" s="270">
        <f>[6]B!AJ2451</f>
        <v>0</v>
      </c>
      <c r="R163" s="129">
        <f>[6]B!$AL$2451</f>
        <v>0</v>
      </c>
    </row>
    <row r="164" spans="1:22" ht="15" customHeight="1" x14ac:dyDescent="0.2">
      <c r="A164" s="271">
        <v>1901025</v>
      </c>
      <c r="B164" s="272" t="s">
        <v>242</v>
      </c>
      <c r="C164" s="268">
        <f>[6]B!C2452</f>
        <v>0</v>
      </c>
      <c r="D164" s="268">
        <f>[6]B!D2452</f>
        <v>0</v>
      </c>
      <c r="E164" s="269">
        <f>[6]B!E2452</f>
        <v>0</v>
      </c>
      <c r="F164" s="269">
        <f>[6]B!F2452</f>
        <v>0</v>
      </c>
      <c r="G164" s="269">
        <f>[6]B!G2452</f>
        <v>0</v>
      </c>
      <c r="H164" s="270">
        <f>[6]B!AA2452</f>
        <v>0</v>
      </c>
      <c r="I164" s="270">
        <f>[6]B!AB2452</f>
        <v>0</v>
      </c>
      <c r="J164" s="270">
        <f>[6]B!AC2452</f>
        <v>0</v>
      </c>
      <c r="K164" s="270">
        <f>[6]B!AD2452</f>
        <v>0</v>
      </c>
      <c r="L164" s="270">
        <f>[6]B!AE2452</f>
        <v>0</v>
      </c>
      <c r="M164" s="270">
        <f>[6]B!AF2452</f>
        <v>0</v>
      </c>
      <c r="N164" s="270">
        <f>[6]B!AG2452</f>
        <v>0</v>
      </c>
      <c r="O164" s="270">
        <f>[6]B!AH2452</f>
        <v>0</v>
      </c>
      <c r="P164" s="270">
        <f>[6]B!AI2452</f>
        <v>0</v>
      </c>
      <c r="Q164" s="270">
        <f>[6]B!AJ2452</f>
        <v>0</v>
      </c>
      <c r="R164" s="129">
        <f>[6]B!$AL$2452</f>
        <v>0</v>
      </c>
    </row>
    <row r="165" spans="1:22" ht="15" customHeight="1" x14ac:dyDescent="0.2">
      <c r="A165" s="271">
        <v>1901026</v>
      </c>
      <c r="B165" s="272" t="s">
        <v>243</v>
      </c>
      <c r="C165" s="268">
        <f>[6]B!C2453</f>
        <v>0</v>
      </c>
      <c r="D165" s="268">
        <f>[6]B!D2453</f>
        <v>0</v>
      </c>
      <c r="E165" s="269">
        <f>[6]B!E2453</f>
        <v>0</v>
      </c>
      <c r="F165" s="269">
        <f>[6]B!F2453</f>
        <v>0</v>
      </c>
      <c r="G165" s="269">
        <f>[6]B!G2453</f>
        <v>0</v>
      </c>
      <c r="H165" s="270">
        <f>[6]B!AA2453</f>
        <v>0</v>
      </c>
      <c r="I165" s="270">
        <f>[6]B!AB2453</f>
        <v>0</v>
      </c>
      <c r="J165" s="270">
        <f>[6]B!AC2453</f>
        <v>0</v>
      </c>
      <c r="K165" s="270">
        <f>[6]B!AD2453</f>
        <v>0</v>
      </c>
      <c r="L165" s="270">
        <f>[6]B!AE2453</f>
        <v>0</v>
      </c>
      <c r="M165" s="270">
        <f>[6]B!AF2453</f>
        <v>0</v>
      </c>
      <c r="N165" s="270">
        <f>[6]B!AG2453</f>
        <v>0</v>
      </c>
      <c r="O165" s="270">
        <f>[6]B!AH2453</f>
        <v>0</v>
      </c>
      <c r="P165" s="270">
        <f>[6]B!AI2453</f>
        <v>0</v>
      </c>
      <c r="Q165" s="270">
        <f>[6]B!AJ2453</f>
        <v>0</v>
      </c>
      <c r="R165" s="129">
        <f>[6]B!$AL$2453</f>
        <v>0</v>
      </c>
    </row>
    <row r="166" spans="1:22" ht="15" customHeight="1" x14ac:dyDescent="0.2">
      <c r="A166" s="271">
        <v>1901126</v>
      </c>
      <c r="B166" s="272" t="s">
        <v>244</v>
      </c>
      <c r="C166" s="268">
        <f>[6]B!C2454</f>
        <v>0</v>
      </c>
      <c r="D166" s="268">
        <f>[6]B!D2454</f>
        <v>0</v>
      </c>
      <c r="E166" s="269">
        <f>[6]B!E2454</f>
        <v>0</v>
      </c>
      <c r="F166" s="269">
        <f>[6]B!F2454</f>
        <v>0</v>
      </c>
      <c r="G166" s="269">
        <f>[6]B!G2454</f>
        <v>0</v>
      </c>
      <c r="H166" s="270">
        <f>[6]B!AA2454</f>
        <v>0</v>
      </c>
      <c r="I166" s="270">
        <f>[6]B!AB2454</f>
        <v>0</v>
      </c>
      <c r="J166" s="270">
        <f>[6]B!AC2454</f>
        <v>0</v>
      </c>
      <c r="K166" s="270">
        <f>[6]B!AD2454</f>
        <v>0</v>
      </c>
      <c r="L166" s="270">
        <f>[6]B!AE2454</f>
        <v>0</v>
      </c>
      <c r="M166" s="270">
        <f>[6]B!AF2454</f>
        <v>0</v>
      </c>
      <c r="N166" s="270">
        <f>[6]B!AG2454</f>
        <v>0</v>
      </c>
      <c r="O166" s="270">
        <f>[6]B!AH2454</f>
        <v>0</v>
      </c>
      <c r="P166" s="270">
        <f>[6]B!AI2454</f>
        <v>0</v>
      </c>
      <c r="Q166" s="270">
        <f>[6]B!AJ2454</f>
        <v>0</v>
      </c>
      <c r="R166" s="129">
        <f>[6]B!$AL$2454</f>
        <v>0</v>
      </c>
    </row>
    <row r="167" spans="1:22" ht="15" customHeight="1" x14ac:dyDescent="0.2">
      <c r="A167" s="271">
        <v>1901027</v>
      </c>
      <c r="B167" s="272" t="s">
        <v>245</v>
      </c>
      <c r="C167" s="268">
        <f>[6]B!C2455</f>
        <v>0</v>
      </c>
      <c r="D167" s="268">
        <f>[6]B!D2455</f>
        <v>0</v>
      </c>
      <c r="E167" s="269">
        <f>[6]B!E2455</f>
        <v>0</v>
      </c>
      <c r="F167" s="269">
        <f>[6]B!F2455</f>
        <v>0</v>
      </c>
      <c r="G167" s="269">
        <f>[6]B!G2455</f>
        <v>0</v>
      </c>
      <c r="H167" s="270">
        <f>[6]B!AA2455</f>
        <v>0</v>
      </c>
      <c r="I167" s="270">
        <f>[6]B!AB2455</f>
        <v>0</v>
      </c>
      <c r="J167" s="270">
        <f>[6]B!AC2455</f>
        <v>0</v>
      </c>
      <c r="K167" s="270">
        <f>[6]B!AD2455</f>
        <v>0</v>
      </c>
      <c r="L167" s="270">
        <f>[6]B!AE2455</f>
        <v>0</v>
      </c>
      <c r="M167" s="270">
        <f>[6]B!AF2455</f>
        <v>0</v>
      </c>
      <c r="N167" s="270">
        <f>[6]B!AG2455</f>
        <v>0</v>
      </c>
      <c r="O167" s="270">
        <f>[6]B!AH2455</f>
        <v>0</v>
      </c>
      <c r="P167" s="270">
        <f>[6]B!AI2455</f>
        <v>0</v>
      </c>
      <c r="Q167" s="270">
        <f>[6]B!AJ2455</f>
        <v>0</v>
      </c>
      <c r="R167" s="129">
        <f>[6]B!$AL$2455</f>
        <v>0</v>
      </c>
    </row>
    <row r="168" spans="1:22" ht="15" customHeight="1" x14ac:dyDescent="0.2">
      <c r="A168" s="271">
        <v>1901028</v>
      </c>
      <c r="B168" s="272" t="s">
        <v>246</v>
      </c>
      <c r="C168" s="268">
        <f>[6]B!C2456</f>
        <v>0</v>
      </c>
      <c r="D168" s="268">
        <f>[6]B!D2456</f>
        <v>0</v>
      </c>
      <c r="E168" s="269">
        <f>[6]B!E2456</f>
        <v>0</v>
      </c>
      <c r="F168" s="269">
        <f>[6]B!F2456</f>
        <v>0</v>
      </c>
      <c r="G168" s="269">
        <f>[6]B!G2456</f>
        <v>0</v>
      </c>
      <c r="H168" s="270">
        <f>[6]B!AA2456</f>
        <v>0</v>
      </c>
      <c r="I168" s="270">
        <f>[6]B!AB2456</f>
        <v>0</v>
      </c>
      <c r="J168" s="270">
        <f>[6]B!AC2456</f>
        <v>0</v>
      </c>
      <c r="K168" s="270">
        <f>[6]B!AD2456</f>
        <v>0</v>
      </c>
      <c r="L168" s="270">
        <f>[6]B!AE2456</f>
        <v>0</v>
      </c>
      <c r="M168" s="270">
        <f>[6]B!AF2456</f>
        <v>0</v>
      </c>
      <c r="N168" s="270">
        <f>[6]B!AG2456</f>
        <v>0</v>
      </c>
      <c r="O168" s="270">
        <f>[6]B!AH2456</f>
        <v>0</v>
      </c>
      <c r="P168" s="270">
        <f>[6]B!AI2456</f>
        <v>0</v>
      </c>
      <c r="Q168" s="270">
        <f>[6]B!AJ2456</f>
        <v>0</v>
      </c>
      <c r="R168" s="129">
        <f>[6]B!$AL$2456</f>
        <v>0</v>
      </c>
    </row>
    <row r="169" spans="1:22" ht="15" customHeight="1" x14ac:dyDescent="0.2">
      <c r="A169" s="273">
        <v>1901029</v>
      </c>
      <c r="B169" s="274" t="s">
        <v>247</v>
      </c>
      <c r="C169" s="268">
        <f>[6]B!C2457</f>
        <v>0</v>
      </c>
      <c r="D169" s="268">
        <f>[6]B!D2457</f>
        <v>0</v>
      </c>
      <c r="E169" s="269">
        <f>[6]B!E2457</f>
        <v>0</v>
      </c>
      <c r="F169" s="269">
        <f>[6]B!F2457</f>
        <v>0</v>
      </c>
      <c r="G169" s="269">
        <f>[6]B!G2457</f>
        <v>0</v>
      </c>
      <c r="H169" s="270">
        <f>[6]B!AA2457</f>
        <v>0</v>
      </c>
      <c r="I169" s="270">
        <f>[6]B!AB2457</f>
        <v>0</v>
      </c>
      <c r="J169" s="270">
        <f>[6]B!AC2457</f>
        <v>0</v>
      </c>
      <c r="K169" s="270">
        <f>[6]B!AD2457</f>
        <v>0</v>
      </c>
      <c r="L169" s="270">
        <f>[6]B!AE2457</f>
        <v>0</v>
      </c>
      <c r="M169" s="270">
        <f>[6]B!AF2457</f>
        <v>0</v>
      </c>
      <c r="N169" s="270">
        <f>[6]B!AG2457</f>
        <v>0</v>
      </c>
      <c r="O169" s="270">
        <f>[6]B!AH2457</f>
        <v>0</v>
      </c>
      <c r="P169" s="270">
        <f>[6]B!AI2457</f>
        <v>0</v>
      </c>
      <c r="Q169" s="270">
        <f>[6]B!AJ2457</f>
        <v>0</v>
      </c>
      <c r="R169" s="130">
        <f>[6]B!$AL$2457</f>
        <v>0</v>
      </c>
    </row>
    <row r="170" spans="1:22" s="394" customFormat="1" ht="15" customHeight="1" x14ac:dyDescent="0.2">
      <c r="A170" s="713" t="s">
        <v>160</v>
      </c>
      <c r="B170" s="714"/>
      <c r="C170" s="275">
        <f>SUM(C162:C169)</f>
        <v>110</v>
      </c>
      <c r="D170" s="436">
        <f>SUM(D162:D169)</f>
        <v>110</v>
      </c>
      <c r="E170" s="437">
        <f t="shared" ref="E170:Q170" si="6">SUM(E162:E169)</f>
        <v>110</v>
      </c>
      <c r="F170" s="437">
        <f t="shared" si="6"/>
        <v>0</v>
      </c>
      <c r="G170" s="437">
        <f t="shared" si="6"/>
        <v>0</v>
      </c>
      <c r="H170" s="437">
        <f t="shared" si="6"/>
        <v>110</v>
      </c>
      <c r="I170" s="437">
        <f t="shared" si="6"/>
        <v>0</v>
      </c>
      <c r="J170" s="437">
        <f t="shared" si="6"/>
        <v>0</v>
      </c>
      <c r="K170" s="437">
        <f t="shared" si="6"/>
        <v>0</v>
      </c>
      <c r="L170" s="437">
        <f t="shared" si="6"/>
        <v>0</v>
      </c>
      <c r="M170" s="437">
        <f t="shared" si="6"/>
        <v>0</v>
      </c>
      <c r="N170" s="437">
        <f t="shared" si="6"/>
        <v>0</v>
      </c>
      <c r="O170" s="437">
        <f t="shared" si="6"/>
        <v>0</v>
      </c>
      <c r="P170" s="435">
        <f t="shared" si="6"/>
        <v>0</v>
      </c>
      <c r="Q170" s="435">
        <f t="shared" si="6"/>
        <v>0</v>
      </c>
      <c r="R170" s="86">
        <f>SUM(R162:R169)</f>
        <v>5584700</v>
      </c>
      <c r="S170" s="5"/>
      <c r="T170" s="5"/>
    </row>
    <row r="171" spans="1:22" ht="24.95" customHeight="1" x14ac:dyDescent="0.2">
      <c r="A171" s="624" t="s">
        <v>248</v>
      </c>
      <c r="B171" s="624"/>
      <c r="C171" s="133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134"/>
      <c r="O171" s="260"/>
      <c r="P171" s="260"/>
      <c r="R171" s="135"/>
    </row>
    <row r="172" spans="1:22" ht="24.95" customHeight="1" x14ac:dyDescent="0.2">
      <c r="A172" s="550" t="s">
        <v>249</v>
      </c>
      <c r="B172" s="625"/>
      <c r="C172" s="628" t="s">
        <v>5</v>
      </c>
      <c r="D172" s="574" t="s">
        <v>178</v>
      </c>
      <c r="E172" s="632" t="s">
        <v>250</v>
      </c>
      <c r="F172" s="632"/>
      <c r="G172" s="632"/>
      <c r="H172" s="632"/>
      <c r="I172" s="632"/>
      <c r="J172" s="633"/>
      <c r="K172" s="634" t="s">
        <v>251</v>
      </c>
      <c r="L172" s="637" t="s">
        <v>173</v>
      </c>
      <c r="M172" s="638"/>
      <c r="N172" s="639"/>
      <c r="O172" s="596" t="s">
        <v>174</v>
      </c>
      <c r="P172" s="656" t="s">
        <v>175</v>
      </c>
      <c r="Q172" s="657"/>
      <c r="R172" s="568" t="s">
        <v>176</v>
      </c>
      <c r="S172" s="571" t="s">
        <v>252</v>
      </c>
      <c r="T172" s="571" t="s">
        <v>253</v>
      </c>
      <c r="U172" s="571" t="s">
        <v>254</v>
      </c>
      <c r="V172" s="571" t="s">
        <v>7</v>
      </c>
    </row>
    <row r="173" spans="1:22" ht="20.100000000000001" customHeight="1" x14ac:dyDescent="0.2">
      <c r="A173" s="552"/>
      <c r="B173" s="626"/>
      <c r="C173" s="629"/>
      <c r="D173" s="631"/>
      <c r="E173" s="654" t="s">
        <v>255</v>
      </c>
      <c r="F173" s="655"/>
      <c r="G173" s="655"/>
      <c r="H173" s="655" t="s">
        <v>256</v>
      </c>
      <c r="I173" s="655"/>
      <c r="J173" s="655"/>
      <c r="K173" s="635"/>
      <c r="L173" s="640"/>
      <c r="M173" s="641"/>
      <c r="N173" s="642"/>
      <c r="O173" s="597"/>
      <c r="P173" s="658"/>
      <c r="Q173" s="659"/>
      <c r="R173" s="569"/>
      <c r="S173" s="572"/>
      <c r="T173" s="572"/>
      <c r="U173" s="572"/>
      <c r="V173" s="572"/>
    </row>
    <row r="174" spans="1:22" ht="41.25" customHeight="1" x14ac:dyDescent="0.2">
      <c r="A174" s="554"/>
      <c r="B174" s="627"/>
      <c r="C174" s="630"/>
      <c r="D174" s="575"/>
      <c r="E174" s="136" t="s">
        <v>189</v>
      </c>
      <c r="F174" s="137" t="s">
        <v>190</v>
      </c>
      <c r="G174" s="481" t="s">
        <v>239</v>
      </c>
      <c r="H174" s="136" t="s">
        <v>189</v>
      </c>
      <c r="I174" s="137" t="s">
        <v>190</v>
      </c>
      <c r="J174" s="481" t="s">
        <v>239</v>
      </c>
      <c r="K174" s="636"/>
      <c r="L174" s="473" t="s">
        <v>184</v>
      </c>
      <c r="M174" s="474" t="s">
        <v>185</v>
      </c>
      <c r="N174" s="475" t="s">
        <v>186</v>
      </c>
      <c r="O174" s="598"/>
      <c r="P174" s="476" t="s">
        <v>187</v>
      </c>
      <c r="Q174" s="477" t="s">
        <v>188</v>
      </c>
      <c r="R174" s="570"/>
      <c r="S174" s="653"/>
      <c r="T174" s="653"/>
      <c r="U174" s="653"/>
      <c r="V174" s="653"/>
    </row>
    <row r="175" spans="1:22" ht="15" customHeight="1" x14ac:dyDescent="0.2">
      <c r="A175" s="142" t="s">
        <v>257</v>
      </c>
      <c r="B175" s="143" t="s">
        <v>258</v>
      </c>
      <c r="C175" s="438">
        <f>[6]B!$C$1380</f>
        <v>2</v>
      </c>
      <c r="D175" s="279">
        <f>[6]B!H1380</f>
        <v>2</v>
      </c>
      <c r="E175" s="280">
        <f>[6]B!I1380</f>
        <v>1</v>
      </c>
      <c r="F175" s="280">
        <f>[6]B!J1380</f>
        <v>1</v>
      </c>
      <c r="G175" s="280">
        <f>[6]B!K1380</f>
        <v>0</v>
      </c>
      <c r="H175" s="280">
        <f>[6]B!L1380</f>
        <v>0</v>
      </c>
      <c r="I175" s="280">
        <f>[6]B!M1380</f>
        <v>0</v>
      </c>
      <c r="J175" s="280">
        <f>[6]B!N1380</f>
        <v>0</v>
      </c>
      <c r="K175" s="281"/>
      <c r="L175" s="280">
        <f>[6]B!AD1380</f>
        <v>0</v>
      </c>
      <c r="M175" s="280">
        <f>[6]B!AE1380</f>
        <v>0</v>
      </c>
      <c r="N175" s="280">
        <f>[6]B!AF1380</f>
        <v>0</v>
      </c>
      <c r="O175" s="280">
        <f>[6]B!AG1380</f>
        <v>0</v>
      </c>
      <c r="P175" s="280">
        <f>[6]B!AH1380</f>
        <v>0</v>
      </c>
      <c r="Q175" s="280">
        <f>[6]B!AI1380</f>
        <v>0</v>
      </c>
      <c r="R175" s="280">
        <f>[6]B!AJ1380</f>
        <v>1</v>
      </c>
      <c r="S175" s="439">
        <f>[6]B!$I$1380</f>
        <v>1</v>
      </c>
      <c r="T175" s="439">
        <f>[6]B!$L$1380</f>
        <v>0</v>
      </c>
      <c r="U175" s="144"/>
      <c r="V175" s="97">
        <f>[6]B!$AL$1380</f>
        <v>182410</v>
      </c>
    </row>
    <row r="176" spans="1:22" ht="15" customHeight="1" x14ac:dyDescent="0.2">
      <c r="A176" s="145" t="s">
        <v>259</v>
      </c>
      <c r="B176" s="146" t="s">
        <v>260</v>
      </c>
      <c r="C176" s="279">
        <f>[6]B!C1514</f>
        <v>129</v>
      </c>
      <c r="D176" s="279">
        <f>[6]B!H1514</f>
        <v>118</v>
      </c>
      <c r="E176" s="282">
        <f>[6]B!I1514</f>
        <v>105</v>
      </c>
      <c r="F176" s="282">
        <f>[6]B!J1514</f>
        <v>13</v>
      </c>
      <c r="G176" s="282">
        <f>[6]B!K1514</f>
        <v>0</v>
      </c>
      <c r="H176" s="282">
        <f>[6]B!L1514</f>
        <v>10</v>
      </c>
      <c r="I176" s="282">
        <f>[6]B!M1514</f>
        <v>1</v>
      </c>
      <c r="J176" s="282">
        <f>[6]B!N1514</f>
        <v>0</v>
      </c>
      <c r="K176" s="282">
        <v>46</v>
      </c>
      <c r="L176" s="282">
        <f>[6]B!AD1514</f>
        <v>8</v>
      </c>
      <c r="M176" s="282">
        <f>[6]B!AE1514</f>
        <v>0</v>
      </c>
      <c r="N176" s="282">
        <f>[6]B!AF1514</f>
        <v>0</v>
      </c>
      <c r="O176" s="282">
        <f>[6]B!AG1514</f>
        <v>0</v>
      </c>
      <c r="P176" s="282">
        <f>[6]B!AH1514</f>
        <v>0</v>
      </c>
      <c r="Q176" s="282">
        <f>[6]B!AI1514</f>
        <v>0</v>
      </c>
      <c r="R176" s="282">
        <f>[6]B!AJ1514</f>
        <v>13</v>
      </c>
      <c r="S176" s="439">
        <f>[6]B!$I$1514</f>
        <v>105</v>
      </c>
      <c r="T176" s="439">
        <f>[6]B!$L$1514</f>
        <v>10</v>
      </c>
      <c r="U176" s="144"/>
      <c r="V176" s="97">
        <f>[6]B!$AL$1514</f>
        <v>44752890</v>
      </c>
    </row>
    <row r="177" spans="1:22" ht="15" customHeight="1" x14ac:dyDescent="0.2">
      <c r="A177" s="145" t="s">
        <v>196</v>
      </c>
      <c r="B177" s="146" t="s">
        <v>261</v>
      </c>
      <c r="C177" s="279">
        <f>[6]B!C1696</f>
        <v>70</v>
      </c>
      <c r="D177" s="279">
        <f>[6]B!H1696</f>
        <v>55</v>
      </c>
      <c r="E177" s="282">
        <f>[6]B!I1696</f>
        <v>40</v>
      </c>
      <c r="F177" s="282">
        <f>[6]B!J1696</f>
        <v>15</v>
      </c>
      <c r="G177" s="282">
        <f>[6]B!K1696</f>
        <v>1</v>
      </c>
      <c r="H177" s="282">
        <f>[6]B!L1696</f>
        <v>9</v>
      </c>
      <c r="I177" s="282">
        <f>[6]B!M1696</f>
        <v>5</v>
      </c>
      <c r="J177" s="282">
        <f>[6]B!N1696</f>
        <v>0</v>
      </c>
      <c r="K177" s="282">
        <v>26</v>
      </c>
      <c r="L177" s="282">
        <f>[6]B!AD1696</f>
        <v>0</v>
      </c>
      <c r="M177" s="282">
        <f>[6]B!AE1696</f>
        <v>0</v>
      </c>
      <c r="N177" s="282">
        <f>[6]B!AF1696</f>
        <v>0</v>
      </c>
      <c r="O177" s="282">
        <f>[6]B!AG1696</f>
        <v>0</v>
      </c>
      <c r="P177" s="282">
        <f>[6]B!AH1696</f>
        <v>0</v>
      </c>
      <c r="Q177" s="282">
        <f>[6]B!AI1696</f>
        <v>0</v>
      </c>
      <c r="R177" s="282">
        <f>[6]B!AJ1696</f>
        <v>16</v>
      </c>
      <c r="S177" s="439">
        <f>[6]B!$I$1696</f>
        <v>40</v>
      </c>
      <c r="T177" s="439">
        <f>[6]B!$L$1696</f>
        <v>9</v>
      </c>
      <c r="U177" s="144"/>
      <c r="V177" s="97">
        <f>[6]B!$AL$1696</f>
        <v>5225975</v>
      </c>
    </row>
    <row r="178" spans="1:22" ht="15" customHeight="1" x14ac:dyDescent="0.2">
      <c r="A178" s="145" t="s">
        <v>198</v>
      </c>
      <c r="B178" s="146" t="s">
        <v>262</v>
      </c>
      <c r="C178" s="279">
        <f>[6]B!C1760</f>
        <v>15</v>
      </c>
      <c r="D178" s="279">
        <f>[6]B!H1760</f>
        <v>14</v>
      </c>
      <c r="E178" s="282">
        <f>[6]B!I1760</f>
        <v>14</v>
      </c>
      <c r="F178" s="282">
        <f>[6]B!J1760</f>
        <v>0</v>
      </c>
      <c r="G178" s="282">
        <f>[6]B!K1760</f>
        <v>0</v>
      </c>
      <c r="H178" s="282">
        <f>[6]B!L1760</f>
        <v>1</v>
      </c>
      <c r="I178" s="282">
        <f>[6]B!M1760</f>
        <v>0</v>
      </c>
      <c r="J178" s="282">
        <f>[6]B!N1760</f>
        <v>0</v>
      </c>
      <c r="K178" s="282">
        <v>3</v>
      </c>
      <c r="L178" s="282">
        <f>[6]B!AD1760</f>
        <v>0</v>
      </c>
      <c r="M178" s="282">
        <f>[6]B!AE1760</f>
        <v>0</v>
      </c>
      <c r="N178" s="282">
        <f>[6]B!AF1760</f>
        <v>0</v>
      </c>
      <c r="O178" s="282">
        <f>[6]B!AG1760</f>
        <v>0</v>
      </c>
      <c r="P178" s="282">
        <f>[6]B!AH1760</f>
        <v>0</v>
      </c>
      <c r="Q178" s="282">
        <f>[6]B!AI1760</f>
        <v>0</v>
      </c>
      <c r="R178" s="282">
        <f>[6]B!AJ1760</f>
        <v>0</v>
      </c>
      <c r="S178" s="439">
        <f>[6]B!$I$1760</f>
        <v>14</v>
      </c>
      <c r="T178" s="439">
        <f>[6]B!$L$1760</f>
        <v>1</v>
      </c>
      <c r="U178" s="144"/>
      <c r="V178" s="97">
        <f>[6]B!$AL$1760</f>
        <v>2411655</v>
      </c>
    </row>
    <row r="179" spans="1:22" ht="15" customHeight="1" x14ac:dyDescent="0.2">
      <c r="A179" s="145" t="s">
        <v>200</v>
      </c>
      <c r="B179" s="146" t="s">
        <v>263</v>
      </c>
      <c r="C179" s="279">
        <f>[6]B!C1834</f>
        <v>41</v>
      </c>
      <c r="D179" s="279">
        <f>[6]B!H1834</f>
        <v>27</v>
      </c>
      <c r="E179" s="282">
        <f>[6]B!I1834</f>
        <v>27</v>
      </c>
      <c r="F179" s="282">
        <f>[6]B!J1834</f>
        <v>0</v>
      </c>
      <c r="G179" s="282">
        <f>[6]B!K1834</f>
        <v>1</v>
      </c>
      <c r="H179" s="282">
        <f>[6]B!L1834</f>
        <v>12</v>
      </c>
      <c r="I179" s="282">
        <f>[6]B!M1834</f>
        <v>0</v>
      </c>
      <c r="J179" s="282">
        <f>[6]B!N1834</f>
        <v>1</v>
      </c>
      <c r="K179" s="282">
        <v>34</v>
      </c>
      <c r="L179" s="282">
        <f>[6]B!AD1834</f>
        <v>0</v>
      </c>
      <c r="M179" s="282">
        <f>[6]B!AE1834</f>
        <v>0</v>
      </c>
      <c r="N179" s="282">
        <f>[6]B!AF1834</f>
        <v>0</v>
      </c>
      <c r="O179" s="282">
        <f>[6]B!AG1834</f>
        <v>0</v>
      </c>
      <c r="P179" s="282">
        <f>[6]B!AH1834</f>
        <v>0</v>
      </c>
      <c r="Q179" s="282">
        <f>[6]B!AI1834</f>
        <v>0</v>
      </c>
      <c r="R179" s="282">
        <f>[6]B!AJ1834</f>
        <v>1</v>
      </c>
      <c r="S179" s="439">
        <f>[6]B!$I$1834</f>
        <v>27</v>
      </c>
      <c r="T179" s="439">
        <f>[6]B!$L$1834</f>
        <v>12</v>
      </c>
      <c r="U179" s="144"/>
      <c r="V179" s="97">
        <f>[6]B!$AL$1834</f>
        <v>2105330</v>
      </c>
    </row>
    <row r="180" spans="1:22" ht="15" customHeight="1" x14ac:dyDescent="0.2">
      <c r="A180" s="145" t="s">
        <v>264</v>
      </c>
      <c r="B180" s="146" t="s">
        <v>265</v>
      </c>
      <c r="C180" s="279">
        <f>[6]B!C1877</f>
        <v>41</v>
      </c>
      <c r="D180" s="279">
        <f>[6]B!H1877</f>
        <v>35</v>
      </c>
      <c r="E180" s="282">
        <f>[6]B!I1877</f>
        <v>32</v>
      </c>
      <c r="F180" s="282">
        <f>[6]B!J1877</f>
        <v>3</v>
      </c>
      <c r="G180" s="282">
        <f>[6]B!K1877</f>
        <v>1</v>
      </c>
      <c r="H180" s="282">
        <f>[6]B!L1877</f>
        <v>4</v>
      </c>
      <c r="I180" s="282">
        <f>[6]B!M1877</f>
        <v>0</v>
      </c>
      <c r="J180" s="282">
        <f>[6]B!N1877</f>
        <v>1</v>
      </c>
      <c r="K180" s="282">
        <v>41</v>
      </c>
      <c r="L180" s="282">
        <f>[6]B!AD1877</f>
        <v>0</v>
      </c>
      <c r="M180" s="282">
        <f>[6]B!AE1877</f>
        <v>0</v>
      </c>
      <c r="N180" s="282">
        <f>[6]B!AF1877</f>
        <v>0</v>
      </c>
      <c r="O180" s="282">
        <f>[6]B!AG1877</f>
        <v>0</v>
      </c>
      <c r="P180" s="282">
        <f>[6]B!AH1877</f>
        <v>0</v>
      </c>
      <c r="Q180" s="282">
        <f>[6]B!AI1877</f>
        <v>0</v>
      </c>
      <c r="R180" s="282">
        <f>[6]B!AJ1877</f>
        <v>4</v>
      </c>
      <c r="S180" s="439">
        <f>[6]B!$I$1877</f>
        <v>32</v>
      </c>
      <c r="T180" s="439">
        <f>[6]B!$L$1877</f>
        <v>4</v>
      </c>
      <c r="U180" s="144"/>
      <c r="V180" s="97">
        <f>[6]B!$AL$1877</f>
        <v>2094050</v>
      </c>
    </row>
    <row r="181" spans="1:22" ht="15" customHeight="1" x14ac:dyDescent="0.2">
      <c r="A181" s="145" t="s">
        <v>207</v>
      </c>
      <c r="B181" s="146" t="s">
        <v>266</v>
      </c>
      <c r="C181" s="283">
        <f>[6]B!C2104</f>
        <v>12</v>
      </c>
      <c r="D181" s="283">
        <f>[6]B!H2104</f>
        <v>11</v>
      </c>
      <c r="E181" s="282">
        <f>[6]B!I2104</f>
        <v>10</v>
      </c>
      <c r="F181" s="282">
        <f>[6]B!J2104</f>
        <v>1</v>
      </c>
      <c r="G181" s="282">
        <f>[6]B!K2104</f>
        <v>0</v>
      </c>
      <c r="H181" s="282">
        <f>[6]B!L2104</f>
        <v>0</v>
      </c>
      <c r="I181" s="282">
        <f>[6]B!M2104</f>
        <v>1</v>
      </c>
      <c r="J181" s="282">
        <f>[6]B!N2104</f>
        <v>0</v>
      </c>
      <c r="K181" s="282">
        <v>0</v>
      </c>
      <c r="L181" s="282">
        <f>[6]B!AD2104</f>
        <v>0</v>
      </c>
      <c r="M181" s="282">
        <f>[6]B!AE2104</f>
        <v>0</v>
      </c>
      <c r="N181" s="282">
        <f>[6]B!AF2104</f>
        <v>0</v>
      </c>
      <c r="O181" s="282">
        <f>[6]B!AG2104</f>
        <v>0</v>
      </c>
      <c r="P181" s="282">
        <f>[6]B!AH2104</f>
        <v>0</v>
      </c>
      <c r="Q181" s="282">
        <f>[6]B!AI2104</f>
        <v>0</v>
      </c>
      <c r="R181" s="282">
        <f>[6]B!AJ2104</f>
        <v>1</v>
      </c>
      <c r="S181" s="439">
        <f>[6]B!$I$2104</f>
        <v>10</v>
      </c>
      <c r="T181" s="439">
        <f>[6]B!$L$2104</f>
        <v>0</v>
      </c>
      <c r="U181" s="144"/>
      <c r="V181" s="97">
        <f>[6]B!$AL$2104</f>
        <v>19718000</v>
      </c>
    </row>
    <row r="182" spans="1:22" ht="15" customHeight="1" x14ac:dyDescent="0.2">
      <c r="A182" s="145" t="s">
        <v>267</v>
      </c>
      <c r="B182" s="146" t="s">
        <v>268</v>
      </c>
      <c r="C182" s="283">
        <f>[6]B!C2190</f>
        <v>6</v>
      </c>
      <c r="D182" s="283">
        <f>[6]B!H2190</f>
        <v>4</v>
      </c>
      <c r="E182" s="282">
        <f>[6]B!I2190</f>
        <v>4</v>
      </c>
      <c r="F182" s="282">
        <f>[6]B!J2190</f>
        <v>0</v>
      </c>
      <c r="G182" s="282">
        <f>[6]B!K2190</f>
        <v>0</v>
      </c>
      <c r="H182" s="282">
        <f>[6]B!L2190</f>
        <v>2</v>
      </c>
      <c r="I182" s="282">
        <f>[6]B!M2190</f>
        <v>0</v>
      </c>
      <c r="J182" s="282">
        <f>[6]B!N2190</f>
        <v>0</v>
      </c>
      <c r="K182" s="282">
        <v>1</v>
      </c>
      <c r="L182" s="282">
        <f>[6]B!AD2190</f>
        <v>0</v>
      </c>
      <c r="M182" s="282">
        <f>[6]B!AE2190</f>
        <v>0</v>
      </c>
      <c r="N182" s="282">
        <f>[6]B!AF2190</f>
        <v>0</v>
      </c>
      <c r="O182" s="282">
        <f>[6]B!AG2190</f>
        <v>0</v>
      </c>
      <c r="P182" s="282">
        <f>[6]B!AH2190</f>
        <v>0</v>
      </c>
      <c r="Q182" s="282">
        <f>[6]B!AI2190</f>
        <v>0</v>
      </c>
      <c r="R182" s="282">
        <f>[6]B!AJ2190</f>
        <v>0</v>
      </c>
      <c r="S182" s="439">
        <f>[6]B!$I$2190</f>
        <v>4</v>
      </c>
      <c r="T182" s="439">
        <f>[6]B!$L$2190</f>
        <v>2</v>
      </c>
      <c r="U182" s="144"/>
      <c r="V182" s="97">
        <f>[6]B!$AL$2190</f>
        <v>1386270</v>
      </c>
    </row>
    <row r="183" spans="1:22" ht="15" customHeight="1" x14ac:dyDescent="0.2">
      <c r="A183" s="145" t="s">
        <v>269</v>
      </c>
      <c r="B183" s="146" t="s">
        <v>270</v>
      </c>
      <c r="C183" s="283">
        <f>[6]B!C2379</f>
        <v>224</v>
      </c>
      <c r="D183" s="283">
        <f>[6]B!H2379</f>
        <v>169</v>
      </c>
      <c r="E183" s="282">
        <f>[6]B!I2379</f>
        <v>131</v>
      </c>
      <c r="F183" s="282">
        <f>[6]B!J2379</f>
        <v>38</v>
      </c>
      <c r="G183" s="282">
        <f>[6]B!K2379</f>
        <v>12</v>
      </c>
      <c r="H183" s="282">
        <f>[6]B!L2379</f>
        <v>32</v>
      </c>
      <c r="I183" s="282">
        <f>[6]B!M2379</f>
        <v>8</v>
      </c>
      <c r="J183" s="282">
        <f>[6]B!N2379</f>
        <v>3</v>
      </c>
      <c r="K183" s="284"/>
      <c r="L183" s="282">
        <f>[6]B!AD2379</f>
        <v>1</v>
      </c>
      <c r="M183" s="282">
        <f>[6]B!AE2379</f>
        <v>0</v>
      </c>
      <c r="N183" s="282">
        <f>[6]B!AF2379</f>
        <v>0</v>
      </c>
      <c r="O183" s="282">
        <f>[6]B!AG2379</f>
        <v>0</v>
      </c>
      <c r="P183" s="282">
        <f>[6]B!AH2379</f>
        <v>0</v>
      </c>
      <c r="Q183" s="282">
        <f>[6]B!AI2379</f>
        <v>0</v>
      </c>
      <c r="R183" s="282">
        <f>[6]B!AJ2379</f>
        <v>45</v>
      </c>
      <c r="S183" s="439">
        <f>[6]B!$I$2379</f>
        <v>131</v>
      </c>
      <c r="T183" s="439">
        <f>[6]B!$L$2379</f>
        <v>32</v>
      </c>
      <c r="U183" s="144"/>
      <c r="V183" s="97">
        <f>[6]B!$AL$2379</f>
        <v>41620440</v>
      </c>
    </row>
    <row r="184" spans="1:22" ht="15" customHeight="1" x14ac:dyDescent="0.2">
      <c r="A184" s="145" t="s">
        <v>271</v>
      </c>
      <c r="B184" s="146" t="s">
        <v>272</v>
      </c>
      <c r="C184" s="279">
        <f>[6]B!C2419</f>
        <v>12</v>
      </c>
      <c r="D184" s="279">
        <f>[6]B!H2419</f>
        <v>12</v>
      </c>
      <c r="E184" s="282">
        <f>[6]B!I2419</f>
        <v>7</v>
      </c>
      <c r="F184" s="282">
        <f>[6]B!J2419</f>
        <v>5</v>
      </c>
      <c r="G184" s="282">
        <f>[6]B!K2419</f>
        <v>0</v>
      </c>
      <c r="H184" s="282">
        <f>[6]B!L2419</f>
        <v>0</v>
      </c>
      <c r="I184" s="282">
        <f>[6]B!M2419</f>
        <v>0</v>
      </c>
      <c r="J184" s="282">
        <f>[6]B!N2419</f>
        <v>0</v>
      </c>
      <c r="K184" s="282">
        <v>2</v>
      </c>
      <c r="L184" s="282">
        <f>[6]B!AD2419</f>
        <v>0</v>
      </c>
      <c r="M184" s="282">
        <f>[6]B!AE2419</f>
        <v>0</v>
      </c>
      <c r="N184" s="282">
        <f>[6]B!AF2419</f>
        <v>0</v>
      </c>
      <c r="O184" s="282">
        <f>[6]B!AG2419</f>
        <v>0</v>
      </c>
      <c r="P184" s="282">
        <f>[6]B!AH2419</f>
        <v>0</v>
      </c>
      <c r="Q184" s="282">
        <f>[6]B!AI2419</f>
        <v>0</v>
      </c>
      <c r="R184" s="282">
        <f>[6]B!AJ2419</f>
        <v>5</v>
      </c>
      <c r="S184" s="439">
        <f>[6]B!$I$2419</f>
        <v>7</v>
      </c>
      <c r="T184" s="439">
        <f>[6]B!$L$2419</f>
        <v>0</v>
      </c>
      <c r="U184" s="144"/>
      <c r="V184" s="97">
        <f>[6]B!AL2419</f>
        <v>1525410</v>
      </c>
    </row>
    <row r="185" spans="1:22" ht="15" customHeight="1" x14ac:dyDescent="0.2">
      <c r="A185" s="145" t="s">
        <v>273</v>
      </c>
      <c r="B185" s="146" t="s">
        <v>274</v>
      </c>
      <c r="C185" s="279">
        <f>[6]B!C2541</f>
        <v>98</v>
      </c>
      <c r="D185" s="279">
        <f>[6]B!H2541</f>
        <v>86</v>
      </c>
      <c r="E185" s="282">
        <f>[6]B!I2541</f>
        <v>55</v>
      </c>
      <c r="F185" s="282">
        <f>[6]B!J2541</f>
        <v>31</v>
      </c>
      <c r="G185" s="282">
        <f>[6]B!K2541</f>
        <v>0</v>
      </c>
      <c r="H185" s="282">
        <f>[6]B!L2541</f>
        <v>7</v>
      </c>
      <c r="I185" s="282">
        <f>[6]B!M2541</f>
        <v>5</v>
      </c>
      <c r="J185" s="282">
        <f>[6]B!N2541</f>
        <v>0</v>
      </c>
      <c r="K185" s="280">
        <v>0</v>
      </c>
      <c r="L185" s="282">
        <f>[6]B!AD2541</f>
        <v>0</v>
      </c>
      <c r="M185" s="282">
        <f>[6]B!AE2541</f>
        <v>0</v>
      </c>
      <c r="N185" s="282">
        <f>[6]B!AF2541</f>
        <v>0</v>
      </c>
      <c r="O185" s="282">
        <f>[6]B!AG2541</f>
        <v>0</v>
      </c>
      <c r="P185" s="282">
        <f>[6]B!AH2541</f>
        <v>0</v>
      </c>
      <c r="Q185" s="282">
        <f>[6]B!AI2541</f>
        <v>0</v>
      </c>
      <c r="R185" s="282">
        <f>[6]B!AJ2541</f>
        <v>31</v>
      </c>
      <c r="S185" s="439">
        <f>[6]B!$I$2541</f>
        <v>55</v>
      </c>
      <c r="T185" s="439">
        <f>[6]B!$L$2541</f>
        <v>7</v>
      </c>
      <c r="U185" s="144"/>
      <c r="V185" s="97">
        <f>[6]B!AL2541</f>
        <v>15713475</v>
      </c>
    </row>
    <row r="186" spans="1:22" ht="15" customHeight="1" x14ac:dyDescent="0.2">
      <c r="A186" s="145" t="s">
        <v>275</v>
      </c>
      <c r="B186" s="146" t="s">
        <v>276</v>
      </c>
      <c r="C186" s="279">
        <f>[6]B!C2575</f>
        <v>19</v>
      </c>
      <c r="D186" s="279">
        <f>[6]B!H2575</f>
        <v>17</v>
      </c>
      <c r="E186" s="282">
        <f>[6]B!I2575</f>
        <v>15</v>
      </c>
      <c r="F186" s="282">
        <f>[6]B!J2575</f>
        <v>2</v>
      </c>
      <c r="G186" s="282">
        <f>[6]B!K2575</f>
        <v>0</v>
      </c>
      <c r="H186" s="282">
        <f>[6]B!L2575</f>
        <v>2</v>
      </c>
      <c r="I186" s="282">
        <f>[6]B!M2575</f>
        <v>0</v>
      </c>
      <c r="J186" s="282">
        <f>[6]B!N2575</f>
        <v>0</v>
      </c>
      <c r="K186" s="280">
        <v>1</v>
      </c>
      <c r="L186" s="282">
        <f>[6]B!AD2575</f>
        <v>0</v>
      </c>
      <c r="M186" s="282">
        <f>[6]B!AE2575</f>
        <v>0</v>
      </c>
      <c r="N186" s="282">
        <f>[6]B!AF2575</f>
        <v>0</v>
      </c>
      <c r="O186" s="282">
        <f>[6]B!AG2575</f>
        <v>0</v>
      </c>
      <c r="P186" s="282">
        <f>[6]B!AH2575</f>
        <v>0</v>
      </c>
      <c r="Q186" s="282">
        <f>[6]B!AI2575</f>
        <v>0</v>
      </c>
      <c r="R186" s="282">
        <f>[6]B!AJ2575</f>
        <v>2</v>
      </c>
      <c r="S186" s="439">
        <f>[6]B!$I$2575</f>
        <v>15</v>
      </c>
      <c r="T186" s="439">
        <f>[6]B!$L$2575</f>
        <v>2</v>
      </c>
      <c r="U186" s="144"/>
      <c r="V186" s="97">
        <f>[6]B!AL2575</f>
        <v>3064010</v>
      </c>
    </row>
    <row r="187" spans="1:22" ht="15" customHeight="1" x14ac:dyDescent="0.2">
      <c r="A187" s="145" t="s">
        <v>277</v>
      </c>
      <c r="B187" s="146" t="s">
        <v>278</v>
      </c>
      <c r="C187" s="279">
        <f>[6]B!C2615</f>
        <v>73</v>
      </c>
      <c r="D187" s="279">
        <f>[6]B!H2615</f>
        <v>64</v>
      </c>
      <c r="E187" s="282">
        <f>[6]B!I2615</f>
        <v>47</v>
      </c>
      <c r="F187" s="282">
        <f>[6]B!J2615</f>
        <v>17</v>
      </c>
      <c r="G187" s="282">
        <f>[6]B!K2615</f>
        <v>1</v>
      </c>
      <c r="H187" s="282">
        <f>[6]B!L2615</f>
        <v>4</v>
      </c>
      <c r="I187" s="282">
        <f>[6]B!M2615</f>
        <v>4</v>
      </c>
      <c r="J187" s="282">
        <f>[6]B!N2615</f>
        <v>0</v>
      </c>
      <c r="K187" s="280">
        <v>3</v>
      </c>
      <c r="L187" s="282">
        <f>[6]B!AD2615</f>
        <v>1</v>
      </c>
      <c r="M187" s="282">
        <f>[6]B!AE2615</f>
        <v>0</v>
      </c>
      <c r="N187" s="282">
        <f>[6]B!AF2615</f>
        <v>0</v>
      </c>
      <c r="O187" s="282">
        <f>[6]B!AG2615</f>
        <v>0</v>
      </c>
      <c r="P187" s="282">
        <f>[6]B!AH2615</f>
        <v>0</v>
      </c>
      <c r="Q187" s="282">
        <f>[6]B!AI2615</f>
        <v>0</v>
      </c>
      <c r="R187" s="282">
        <f>[6]B!AJ2615</f>
        <v>18</v>
      </c>
      <c r="S187" s="439">
        <f>[6]B!$I$2615</f>
        <v>47</v>
      </c>
      <c r="T187" s="439">
        <f>[6]B!$L$2615</f>
        <v>4</v>
      </c>
      <c r="U187" s="144"/>
      <c r="V187" s="97">
        <f>[6]B!AL2615</f>
        <v>10007100</v>
      </c>
    </row>
    <row r="188" spans="1:22" ht="15" customHeight="1" x14ac:dyDescent="0.2">
      <c r="A188" s="147" t="s">
        <v>279</v>
      </c>
      <c r="B188" s="146" t="s">
        <v>280</v>
      </c>
      <c r="C188" s="285">
        <f>SUM(C189:C191)</f>
        <v>99</v>
      </c>
      <c r="D188" s="285">
        <f t="shared" ref="D188:J188" si="7">SUM(D189:D191)</f>
        <v>96</v>
      </c>
      <c r="E188" s="285">
        <f t="shared" si="7"/>
        <v>28</v>
      </c>
      <c r="F188" s="285">
        <f t="shared" si="7"/>
        <v>68</v>
      </c>
      <c r="G188" s="285">
        <f t="shared" si="7"/>
        <v>3</v>
      </c>
      <c r="H188" s="285">
        <f t="shared" si="7"/>
        <v>0</v>
      </c>
      <c r="I188" s="285">
        <f t="shared" si="7"/>
        <v>0</v>
      </c>
      <c r="J188" s="285">
        <f t="shared" si="7"/>
        <v>0</v>
      </c>
      <c r="K188" s="284"/>
      <c r="L188" s="285">
        <f>SUM(L189:L191)</f>
        <v>0</v>
      </c>
      <c r="M188" s="285">
        <f t="shared" ref="M188:R188" si="8">SUM(M189:M191)</f>
        <v>0</v>
      </c>
      <c r="N188" s="285">
        <f t="shared" si="8"/>
        <v>0</v>
      </c>
      <c r="O188" s="285">
        <f t="shared" si="8"/>
        <v>0</v>
      </c>
      <c r="P188" s="285">
        <f t="shared" si="8"/>
        <v>0</v>
      </c>
      <c r="Q188" s="285">
        <f t="shared" si="8"/>
        <v>0</v>
      </c>
      <c r="R188" s="285">
        <f t="shared" si="8"/>
        <v>71</v>
      </c>
      <c r="S188" s="440">
        <f>SUM(S189:S191)</f>
        <v>28</v>
      </c>
      <c r="T188" s="440">
        <f>SUM(T189:T191)</f>
        <v>0</v>
      </c>
      <c r="U188" s="144"/>
      <c r="V188" s="148">
        <f>SUM(V189:V191)</f>
        <v>4408040</v>
      </c>
    </row>
    <row r="189" spans="1:22" ht="15" customHeight="1" x14ac:dyDescent="0.2">
      <c r="A189" s="149"/>
      <c r="B189" s="150" t="s">
        <v>281</v>
      </c>
      <c r="C189" s="286">
        <f>[6]B!C2621</f>
        <v>99</v>
      </c>
      <c r="D189" s="286">
        <f>[6]B!H2621</f>
        <v>96</v>
      </c>
      <c r="E189" s="282">
        <f>[6]B!I2621</f>
        <v>28</v>
      </c>
      <c r="F189" s="282">
        <f>[6]B!J2621</f>
        <v>68</v>
      </c>
      <c r="G189" s="282">
        <f>[6]B!K2621</f>
        <v>3</v>
      </c>
      <c r="H189" s="282">
        <f>[6]B!L2621</f>
        <v>0</v>
      </c>
      <c r="I189" s="282">
        <f>[6]B!M2621</f>
        <v>0</v>
      </c>
      <c r="J189" s="282">
        <f>[6]B!N2621</f>
        <v>0</v>
      </c>
      <c r="K189" s="284"/>
      <c r="L189" s="282">
        <f>[6]B!AD2621</f>
        <v>0</v>
      </c>
      <c r="M189" s="282">
        <f>[6]B!AE2621</f>
        <v>0</v>
      </c>
      <c r="N189" s="282">
        <f>[6]B!AF2621</f>
        <v>0</v>
      </c>
      <c r="O189" s="282">
        <f>[6]B!AG2621</f>
        <v>0</v>
      </c>
      <c r="P189" s="282">
        <f>[6]B!AH2621</f>
        <v>0</v>
      </c>
      <c r="Q189" s="282">
        <f>[6]B!AI2621</f>
        <v>0</v>
      </c>
      <c r="R189" s="282">
        <f>[6]B!AJ2621</f>
        <v>71</v>
      </c>
      <c r="S189" s="439">
        <f>[6]B!$I$2621</f>
        <v>28</v>
      </c>
      <c r="T189" s="439">
        <f>[6]B!$L$2621</f>
        <v>0</v>
      </c>
      <c r="U189" s="144"/>
      <c r="V189" s="97">
        <f>[6]B!$AL$2621</f>
        <v>4408040</v>
      </c>
    </row>
    <row r="190" spans="1:22" ht="15" customHeight="1" x14ac:dyDescent="0.2">
      <c r="A190" s="149"/>
      <c r="B190" s="150" t="s">
        <v>282</v>
      </c>
      <c r="C190" s="286">
        <f>[6]B!C2622</f>
        <v>0</v>
      </c>
      <c r="D190" s="286">
        <f>[6]B!H2622</f>
        <v>0</v>
      </c>
      <c r="E190" s="282">
        <f>[6]B!I2622</f>
        <v>0</v>
      </c>
      <c r="F190" s="282">
        <f>[6]B!J2622</f>
        <v>0</v>
      </c>
      <c r="G190" s="282">
        <f>[6]B!K2622</f>
        <v>0</v>
      </c>
      <c r="H190" s="282">
        <f>[6]B!L2622</f>
        <v>0</v>
      </c>
      <c r="I190" s="282">
        <f>[6]B!M2622</f>
        <v>0</v>
      </c>
      <c r="J190" s="282">
        <f>[6]B!N2622</f>
        <v>0</v>
      </c>
      <c r="K190" s="284"/>
      <c r="L190" s="282">
        <f>[6]B!AD2622</f>
        <v>0</v>
      </c>
      <c r="M190" s="282">
        <f>[6]B!AE2622</f>
        <v>0</v>
      </c>
      <c r="N190" s="282">
        <f>[6]B!AF2622</f>
        <v>0</v>
      </c>
      <c r="O190" s="282">
        <f>[6]B!AG2622</f>
        <v>0</v>
      </c>
      <c r="P190" s="282">
        <f>[6]B!AH2622</f>
        <v>0</v>
      </c>
      <c r="Q190" s="282">
        <f>[6]B!AI2622</f>
        <v>0</v>
      </c>
      <c r="R190" s="282">
        <f>[6]B!AJ2622</f>
        <v>0</v>
      </c>
      <c r="S190" s="439">
        <f>[6]B!$I$2622</f>
        <v>0</v>
      </c>
      <c r="T190" s="439">
        <f>[6]B!$L$2622</f>
        <v>0</v>
      </c>
      <c r="U190" s="144"/>
      <c r="V190" s="97">
        <f>[6]B!$AL$2622</f>
        <v>0</v>
      </c>
    </row>
    <row r="191" spans="1:22" ht="15" customHeight="1" x14ac:dyDescent="0.2">
      <c r="A191" s="149"/>
      <c r="B191" s="150" t="s">
        <v>283</v>
      </c>
      <c r="C191" s="439">
        <f>SUM([6]B!C2623:C2627)</f>
        <v>0</v>
      </c>
      <c r="D191" s="439">
        <f>SUM([6]B!H2623:H2627)</f>
        <v>0</v>
      </c>
      <c r="E191" s="441">
        <f>SUM([6]B!I2623:I2627)</f>
        <v>0</v>
      </c>
      <c r="F191" s="441">
        <f>SUM([6]B!J2623:J2627)</f>
        <v>0</v>
      </c>
      <c r="G191" s="441">
        <f>SUM([6]B!K2623:K2627)</f>
        <v>0</v>
      </c>
      <c r="H191" s="441">
        <f>SUM([6]B!L2623:L2627)</f>
        <v>0</v>
      </c>
      <c r="I191" s="441">
        <f>SUM([6]B!M2623:M2627)</f>
        <v>0</v>
      </c>
      <c r="J191" s="441">
        <f>SUM([6]B!N2623:N2627)</f>
        <v>0</v>
      </c>
      <c r="K191" s="284"/>
      <c r="L191" s="441">
        <f>SUM([6]B!AD2623:AD2627)</f>
        <v>0</v>
      </c>
      <c r="M191" s="441">
        <f>SUM([6]B!AE2623:AE2627)</f>
        <v>0</v>
      </c>
      <c r="N191" s="441">
        <f>SUM([6]B!AF2623:AF2627)</f>
        <v>0</v>
      </c>
      <c r="O191" s="441">
        <f>SUM([6]B!AG2623:AG2627)</f>
        <v>0</v>
      </c>
      <c r="P191" s="441">
        <f>SUM([6]B!AH2623:AH2627)</f>
        <v>0</v>
      </c>
      <c r="Q191" s="441">
        <f>SUM([6]B!AI2623:AI2627)</f>
        <v>0</v>
      </c>
      <c r="R191" s="441">
        <f>SUM([6]B!AJ2623:AJ2627)</f>
        <v>0</v>
      </c>
      <c r="S191" s="441">
        <f>SUM([6]B!I2623:I2627)</f>
        <v>0</v>
      </c>
      <c r="T191" s="441">
        <f>SUM([6]B!L2623:L2627)</f>
        <v>0</v>
      </c>
      <c r="U191" s="151"/>
      <c r="V191" s="441">
        <f>SUM([6]B!AL2623:AL2627)</f>
        <v>0</v>
      </c>
    </row>
    <row r="192" spans="1:22" ht="15" customHeight="1" x14ac:dyDescent="0.2">
      <c r="A192" s="145" t="s">
        <v>284</v>
      </c>
      <c r="B192" s="146" t="s">
        <v>285</v>
      </c>
      <c r="C192" s="279">
        <f>[6]B!C2858</f>
        <v>126</v>
      </c>
      <c r="D192" s="279">
        <f>[6]B!H2858</f>
        <v>118</v>
      </c>
      <c r="E192" s="282">
        <f>[6]B!I2858</f>
        <v>104</v>
      </c>
      <c r="F192" s="282">
        <f>[6]B!J2858</f>
        <v>14</v>
      </c>
      <c r="G192" s="282">
        <f>[6]B!K2858</f>
        <v>3</v>
      </c>
      <c r="H192" s="282">
        <f>[6]B!L2858</f>
        <v>3</v>
      </c>
      <c r="I192" s="282">
        <f>[6]B!M2858</f>
        <v>1</v>
      </c>
      <c r="J192" s="282">
        <f>[6]B!N2858</f>
        <v>1</v>
      </c>
      <c r="K192" s="280">
        <v>6</v>
      </c>
      <c r="L192" s="282">
        <f>[6]B!AD2858</f>
        <v>7</v>
      </c>
      <c r="M192" s="282">
        <f>[6]B!AE2858</f>
        <v>0</v>
      </c>
      <c r="N192" s="282">
        <f>[6]B!AF2858</f>
        <v>0</v>
      </c>
      <c r="O192" s="282">
        <f>[6]B!AG2858</f>
        <v>25</v>
      </c>
      <c r="P192" s="282">
        <f>[6]B!AH2858</f>
        <v>0</v>
      </c>
      <c r="Q192" s="282">
        <f>[6]B!AI2858</f>
        <v>0</v>
      </c>
      <c r="R192" s="282">
        <f>[6]B!AJ2858</f>
        <v>15</v>
      </c>
      <c r="S192" s="439">
        <f>[6]B!$I$2858</f>
        <v>104</v>
      </c>
      <c r="T192" s="439">
        <f>[6]B!$L$2858</f>
        <v>3</v>
      </c>
      <c r="U192" s="151"/>
      <c r="V192" s="100">
        <f>[6]B!$AL$2858</f>
        <v>50839450</v>
      </c>
    </row>
    <row r="193" spans="1:28" ht="15" customHeight="1" x14ac:dyDescent="0.2">
      <c r="A193" s="145" t="s">
        <v>286</v>
      </c>
      <c r="B193" s="146" t="s">
        <v>287</v>
      </c>
      <c r="C193" s="283">
        <f>SUM([6]B!C3084)</f>
        <v>93</v>
      </c>
      <c r="D193" s="283">
        <f>SUM([6]B!H3084)</f>
        <v>49</v>
      </c>
      <c r="E193" s="282">
        <f>SUM([6]B!I3084)</f>
        <v>47</v>
      </c>
      <c r="F193" s="282">
        <f>SUM([6]B!J3084)</f>
        <v>2</v>
      </c>
      <c r="G193" s="282">
        <f>SUM([6]B!K3084)</f>
        <v>0</v>
      </c>
      <c r="H193" s="282">
        <f>SUM([6]B!L3084)</f>
        <v>42</v>
      </c>
      <c r="I193" s="282">
        <f>SUM([6]B!M3084)</f>
        <v>2</v>
      </c>
      <c r="J193" s="282">
        <f>SUM([6]B!N3084)</f>
        <v>0</v>
      </c>
      <c r="K193" s="282">
        <v>91</v>
      </c>
      <c r="L193" s="282">
        <f>SUM([6]B!AD3084)</f>
        <v>0</v>
      </c>
      <c r="M193" s="282">
        <f>SUM([6]B!AE3084)</f>
        <v>0</v>
      </c>
      <c r="N193" s="282">
        <f>SUM([6]B!AF3084)</f>
        <v>0</v>
      </c>
      <c r="O193" s="282">
        <f>SUM([6]B!AG3084)</f>
        <v>0</v>
      </c>
      <c r="P193" s="282">
        <f>SUM([6]B!AH3084)</f>
        <v>0</v>
      </c>
      <c r="Q193" s="282">
        <f>SUM([6]B!AI3084)</f>
        <v>0</v>
      </c>
      <c r="R193" s="282">
        <f>SUM([6]B!AJ3084)</f>
        <v>0</v>
      </c>
      <c r="S193" s="439">
        <f>[6]B!$I$3084</f>
        <v>47</v>
      </c>
      <c r="T193" s="439">
        <f>[6]B!$L$3084</f>
        <v>42</v>
      </c>
      <c r="U193" s="151"/>
      <c r="V193" s="152">
        <f>[6]B!AL3084</f>
        <v>1521650</v>
      </c>
    </row>
    <row r="194" spans="1:28" ht="15" customHeight="1" x14ac:dyDescent="0.2">
      <c r="A194" s="153" t="s">
        <v>286</v>
      </c>
      <c r="B194" s="154" t="s">
        <v>288</v>
      </c>
      <c r="C194" s="287">
        <f>[6]B!C2870</f>
        <v>9</v>
      </c>
      <c r="D194" s="279">
        <f>[6]B!H2870</f>
        <v>7</v>
      </c>
      <c r="E194" s="288">
        <f>[6]B!I2870</f>
        <v>7</v>
      </c>
      <c r="F194" s="288">
        <f>[6]B!J2870</f>
        <v>0</v>
      </c>
      <c r="G194" s="288">
        <f>[6]B!K2870</f>
        <v>0</v>
      </c>
      <c r="H194" s="288">
        <f>[6]B!L2870</f>
        <v>2</v>
      </c>
      <c r="I194" s="288">
        <f>[6]B!M2870</f>
        <v>0</v>
      </c>
      <c r="J194" s="288">
        <f>[6]B!N2870</f>
        <v>0</v>
      </c>
      <c r="K194" s="289"/>
      <c r="L194" s="288">
        <f>[6]B!AD2870</f>
        <v>0</v>
      </c>
      <c r="M194" s="288">
        <f>[6]B!AE2870</f>
        <v>0</v>
      </c>
      <c r="N194" s="288">
        <f>[6]B!AF2870</f>
        <v>0</v>
      </c>
      <c r="O194" s="288">
        <f>[6]B!AG2870</f>
        <v>0</v>
      </c>
      <c r="P194" s="288">
        <f>[6]B!AH2870</f>
        <v>0</v>
      </c>
      <c r="Q194" s="288">
        <f>[6]B!AI2870</f>
        <v>0</v>
      </c>
      <c r="R194" s="288">
        <f>[6]B!AJ2870</f>
        <v>0</v>
      </c>
      <c r="S194" s="144"/>
      <c r="T194" s="144"/>
      <c r="U194" s="442">
        <f>[6]B!C2870</f>
        <v>9</v>
      </c>
      <c r="V194" s="442">
        <f>+([6]B!$AL2870)*0.75</f>
        <v>345660</v>
      </c>
    </row>
    <row r="195" spans="1:28" s="3" customFormat="1" ht="15" customHeight="1" x14ac:dyDescent="0.2">
      <c r="A195" s="610" t="s">
        <v>289</v>
      </c>
      <c r="B195" s="610"/>
      <c r="C195" s="290">
        <f>SUM(C175:C188)+C192+C193+C194</f>
        <v>1069</v>
      </c>
      <c r="D195" s="290">
        <f t="shared" ref="D195:J195" si="9">SUM(D175:D188)+D192+D193+D194</f>
        <v>884</v>
      </c>
      <c r="E195" s="290">
        <f t="shared" si="9"/>
        <v>674</v>
      </c>
      <c r="F195" s="290">
        <f t="shared" si="9"/>
        <v>210</v>
      </c>
      <c r="G195" s="290">
        <f t="shared" si="9"/>
        <v>22</v>
      </c>
      <c r="H195" s="290">
        <f t="shared" si="9"/>
        <v>130</v>
      </c>
      <c r="I195" s="290">
        <f t="shared" si="9"/>
        <v>27</v>
      </c>
      <c r="J195" s="290">
        <f t="shared" si="9"/>
        <v>6</v>
      </c>
      <c r="K195" s="290">
        <f>SUM(K176:K182)+K192+K193+K184+K185+K186+K187</f>
        <v>254</v>
      </c>
      <c r="L195" s="290">
        <f t="shared" ref="L195:R195" si="10">SUM(L175:L188)+L192+L193+L194</f>
        <v>17</v>
      </c>
      <c r="M195" s="290">
        <f t="shared" si="10"/>
        <v>0</v>
      </c>
      <c r="N195" s="290">
        <f t="shared" si="10"/>
        <v>0</v>
      </c>
      <c r="O195" s="290">
        <f t="shared" si="10"/>
        <v>25</v>
      </c>
      <c r="P195" s="290">
        <f t="shared" si="10"/>
        <v>0</v>
      </c>
      <c r="Q195" s="290">
        <f t="shared" si="10"/>
        <v>0</v>
      </c>
      <c r="R195" s="290">
        <f t="shared" si="10"/>
        <v>223</v>
      </c>
      <c r="S195" s="443">
        <f>SUM(S175:S188)+S192+S193</f>
        <v>667</v>
      </c>
      <c r="T195" s="443">
        <f>SUM(T175:T188)+T192+T193</f>
        <v>128</v>
      </c>
      <c r="U195" s="442">
        <f>SUM(U194)</f>
        <v>9</v>
      </c>
      <c r="V195" s="102">
        <f>SUM(V175:V188)+V192+V193+V194</f>
        <v>206921815</v>
      </c>
    </row>
    <row r="196" spans="1:28" ht="24.95" customHeight="1" x14ac:dyDescent="0.2">
      <c r="A196" s="648" t="s">
        <v>290</v>
      </c>
      <c r="B196" s="648"/>
      <c r="C196" s="648"/>
      <c r="D196" s="648"/>
      <c r="E196" s="648"/>
      <c r="F196" s="648"/>
    </row>
    <row r="197" spans="1:28" ht="51" customHeight="1" x14ac:dyDescent="0.2">
      <c r="A197" s="550" t="s">
        <v>291</v>
      </c>
      <c r="B197" s="625"/>
      <c r="C197" s="556" t="s">
        <v>160</v>
      </c>
      <c r="D197" s="556" t="s">
        <v>292</v>
      </c>
      <c r="E197" s="596" t="s">
        <v>293</v>
      </c>
      <c r="F197" s="596" t="s">
        <v>294</v>
      </c>
      <c r="G197" s="476" t="s">
        <v>295</v>
      </c>
      <c r="H197" s="476" t="s">
        <v>296</v>
      </c>
      <c r="I197" s="476" t="s">
        <v>297</v>
      </c>
      <c r="J197" s="291" t="s">
        <v>297</v>
      </c>
    </row>
    <row r="198" spans="1:28" ht="32.25" customHeight="1" x14ac:dyDescent="0.2">
      <c r="A198" s="554"/>
      <c r="B198" s="627"/>
      <c r="C198" s="558"/>
      <c r="D198" s="558"/>
      <c r="E198" s="598"/>
      <c r="F198" s="598"/>
      <c r="G198" s="292" t="s">
        <v>293</v>
      </c>
      <c r="H198" s="292" t="s">
        <v>294</v>
      </c>
      <c r="I198" s="292" t="s">
        <v>293</v>
      </c>
      <c r="J198" s="293" t="s">
        <v>294</v>
      </c>
      <c r="S198" s="3"/>
      <c r="T198" s="3"/>
      <c r="U198" s="3"/>
      <c r="V198" s="3"/>
    </row>
    <row r="199" spans="1:28" ht="15" customHeight="1" x14ac:dyDescent="0.2">
      <c r="A199" s="604" t="s">
        <v>298</v>
      </c>
      <c r="B199" s="643"/>
      <c r="C199" s="445">
        <f>SUM(E199:F199)</f>
        <v>443</v>
      </c>
      <c r="D199" s="294">
        <v>271</v>
      </c>
      <c r="E199" s="295">
        <f>SUM([6]B!P1380,[6]B!P1514,[6]B!P1696,[6]B!P1760,[6]B!P1834,[6]B!P1877,[6]B!P2093,[6]B!P2103,[6]B!P2190,[6]B!P2379,[6]B!P2419,[6]B!P2541,[6]B!P2575,[6]B!P2615,[6]B!P2631,[6]B!P2858,[6]B!P2870,[6]B!P3073)</f>
        <v>36</v>
      </c>
      <c r="F199" s="295">
        <f>SUM([6]B!Q1380,[6]B!Q1514,[6]B!Q1696,[6]B!Q1760,[6]B!Q1834,[6]B!Q1877,[6]B!Q2093,[6]B!Q2103,[6]B!Q2190,[6]B!Q2379,[6]B!Q2419,[6]B!Q2541,[6]B!Q2575,[6]B!Q2615,[6]B!Q2631,[6]B!Q2858,[6]B!Q2870,[6]B!Q3073)</f>
        <v>407</v>
      </c>
      <c r="G199" s="294"/>
      <c r="H199" s="296"/>
      <c r="I199" s="296"/>
      <c r="J199" s="297"/>
      <c r="K199" s="158" t="str">
        <f>AA199</f>
        <v/>
      </c>
      <c r="AA199" s="159" t="str">
        <f>IF(C199&lt;D199,"Beneficiarios MAI no puede ser mayor al TOTAL","")</f>
        <v/>
      </c>
      <c r="AB199" s="159">
        <f>IF(C199&lt;D199,1,0)</f>
        <v>0</v>
      </c>
    </row>
    <row r="200" spans="1:28" ht="15" customHeight="1" x14ac:dyDescent="0.2">
      <c r="A200" s="644" t="s">
        <v>299</v>
      </c>
      <c r="B200" s="645"/>
      <c r="C200" s="445">
        <f>SUM(E200:F200)</f>
        <v>211</v>
      </c>
      <c r="D200" s="298">
        <v>156</v>
      </c>
      <c r="E200" s="299">
        <f>SUM([6]B!S1380,[6]B!S1514,[6]B!S1696,[6]B!S1760,[6]B!S1834,[6]B!S1877,[6]B!S2093,[6]B!S2103,[6]B!S2190,[6]B!S2379,[6]B!S2419,[6]B!S2541,[6]B!S2575,[6]B!S2615,[6]B!S2631,[6]B!S2858,[6]B!S2870,[6]B!S3073)</f>
        <v>47</v>
      </c>
      <c r="F200" s="299">
        <f>SUM([6]B!T1380,[6]B!T1514,[6]B!T1696,[6]B!T1760,[6]B!T1834,[6]B!T1877,[6]B!T2093,[6]B!T2103,[6]B!T2190,[6]B!T2379,[6]B!T2419,[6]B!T2541,[6]B!T2575,[6]B!T2615,[6]B!T2631,[6]B!T2858,[6]B!T2870,[6]B!T3073)</f>
        <v>164</v>
      </c>
      <c r="G200" s="298"/>
      <c r="H200" s="300"/>
      <c r="I200" s="300"/>
      <c r="J200" s="300"/>
      <c r="K200" s="158" t="str">
        <f>AA200</f>
        <v/>
      </c>
      <c r="S200" s="3"/>
      <c r="T200" s="3"/>
      <c r="V200" s="3"/>
      <c r="AA200" s="159" t="str">
        <f>IF(C200&lt;D200,"Beneficiarios MAI no puede ser mayor al TOTAL","")</f>
        <v/>
      </c>
      <c r="AB200" s="159">
        <f>IF(C200&lt;D200,1,0)</f>
        <v>0</v>
      </c>
    </row>
    <row r="201" spans="1:28" ht="15" customHeight="1" x14ac:dyDescent="0.2">
      <c r="A201" s="646" t="s">
        <v>300</v>
      </c>
      <c r="B201" s="160" t="s">
        <v>301</v>
      </c>
      <c r="C201" s="445">
        <f>SUM(E201:F201)</f>
        <v>161</v>
      </c>
      <c r="D201" s="294">
        <v>143</v>
      </c>
      <c r="E201" s="295">
        <f>SUM([6]B!Y1380,[6]B!Y1514,[6]B!Y1696,[6]B!Y1760,[6]B!Y1834,[6]B!Y1877,[6]B!Y2093,[6]B!Y2103,[6]B!Y2190,[6]B!Y2379,[6]B!Y2419,[6]B!Y2541,[6]B!Y2575,[6]B!Y2615,[6]B!Y2631,[6]B!Y2858,[6]B!Y2870,[6]B!Y3073)</f>
        <v>12</v>
      </c>
      <c r="F201" s="295">
        <f>SUM([6]B!Z1380,[6]B!Z1514,[6]B!Z1696,[6]B!Z1760,[6]B!Z1834,[6]B!Z1877,[6]B!Z2093,[6]B!Z2103,[6]B!Z2190,[6]B!Z2379,[6]B!Z2419,[6]B!Z2541,[6]B!Z2575,[6]B!Z2615,[6]B!Z2631,[6]B!Z2858,[6]B!Z2870,[6]B!Z3073)</f>
        <v>149</v>
      </c>
      <c r="G201" s="294"/>
      <c r="H201" s="296"/>
      <c r="I201" s="296"/>
      <c r="J201" s="296"/>
      <c r="K201" s="158" t="str">
        <f>AA201</f>
        <v/>
      </c>
      <c r="AA201" s="159" t="str">
        <f>IF(C201&lt;D201,"Beneficiarios MAI no puede ser mayor al TOTAL","")</f>
        <v/>
      </c>
      <c r="AB201" s="159">
        <f>IF(C201&lt;D201,1,0)</f>
        <v>0</v>
      </c>
    </row>
    <row r="202" spans="1:28" ht="15" customHeight="1" x14ac:dyDescent="0.2">
      <c r="A202" s="647"/>
      <c r="B202" s="161" t="s">
        <v>302</v>
      </c>
      <c r="C202" s="446">
        <f>SUM(E202:F202)</f>
        <v>0</v>
      </c>
      <c r="D202" s="301"/>
      <c r="E202" s="302">
        <f>SUM([6]B!V1380,[6]B!V1514,[6]B!V1696,[6]B!V1760,[6]B!V1834,[6]B!V1877,[6]B!V2093,[6]B!V2103,[6]B!V2190,[6]B!V2379,[6]B!V2419,[6]B!V2541,[6]B!V2575,[6]B!V2615,[6]B!V2631,[6]B!V2858,[6]B!V2870,[6]B!V3073)</f>
        <v>0</v>
      </c>
      <c r="F202" s="302">
        <f>SUM([6]B!W1380,[6]B!W1514,[6]B!W1696,[6]B!W1760,[6]B!W1834,[6]B!W1877,[6]B!W2093,[6]B!W2103,[6]B!W2190,[6]B!W2379,[6]B!W2419,[6]B!W2541,[6]B!W2575,[6]B!W2615,[6]B!W2631,[6]B!W2858,[6]B!W2870,[6]B!W3073)</f>
        <v>0</v>
      </c>
      <c r="G202" s="301"/>
      <c r="H202" s="303"/>
      <c r="I202" s="303"/>
      <c r="J202" s="303"/>
      <c r="K202" s="158" t="str">
        <f>AA202</f>
        <v/>
      </c>
      <c r="AA202" s="159" t="str">
        <f>IF(C202&lt;D202,"Beneficiarios MAI no puede ser mayor al TOTAL","")</f>
        <v/>
      </c>
      <c r="AB202" s="159">
        <f>IF(C202&lt;D202,1,0)</f>
        <v>0</v>
      </c>
    </row>
    <row r="203" spans="1:28" ht="24.95" customHeight="1" x14ac:dyDescent="0.2">
      <c r="A203" s="648" t="s">
        <v>303</v>
      </c>
      <c r="B203" s="648"/>
      <c r="C203" s="480"/>
      <c r="D203" s="480"/>
      <c r="E203" s="2"/>
      <c r="F203" s="2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</row>
    <row r="204" spans="1:28" ht="29.25" customHeight="1" x14ac:dyDescent="0.2">
      <c r="A204" s="649" t="s">
        <v>304</v>
      </c>
      <c r="B204" s="650"/>
      <c r="C204" s="556" t="s">
        <v>5</v>
      </c>
      <c r="D204" s="574" t="s">
        <v>6</v>
      </c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74"/>
    </row>
    <row r="205" spans="1:28" ht="20.25" customHeight="1" x14ac:dyDescent="0.2">
      <c r="A205" s="651"/>
      <c r="B205" s="652"/>
      <c r="C205" s="558"/>
      <c r="D205" s="575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74"/>
    </row>
    <row r="206" spans="1:28" ht="15" customHeight="1" x14ac:dyDescent="0.2">
      <c r="A206" s="660" t="s">
        <v>305</v>
      </c>
      <c r="B206" s="661"/>
      <c r="C206" s="447">
        <f>[6]B!C2862</f>
        <v>3</v>
      </c>
      <c r="D206" s="448">
        <f>[6]B!I2862</f>
        <v>3</v>
      </c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74"/>
      <c r="U206" s="74"/>
    </row>
    <row r="207" spans="1:28" ht="15" customHeight="1" x14ac:dyDescent="0.2">
      <c r="A207" s="662" t="s">
        <v>306</v>
      </c>
      <c r="B207" s="662"/>
      <c r="C207" s="449">
        <f>SUM([6]B!C2861+[6]B!C2863)</f>
        <v>1</v>
      </c>
      <c r="D207" s="450">
        <f>[6]B!I2861+[6]B!I2863</f>
        <v>1</v>
      </c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74"/>
    </row>
    <row r="208" spans="1:28" ht="24.95" customHeight="1" x14ac:dyDescent="0.2">
      <c r="A208" s="663" t="s">
        <v>307</v>
      </c>
      <c r="B208" s="663"/>
      <c r="C208" s="482"/>
      <c r="D208" s="304"/>
      <c r="E208" s="304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74"/>
      <c r="S208" s="260"/>
      <c r="T208" s="260"/>
    </row>
    <row r="209" spans="1:22" ht="24.95" customHeight="1" x14ac:dyDescent="0.2">
      <c r="A209" s="664" t="s">
        <v>229</v>
      </c>
      <c r="B209" s="664"/>
      <c r="C209" s="556" t="s">
        <v>160</v>
      </c>
      <c r="D209" s="588" t="s">
        <v>230</v>
      </c>
      <c r="E209" s="589"/>
      <c r="F209" s="589"/>
      <c r="G209" s="589"/>
      <c r="H209" s="590" t="s">
        <v>172</v>
      </c>
      <c r="I209" s="591"/>
      <c r="J209" s="592"/>
      <c r="K209" s="665" t="s">
        <v>173</v>
      </c>
      <c r="L209" s="614"/>
      <c r="M209" s="614"/>
      <c r="N209" s="596" t="s">
        <v>174</v>
      </c>
      <c r="O209" s="599" t="s">
        <v>175</v>
      </c>
      <c r="P209" s="600"/>
      <c r="Q209" s="568" t="s">
        <v>176</v>
      </c>
    </row>
    <row r="210" spans="1:22" s="84" customFormat="1" ht="20.100000000000001" customHeight="1" x14ac:dyDescent="0.2">
      <c r="A210" s="664"/>
      <c r="B210" s="664"/>
      <c r="C210" s="557"/>
      <c r="D210" s="615" t="s">
        <v>178</v>
      </c>
      <c r="E210" s="621" t="s">
        <v>179</v>
      </c>
      <c r="F210" s="621"/>
      <c r="G210" s="578" t="s">
        <v>239</v>
      </c>
      <c r="H210" s="580" t="s">
        <v>181</v>
      </c>
      <c r="I210" s="582" t="s">
        <v>182</v>
      </c>
      <c r="J210" s="584" t="s">
        <v>183</v>
      </c>
      <c r="K210" s="586" t="s">
        <v>308</v>
      </c>
      <c r="L210" s="587" t="s">
        <v>185</v>
      </c>
      <c r="M210" s="601" t="s">
        <v>186</v>
      </c>
      <c r="N210" s="597"/>
      <c r="O210" s="602" t="s">
        <v>187</v>
      </c>
      <c r="P210" s="603" t="s">
        <v>188</v>
      </c>
      <c r="Q210" s="569"/>
      <c r="S210" s="5"/>
      <c r="T210" s="5"/>
      <c r="U210" s="5"/>
      <c r="V210" s="5"/>
    </row>
    <row r="211" spans="1:22" s="84" customFormat="1" ht="20.100000000000001" customHeight="1" x14ac:dyDescent="0.2">
      <c r="A211" s="664"/>
      <c r="B211" s="664"/>
      <c r="C211" s="558"/>
      <c r="D211" s="616"/>
      <c r="E211" s="121" t="s">
        <v>189</v>
      </c>
      <c r="F211" s="89" t="s">
        <v>190</v>
      </c>
      <c r="G211" s="579"/>
      <c r="H211" s="581"/>
      <c r="I211" s="583"/>
      <c r="J211" s="585"/>
      <c r="K211" s="586"/>
      <c r="L211" s="587"/>
      <c r="M211" s="601"/>
      <c r="N211" s="598"/>
      <c r="O211" s="602"/>
      <c r="P211" s="603"/>
      <c r="Q211" s="570"/>
      <c r="S211" s="5"/>
      <c r="T211" s="5"/>
      <c r="U211" s="5"/>
      <c r="V211" s="5"/>
    </row>
    <row r="212" spans="1:22" ht="15" customHeight="1" x14ac:dyDescent="0.2">
      <c r="A212" s="667" t="s">
        <v>309</v>
      </c>
      <c r="B212" s="165" t="s">
        <v>310</v>
      </c>
      <c r="C212" s="165">
        <f>SUM([6]B!C1242:C1282)</f>
        <v>36</v>
      </c>
      <c r="D212" s="165">
        <f>SUM([6]B!D1242:D1285)</f>
        <v>36</v>
      </c>
      <c r="E212" s="165">
        <f>SUM([6]B!E1242:E1285)</f>
        <v>36</v>
      </c>
      <c r="F212" s="165">
        <f>SUM([6]B!F1242:F1285)</f>
        <v>0</v>
      </c>
      <c r="G212" s="165">
        <f>SUM([6]B!G1242:G1285)</f>
        <v>0</v>
      </c>
      <c r="H212" s="165">
        <f>SUM([6]B!AA1242:AA1285)</f>
        <v>8</v>
      </c>
      <c r="I212" s="165">
        <f>SUM([6]B!AB1242:AB1285)</f>
        <v>28</v>
      </c>
      <c r="J212" s="165">
        <f>SUM([6]B!AC1242:AC1285)</f>
        <v>0</v>
      </c>
      <c r="K212" s="165">
        <f>SUM([6]B!AD1242:AD1285)</f>
        <v>0</v>
      </c>
      <c r="L212" s="165">
        <f>SUM([6]B!AE1242:AE1285)</f>
        <v>0</v>
      </c>
      <c r="M212" s="165">
        <f>SUM([6]B!AF1242:AF1285)</f>
        <v>0</v>
      </c>
      <c r="N212" s="165">
        <f>SUM([6]B!AG1242:AG1285)</f>
        <v>0</v>
      </c>
      <c r="O212" s="165">
        <f>SUM([6]B!AH1242:AH1285)</f>
        <v>0</v>
      </c>
      <c r="P212" s="165">
        <f>SUM([6]B!AI1242:AI1285)</f>
        <v>3</v>
      </c>
      <c r="Q212" s="165">
        <f>SUM([6]B!AJ1242:AJ1285)</f>
        <v>0</v>
      </c>
    </row>
    <row r="213" spans="1:22" ht="15" customHeight="1" x14ac:dyDescent="0.2">
      <c r="A213" s="563"/>
      <c r="B213" s="166" t="s">
        <v>311</v>
      </c>
      <c r="C213" s="305">
        <f>SUM([6]B!C1283:C1297)</f>
        <v>11</v>
      </c>
      <c r="D213" s="305">
        <f>SUM([6]B!D1286:D1297)</f>
        <v>11</v>
      </c>
      <c r="E213" s="305">
        <f>SUM([6]B!E1286:E1297)</f>
        <v>11</v>
      </c>
      <c r="F213" s="305">
        <f>SUM([6]B!F1286:F1297)</f>
        <v>0</v>
      </c>
      <c r="G213" s="305">
        <f>SUM([6]B!G1286:G1297)</f>
        <v>0</v>
      </c>
      <c r="H213" s="305">
        <f>SUM([6]B!AA1286:AA1297)</f>
        <v>0</v>
      </c>
      <c r="I213" s="305">
        <f>SUM([6]B!AB1286:AB1297)</f>
        <v>11</v>
      </c>
      <c r="J213" s="305">
        <f>SUM([6]B!AC1286:AC1297)</f>
        <v>0</v>
      </c>
      <c r="K213" s="305">
        <f>SUM([6]B!AD1286:AD1297)</f>
        <v>0</v>
      </c>
      <c r="L213" s="305">
        <f>SUM([6]B!AE1286:AE1297)</f>
        <v>0</v>
      </c>
      <c r="M213" s="305">
        <f>SUM([6]B!AF1286:AF1297)</f>
        <v>0</v>
      </c>
      <c r="N213" s="305">
        <f>SUM([6]B!AG1286:AG1297)</f>
        <v>0</v>
      </c>
      <c r="O213" s="305">
        <f>SUM([6]B!AH1286:AH1297)</f>
        <v>0</v>
      </c>
      <c r="P213" s="305">
        <f>SUM([6]B!AI1286:AI1297)</f>
        <v>0</v>
      </c>
      <c r="Q213" s="305">
        <f>SUM([6]B!AJ1286:AJ1297)</f>
        <v>0</v>
      </c>
      <c r="U213" s="84"/>
      <c r="V213" s="84"/>
    </row>
    <row r="214" spans="1:22" ht="15" customHeight="1" x14ac:dyDescent="0.2">
      <c r="A214" s="668"/>
      <c r="B214" s="479" t="s">
        <v>160</v>
      </c>
      <c r="C214" s="168">
        <f>SUM(C212:C213)</f>
        <v>47</v>
      </c>
      <c r="D214" s="306">
        <f>SUM(D212:D213)</f>
        <v>47</v>
      </c>
      <c r="E214" s="307">
        <f t="shared" ref="E214:Q214" si="11">SUM(E212:E213)</f>
        <v>47</v>
      </c>
      <c r="F214" s="308">
        <f t="shared" si="11"/>
        <v>0</v>
      </c>
      <c r="G214" s="309">
        <f t="shared" si="11"/>
        <v>0</v>
      </c>
      <c r="H214" s="307">
        <f t="shared" si="11"/>
        <v>8</v>
      </c>
      <c r="I214" s="310">
        <f t="shared" si="11"/>
        <v>39</v>
      </c>
      <c r="J214" s="308">
        <f t="shared" si="11"/>
        <v>0</v>
      </c>
      <c r="K214" s="307">
        <f t="shared" si="11"/>
        <v>0</v>
      </c>
      <c r="L214" s="310">
        <f t="shared" si="11"/>
        <v>0</v>
      </c>
      <c r="M214" s="308">
        <f t="shared" si="11"/>
        <v>0</v>
      </c>
      <c r="N214" s="308">
        <f t="shared" si="11"/>
        <v>0</v>
      </c>
      <c r="O214" s="307">
        <f t="shared" si="11"/>
        <v>0</v>
      </c>
      <c r="P214" s="308">
        <f t="shared" si="11"/>
        <v>3</v>
      </c>
      <c r="Q214" s="306">
        <f t="shared" si="11"/>
        <v>0</v>
      </c>
      <c r="U214" s="84"/>
      <c r="V214" s="84"/>
    </row>
    <row r="215" spans="1:22" ht="15" customHeight="1" x14ac:dyDescent="0.2">
      <c r="A215" s="667" t="s">
        <v>312</v>
      </c>
      <c r="B215" s="165" t="s">
        <v>310</v>
      </c>
      <c r="C215" s="484">
        <f>SUM([6]B!C1382:C1420)</f>
        <v>1236</v>
      </c>
      <c r="D215" s="484">
        <f>SUM([6]B!D1382:D1420)</f>
        <v>1235</v>
      </c>
      <c r="E215" s="484">
        <f>SUM([6]B!E1382:E1420)</f>
        <v>1234</v>
      </c>
      <c r="F215" s="484">
        <f>SUM([6]B!F1382:F1420)</f>
        <v>1</v>
      </c>
      <c r="G215" s="484">
        <f>SUM([6]B!G1382:G1420)</f>
        <v>1</v>
      </c>
      <c r="H215" s="484">
        <f>SUM([6]B!AA1382:AA1420)</f>
        <v>9</v>
      </c>
      <c r="I215" s="484">
        <f>SUM([6]B!AB1382:AB1420)</f>
        <v>1227</v>
      </c>
      <c r="J215" s="484">
        <f>SUM([6]B!AC1382:AC1420)</f>
        <v>0</v>
      </c>
      <c r="K215" s="484">
        <f>SUM([6]B!AD1382:AD1420)</f>
        <v>0</v>
      </c>
      <c r="L215" s="484">
        <f>SUM([6]B!AE1382:AE1420)</f>
        <v>0</v>
      </c>
      <c r="M215" s="484">
        <f>SUM([6]B!AF1382:AF1420)</f>
        <v>0</v>
      </c>
      <c r="N215" s="484">
        <f>SUM([6]B!AG1382:AG1420)</f>
        <v>0</v>
      </c>
      <c r="O215" s="484">
        <f>SUM([6]B!AH1382:AH1420)</f>
        <v>0</v>
      </c>
      <c r="P215" s="484">
        <f>SUM([6]B!AI1382:AI1420)</f>
        <v>0</v>
      </c>
      <c r="Q215" s="169">
        <f>SUM([6]B!AJ1382:AJ1420)</f>
        <v>1</v>
      </c>
      <c r="S215" s="84"/>
      <c r="T215" s="84"/>
    </row>
    <row r="216" spans="1:22" ht="15" customHeight="1" x14ac:dyDescent="0.2">
      <c r="A216" s="563"/>
      <c r="B216" s="166" t="s">
        <v>313</v>
      </c>
      <c r="C216" s="311">
        <f>SUM([6]B!C1421:C1428)</f>
        <v>321</v>
      </c>
      <c r="D216" s="311">
        <f>SUM([6]B!D1421:D1428)</f>
        <v>321</v>
      </c>
      <c r="E216" s="311">
        <f>SUM([6]B!E1421:E1428)</f>
        <v>321</v>
      </c>
      <c r="F216" s="311">
        <f>SUM([6]B!F1421:F1428)</f>
        <v>0</v>
      </c>
      <c r="G216" s="311">
        <f>SUM([6]B!G1421:G1428)</f>
        <v>0</v>
      </c>
      <c r="H216" s="311">
        <f>SUM([6]B!AA1421:AA1428)</f>
        <v>0</v>
      </c>
      <c r="I216" s="311">
        <f>SUM([6]B!AB1421:AB1428)</f>
        <v>321</v>
      </c>
      <c r="J216" s="311">
        <f>SUM([6]B!AC1421:AC1428)</f>
        <v>0</v>
      </c>
      <c r="K216" s="311">
        <f>SUM([6]B!AD1421:AD1428)</f>
        <v>0</v>
      </c>
      <c r="L216" s="311">
        <f>SUM([6]B!AE1421:AE1428)</f>
        <v>0</v>
      </c>
      <c r="M216" s="311">
        <f>SUM([6]B!AF1421:AF1428)</f>
        <v>0</v>
      </c>
      <c r="N216" s="311">
        <f>SUM([6]B!AG1421:AG1428)</f>
        <v>0</v>
      </c>
      <c r="O216" s="311">
        <f>SUM([6]B!AH1421:AH1428)</f>
        <v>0</v>
      </c>
      <c r="P216" s="311">
        <f>SUM([6]B!AI1421:AI1428)</f>
        <v>0</v>
      </c>
      <c r="Q216" s="312">
        <f>SUM([6]B!AJ1421:AJ1428)</f>
        <v>0</v>
      </c>
      <c r="S216" s="84"/>
      <c r="T216" s="84"/>
    </row>
    <row r="217" spans="1:22" ht="15" customHeight="1" x14ac:dyDescent="0.2">
      <c r="A217" s="668"/>
      <c r="B217" s="479" t="s">
        <v>160</v>
      </c>
      <c r="C217" s="309">
        <f>SUM(C215:C216)</f>
        <v>1557</v>
      </c>
      <c r="D217" s="309">
        <f>SUM(D215:D216)</f>
        <v>1556</v>
      </c>
      <c r="E217" s="309">
        <f t="shared" ref="E217:Q217" si="12">SUM(E215:E216)</f>
        <v>1555</v>
      </c>
      <c r="F217" s="309">
        <f t="shared" si="12"/>
        <v>1</v>
      </c>
      <c r="G217" s="309">
        <f t="shared" si="12"/>
        <v>1</v>
      </c>
      <c r="H217" s="309">
        <f t="shared" si="12"/>
        <v>9</v>
      </c>
      <c r="I217" s="309">
        <f t="shared" si="12"/>
        <v>1548</v>
      </c>
      <c r="J217" s="309">
        <f t="shared" si="12"/>
        <v>0</v>
      </c>
      <c r="K217" s="309">
        <f t="shared" si="12"/>
        <v>0</v>
      </c>
      <c r="L217" s="309">
        <f t="shared" si="12"/>
        <v>0</v>
      </c>
      <c r="M217" s="309">
        <f t="shared" si="12"/>
        <v>0</v>
      </c>
      <c r="N217" s="309">
        <f t="shared" si="12"/>
        <v>0</v>
      </c>
      <c r="O217" s="309">
        <f t="shared" si="12"/>
        <v>0</v>
      </c>
      <c r="P217" s="309">
        <f t="shared" si="12"/>
        <v>0</v>
      </c>
      <c r="Q217" s="306">
        <f t="shared" si="12"/>
        <v>1</v>
      </c>
    </row>
    <row r="218" spans="1:22" ht="15" customHeight="1" x14ac:dyDescent="0.2">
      <c r="A218" s="667" t="s">
        <v>314</v>
      </c>
      <c r="B218" s="165" t="s">
        <v>310</v>
      </c>
      <c r="C218" s="311">
        <f>SUM([6]B!C1516:C1569)</f>
        <v>802</v>
      </c>
      <c r="D218" s="311">
        <f>SUM([6]B!D1516:D1569)</f>
        <v>800</v>
      </c>
      <c r="E218" s="311">
        <f>SUM([6]B!E1516:E1569)</f>
        <v>800</v>
      </c>
      <c r="F218" s="311">
        <f>SUM([6]B!F1516:F1564)</f>
        <v>0</v>
      </c>
      <c r="G218" s="311">
        <f>SUM([6]B!G1516:G1564)</f>
        <v>2</v>
      </c>
      <c r="H218" s="311">
        <f>SUM([6]B!AA1516:AA1564)</f>
        <v>464</v>
      </c>
      <c r="I218" s="311">
        <f>SUM([6]B!AB1516:AB1564)</f>
        <v>338</v>
      </c>
      <c r="J218" s="311">
        <f>SUM([6]B!AC1516:AC1564)</f>
        <v>0</v>
      </c>
      <c r="K218" s="311">
        <f>SUM([6]B!AD1516:AD1564)</f>
        <v>0</v>
      </c>
      <c r="L218" s="311">
        <f>SUM([6]B!AE1516:AE1564)</f>
        <v>0</v>
      </c>
      <c r="M218" s="311">
        <f>SUM([6]B!AF1516:AF1564)</f>
        <v>0</v>
      </c>
      <c r="N218" s="311">
        <f>SUM([6]B!AG1516:AG1564)</f>
        <v>0</v>
      </c>
      <c r="O218" s="311">
        <f>SUM([6]B!AH1516:AH1564)</f>
        <v>0</v>
      </c>
      <c r="P218" s="311">
        <f>SUM([6]B!AI1516:AI1564)</f>
        <v>0</v>
      </c>
      <c r="Q218" s="312">
        <f>SUM([6]B!AJ1516:AJ1564)</f>
        <v>0</v>
      </c>
    </row>
    <row r="219" spans="1:22" ht="15" customHeight="1" x14ac:dyDescent="0.2">
      <c r="A219" s="563"/>
      <c r="B219" s="170" t="s">
        <v>313</v>
      </c>
      <c r="C219" s="311">
        <f>SUM([6]B!C1570:C1585)</f>
        <v>7</v>
      </c>
      <c r="D219" s="311">
        <f>SUM([6]B!D1570:D1585)</f>
        <v>7</v>
      </c>
      <c r="E219" s="311">
        <f>SUM([6]B!E1570:E1585)</f>
        <v>7</v>
      </c>
      <c r="F219" s="311">
        <f>SUM([6]B!F1570:F1585)</f>
        <v>0</v>
      </c>
      <c r="G219" s="311">
        <f>SUM([6]B!G1570:G1585)</f>
        <v>0</v>
      </c>
      <c r="H219" s="311">
        <f>SUM([6]B!AA1570:AA1585)</f>
        <v>1</v>
      </c>
      <c r="I219" s="311">
        <f>SUM([6]B!AB1570:AB1585)</f>
        <v>6</v>
      </c>
      <c r="J219" s="311">
        <f>SUM([6]B!AC1570:AC1585)</f>
        <v>0</v>
      </c>
      <c r="K219" s="311">
        <f>SUM([6]B!AD1570:AD1585)</f>
        <v>0</v>
      </c>
      <c r="L219" s="311">
        <f>SUM([6]B!AE1570:AE1585)</f>
        <v>0</v>
      </c>
      <c r="M219" s="311">
        <f>SUM([6]B!AF1570:AF1585)</f>
        <v>0</v>
      </c>
      <c r="N219" s="311">
        <f>SUM([6]B!AG1570:AG1585)</f>
        <v>0</v>
      </c>
      <c r="O219" s="311">
        <f>SUM([6]B!AH1570:AH1585)</f>
        <v>0</v>
      </c>
      <c r="P219" s="311">
        <f>SUM([6]B!AI1570:AI1585)</f>
        <v>0</v>
      </c>
      <c r="Q219" s="312">
        <f>SUM([6]B!AJ1570:AJ1585)</f>
        <v>0</v>
      </c>
    </row>
    <row r="220" spans="1:22" ht="15" customHeight="1" x14ac:dyDescent="0.2">
      <c r="A220" s="668"/>
      <c r="B220" s="479" t="s">
        <v>160</v>
      </c>
      <c r="C220" s="309">
        <f>SUM(C218:C219)</f>
        <v>809</v>
      </c>
      <c r="D220" s="309">
        <f t="shared" ref="D220:Q220" si="13">SUM(D218:D219)</f>
        <v>807</v>
      </c>
      <c r="E220" s="309">
        <f t="shared" si="13"/>
        <v>807</v>
      </c>
      <c r="F220" s="309">
        <f t="shared" si="13"/>
        <v>0</v>
      </c>
      <c r="G220" s="309">
        <f t="shared" si="13"/>
        <v>2</v>
      </c>
      <c r="H220" s="309">
        <f t="shared" si="13"/>
        <v>465</v>
      </c>
      <c r="I220" s="309">
        <f t="shared" si="13"/>
        <v>344</v>
      </c>
      <c r="J220" s="309">
        <f t="shared" si="13"/>
        <v>0</v>
      </c>
      <c r="K220" s="309">
        <f t="shared" si="13"/>
        <v>0</v>
      </c>
      <c r="L220" s="309">
        <f t="shared" si="13"/>
        <v>0</v>
      </c>
      <c r="M220" s="309">
        <f t="shared" si="13"/>
        <v>0</v>
      </c>
      <c r="N220" s="309">
        <f t="shared" si="13"/>
        <v>0</v>
      </c>
      <c r="O220" s="309">
        <f t="shared" si="13"/>
        <v>0</v>
      </c>
      <c r="P220" s="309">
        <f t="shared" si="13"/>
        <v>0</v>
      </c>
      <c r="Q220" s="306">
        <f t="shared" si="13"/>
        <v>0</v>
      </c>
    </row>
    <row r="221" spans="1:22" ht="29.25" customHeight="1" x14ac:dyDescent="0.2">
      <c r="A221" s="483" t="s">
        <v>315</v>
      </c>
      <c r="B221" s="169" t="s">
        <v>310</v>
      </c>
      <c r="C221" s="309">
        <f>[6]B!C1698</f>
        <v>4</v>
      </c>
      <c r="D221" s="309">
        <f>[6]B!D1698</f>
        <v>3</v>
      </c>
      <c r="E221" s="311">
        <f>[6]B!E1698</f>
        <v>3</v>
      </c>
      <c r="F221" s="311">
        <f>[6]B!F1698</f>
        <v>0</v>
      </c>
      <c r="G221" s="311">
        <f>[6]B!G1698</f>
        <v>1</v>
      </c>
      <c r="H221" s="311">
        <f>[6]B!AA1698</f>
        <v>0</v>
      </c>
      <c r="I221" s="311">
        <f>[6]B!AB1698</f>
        <v>4</v>
      </c>
      <c r="J221" s="311">
        <f>[6]B!AC1698</f>
        <v>0</v>
      </c>
      <c r="K221" s="311">
        <f>[6]B!AD1698</f>
        <v>0</v>
      </c>
      <c r="L221" s="311">
        <f>[6]B!AE1698</f>
        <v>0</v>
      </c>
      <c r="M221" s="311">
        <f>[6]B!AF1698</f>
        <v>0</v>
      </c>
      <c r="N221" s="311">
        <f>[6]B!AG1698</f>
        <v>0</v>
      </c>
      <c r="O221" s="311">
        <f>[6]B!AH1698</f>
        <v>0</v>
      </c>
      <c r="P221" s="311">
        <f>[6]B!AI1698</f>
        <v>0</v>
      </c>
      <c r="Q221" s="312">
        <f>[6]B!AJ1698</f>
        <v>0</v>
      </c>
    </row>
    <row r="222" spans="1:22" ht="15" customHeight="1" x14ac:dyDescent="0.2">
      <c r="A222" s="171" t="s">
        <v>316</v>
      </c>
      <c r="B222" s="166" t="s">
        <v>310</v>
      </c>
      <c r="C222" s="309">
        <f>[6]B!C1851</f>
        <v>8</v>
      </c>
      <c r="D222" s="309">
        <f>[6]B!D1851</f>
        <v>8</v>
      </c>
      <c r="E222" s="311">
        <f>[6]B!E1851</f>
        <v>8</v>
      </c>
      <c r="F222" s="311">
        <f>[6]B!F1851</f>
        <v>0</v>
      </c>
      <c r="G222" s="311">
        <f>[6]B!G1851</f>
        <v>0</v>
      </c>
      <c r="H222" s="311">
        <f>[6]B!AA1851</f>
        <v>2</v>
      </c>
      <c r="I222" s="311">
        <f>[6]B!AB1851</f>
        <v>6</v>
      </c>
      <c r="J222" s="311">
        <f>[6]B!AC1851</f>
        <v>0</v>
      </c>
      <c r="K222" s="311">
        <f>[6]B!AD1851</f>
        <v>0</v>
      </c>
      <c r="L222" s="311">
        <f>[6]B!AE1851</f>
        <v>0</v>
      </c>
      <c r="M222" s="311">
        <f>[6]B!AF1851</f>
        <v>0</v>
      </c>
      <c r="N222" s="311">
        <f>[6]B!AG1851</f>
        <v>0</v>
      </c>
      <c r="O222" s="311">
        <f>[6]B!AH1851</f>
        <v>0</v>
      </c>
      <c r="P222" s="311">
        <f>[6]B!AI1851</f>
        <v>0</v>
      </c>
      <c r="Q222" s="312">
        <f>[6]B!AJ1851</f>
        <v>0</v>
      </c>
    </row>
    <row r="223" spans="1:22" ht="15" customHeight="1" x14ac:dyDescent="0.2">
      <c r="A223" s="667" t="s">
        <v>317</v>
      </c>
      <c r="B223" s="172" t="s">
        <v>310</v>
      </c>
      <c r="C223" s="313">
        <f>SUM([6]B!C1879:C1887,[6]B!C1891:C1894,[6]B!C1898,[6]B!C1901:C1938,[6]B!C1949:C1955)+[6]B!C1999</f>
        <v>26943</v>
      </c>
      <c r="D223" s="313">
        <f>SUM([6]B!D1879:D1887,[6]B!D1891:D1894,[6]B!D1898,[6]B!D1901:D1938,[6]B!D1949:D1955)+[6]B!D1999</f>
        <v>26607</v>
      </c>
      <c r="E223" s="313">
        <f>SUM([6]B!E1879:E1887,[6]B!E1891:E1894,[6]B!E1898,[6]B!E1901:E1938,[6]B!E1949:E1955)+[6]B!E1999</f>
        <v>26607</v>
      </c>
      <c r="F223" s="313">
        <f>SUM([6]B!F1879:F1887,[6]B!F1891:F1894,[6]B!F1898,[6]B!F1901:F1938,[6]B!F1949:F1954)+[6]B!F1999</f>
        <v>0</v>
      </c>
      <c r="G223" s="313">
        <f>SUM([6]B!G1879:G1887,[6]B!G1891:G1894,[6]B!G1898,[6]B!G1901:G1938,[6]B!G1949:G1954)+[6]B!G1999</f>
        <v>336</v>
      </c>
      <c r="H223" s="313">
        <f>SUM([6]B!AA1879:AA1887,[6]B!AA1891:AA1894,[6]B!AA1898,[6]B!AA1901:AA1938,[6]B!AA1949:AA1954)+[6]B!AA1999</f>
        <v>25375</v>
      </c>
      <c r="I223" s="313">
        <f>SUM([6]B!AB1879:AB1887,[6]B!AB1891:AB1894,[6]B!AB1898,[6]B!AB1901:AB1938,[6]B!AB1949:AB1954)+[6]B!AB1999</f>
        <v>601</v>
      </c>
      <c r="J223" s="313">
        <f>SUM([6]B!AC1879:AC1887,[6]B!AC1891:AC1894,[6]B!AC1898,[6]B!AC1901:AC1938,[6]B!AC1949:AC1954)+[6]B!AC1999</f>
        <v>967</v>
      </c>
      <c r="K223" s="313">
        <f>SUM([6]B!AD1879:AD1887,[6]B!AD1891:AD1894,[6]B!AD1898,[6]B!AD1901:AD1938,[6]B!AD1949:AD1954)+[6]B!AD1999</f>
        <v>0</v>
      </c>
      <c r="L223" s="313">
        <f>SUM([6]B!AE1879:AE1887,[6]B!AE1891:AE1894,[6]B!AE1898,[6]B!AE1901:AE1938,[6]B!AE1949:AE1954)+[6]B!AE1999</f>
        <v>0</v>
      </c>
      <c r="M223" s="313">
        <f>SUM([6]B!AF1879:AF1887,[6]B!AF1891:AF1894,[6]B!AF1898,[6]B!AF1901:AF1938,[6]B!AF1949:AF1954)+[6]B!AF1999</f>
        <v>0</v>
      </c>
      <c r="N223" s="313">
        <f>SUM([6]B!AG1879:AG1887,[6]B!AG1891:AG1894,[6]B!AG1898,[6]B!AG1901:AG1938,[6]B!AG1949:AG1954)+[6]B!AG1999</f>
        <v>0</v>
      </c>
      <c r="O223" s="313">
        <f>SUM([6]B!AH1879:AH1887,[6]B!AH1891:AH1894,[6]B!AH1898,[6]B!AH1901:AH1938,[6]B!AH1949:AH1954)+[6]B!AH1999</f>
        <v>0</v>
      </c>
      <c r="P223" s="313">
        <f>SUM([6]B!AI1879:AI1887,[6]B!AI1891:AI1894,[6]B!AI1898,[6]B!AI1901:AI1938,[6]B!AI1949:AI1954)+[6]B!AI1999</f>
        <v>1</v>
      </c>
      <c r="Q223" s="314">
        <f>SUM([6]B!AJ1879:AJ1887,[6]B!AJ1891:AJ1894,[6]B!AJ1898,[6]B!AJ1901:AJ1938,[6]B!AJ1949:AJ1954)+[6]B!AJ1999</f>
        <v>0</v>
      </c>
    </row>
    <row r="224" spans="1:22" ht="15" customHeight="1" x14ac:dyDescent="0.2">
      <c r="A224" s="563"/>
      <c r="B224" s="170" t="s">
        <v>318</v>
      </c>
      <c r="C224" s="315">
        <f>SUM([6]B!C1888:C1890,[6]B!C1892:C1893,[6]B!C1898:C1900,[6]B!C1939:C1948,[6]B!C1956:C1972,[6]B!C2002)</f>
        <v>2014</v>
      </c>
      <c r="D224" s="315">
        <f>SUM([6]B!D1888:D1890,[6]B!D1892:D1893,[6]B!D1898:D1900,[6]B!D1939:D1948,[6]B!D1956:D1972,[6]B!D2002)</f>
        <v>2014</v>
      </c>
      <c r="E224" s="315">
        <f>SUM([6]B!E1888:E1890,[6]B!E1892:E1893,[6]B!E1898:E1900,[6]B!E1939:E1948,[6]B!E1956:E1972,[6]B!E2002)</f>
        <v>2014</v>
      </c>
      <c r="F224" s="315">
        <f>SUM([6]B!F1888:F1890,[6]B!F1892:F1893,[6]B!F1898:F1900,[6]B!F1939:F1948,[6]B!F1956:F1972,[6]B!F2002)</f>
        <v>0</v>
      </c>
      <c r="G224" s="315">
        <f>SUM([6]B!G1888:G1890,[6]B!G1892:G1893,[6]B!G1898:G1900,[6]B!G1939:G1948,[6]B!G1956:G1972,[6]B!G2002)</f>
        <v>0</v>
      </c>
      <c r="H224" s="315">
        <f>SUM([6]B!AA1888:AA1890,[6]B!AA1892:AA1893,[6]B!AA1898:AA1900,[6]B!AA1939:AA1948,[6]B!AA1956:AA1972,[6]B!AA2002)</f>
        <v>1403</v>
      </c>
      <c r="I224" s="315">
        <f>SUM([6]B!AB1888:AB1890,[6]B!AB1892:AB1893,[6]B!AB1898:AB1900,[6]B!AB1939:AB1948,[6]B!AB1956:AB1972,[6]B!AB2002)</f>
        <v>6</v>
      </c>
      <c r="J224" s="315">
        <f>SUM([6]B!AC1888:AC1890,[6]B!AC1892:AC1893,[6]B!AC1898:AC1900,[6]B!AC1939:AC1948,[6]B!AC1956:AC1972,[6]B!AC2002)</f>
        <v>605</v>
      </c>
      <c r="K224" s="315">
        <f>SUM([6]B!AD1888:AD1890,[6]B!AD1892:AD1893,[6]B!AD1898:AD1900,[6]B!AD1939:AD1948,[6]B!AD1956:AD1972,[6]B!AD2002)</f>
        <v>0</v>
      </c>
      <c r="L224" s="315">
        <f>SUM([6]B!AE1888:AE1890,[6]B!AE1892:AE1893,[6]B!AE1898:AE1900,[6]B!AE1939:AE1948,[6]B!AE1956:AE1972,[6]B!AE2002)</f>
        <v>0</v>
      </c>
      <c r="M224" s="315">
        <f>SUM([6]B!AF1888:AF1890,[6]B!AF1892:AF1893,[6]B!AF1898:AF1900,[6]B!AF1939:AF1948,[6]B!AF1956:AF1972,[6]B!AF2002)</f>
        <v>0</v>
      </c>
      <c r="N224" s="315">
        <f>SUM([6]B!AG1888:AG1890,[6]B!AG1892:AG1893,[6]B!AG1898:AG1900,[6]B!AG1939:AG1948,[6]B!AG1956:AG1972,[6]B!AG2002)</f>
        <v>0</v>
      </c>
      <c r="O224" s="315">
        <f>SUM([6]B!AH1888:AH1890,[6]B!AH1892:AH1893,[6]B!AH1898:AH1900,[6]B!AH1939:AH1948,[6]B!AH1956:AH1972,[6]B!AH2002)</f>
        <v>0</v>
      </c>
      <c r="P224" s="315">
        <f>SUM([6]B!AI1888:AI1890,[6]B!AI1892:AI1893,[6]B!AI1898:AI1900,[6]B!AI1939:AI1948,[6]B!AI1956:AI1972,[6]B!AI2002)</f>
        <v>0</v>
      </c>
      <c r="Q224" s="305">
        <f>SUM([6]B!AJ1888:AJ1890,[6]B!AJ1892:AJ1893,[6]B!AJ1898:AJ1900,[6]B!AJ1939:AJ1948,[6]B!AJ1956:AJ1972,[6]B!AJ2002)</f>
        <v>0</v>
      </c>
    </row>
    <row r="225" spans="1:17" ht="15" customHeight="1" x14ac:dyDescent="0.2">
      <c r="A225" s="668"/>
      <c r="B225" s="479" t="s">
        <v>160</v>
      </c>
      <c r="C225" s="168">
        <f t="shared" ref="C225:Q225" si="14">SUM(C223:C224)</f>
        <v>28957</v>
      </c>
      <c r="D225" s="306">
        <f t="shared" si="14"/>
        <v>28621</v>
      </c>
      <c r="E225" s="307">
        <f t="shared" si="14"/>
        <v>28621</v>
      </c>
      <c r="F225" s="308">
        <f t="shared" si="14"/>
        <v>0</v>
      </c>
      <c r="G225" s="309">
        <f t="shared" si="14"/>
        <v>336</v>
      </c>
      <c r="H225" s="307">
        <f t="shared" si="14"/>
        <v>26778</v>
      </c>
      <c r="I225" s="310">
        <f t="shared" si="14"/>
        <v>607</v>
      </c>
      <c r="J225" s="308">
        <f t="shared" si="14"/>
        <v>1572</v>
      </c>
      <c r="K225" s="307">
        <f t="shared" si="14"/>
        <v>0</v>
      </c>
      <c r="L225" s="310">
        <f t="shared" si="14"/>
        <v>0</v>
      </c>
      <c r="M225" s="308">
        <f t="shared" si="14"/>
        <v>0</v>
      </c>
      <c r="N225" s="308">
        <f>SUM(N223:N224)</f>
        <v>0</v>
      </c>
      <c r="O225" s="307">
        <f t="shared" si="14"/>
        <v>0</v>
      </c>
      <c r="P225" s="308">
        <f t="shared" si="14"/>
        <v>1</v>
      </c>
      <c r="Q225" s="306">
        <f t="shared" si="14"/>
        <v>0</v>
      </c>
    </row>
    <row r="226" spans="1:17" ht="15" customHeight="1" x14ac:dyDescent="0.2">
      <c r="A226" s="563" t="s">
        <v>319</v>
      </c>
      <c r="B226" s="172" t="s">
        <v>310</v>
      </c>
      <c r="C226" s="316">
        <f>SUM([6]B!C2192:C2205,[6]B!C2207:C2242,[6]B!C2260:C2262)</f>
        <v>426</v>
      </c>
      <c r="D226" s="316">
        <f>SUM([6]B!D2192:D2205,[6]B!D2207:D2242,[6]B!D2260:D2262)</f>
        <v>425</v>
      </c>
      <c r="E226" s="316">
        <f>SUM([6]B!E2192:E2205,[6]B!E2207:E2242,[6]B!E2260:E2262)</f>
        <v>425</v>
      </c>
      <c r="F226" s="316">
        <f>SUM([6]B!F2192:F2205,[6]B!F2207:F2242,[6]B!F2260:F2262)</f>
        <v>0</v>
      </c>
      <c r="G226" s="316">
        <f>SUM([6]B!G2192:G2205,[6]B!G2207:G2242,[6]B!G2260:G2262)</f>
        <v>1</v>
      </c>
      <c r="H226" s="316">
        <f>SUM([6]B!AA2192:AA2205,[6]B!AA2207:AA2242,[6]B!AA2260:AA2262)</f>
        <v>177</v>
      </c>
      <c r="I226" s="316">
        <f>SUM([6]B!AB2192:AB2205,[6]B!AB2207:AB2242,[6]B!AB2260:AB2262)</f>
        <v>248</v>
      </c>
      <c r="J226" s="316">
        <f>SUM([6]B!AC2192:AC2205,[6]B!AC2207:AC2242,[6]B!AC2260:AC2262)</f>
        <v>1</v>
      </c>
      <c r="K226" s="316">
        <f>SUM([6]B!AD2192:AD2205,[6]B!AD2207:AD2242,[6]B!AD2260:AD2262)</f>
        <v>0</v>
      </c>
      <c r="L226" s="316">
        <f>SUM([6]B!AE2192:AE2205,[6]B!AE2207:AE2242,[6]B!AE2260:AE2262)</f>
        <v>0</v>
      </c>
      <c r="M226" s="316">
        <f>SUM([6]B!AF2192:AF2205,[6]B!AF2207:AF2242,[6]B!AF2260:AF2262)</f>
        <v>0</v>
      </c>
      <c r="N226" s="316">
        <f>SUM([6]B!AG2192:AG2205,[6]B!AG2207:AG2242,[6]B!AG2260:AG2262)</f>
        <v>0</v>
      </c>
      <c r="O226" s="316">
        <f>SUM([6]B!AH2192:AH2205,[6]B!AH2207:AH2242,[6]B!AH2260:AH2262)</f>
        <v>0</v>
      </c>
      <c r="P226" s="316">
        <f>SUM([6]B!AI2192:AI2205,[6]B!AI2207:AI2242,[6]B!AI2260:AI2262)</f>
        <v>0</v>
      </c>
      <c r="Q226" s="317">
        <f>SUM([6]B!AJ2192:AJ2205,[6]B!AJ2207:AJ2242,[6]B!AJ2260:AJ2262)</f>
        <v>0</v>
      </c>
    </row>
    <row r="227" spans="1:17" ht="15" customHeight="1" x14ac:dyDescent="0.2">
      <c r="A227" s="563"/>
      <c r="B227" s="170" t="s">
        <v>318</v>
      </c>
      <c r="C227" s="315">
        <f>SUM([6]B!C2206,[6]B!C2243:C2257)</f>
        <v>21</v>
      </c>
      <c r="D227" s="315">
        <f>SUM([6]B!D2206,[6]B!D2243:D2257)</f>
        <v>21</v>
      </c>
      <c r="E227" s="315">
        <f>SUM([6]B!E2206,[6]B!E2243:E2257)</f>
        <v>21</v>
      </c>
      <c r="F227" s="315">
        <f>SUM([6]B!F2206,[6]B!F2243:F2257)</f>
        <v>0</v>
      </c>
      <c r="G227" s="315">
        <f>SUM([6]B!G2206,[6]B!G2243:G2257)</f>
        <v>0</v>
      </c>
      <c r="H227" s="315">
        <f>SUM([6]B!AA2206,[6]B!AA2243:AA2257)</f>
        <v>0</v>
      </c>
      <c r="I227" s="315">
        <f>SUM([6]B!AB2206,[6]B!AB2243:AB2257)</f>
        <v>1</v>
      </c>
      <c r="J227" s="315">
        <f>SUM([6]B!AC2206,[6]B!AC2243:AC2257)</f>
        <v>20</v>
      </c>
      <c r="K227" s="315">
        <f>SUM([6]B!AD2206,[6]B!AD2243:AD2257)</f>
        <v>0</v>
      </c>
      <c r="L227" s="315">
        <f>SUM([6]B!AE2206,[6]B!AE2243:AE2257)</f>
        <v>0</v>
      </c>
      <c r="M227" s="315">
        <f>SUM([6]B!AF2206,[6]B!AF2243:AF2257)</f>
        <v>0</v>
      </c>
      <c r="N227" s="315">
        <f>SUM([6]B!AG2206,[6]B!AG2243:AG2257)</f>
        <v>0</v>
      </c>
      <c r="O227" s="315">
        <f>SUM([6]B!AH2206,[6]B!AH2243:AH2257)</f>
        <v>0</v>
      </c>
      <c r="P227" s="315">
        <f>SUM([6]B!AI2206,[6]B!AI2243:AI2257)</f>
        <v>0</v>
      </c>
      <c r="Q227" s="305">
        <f>SUM([6]B!AJ2206,[6]B!AJ2243:AJ2257)</f>
        <v>0</v>
      </c>
    </row>
    <row r="228" spans="1:17" ht="15" customHeight="1" x14ac:dyDescent="0.2">
      <c r="A228" s="563"/>
      <c r="B228" s="479" t="s">
        <v>160</v>
      </c>
      <c r="C228" s="168">
        <f>SUM(C226:C227)</f>
        <v>447</v>
      </c>
      <c r="D228" s="306">
        <f t="shared" ref="D228:Q228" si="15">SUM(D226:D227)</f>
        <v>446</v>
      </c>
      <c r="E228" s="307">
        <f t="shared" si="15"/>
        <v>446</v>
      </c>
      <c r="F228" s="308">
        <f t="shared" si="15"/>
        <v>0</v>
      </c>
      <c r="G228" s="309">
        <f t="shared" si="15"/>
        <v>1</v>
      </c>
      <c r="H228" s="307">
        <f t="shared" si="15"/>
        <v>177</v>
      </c>
      <c r="I228" s="310">
        <f t="shared" si="15"/>
        <v>249</v>
      </c>
      <c r="J228" s="308">
        <f t="shared" si="15"/>
        <v>21</v>
      </c>
      <c r="K228" s="307">
        <f t="shared" si="15"/>
        <v>0</v>
      </c>
      <c r="L228" s="310">
        <f t="shared" si="15"/>
        <v>0</v>
      </c>
      <c r="M228" s="308">
        <f t="shared" si="15"/>
        <v>0</v>
      </c>
      <c r="N228" s="308">
        <f t="shared" si="15"/>
        <v>0</v>
      </c>
      <c r="O228" s="307">
        <f t="shared" si="15"/>
        <v>0</v>
      </c>
      <c r="P228" s="308">
        <f t="shared" si="15"/>
        <v>0</v>
      </c>
      <c r="Q228" s="306">
        <f t="shared" si="15"/>
        <v>0</v>
      </c>
    </row>
    <row r="229" spans="1:17" ht="15" customHeight="1" x14ac:dyDescent="0.2">
      <c r="A229" s="667" t="s">
        <v>320</v>
      </c>
      <c r="B229" s="165" t="s">
        <v>310</v>
      </c>
      <c r="C229" s="173">
        <f>SUM([6]B!C2421:C2442,[6]B!C2458:C2460)</f>
        <v>232</v>
      </c>
      <c r="D229" s="173">
        <f>SUM([6]B!D2421:D2442,[6]B!D2458:D2460)</f>
        <v>232</v>
      </c>
      <c r="E229" s="173">
        <f>SUM([6]B!E2421:E2442,[6]B!E2458:E2460)</f>
        <v>231</v>
      </c>
      <c r="F229" s="173">
        <f>SUM([6]B!F2421:F2442,[6]B!F2458:F2460)</f>
        <v>1</v>
      </c>
      <c r="G229" s="173">
        <f>SUM([6]B!G2421:G2442,[6]B!G2458:G2460)</f>
        <v>0</v>
      </c>
      <c r="H229" s="173">
        <f>SUM([6]B!AA2421:AA2442,[6]B!AA2458:AA2460)</f>
        <v>136</v>
      </c>
      <c r="I229" s="173">
        <f>SUM([6]B!AB2421:AB2442,[6]B!AB2458:AB2460)</f>
        <v>45</v>
      </c>
      <c r="J229" s="173">
        <f>SUM([6]B!AC2421:AC2442,[6]B!AC2458:AC2460)</f>
        <v>51</v>
      </c>
      <c r="K229" s="173">
        <f>SUM([6]B!AD2421:AD2442,[6]B!AD2458:AD2460)</f>
        <v>0</v>
      </c>
      <c r="L229" s="173">
        <f>SUM([6]B!AE2421:AE2442,[6]B!AE2458:AE2460)</f>
        <v>0</v>
      </c>
      <c r="M229" s="173">
        <f>SUM([6]B!AF2421:AF2442,[6]B!AF2458:AF2460)</f>
        <v>0</v>
      </c>
      <c r="N229" s="173">
        <f>SUM([6]B!AG2421:AG2442,[6]B!AG2458:AG2460)</f>
        <v>0</v>
      </c>
      <c r="O229" s="173">
        <f>SUM([6]B!AH2421:AH2442,[6]B!AH2458:AH2460)</f>
        <v>0</v>
      </c>
      <c r="P229" s="173">
        <f>SUM([6]B!AI2421:AI2442,[6]B!AI2458:AI2460)</f>
        <v>0</v>
      </c>
      <c r="Q229" s="172">
        <f>SUM([6]B!AJ2421:AJ2442,[6]B!AJ2458:AJ2460)</f>
        <v>0</v>
      </c>
    </row>
    <row r="230" spans="1:17" ht="15" customHeight="1" x14ac:dyDescent="0.2">
      <c r="A230" s="563"/>
      <c r="B230" s="170" t="s">
        <v>318</v>
      </c>
      <c r="C230" s="315">
        <f>SUM([6]B!C2443:C2446)</f>
        <v>299</v>
      </c>
      <c r="D230" s="315">
        <f>SUM([6]B!D2443:D2446)</f>
        <v>227</v>
      </c>
      <c r="E230" s="315">
        <f>SUM([6]B!E2443:E2446)</f>
        <v>227</v>
      </c>
      <c r="F230" s="315">
        <f>SUM([6]B!F2443:F2446)</f>
        <v>0</v>
      </c>
      <c r="G230" s="315">
        <f>SUM([6]B!G2443:G2446)</f>
        <v>72</v>
      </c>
      <c r="H230" s="315">
        <f>SUM([6]B!AA2443:AA2446)</f>
        <v>199</v>
      </c>
      <c r="I230" s="315">
        <f>SUM([6]B!AB2443:AB2446)</f>
        <v>9</v>
      </c>
      <c r="J230" s="315">
        <f>SUM([6]B!AC2443:AC2446)</f>
        <v>91</v>
      </c>
      <c r="K230" s="315">
        <f>SUM([6]B!AD2443:AD2446)</f>
        <v>0</v>
      </c>
      <c r="L230" s="315">
        <f>SUM([6]B!AE2443:AE2446)</f>
        <v>0</v>
      </c>
      <c r="M230" s="315">
        <f>SUM([6]B!AF2443:AF2446)</f>
        <v>0</v>
      </c>
      <c r="N230" s="315">
        <f>SUM([6]B!AG2443:AG2446)</f>
        <v>0</v>
      </c>
      <c r="O230" s="315">
        <f>SUM([6]B!AH2443:AH2446)</f>
        <v>0</v>
      </c>
      <c r="P230" s="315">
        <f>SUM([6]B!AI2443:AI2446)</f>
        <v>0</v>
      </c>
      <c r="Q230" s="305">
        <f>SUM([6]B!AJ2443:AJ2446)</f>
        <v>0</v>
      </c>
    </row>
    <row r="231" spans="1:17" ht="15" customHeight="1" x14ac:dyDescent="0.2">
      <c r="A231" s="668"/>
      <c r="B231" s="479" t="s">
        <v>160</v>
      </c>
      <c r="C231" s="309">
        <f>SUM(C229:C230)</f>
        <v>531</v>
      </c>
      <c r="D231" s="309">
        <f t="shared" ref="D231:Q231" si="16">SUM(D229:D230)</f>
        <v>459</v>
      </c>
      <c r="E231" s="309">
        <f t="shared" si="16"/>
        <v>458</v>
      </c>
      <c r="F231" s="309">
        <f t="shared" si="16"/>
        <v>1</v>
      </c>
      <c r="G231" s="309">
        <f t="shared" si="16"/>
        <v>72</v>
      </c>
      <c r="H231" s="309">
        <f>SUM(H229:H230)</f>
        <v>335</v>
      </c>
      <c r="I231" s="309">
        <f t="shared" si="16"/>
        <v>54</v>
      </c>
      <c r="J231" s="309">
        <f t="shared" si="16"/>
        <v>142</v>
      </c>
      <c r="K231" s="309">
        <f t="shared" si="16"/>
        <v>0</v>
      </c>
      <c r="L231" s="309">
        <f t="shared" si="16"/>
        <v>0</v>
      </c>
      <c r="M231" s="309">
        <f t="shared" si="16"/>
        <v>0</v>
      </c>
      <c r="N231" s="309">
        <f t="shared" si="16"/>
        <v>0</v>
      </c>
      <c r="O231" s="309">
        <f t="shared" si="16"/>
        <v>0</v>
      </c>
      <c r="P231" s="309">
        <f t="shared" si="16"/>
        <v>0</v>
      </c>
      <c r="Q231" s="306">
        <f t="shared" si="16"/>
        <v>0</v>
      </c>
    </row>
    <row r="232" spans="1:17" ht="15" customHeight="1" x14ac:dyDescent="0.2">
      <c r="A232" s="649" t="s">
        <v>321</v>
      </c>
      <c r="B232" s="169" t="s">
        <v>322</v>
      </c>
      <c r="C232" s="313">
        <f>SUM([6]B!C2617:C2619)+[6]B!C2561</f>
        <v>944</v>
      </c>
      <c r="D232" s="313">
        <f>SUM([6]B!D2617:D2619)+[6]B!D2561</f>
        <v>741</v>
      </c>
      <c r="E232" s="313">
        <f>SUM([6]B!E2617:E2619)+[6]B!E2561</f>
        <v>741</v>
      </c>
      <c r="F232" s="313">
        <f>SUM([6]B!F2617:F2619)+[6]B!F2561</f>
        <v>0</v>
      </c>
      <c r="G232" s="313">
        <f>SUM([6]B!G2617:G2619)+[6]B!G2561</f>
        <v>203</v>
      </c>
      <c r="H232" s="313">
        <f>SUM([6]B!AA2617:AA2619)+[6]B!AA2561</f>
        <v>804</v>
      </c>
      <c r="I232" s="314">
        <f>SUM([6]B!AB2617:AB2619)+[6]B!AB2561</f>
        <v>52</v>
      </c>
      <c r="J232" s="314">
        <f>SUM([6]B!AC2617:AC2619)+[6]B!AC2561</f>
        <v>88</v>
      </c>
      <c r="K232" s="314">
        <f>SUM([6]B!AD2617:AD2619)+[6]B!AD2561</f>
        <v>0</v>
      </c>
      <c r="L232" s="314">
        <f>SUM([6]B!AE2617:AE2619)+[6]B!AE2561</f>
        <v>0</v>
      </c>
      <c r="M232" s="314">
        <f>SUM([6]B!AF2617:AF2619)+[6]B!AF2561</f>
        <v>0</v>
      </c>
      <c r="N232" s="314">
        <f>SUM([6]B!AG2617:AG2619)+[6]B!AG2561</f>
        <v>0</v>
      </c>
      <c r="O232" s="314">
        <f>SUM([6]B!AH2617:AH2619)+[6]B!AH2561</f>
        <v>0</v>
      </c>
      <c r="P232" s="314">
        <f>SUM([6]B!AI2617:AI2619)+[6]B!AI2561</f>
        <v>0</v>
      </c>
      <c r="Q232" s="314">
        <f>SUM([6]B!AJ2617:AJ2619)+[6]B!AJ2561</f>
        <v>0</v>
      </c>
    </row>
    <row r="233" spans="1:17" ht="15" customHeight="1" x14ac:dyDescent="0.2">
      <c r="A233" s="666"/>
      <c r="B233" s="174" t="s">
        <v>318</v>
      </c>
      <c r="C233" s="318">
        <f>[6]B!C2567</f>
        <v>20</v>
      </c>
      <c r="D233" s="318">
        <f>[6]B!D2567</f>
        <v>7</v>
      </c>
      <c r="E233" s="318">
        <f>[6]B!E2567</f>
        <v>7</v>
      </c>
      <c r="F233" s="318">
        <f>[6]B!F2567</f>
        <v>0</v>
      </c>
      <c r="G233" s="318">
        <f>[6]B!G2567</f>
        <v>13</v>
      </c>
      <c r="H233" s="318">
        <f>[6]B!AA2567</f>
        <v>2</v>
      </c>
      <c r="I233" s="305">
        <f>[6]B!AB2567</f>
        <v>18</v>
      </c>
      <c r="J233" s="305">
        <f>[6]B!AC2567</f>
        <v>0</v>
      </c>
      <c r="K233" s="305">
        <f>[6]B!AD2567</f>
        <v>0</v>
      </c>
      <c r="L233" s="305">
        <f>[6]B!AE2567</f>
        <v>0</v>
      </c>
      <c r="M233" s="305">
        <f>[6]B!AF2567</f>
        <v>0</v>
      </c>
      <c r="N233" s="305">
        <f>[6]B!AG2567</f>
        <v>0</v>
      </c>
      <c r="O233" s="305">
        <f>[6]B!AH2567</f>
        <v>0</v>
      </c>
      <c r="P233" s="305">
        <f>[6]B!AI2567</f>
        <v>0</v>
      </c>
      <c r="Q233" s="305">
        <f>[6]B!AJ2567</f>
        <v>0</v>
      </c>
    </row>
    <row r="234" spans="1:17" ht="15" customHeight="1" x14ac:dyDescent="0.2">
      <c r="A234" s="651"/>
      <c r="B234" s="479" t="s">
        <v>160</v>
      </c>
      <c r="C234" s="309">
        <f>SUM(C232:C233)</f>
        <v>964</v>
      </c>
      <c r="D234" s="309">
        <f t="shared" ref="D234:Q234" si="17">SUM(D232:D233)</f>
        <v>748</v>
      </c>
      <c r="E234" s="309">
        <f t="shared" si="17"/>
        <v>748</v>
      </c>
      <c r="F234" s="309">
        <f t="shared" si="17"/>
        <v>0</v>
      </c>
      <c r="G234" s="309">
        <f t="shared" si="17"/>
        <v>216</v>
      </c>
      <c r="H234" s="309">
        <f t="shared" si="17"/>
        <v>806</v>
      </c>
      <c r="I234" s="309">
        <f t="shared" si="17"/>
        <v>70</v>
      </c>
      <c r="J234" s="309">
        <f t="shared" si="17"/>
        <v>88</v>
      </c>
      <c r="K234" s="309">
        <f t="shared" si="17"/>
        <v>0</v>
      </c>
      <c r="L234" s="309">
        <f t="shared" si="17"/>
        <v>0</v>
      </c>
      <c r="M234" s="309">
        <f t="shared" si="17"/>
        <v>0</v>
      </c>
      <c r="N234" s="309">
        <f t="shared" si="17"/>
        <v>0</v>
      </c>
      <c r="O234" s="309">
        <f t="shared" si="17"/>
        <v>0</v>
      </c>
      <c r="P234" s="309">
        <f t="shared" si="17"/>
        <v>0</v>
      </c>
      <c r="Q234" s="306">
        <f t="shared" si="17"/>
        <v>0</v>
      </c>
    </row>
    <row r="235" spans="1:17" ht="15" customHeight="1" x14ac:dyDescent="0.2">
      <c r="A235" s="667" t="s">
        <v>323</v>
      </c>
      <c r="B235" s="172" t="s">
        <v>310</v>
      </c>
      <c r="C235" s="313">
        <f>SUM([6]B!C2636:C2648,[6]B!C2882)</f>
        <v>142</v>
      </c>
      <c r="D235" s="313">
        <f>SUM([6]B!D2636:D2648,[6]B!D2882)</f>
        <v>142</v>
      </c>
      <c r="E235" s="313">
        <f>SUM([6]B!E2636:E2648,[6]B!E2882)</f>
        <v>142</v>
      </c>
      <c r="F235" s="313">
        <f>SUM([6]B!F2636:F2648,[6]B!F2882)</f>
        <v>0</v>
      </c>
      <c r="G235" s="313">
        <f>SUM([6]B!G2636:G2648,[6]B!G2882)</f>
        <v>0</v>
      </c>
      <c r="H235" s="313">
        <f>SUM([6]B!AA2636:AA2648,[6]B!AA2882)</f>
        <v>0</v>
      </c>
      <c r="I235" s="313">
        <f>SUM([6]B!AB2636:AB2648,[6]B!AB2882)</f>
        <v>133</v>
      </c>
      <c r="J235" s="313">
        <f>SUM([6]B!AC2636:AC2648,[6]B!AC2882)</f>
        <v>9</v>
      </c>
      <c r="K235" s="313">
        <f>SUM([6]B!AD2636:AD2648,[6]B!AD2882)</f>
        <v>0</v>
      </c>
      <c r="L235" s="313">
        <f>SUM([6]B!AE2636:AE2648,[6]B!AE2882)</f>
        <v>0</v>
      </c>
      <c r="M235" s="313">
        <f>SUM([6]B!AF2636:AF2648,[6]B!AF2882)</f>
        <v>0</v>
      </c>
      <c r="N235" s="313">
        <f>SUM([6]B!AG2636:AG2648,[6]B!AG2882)</f>
        <v>0</v>
      </c>
      <c r="O235" s="313">
        <f>SUM([6]B!AH2636:AH2648,[6]B!AH2882)</f>
        <v>0</v>
      </c>
      <c r="P235" s="313">
        <f>SUM([6]B!AI2636:AI2648,[6]B!AI2882)</f>
        <v>0</v>
      </c>
      <c r="Q235" s="314">
        <f>SUM([6]B!AJ2636:AJ2648,[6]B!AJ2882)</f>
        <v>0</v>
      </c>
    </row>
    <row r="236" spans="1:17" ht="15" customHeight="1" x14ac:dyDescent="0.2">
      <c r="A236" s="563"/>
      <c r="B236" s="170" t="s">
        <v>318</v>
      </c>
      <c r="C236" s="315">
        <f>SUM([6]B!C2633:C2635,[6]B!C2649:C2649)</f>
        <v>143</v>
      </c>
      <c r="D236" s="315">
        <f>SUM([6]B!D2633:D2635,[6]B!D2649:D2649)</f>
        <v>143</v>
      </c>
      <c r="E236" s="315">
        <f>SUM([6]B!E2633:E2635,[6]B!E2649:E2649)</f>
        <v>143</v>
      </c>
      <c r="F236" s="315">
        <f>SUM([6]B!F2633:F2635,[6]B!F2649:F2649)</f>
        <v>0</v>
      </c>
      <c r="G236" s="315">
        <f>SUM([6]B!G2633:G2635,[6]B!G2649:G2649)</f>
        <v>0</v>
      </c>
      <c r="H236" s="315">
        <f>SUM([6]B!AA2633:AA2635,[6]B!AA2649:AA2649)</f>
        <v>0</v>
      </c>
      <c r="I236" s="315">
        <f>SUM([6]B!AB2633:AB2635,[6]B!AB2649:AB2649)</f>
        <v>143</v>
      </c>
      <c r="J236" s="315">
        <f>SUM([6]B!AC2633:AC2635,[6]B!AC2649:AC2649)</f>
        <v>0</v>
      </c>
      <c r="K236" s="315">
        <f>SUM([6]B!AD2633:AD2635,[6]B!AD2649:AD2649)</f>
        <v>0</v>
      </c>
      <c r="L236" s="315">
        <f>SUM([6]B!AE2633:AE2635,[6]B!AE2649:AE2649)</f>
        <v>0</v>
      </c>
      <c r="M236" s="315">
        <f>SUM([6]B!AF2633:AF2635,[6]B!AF2649:AF2649)</f>
        <v>0</v>
      </c>
      <c r="N236" s="315">
        <f>SUM([6]B!AG2633:AG2635,[6]B!AG2649:AG2649)</f>
        <v>0</v>
      </c>
      <c r="O236" s="315">
        <f>SUM([6]B!AH2633:AH2635,[6]B!AH2649:AH2649)</f>
        <v>0</v>
      </c>
      <c r="P236" s="315">
        <f>SUM([6]B!AI2633:AI2635,[6]B!AI2649:AI2649)</f>
        <v>0</v>
      </c>
      <c r="Q236" s="305">
        <f>SUM([6]B!AJ2633:AJ2635,[6]B!AJ2649:AJ2649)</f>
        <v>0</v>
      </c>
    </row>
    <row r="237" spans="1:17" ht="15" customHeight="1" x14ac:dyDescent="0.2">
      <c r="A237" s="668"/>
      <c r="B237" s="479" t="s">
        <v>160</v>
      </c>
      <c r="C237" s="168">
        <f t="shared" ref="C237:Q237" si="18">SUM(C235:C236)</f>
        <v>285</v>
      </c>
      <c r="D237" s="306">
        <f t="shared" si="18"/>
        <v>285</v>
      </c>
      <c r="E237" s="307">
        <f t="shared" si="18"/>
        <v>285</v>
      </c>
      <c r="F237" s="308">
        <f t="shared" si="18"/>
        <v>0</v>
      </c>
      <c r="G237" s="309">
        <f t="shared" si="18"/>
        <v>0</v>
      </c>
      <c r="H237" s="307">
        <f t="shared" si="18"/>
        <v>0</v>
      </c>
      <c r="I237" s="310">
        <f t="shared" si="18"/>
        <v>276</v>
      </c>
      <c r="J237" s="308">
        <f t="shared" si="18"/>
        <v>9</v>
      </c>
      <c r="K237" s="307">
        <f t="shared" si="18"/>
        <v>0</v>
      </c>
      <c r="L237" s="310">
        <f t="shared" si="18"/>
        <v>0</v>
      </c>
      <c r="M237" s="308">
        <f t="shared" si="18"/>
        <v>0</v>
      </c>
      <c r="N237" s="308">
        <f t="shared" si="18"/>
        <v>0</v>
      </c>
      <c r="O237" s="307">
        <f t="shared" si="18"/>
        <v>0</v>
      </c>
      <c r="P237" s="308">
        <f t="shared" si="18"/>
        <v>0</v>
      </c>
      <c r="Q237" s="306">
        <f t="shared" si="18"/>
        <v>0</v>
      </c>
    </row>
    <row r="238" spans="1:17" ht="15" customHeight="1" x14ac:dyDescent="0.2">
      <c r="A238" s="667" t="s">
        <v>324</v>
      </c>
      <c r="B238" s="170" t="s">
        <v>310</v>
      </c>
      <c r="C238" s="484">
        <f>[6]B!C1101</f>
        <v>6156</v>
      </c>
      <c r="D238" s="311">
        <f>[6]B!D1101</f>
        <v>6156</v>
      </c>
      <c r="E238" s="311">
        <f>[6]B!E1101</f>
        <v>6156</v>
      </c>
      <c r="F238" s="311">
        <f>[6]B!F1101</f>
        <v>0</v>
      </c>
      <c r="G238" s="311">
        <f>[6]B!G1101</f>
        <v>0</v>
      </c>
      <c r="H238" s="311">
        <f>[6]B!AA1101</f>
        <v>4554</v>
      </c>
      <c r="I238" s="311">
        <f>[6]B!AB1101</f>
        <v>1602</v>
      </c>
      <c r="J238" s="311">
        <f>[6]B!AC1101</f>
        <v>0</v>
      </c>
      <c r="K238" s="311">
        <f>[6]B!AD1101</f>
        <v>0</v>
      </c>
      <c r="L238" s="311">
        <f>[6]B!AE1101</f>
        <v>0</v>
      </c>
      <c r="M238" s="311">
        <f>[6]B!AF1101</f>
        <v>0</v>
      </c>
      <c r="N238" s="311">
        <f>[6]B!AG1101</f>
        <v>0</v>
      </c>
      <c r="O238" s="311">
        <f>[6]B!AH1101</f>
        <v>0</v>
      </c>
      <c r="P238" s="311">
        <f>[6]B!AI1101</f>
        <v>0</v>
      </c>
      <c r="Q238" s="312">
        <f>[6]B!AJ1101</f>
        <v>0</v>
      </c>
    </row>
    <row r="239" spans="1:17" ht="15" customHeight="1" x14ac:dyDescent="0.2">
      <c r="A239" s="563"/>
      <c r="B239" s="170" t="s">
        <v>318</v>
      </c>
      <c r="C239" s="311">
        <f>[6]B!C1161</f>
        <v>7417</v>
      </c>
      <c r="D239" s="311">
        <f>[6]B!D1161</f>
        <v>7417</v>
      </c>
      <c r="E239" s="311">
        <f>[6]B!E1161</f>
        <v>7417</v>
      </c>
      <c r="F239" s="311">
        <f>[6]B!F1161</f>
        <v>0</v>
      </c>
      <c r="G239" s="311">
        <f>[6]B!G1161</f>
        <v>0</v>
      </c>
      <c r="H239" s="311">
        <f>[6]B!AA1161</f>
        <v>4474</v>
      </c>
      <c r="I239" s="311">
        <f>[6]B!AB1161</f>
        <v>2943</v>
      </c>
      <c r="J239" s="311">
        <f>[6]B!AC1161</f>
        <v>0</v>
      </c>
      <c r="K239" s="311">
        <f>[6]B!AD1161</f>
        <v>0</v>
      </c>
      <c r="L239" s="311">
        <f>[6]B!AE1161</f>
        <v>0</v>
      </c>
      <c r="M239" s="311">
        <f>[6]B!AF1161</f>
        <v>0</v>
      </c>
      <c r="N239" s="311">
        <f>[6]B!AG1161</f>
        <v>0</v>
      </c>
      <c r="O239" s="311">
        <f>[6]B!AH1161</f>
        <v>0</v>
      </c>
      <c r="P239" s="311">
        <f>[6]B!AI1161</f>
        <v>0</v>
      </c>
      <c r="Q239" s="312">
        <f>[6]B!AJ1161</f>
        <v>0</v>
      </c>
    </row>
    <row r="240" spans="1:17" ht="15" customHeight="1" x14ac:dyDescent="0.2">
      <c r="A240" s="668"/>
      <c r="B240" s="479" t="s">
        <v>160</v>
      </c>
      <c r="C240" s="306">
        <f>SUM(C238:C239)</f>
        <v>13573</v>
      </c>
      <c r="D240" s="319">
        <f t="shared" ref="D240:Q240" si="19">SUM(D238:D239)</f>
        <v>13573</v>
      </c>
      <c r="E240" s="319">
        <f t="shared" si="19"/>
        <v>13573</v>
      </c>
      <c r="F240" s="319">
        <f t="shared" si="19"/>
        <v>0</v>
      </c>
      <c r="G240" s="319">
        <f t="shared" si="19"/>
        <v>0</v>
      </c>
      <c r="H240" s="319">
        <f t="shared" si="19"/>
        <v>9028</v>
      </c>
      <c r="I240" s="319">
        <f t="shared" si="19"/>
        <v>4545</v>
      </c>
      <c r="J240" s="319">
        <f t="shared" si="19"/>
        <v>0</v>
      </c>
      <c r="K240" s="319">
        <f t="shared" si="19"/>
        <v>0</v>
      </c>
      <c r="L240" s="319">
        <f t="shared" si="19"/>
        <v>0</v>
      </c>
      <c r="M240" s="319">
        <f t="shared" si="19"/>
        <v>0</v>
      </c>
      <c r="N240" s="319">
        <f t="shared" si="19"/>
        <v>0</v>
      </c>
      <c r="O240" s="319">
        <f t="shared" si="19"/>
        <v>0</v>
      </c>
      <c r="P240" s="319">
        <f t="shared" si="19"/>
        <v>0</v>
      </c>
      <c r="Q240" s="306">
        <f t="shared" si="19"/>
        <v>0</v>
      </c>
    </row>
    <row r="241" spans="1:23" ht="15" customHeight="1" x14ac:dyDescent="0.2">
      <c r="A241" s="610" t="s">
        <v>325</v>
      </c>
      <c r="B241" s="175" t="s">
        <v>310</v>
      </c>
      <c r="C241" s="176">
        <f>D241+G241</f>
        <v>36929</v>
      </c>
      <c r="D241" s="320">
        <f>+D212+D215+D218+D221+D222+D223+D226+D229+D232+D235+D238</f>
        <v>36385</v>
      </c>
      <c r="E241" s="320">
        <f t="shared" ref="E241:G241" si="20">+E212+E215+E218+E221+E222+E223+E226+E229+E232+E235+E238</f>
        <v>36383</v>
      </c>
      <c r="F241" s="320">
        <f t="shared" si="20"/>
        <v>2</v>
      </c>
      <c r="G241" s="320">
        <f t="shared" si="20"/>
        <v>544</v>
      </c>
      <c r="H241" s="320">
        <f>+H212+H215+H218+H221+H222+H223+H226+H229+H232+H235+H238</f>
        <v>31529</v>
      </c>
      <c r="I241" s="320">
        <f t="shared" ref="I241:J241" si="21">+I212+I215+I218+I221+I222+I223+I226+I229+I232+I235+I238</f>
        <v>4284</v>
      </c>
      <c r="J241" s="320">
        <f t="shared" si="21"/>
        <v>1116</v>
      </c>
      <c r="K241" s="320">
        <f>+K212+K215+K218+K221+K222+K223+K226+K229+K232+K235+K238</f>
        <v>0</v>
      </c>
      <c r="L241" s="320">
        <f t="shared" ref="L241:M241" si="22">+L212+L215+L218+L221+L222+L223+L226+L229+L232+L235+L238</f>
        <v>0</v>
      </c>
      <c r="M241" s="320">
        <f t="shared" si="22"/>
        <v>0</v>
      </c>
      <c r="N241" s="320">
        <f>+N212+N215+N218+N221+N222+N223+N226+N229+N232+N235+N238</f>
        <v>0</v>
      </c>
      <c r="O241" s="320">
        <f t="shared" ref="O241:Q241" si="23">+O212+O215+O218+O221+O222+O223+O226+O229+O232+O235+O238</f>
        <v>0</v>
      </c>
      <c r="P241" s="320">
        <f t="shared" si="23"/>
        <v>4</v>
      </c>
      <c r="Q241" s="306">
        <f t="shared" si="23"/>
        <v>1</v>
      </c>
    </row>
    <row r="242" spans="1:23" ht="15" customHeight="1" x14ac:dyDescent="0.2">
      <c r="A242" s="610"/>
      <c r="B242" s="177" t="s">
        <v>318</v>
      </c>
      <c r="C242" s="178">
        <f>D242+G242</f>
        <v>10233</v>
      </c>
      <c r="D242" s="321">
        <f>+D213+D216+D219+D224+D227+D230+D236+D239</f>
        <v>10161</v>
      </c>
      <c r="E242" s="321">
        <f t="shared" ref="E242:G242" si="24">+E213+E216+E219+E224+E227+E230+E236+E239</f>
        <v>10161</v>
      </c>
      <c r="F242" s="321">
        <f t="shared" si="24"/>
        <v>0</v>
      </c>
      <c r="G242" s="321">
        <f t="shared" si="24"/>
        <v>72</v>
      </c>
      <c r="H242" s="321">
        <f>+H213+H216+H219+H224+H227+H230+H236+H239</f>
        <v>6077</v>
      </c>
      <c r="I242" s="321">
        <f t="shared" ref="I242:J242" si="25">+I213+I216+I219+I224+I227+I230+I236+I239</f>
        <v>3440</v>
      </c>
      <c r="J242" s="321">
        <f t="shared" si="25"/>
        <v>716</v>
      </c>
      <c r="K242" s="321">
        <f>+K213+K216+K219+K224+K227+K230+K236+K239</f>
        <v>0</v>
      </c>
      <c r="L242" s="321">
        <f t="shared" ref="L242:M242" si="26">+L213+L216+L219+L224+L227+L230+L236+L239</f>
        <v>0</v>
      </c>
      <c r="M242" s="321">
        <f t="shared" si="26"/>
        <v>0</v>
      </c>
      <c r="N242" s="321">
        <f>+N213+N216+N219+N224+N227+N230+N236+N239</f>
        <v>0</v>
      </c>
      <c r="O242" s="321">
        <f t="shared" ref="O242:Q242" si="27">+O213+O216+O219+O224+O227+O230+O236+O239</f>
        <v>0</v>
      </c>
      <c r="P242" s="321">
        <f t="shared" si="27"/>
        <v>0</v>
      </c>
      <c r="Q242" s="306">
        <f t="shared" si="27"/>
        <v>0</v>
      </c>
    </row>
    <row r="243" spans="1:23" ht="15" customHeight="1" x14ac:dyDescent="0.2">
      <c r="A243" s="610"/>
      <c r="B243" s="179" t="s">
        <v>79</v>
      </c>
      <c r="C243" s="168">
        <f>SUM(C241:C242)</f>
        <v>47162</v>
      </c>
      <c r="D243" s="306">
        <f>SUM(D241:D242)</f>
        <v>46546</v>
      </c>
      <c r="E243" s="307">
        <f>SUM(E241:E242)</f>
        <v>46544</v>
      </c>
      <c r="F243" s="308">
        <f>SUM(F241:F242)</f>
        <v>2</v>
      </c>
      <c r="G243" s="309">
        <f>SUM(G241:G242)</f>
        <v>616</v>
      </c>
      <c r="H243" s="309">
        <f t="shared" ref="H243:Q243" si="28">SUM(H241:H242)</f>
        <v>37606</v>
      </c>
      <c r="I243" s="309">
        <f t="shared" si="28"/>
        <v>7724</v>
      </c>
      <c r="J243" s="309">
        <f t="shared" si="28"/>
        <v>1832</v>
      </c>
      <c r="K243" s="309">
        <f t="shared" si="28"/>
        <v>0</v>
      </c>
      <c r="L243" s="309">
        <f t="shared" si="28"/>
        <v>0</v>
      </c>
      <c r="M243" s="309">
        <f t="shared" si="28"/>
        <v>0</v>
      </c>
      <c r="N243" s="309">
        <f>SUM(N241:N242)</f>
        <v>0</v>
      </c>
      <c r="O243" s="309">
        <f t="shared" si="28"/>
        <v>0</v>
      </c>
      <c r="P243" s="309">
        <f t="shared" si="28"/>
        <v>4</v>
      </c>
      <c r="Q243" s="306">
        <f t="shared" si="28"/>
        <v>1</v>
      </c>
    </row>
    <row r="244" spans="1:23" ht="27.75" customHeight="1" x14ac:dyDescent="0.2">
      <c r="A244" s="180" t="s">
        <v>326</v>
      </c>
      <c r="B244" s="469"/>
      <c r="E244" s="134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452"/>
      <c r="Q244" s="452"/>
      <c r="R244" s="452"/>
    </row>
    <row r="245" spans="1:23" ht="39.950000000000003" customHeight="1" x14ac:dyDescent="0.2">
      <c r="A245" s="669" t="s">
        <v>327</v>
      </c>
      <c r="B245" s="670"/>
      <c r="C245" s="470" t="s">
        <v>160</v>
      </c>
      <c r="D245" s="472" t="s">
        <v>6</v>
      </c>
      <c r="E245" s="478" t="s">
        <v>7</v>
      </c>
      <c r="F245" s="182"/>
      <c r="G245" s="182"/>
      <c r="H245" s="182"/>
      <c r="I245" s="182"/>
      <c r="J245" s="182"/>
      <c r="K245" s="182"/>
      <c r="L245" s="182"/>
      <c r="M245" s="452"/>
      <c r="N245" s="452"/>
      <c r="O245" s="452"/>
    </row>
    <row r="246" spans="1:23" ht="15" customHeight="1" x14ac:dyDescent="0.2">
      <c r="A246" s="671" t="s">
        <v>328</v>
      </c>
      <c r="B246" s="672"/>
      <c r="C246" s="322">
        <f>[6]B!C1227</f>
        <v>53</v>
      </c>
      <c r="D246" s="207">
        <f>[6]B!E1227</f>
        <v>53</v>
      </c>
      <c r="E246" s="186"/>
      <c r="F246" s="182"/>
      <c r="G246" s="182"/>
      <c r="H246" s="182"/>
      <c r="I246" s="182"/>
      <c r="J246" s="182"/>
      <c r="K246" s="182"/>
      <c r="L246" s="182"/>
      <c r="M246" s="452"/>
      <c r="N246" s="452"/>
      <c r="O246" s="452"/>
    </row>
    <row r="247" spans="1:23" ht="15" customHeight="1" x14ac:dyDescent="0.2">
      <c r="A247" s="679" t="s">
        <v>329</v>
      </c>
      <c r="B247" s="680"/>
      <c r="C247" s="322">
        <f>[6]B!C2939</f>
        <v>26</v>
      </c>
      <c r="D247" s="207">
        <f>[6]B!E2939</f>
        <v>16</v>
      </c>
      <c r="E247" s="129">
        <f>[6]B!AL2939</f>
        <v>546400</v>
      </c>
      <c r="F247" s="182"/>
      <c r="G247" s="182"/>
      <c r="H247" s="182"/>
      <c r="I247" s="182"/>
      <c r="J247" s="182"/>
      <c r="K247" s="182"/>
      <c r="L247" s="182"/>
      <c r="M247" s="452"/>
      <c r="N247" s="452"/>
      <c r="O247" s="452"/>
    </row>
    <row r="248" spans="1:23" ht="15" customHeight="1" x14ac:dyDescent="0.2">
      <c r="A248" s="679" t="s">
        <v>330</v>
      </c>
      <c r="B248" s="680"/>
      <c r="C248" s="322">
        <f>[6]B!C2949</f>
        <v>99</v>
      </c>
      <c r="D248" s="323">
        <f>[6]B!E2949</f>
        <v>72</v>
      </c>
      <c r="E248" s="187"/>
      <c r="F248" s="182"/>
      <c r="G248" s="182"/>
      <c r="H248" s="182"/>
      <c r="I248" s="182"/>
      <c r="J248" s="182"/>
      <c r="K248" s="182"/>
      <c r="L248" s="182"/>
      <c r="M248" s="452"/>
      <c r="N248" s="452"/>
      <c r="O248" s="452"/>
    </row>
    <row r="249" spans="1:23" ht="15" customHeight="1" x14ac:dyDescent="0.2">
      <c r="A249" s="679" t="s">
        <v>331</v>
      </c>
      <c r="B249" s="680"/>
      <c r="C249" s="322">
        <f>[6]B!C150</f>
        <v>1977</v>
      </c>
      <c r="D249" s="207">
        <f>[6]B!E150</f>
        <v>1966</v>
      </c>
      <c r="E249" s="129">
        <f>[6]B!AL150</f>
        <v>1592460</v>
      </c>
      <c r="F249" s="182"/>
      <c r="G249" s="182"/>
      <c r="H249" s="182"/>
      <c r="I249" s="182"/>
      <c r="J249" s="182"/>
      <c r="K249" s="182"/>
      <c r="L249" s="182"/>
      <c r="M249" s="452"/>
      <c r="N249" s="452"/>
      <c r="O249" s="452"/>
      <c r="S249" s="182"/>
    </row>
    <row r="250" spans="1:23" ht="15" customHeight="1" x14ac:dyDescent="0.2">
      <c r="A250" s="679" t="s">
        <v>332</v>
      </c>
      <c r="B250" s="680"/>
      <c r="C250" s="322">
        <f>[6]B!C153</f>
        <v>0</v>
      </c>
      <c r="D250" s="207">
        <f>[6]B!E153</f>
        <v>0</v>
      </c>
      <c r="E250" s="187"/>
      <c r="F250" s="182"/>
      <c r="G250" s="182"/>
      <c r="H250" s="182"/>
      <c r="I250" s="182"/>
      <c r="J250" s="182"/>
      <c r="K250" s="182"/>
      <c r="L250" s="182"/>
      <c r="M250" s="452"/>
      <c r="N250" s="452"/>
      <c r="O250" s="452"/>
    </row>
    <row r="251" spans="1:23" ht="15" customHeight="1" x14ac:dyDescent="0.2">
      <c r="A251" s="679" t="s">
        <v>333</v>
      </c>
      <c r="B251" s="680"/>
      <c r="C251" s="322">
        <f>[6]B!C2937</f>
        <v>20</v>
      </c>
      <c r="D251" s="207">
        <f>[6]B!E2937</f>
        <v>20</v>
      </c>
      <c r="E251" s="187"/>
      <c r="F251" s="188"/>
      <c r="G251" s="188"/>
      <c r="H251" s="188"/>
      <c r="I251" s="188"/>
      <c r="J251" s="188"/>
      <c r="K251" s="188"/>
      <c r="L251" s="188"/>
      <c r="M251" s="188"/>
      <c r="N251" s="188"/>
      <c r="O251" s="188"/>
    </row>
    <row r="252" spans="1:23" ht="15" customHeight="1" x14ac:dyDescent="0.2">
      <c r="A252" s="681" t="s">
        <v>79</v>
      </c>
      <c r="B252" s="682"/>
      <c r="C252" s="324">
        <f>SUM(C246:C251)</f>
        <v>2175</v>
      </c>
      <c r="D252" s="325">
        <f>SUM(D246:D251)</f>
        <v>2127</v>
      </c>
      <c r="E252" s="326">
        <f>SUM(E246:E251)</f>
        <v>2138860</v>
      </c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</row>
    <row r="253" spans="1:23" ht="24.95" customHeight="1" x14ac:dyDescent="0.2">
      <c r="A253" s="189" t="s">
        <v>334</v>
      </c>
      <c r="B253" s="190"/>
      <c r="C253" s="191"/>
      <c r="D253" s="304"/>
      <c r="E253" s="304"/>
      <c r="F253" s="304"/>
      <c r="G253" s="182"/>
      <c r="H253" s="182"/>
      <c r="I253" s="182"/>
      <c r="J253" s="182"/>
      <c r="K253" s="182"/>
      <c r="L253" s="182"/>
      <c r="M253" s="182"/>
      <c r="N253" s="188"/>
      <c r="O253" s="188"/>
      <c r="P253" s="192"/>
      <c r="Q253" s="192"/>
      <c r="R253" s="192"/>
      <c r="U253" s="193"/>
      <c r="V253" s="193"/>
      <c r="W253" s="192"/>
    </row>
    <row r="254" spans="1:23" ht="21.75" customHeight="1" x14ac:dyDescent="0.2">
      <c r="A254" s="194"/>
      <c r="B254" s="195"/>
      <c r="C254" s="454" t="s">
        <v>160</v>
      </c>
      <c r="D254" s="304"/>
      <c r="E254" s="304"/>
      <c r="F254" s="304"/>
      <c r="G254" s="182"/>
      <c r="H254" s="182"/>
      <c r="I254" s="182"/>
      <c r="J254" s="182"/>
      <c r="K254" s="182"/>
      <c r="L254" s="182"/>
      <c r="M254" s="182"/>
      <c r="N254" s="182"/>
      <c r="O254" s="182"/>
      <c r="U254" s="192"/>
      <c r="V254" s="192"/>
    </row>
    <row r="255" spans="1:23" ht="15" customHeight="1" x14ac:dyDescent="0.2">
      <c r="A255" s="673" t="s">
        <v>335</v>
      </c>
      <c r="B255" s="172" t="s">
        <v>336</v>
      </c>
      <c r="C255" s="327"/>
      <c r="D255" s="328"/>
      <c r="E255" s="304"/>
      <c r="F255" s="304"/>
      <c r="G255" s="182"/>
      <c r="H255" s="182"/>
      <c r="I255" s="182"/>
      <c r="J255" s="182"/>
      <c r="K255" s="182"/>
      <c r="L255" s="182"/>
      <c r="M255" s="182"/>
      <c r="N255" s="182"/>
      <c r="O255" s="182"/>
      <c r="S255" s="193"/>
      <c r="T255" s="192"/>
      <c r="U255" s="192"/>
      <c r="V255" s="192"/>
    </row>
    <row r="256" spans="1:23" x14ac:dyDescent="0.2">
      <c r="A256" s="673"/>
      <c r="B256" s="174" t="s">
        <v>337</v>
      </c>
      <c r="C256" s="329">
        <v>2499</v>
      </c>
      <c r="D256" s="328"/>
      <c r="E256" s="304"/>
      <c r="F256" s="304"/>
      <c r="G256" s="182"/>
      <c r="H256" s="182"/>
      <c r="I256" s="182"/>
      <c r="J256" s="182"/>
      <c r="K256" s="182"/>
      <c r="L256" s="182"/>
      <c r="M256" s="182"/>
      <c r="N256" s="182"/>
      <c r="O256" s="182"/>
      <c r="S256" s="192"/>
      <c r="T256" s="192"/>
      <c r="U256" s="192"/>
      <c r="V256" s="192"/>
    </row>
    <row r="257" spans="1:28" ht="15" customHeight="1" x14ac:dyDescent="0.2">
      <c r="A257" s="674" t="s">
        <v>338</v>
      </c>
      <c r="B257" s="675"/>
      <c r="C257" s="330">
        <v>10155</v>
      </c>
      <c r="D257" s="328"/>
      <c r="E257" s="304"/>
      <c r="F257" s="304"/>
      <c r="G257" s="182"/>
      <c r="H257" s="182"/>
      <c r="I257" s="182"/>
      <c r="J257" s="182"/>
      <c r="K257" s="182"/>
      <c r="L257" s="182"/>
      <c r="M257" s="182"/>
      <c r="N257" s="182"/>
      <c r="O257" s="182"/>
      <c r="S257" s="192"/>
      <c r="T257" s="192"/>
    </row>
    <row r="258" spans="1:28" ht="24.95" customHeight="1" x14ac:dyDescent="0.2">
      <c r="A258" s="67" t="s">
        <v>339</v>
      </c>
      <c r="S258" s="192"/>
      <c r="T258" s="192"/>
    </row>
    <row r="259" spans="1:28" ht="12.75" customHeight="1" x14ac:dyDescent="0.2">
      <c r="A259" s="649" t="s">
        <v>340</v>
      </c>
      <c r="B259" s="650"/>
      <c r="C259" s="556" t="s">
        <v>79</v>
      </c>
      <c r="D259" s="676" t="s">
        <v>341</v>
      </c>
      <c r="E259" s="677"/>
      <c r="F259" s="677"/>
      <c r="G259" s="677"/>
      <c r="H259" s="677"/>
      <c r="I259" s="678"/>
      <c r="J259" s="667" t="s">
        <v>179</v>
      </c>
    </row>
    <row r="260" spans="1:28" ht="27" customHeight="1" x14ac:dyDescent="0.2">
      <c r="A260" s="651"/>
      <c r="B260" s="652"/>
      <c r="C260" s="558"/>
      <c r="D260" s="197" t="s">
        <v>342</v>
      </c>
      <c r="E260" s="198" t="s">
        <v>343</v>
      </c>
      <c r="F260" s="199" t="s">
        <v>344</v>
      </c>
      <c r="G260" s="199" t="s">
        <v>345</v>
      </c>
      <c r="H260" s="199" t="s">
        <v>346</v>
      </c>
      <c r="I260" s="200" t="s">
        <v>347</v>
      </c>
      <c r="J260" s="668"/>
    </row>
    <row r="261" spans="1:28" ht="15" customHeight="1" x14ac:dyDescent="0.2">
      <c r="A261" s="688" t="s">
        <v>348</v>
      </c>
      <c r="B261" s="689"/>
      <c r="C261" s="201">
        <f>SUM(D261:I261)</f>
        <v>0</v>
      </c>
      <c r="D261" s="202"/>
      <c r="E261" s="203"/>
      <c r="F261" s="203"/>
      <c r="G261" s="203"/>
      <c r="H261" s="203"/>
      <c r="I261" s="204"/>
      <c r="J261" s="205"/>
      <c r="K261" s="206" t="str">
        <f>AA261</f>
        <v/>
      </c>
      <c r="L261" s="182"/>
      <c r="M261" s="182"/>
      <c r="N261" s="182"/>
      <c r="O261" s="182"/>
      <c r="P261" s="452"/>
      <c r="Q261" s="452"/>
      <c r="R261" s="452"/>
      <c r="AA261" s="159" t="str">
        <f>IF(J261&gt;C261,"Error: Las actividades totales son menores que las realizadas en beneficiarios","")</f>
        <v/>
      </c>
      <c r="AB261" s="159">
        <f>IF(J261&gt;C261,1,0)</f>
        <v>0</v>
      </c>
    </row>
    <row r="262" spans="1:28" ht="15" customHeight="1" x14ac:dyDescent="0.2">
      <c r="A262" s="690" t="s">
        <v>349</v>
      </c>
      <c r="B262" s="691"/>
      <c r="C262" s="207">
        <f>SUM(D262:I262)</f>
        <v>0</v>
      </c>
      <c r="D262" s="208"/>
      <c r="E262" s="209"/>
      <c r="F262" s="209"/>
      <c r="G262" s="209"/>
      <c r="H262" s="209"/>
      <c r="I262" s="210"/>
      <c r="J262" s="211"/>
      <c r="K262" s="206" t="str">
        <f>AA262</f>
        <v/>
      </c>
      <c r="AA262" s="159" t="str">
        <f>IF(J262&gt;C262,"Error: Las actividades totales son menores que las realizadas en beneficiarios","")</f>
        <v/>
      </c>
      <c r="AB262" s="159">
        <f>IF(J262&gt;C262,1,0)</f>
        <v>0</v>
      </c>
    </row>
    <row r="263" spans="1:28" ht="15" customHeight="1" x14ac:dyDescent="0.2">
      <c r="A263" s="692" t="s">
        <v>350</v>
      </c>
      <c r="B263" s="693"/>
      <c r="C263" s="212">
        <f>SUM(D263:E263)</f>
        <v>0</v>
      </c>
      <c r="D263" s="213"/>
      <c r="E263" s="214"/>
      <c r="F263" s="215"/>
      <c r="G263" s="215"/>
      <c r="H263" s="215"/>
      <c r="I263" s="216"/>
      <c r="J263" s="217"/>
      <c r="K263" s="206" t="str">
        <f>AA263</f>
        <v/>
      </c>
      <c r="AA263" s="159" t="str">
        <f>IF(J263&gt;C263,"Error: Las actividades totales son menores que las realizadas en beneficiarios","")</f>
        <v/>
      </c>
      <c r="AB263" s="159">
        <f>IF(J263&gt;C263,1,0)</f>
        <v>0</v>
      </c>
    </row>
    <row r="264" spans="1:28" ht="24.95" customHeight="1" x14ac:dyDescent="0.2">
      <c r="A264" s="67" t="s">
        <v>351</v>
      </c>
      <c r="B264" s="218"/>
      <c r="C264" s="331"/>
      <c r="D264" s="331"/>
      <c r="E264" s="331"/>
      <c r="F264" s="331"/>
      <c r="G264" s="331"/>
      <c r="H264" s="331"/>
      <c r="I264" s="331"/>
      <c r="J264" s="331"/>
      <c r="K264" s="331"/>
    </row>
    <row r="265" spans="1:28" ht="39.950000000000003" customHeight="1" x14ac:dyDescent="0.2">
      <c r="A265" s="694" t="s">
        <v>352</v>
      </c>
      <c r="B265" s="695"/>
      <c r="C265" s="219" t="s">
        <v>160</v>
      </c>
      <c r="D265" s="483" t="s">
        <v>353</v>
      </c>
      <c r="E265" s="220" t="s">
        <v>354</v>
      </c>
      <c r="L265" s="5" t="s">
        <v>355</v>
      </c>
    </row>
    <row r="266" spans="1:28" ht="15" customHeight="1" x14ac:dyDescent="0.2">
      <c r="A266" s="696" t="s">
        <v>356</v>
      </c>
      <c r="B266" s="221" t="s">
        <v>357</v>
      </c>
      <c r="C266" s="222">
        <v>279</v>
      </c>
      <c r="D266" s="223">
        <v>273</v>
      </c>
      <c r="E266" s="223"/>
      <c r="F266" s="119" t="str">
        <f>AA266</f>
        <v/>
      </c>
      <c r="AA266" s="159" t="str">
        <f>IF(D266&gt;C266,"Error: Las actividades totales son menores que las realizadas en beneficiarios","")</f>
        <v/>
      </c>
      <c r="AB266" s="159">
        <f>IF(D266&gt;C266,1,0)</f>
        <v>0</v>
      </c>
    </row>
    <row r="267" spans="1:28" ht="15" customHeight="1" x14ac:dyDescent="0.2">
      <c r="A267" s="697"/>
      <c r="B267" s="224" t="s">
        <v>358</v>
      </c>
      <c r="C267" s="225"/>
      <c r="D267" s="226"/>
      <c r="E267" s="226"/>
      <c r="F267" s="119" t="str">
        <f>AA267</f>
        <v/>
      </c>
      <c r="AA267" s="159" t="str">
        <f>IF(D267&gt;C267,"Error: Las actividades totales son menores que las realizadas en beneficiarios","")</f>
        <v/>
      </c>
      <c r="AB267" s="159">
        <f>IF(D267&gt;C267,1,0)</f>
        <v>0</v>
      </c>
    </row>
    <row r="268" spans="1:28" ht="15" customHeight="1" x14ac:dyDescent="0.2">
      <c r="A268" s="698"/>
      <c r="B268" s="227" t="s">
        <v>359</v>
      </c>
      <c r="C268" s="228"/>
      <c r="D268" s="229"/>
      <c r="E268" s="229"/>
      <c r="F268" s="119" t="str">
        <f>AA268</f>
        <v/>
      </c>
      <c r="AA268" s="159" t="str">
        <f>IF(D268&gt;C268,"Error: Las actividades totales son menores que las realizadas en beneficiarios","")</f>
        <v/>
      </c>
      <c r="AB268" s="159">
        <f>IF(D268&gt;C268,1,0)</f>
        <v>0</v>
      </c>
    </row>
    <row r="269" spans="1:28" ht="26.25" customHeight="1" x14ac:dyDescent="0.2">
      <c r="A269" s="230" t="s">
        <v>360</v>
      </c>
      <c r="B269" s="231"/>
    </row>
    <row r="270" spans="1:28" ht="50.25" customHeight="1" x14ac:dyDescent="0.2">
      <c r="A270" s="699" t="s">
        <v>291</v>
      </c>
      <c r="B270" s="700"/>
      <c r="C270" s="556" t="s">
        <v>160</v>
      </c>
      <c r="D270" s="556" t="s">
        <v>292</v>
      </c>
      <c r="E270" s="683" t="s">
        <v>361</v>
      </c>
      <c r="F270" s="685"/>
      <c r="G270" s="683" t="s">
        <v>362</v>
      </c>
      <c r="H270" s="684"/>
      <c r="I270" s="685"/>
      <c r="J270" s="476" t="s">
        <v>295</v>
      </c>
      <c r="K270" s="476" t="s">
        <v>296</v>
      </c>
      <c r="L270" s="476" t="s">
        <v>297</v>
      </c>
      <c r="M270" s="291" t="s">
        <v>297</v>
      </c>
    </row>
    <row r="271" spans="1:28" ht="61.5" customHeight="1" x14ac:dyDescent="0.2">
      <c r="A271" s="701"/>
      <c r="B271" s="702"/>
      <c r="C271" s="557"/>
      <c r="D271" s="557"/>
      <c r="E271" s="232" t="s">
        <v>363</v>
      </c>
      <c r="F271" s="232" t="s">
        <v>364</v>
      </c>
      <c r="G271" s="332" t="s">
        <v>365</v>
      </c>
      <c r="H271" s="332" t="s">
        <v>366</v>
      </c>
      <c r="I271" s="333" t="s">
        <v>367</v>
      </c>
      <c r="J271" s="232" t="s">
        <v>363</v>
      </c>
      <c r="K271" s="232" t="s">
        <v>364</v>
      </c>
      <c r="L271" s="232" t="s">
        <v>363</v>
      </c>
      <c r="M271" s="232" t="s">
        <v>364</v>
      </c>
    </row>
    <row r="272" spans="1:28" ht="15" customHeight="1" x14ac:dyDescent="0.2">
      <c r="A272" s="686" t="s">
        <v>368</v>
      </c>
      <c r="B272" s="687" t="s">
        <v>368</v>
      </c>
      <c r="C272" s="455">
        <f>SUM(E272:F272)</f>
        <v>0</v>
      </c>
      <c r="D272" s="334"/>
      <c r="E272" s="334"/>
      <c r="F272" s="334"/>
      <c r="G272" s="334"/>
      <c r="H272" s="334"/>
      <c r="I272" s="334"/>
      <c r="J272" s="334"/>
      <c r="K272" s="334"/>
      <c r="L272" s="334"/>
      <c r="M272" s="334"/>
    </row>
    <row r="273" spans="1:13" ht="15" customHeight="1" x14ac:dyDescent="0.2">
      <c r="A273" s="686" t="s">
        <v>369</v>
      </c>
      <c r="B273" s="687" t="s">
        <v>369</v>
      </c>
      <c r="C273" s="455">
        <f>SUM(E273:F273)</f>
        <v>0</v>
      </c>
      <c r="D273" s="334"/>
      <c r="E273" s="334"/>
      <c r="F273" s="334"/>
      <c r="G273" s="334"/>
      <c r="H273" s="334"/>
      <c r="I273" s="334"/>
      <c r="J273" s="334"/>
      <c r="K273" s="334"/>
      <c r="L273" s="334"/>
      <c r="M273" s="334"/>
    </row>
    <row r="274" spans="1:13" ht="15" customHeight="1" x14ac:dyDescent="0.2">
      <c r="A274" s="686" t="s">
        <v>370</v>
      </c>
      <c r="B274" s="687"/>
      <c r="C274" s="455">
        <f>SUM(E274:F274)</f>
        <v>0</v>
      </c>
      <c r="D274" s="334"/>
      <c r="E274" s="334"/>
      <c r="F274" s="334"/>
      <c r="G274" s="334"/>
      <c r="H274" s="334"/>
      <c r="I274" s="334"/>
      <c r="J274" s="334"/>
      <c r="K274" s="334"/>
      <c r="L274" s="334"/>
      <c r="M274" s="334"/>
    </row>
    <row r="275" spans="1:13" ht="15" customHeight="1" x14ac:dyDescent="0.2">
      <c r="A275" s="686" t="s">
        <v>371</v>
      </c>
      <c r="B275" s="687"/>
      <c r="C275" s="455">
        <f>SUM(E275:F275)</f>
        <v>0</v>
      </c>
      <c r="D275" s="334"/>
      <c r="E275" s="334"/>
      <c r="F275" s="334"/>
      <c r="G275" s="334"/>
      <c r="H275" s="334"/>
      <c r="I275" s="334"/>
      <c r="J275" s="334"/>
      <c r="K275" s="334"/>
      <c r="L275" s="334"/>
      <c r="M275" s="334"/>
    </row>
    <row r="276" spans="1:13" ht="15" customHeight="1" x14ac:dyDescent="0.2">
      <c r="A276" s="686" t="s">
        <v>372</v>
      </c>
      <c r="B276" s="687"/>
      <c r="C276" s="455">
        <f>SUM(E276:F276)</f>
        <v>0</v>
      </c>
      <c r="D276" s="334"/>
      <c r="E276" s="334"/>
      <c r="F276" s="334"/>
      <c r="G276" s="334"/>
      <c r="H276" s="334"/>
      <c r="I276" s="334"/>
      <c r="J276" s="334"/>
      <c r="K276" s="334"/>
      <c r="L276" s="334"/>
      <c r="M276" s="334"/>
    </row>
    <row r="277" spans="1:13" ht="15" customHeight="1" x14ac:dyDescent="0.2">
      <c r="A277" s="485"/>
      <c r="B277" s="487" t="s">
        <v>373</v>
      </c>
      <c r="C277" s="455">
        <f t="shared" ref="C277:I277" si="29">SUM(C272:C276)</f>
        <v>0</v>
      </c>
      <c r="D277" s="455">
        <f t="shared" si="29"/>
        <v>0</v>
      </c>
      <c r="E277" s="455">
        <f t="shared" si="29"/>
        <v>0</v>
      </c>
      <c r="F277" s="455">
        <f t="shared" si="29"/>
        <v>0</v>
      </c>
      <c r="G277" s="455">
        <f t="shared" si="29"/>
        <v>0</v>
      </c>
      <c r="H277" s="455">
        <f t="shared" si="29"/>
        <v>0</v>
      </c>
      <c r="I277" s="455">
        <f t="shared" si="29"/>
        <v>0</v>
      </c>
      <c r="J277" s="455">
        <f>SUM(J272:J276)</f>
        <v>0</v>
      </c>
      <c r="K277" s="455">
        <f>SUM(K272:K276)</f>
        <v>0</v>
      </c>
      <c r="L277" s="455">
        <f>SUM(L272:L276)</f>
        <v>0</v>
      </c>
      <c r="M277" s="455">
        <f>SUM(M272:M276)</f>
        <v>0</v>
      </c>
    </row>
    <row r="278" spans="1:13" ht="28.5" customHeight="1" x14ac:dyDescent="0.2">
      <c r="A278" s="703" t="s">
        <v>374</v>
      </c>
      <c r="B278" s="704"/>
      <c r="C278" s="455">
        <f>SUM(E278:F278)</f>
        <v>0</v>
      </c>
      <c r="D278" s="334"/>
      <c r="E278" s="334"/>
      <c r="F278" s="334"/>
      <c r="G278" s="334"/>
      <c r="H278" s="334"/>
      <c r="I278" s="334"/>
      <c r="J278" s="334"/>
      <c r="K278" s="334"/>
      <c r="L278" s="334"/>
      <c r="M278" s="334"/>
    </row>
    <row r="279" spans="1:13" ht="15" customHeight="1" x14ac:dyDescent="0.2">
      <c r="A279" s="703" t="s">
        <v>375</v>
      </c>
      <c r="B279" s="704"/>
      <c r="C279" s="455">
        <f>SUM(E279:F279)</f>
        <v>0</v>
      </c>
      <c r="D279" s="334"/>
      <c r="E279" s="334"/>
      <c r="F279" s="334"/>
      <c r="G279" s="334"/>
      <c r="H279" s="334"/>
      <c r="I279" s="334"/>
      <c r="J279" s="334"/>
      <c r="K279" s="334"/>
      <c r="L279" s="334"/>
      <c r="M279" s="334"/>
    </row>
    <row r="280" spans="1:13" ht="15" customHeight="1" x14ac:dyDescent="0.2">
      <c r="A280" s="703" t="s">
        <v>376</v>
      </c>
      <c r="B280" s="704"/>
      <c r="C280" s="455">
        <f>SUM(E280:F280)</f>
        <v>0</v>
      </c>
      <c r="D280" s="334"/>
      <c r="E280" s="334"/>
      <c r="F280" s="334"/>
      <c r="G280" s="334"/>
      <c r="H280" s="334"/>
      <c r="I280" s="334"/>
      <c r="J280" s="334"/>
      <c r="K280" s="334"/>
      <c r="L280" s="334"/>
      <c r="M280" s="334"/>
    </row>
    <row r="281" spans="1:13" ht="15" customHeight="1" x14ac:dyDescent="0.2">
      <c r="A281" s="709" t="s">
        <v>377</v>
      </c>
      <c r="B281" s="710"/>
      <c r="C281" s="455">
        <f t="shared" ref="C281:M281" si="30">SUM(C278:C280)</f>
        <v>0</v>
      </c>
      <c r="D281" s="455">
        <f t="shared" si="30"/>
        <v>0</v>
      </c>
      <c r="E281" s="455">
        <f t="shared" si="30"/>
        <v>0</v>
      </c>
      <c r="F281" s="455">
        <f t="shared" si="30"/>
        <v>0</v>
      </c>
      <c r="G281" s="455">
        <f t="shared" si="30"/>
        <v>0</v>
      </c>
      <c r="H281" s="455">
        <f t="shared" si="30"/>
        <v>0</v>
      </c>
      <c r="I281" s="455">
        <f t="shared" si="30"/>
        <v>0</v>
      </c>
      <c r="J281" s="455">
        <f t="shared" si="30"/>
        <v>0</v>
      </c>
      <c r="K281" s="455">
        <f t="shared" si="30"/>
        <v>0</v>
      </c>
      <c r="L281" s="455">
        <f t="shared" si="30"/>
        <v>0</v>
      </c>
      <c r="M281" s="455">
        <f t="shared" si="30"/>
        <v>0</v>
      </c>
    </row>
    <row r="282" spans="1:13" ht="15" customHeight="1" x14ac:dyDescent="0.2">
      <c r="A282" s="703" t="s">
        <v>378</v>
      </c>
      <c r="B282" s="704"/>
      <c r="C282" s="455">
        <f>SUM(E282:F282)</f>
        <v>0</v>
      </c>
      <c r="D282" s="334"/>
      <c r="E282" s="334"/>
      <c r="F282" s="334"/>
      <c r="G282" s="334"/>
      <c r="H282" s="334"/>
      <c r="I282" s="334"/>
      <c r="J282" s="334"/>
      <c r="K282" s="334"/>
      <c r="L282" s="334"/>
      <c r="M282" s="334"/>
    </row>
    <row r="283" spans="1:13" ht="15" customHeight="1" x14ac:dyDescent="0.2">
      <c r="A283" s="703" t="s">
        <v>379</v>
      </c>
      <c r="B283" s="704"/>
      <c r="C283" s="455">
        <f>SUM(E283:F283)</f>
        <v>0</v>
      </c>
      <c r="D283" s="334"/>
      <c r="E283" s="334"/>
      <c r="F283" s="334"/>
      <c r="G283" s="334"/>
      <c r="H283" s="334"/>
      <c r="I283" s="334"/>
      <c r="J283" s="334"/>
      <c r="K283" s="334"/>
      <c r="L283" s="334"/>
      <c r="M283" s="334"/>
    </row>
    <row r="284" spans="1:13" ht="15" customHeight="1" x14ac:dyDescent="0.2">
      <c r="A284" s="703" t="s">
        <v>380</v>
      </c>
      <c r="B284" s="704"/>
      <c r="C284" s="455">
        <f>SUM(E284:F284)</f>
        <v>0</v>
      </c>
      <c r="D284" s="334"/>
      <c r="E284" s="334"/>
      <c r="F284" s="334"/>
      <c r="G284" s="334"/>
      <c r="H284" s="334"/>
      <c r="I284" s="334"/>
      <c r="J284" s="334"/>
      <c r="K284" s="334"/>
      <c r="L284" s="334"/>
      <c r="M284" s="334"/>
    </row>
    <row r="285" spans="1:13" ht="15" customHeight="1" x14ac:dyDescent="0.2">
      <c r="A285" s="485"/>
      <c r="B285" s="235" t="s">
        <v>381</v>
      </c>
      <c r="C285" s="455">
        <f t="shared" ref="C285:I285" si="31">SUM(C282:C284)</f>
        <v>0</v>
      </c>
      <c r="D285" s="455">
        <f t="shared" si="31"/>
        <v>0</v>
      </c>
      <c r="E285" s="455">
        <f t="shared" si="31"/>
        <v>0</v>
      </c>
      <c r="F285" s="455">
        <f t="shared" si="31"/>
        <v>0</v>
      </c>
      <c r="G285" s="455">
        <f t="shared" si="31"/>
        <v>0</v>
      </c>
      <c r="H285" s="455">
        <f t="shared" si="31"/>
        <v>0</v>
      </c>
      <c r="I285" s="455">
        <f t="shared" si="31"/>
        <v>0</v>
      </c>
      <c r="J285" s="455">
        <f>SUM(J282:J284)</f>
        <v>0</v>
      </c>
      <c r="K285" s="455">
        <f>SUM(K282:K284)</f>
        <v>0</v>
      </c>
      <c r="L285" s="455">
        <f>SUM(L282:L284)</f>
        <v>0</v>
      </c>
      <c r="M285" s="455">
        <f>SUM(M282:M284)</f>
        <v>0</v>
      </c>
    </row>
    <row r="286" spans="1:13" ht="15" customHeight="1" x14ac:dyDescent="0.2">
      <c r="A286" s="703" t="s">
        <v>382</v>
      </c>
      <c r="B286" s="704"/>
      <c r="C286" s="455">
        <f>SUM(E286:F286)</f>
        <v>0</v>
      </c>
      <c r="D286" s="334"/>
      <c r="E286" s="334"/>
      <c r="F286" s="334"/>
      <c r="G286" s="334"/>
      <c r="H286" s="334"/>
      <c r="I286" s="334"/>
      <c r="J286" s="334"/>
      <c r="K286" s="334"/>
      <c r="L286" s="334"/>
      <c r="M286" s="334"/>
    </row>
    <row r="287" spans="1:13" ht="15" customHeight="1" x14ac:dyDescent="0.2">
      <c r="A287" s="711" t="s">
        <v>383</v>
      </c>
      <c r="B287" s="712"/>
      <c r="C287" s="455">
        <f>SUM(E287:F287)</f>
        <v>0</v>
      </c>
      <c r="D287" s="334"/>
      <c r="E287" s="334"/>
      <c r="F287" s="334"/>
      <c r="G287" s="334"/>
      <c r="H287" s="334"/>
      <c r="I287" s="334"/>
      <c r="J287" s="334"/>
      <c r="K287" s="334"/>
      <c r="L287" s="334"/>
      <c r="M287" s="334"/>
    </row>
    <row r="288" spans="1:13" ht="15" customHeight="1" x14ac:dyDescent="0.2">
      <c r="A288" s="703" t="s">
        <v>384</v>
      </c>
      <c r="B288" s="704"/>
      <c r="C288" s="455">
        <f>SUM(E288:F288)</f>
        <v>0</v>
      </c>
      <c r="D288" s="334"/>
      <c r="E288" s="334"/>
      <c r="F288" s="334"/>
      <c r="G288" s="334"/>
      <c r="H288" s="334"/>
      <c r="I288" s="334"/>
      <c r="J288" s="334"/>
      <c r="K288" s="334"/>
      <c r="L288" s="334"/>
      <c r="M288" s="334"/>
    </row>
    <row r="289" spans="1:13" ht="15" customHeight="1" x14ac:dyDescent="0.2">
      <c r="A289" s="485"/>
      <c r="B289" s="235" t="s">
        <v>385</v>
      </c>
      <c r="C289" s="455">
        <f t="shared" ref="C289:M289" si="32">SUM(C286:C288)</f>
        <v>0</v>
      </c>
      <c r="D289" s="455">
        <f t="shared" si="32"/>
        <v>0</v>
      </c>
      <c r="E289" s="455">
        <f t="shared" si="32"/>
        <v>0</v>
      </c>
      <c r="F289" s="455">
        <f t="shared" si="32"/>
        <v>0</v>
      </c>
      <c r="G289" s="455">
        <f t="shared" si="32"/>
        <v>0</v>
      </c>
      <c r="H289" s="455">
        <f t="shared" si="32"/>
        <v>0</v>
      </c>
      <c r="I289" s="455">
        <f t="shared" si="32"/>
        <v>0</v>
      </c>
      <c r="J289" s="455">
        <f t="shared" si="32"/>
        <v>0</v>
      </c>
      <c r="K289" s="455">
        <f t="shared" si="32"/>
        <v>0</v>
      </c>
      <c r="L289" s="455">
        <f t="shared" si="32"/>
        <v>0</v>
      </c>
      <c r="M289" s="455">
        <f t="shared" si="32"/>
        <v>0</v>
      </c>
    </row>
    <row r="290" spans="1:13" ht="15" customHeight="1" x14ac:dyDescent="0.2">
      <c r="A290" s="705" t="s">
        <v>386</v>
      </c>
      <c r="B290" s="706" t="s">
        <v>387</v>
      </c>
      <c r="C290" s="455">
        <f t="shared" ref="C290:C297" si="33">SUM(E290:F290)</f>
        <v>0</v>
      </c>
      <c r="D290" s="334"/>
      <c r="E290" s="334"/>
      <c r="F290" s="334"/>
      <c r="G290" s="334"/>
      <c r="H290" s="334"/>
      <c r="I290" s="334"/>
      <c r="J290" s="334"/>
      <c r="K290" s="334"/>
      <c r="L290" s="334"/>
      <c r="M290" s="334"/>
    </row>
    <row r="291" spans="1:13" ht="15" customHeight="1" x14ac:dyDescent="0.2">
      <c r="A291" s="705" t="s">
        <v>388</v>
      </c>
      <c r="B291" s="706" t="s">
        <v>388</v>
      </c>
      <c r="C291" s="455">
        <f t="shared" si="33"/>
        <v>0</v>
      </c>
      <c r="D291" s="334"/>
      <c r="E291" s="334"/>
      <c r="F291" s="334"/>
      <c r="G291" s="334"/>
      <c r="H291" s="334"/>
      <c r="I291" s="334"/>
      <c r="J291" s="334"/>
      <c r="K291" s="334"/>
      <c r="L291" s="334"/>
      <c r="M291" s="334"/>
    </row>
    <row r="292" spans="1:13" ht="15" customHeight="1" x14ac:dyDescent="0.2">
      <c r="A292" s="705" t="s">
        <v>389</v>
      </c>
      <c r="B292" s="706" t="s">
        <v>389</v>
      </c>
      <c r="C292" s="455">
        <f t="shared" si="33"/>
        <v>0</v>
      </c>
      <c r="D292" s="334"/>
      <c r="E292" s="334"/>
      <c r="F292" s="334"/>
      <c r="G292" s="334"/>
      <c r="H292" s="334"/>
      <c r="I292" s="334"/>
      <c r="J292" s="334"/>
      <c r="K292" s="334"/>
      <c r="L292" s="334"/>
      <c r="M292" s="334"/>
    </row>
    <row r="293" spans="1:13" ht="15" customHeight="1" x14ac:dyDescent="0.2">
      <c r="A293" s="707" t="s">
        <v>390</v>
      </c>
      <c r="B293" s="708"/>
      <c r="C293" s="455">
        <f t="shared" si="33"/>
        <v>0</v>
      </c>
      <c r="D293" s="334"/>
      <c r="E293" s="334"/>
      <c r="F293" s="334"/>
      <c r="G293" s="334"/>
      <c r="H293" s="334"/>
      <c r="I293" s="334"/>
      <c r="J293" s="334"/>
      <c r="K293" s="334"/>
      <c r="L293" s="334"/>
      <c r="M293" s="334"/>
    </row>
    <row r="294" spans="1:13" ht="15" customHeight="1" x14ac:dyDescent="0.2">
      <c r="A294" s="707" t="s">
        <v>56</v>
      </c>
      <c r="B294" s="708" t="s">
        <v>56</v>
      </c>
      <c r="C294" s="455">
        <f t="shared" si="33"/>
        <v>0</v>
      </c>
      <c r="D294" s="334"/>
      <c r="E294" s="334"/>
      <c r="F294" s="334"/>
      <c r="G294" s="334"/>
      <c r="H294" s="334"/>
      <c r="I294" s="334"/>
      <c r="J294" s="334"/>
      <c r="K294" s="334"/>
      <c r="L294" s="334"/>
      <c r="M294" s="334"/>
    </row>
    <row r="295" spans="1:13" ht="15" customHeight="1" x14ac:dyDescent="0.2">
      <c r="A295" s="703" t="s">
        <v>41</v>
      </c>
      <c r="B295" s="704"/>
      <c r="C295" s="455">
        <f t="shared" si="33"/>
        <v>0</v>
      </c>
      <c r="D295" s="334"/>
      <c r="E295" s="334"/>
      <c r="F295" s="334"/>
      <c r="G295" s="334"/>
      <c r="H295" s="334"/>
      <c r="I295" s="334"/>
      <c r="J295" s="334"/>
      <c r="K295" s="334"/>
      <c r="L295" s="334"/>
      <c r="M295" s="334"/>
    </row>
    <row r="296" spans="1:13" ht="30" customHeight="1" x14ac:dyDescent="0.2">
      <c r="A296" s="707" t="s">
        <v>391</v>
      </c>
      <c r="B296" s="708" t="s">
        <v>391</v>
      </c>
      <c r="C296" s="455">
        <f t="shared" si="33"/>
        <v>0</v>
      </c>
      <c r="D296" s="334"/>
      <c r="E296" s="334"/>
      <c r="F296" s="334"/>
      <c r="G296" s="334"/>
      <c r="H296" s="334"/>
      <c r="I296" s="334"/>
      <c r="J296" s="334"/>
      <c r="K296" s="334"/>
      <c r="L296" s="334"/>
      <c r="M296" s="334"/>
    </row>
    <row r="297" spans="1:13" ht="15" customHeight="1" x14ac:dyDescent="0.2">
      <c r="A297" s="707" t="s">
        <v>38</v>
      </c>
      <c r="B297" s="708" t="s">
        <v>38</v>
      </c>
      <c r="C297" s="455">
        <f t="shared" si="33"/>
        <v>0</v>
      </c>
      <c r="D297" s="334"/>
      <c r="E297" s="334"/>
      <c r="F297" s="334"/>
      <c r="G297" s="334"/>
      <c r="H297" s="334"/>
      <c r="I297" s="334"/>
      <c r="J297" s="334"/>
      <c r="K297" s="334"/>
      <c r="L297" s="334"/>
      <c r="M297" s="334"/>
    </row>
    <row r="298" spans="1:13" ht="15" customHeight="1" x14ac:dyDescent="0.2">
      <c r="A298" s="486"/>
      <c r="B298" s="235" t="s">
        <v>392</v>
      </c>
      <c r="C298" s="455">
        <f t="shared" ref="C298:M298" si="34">SUM(C290:C297)</f>
        <v>0</v>
      </c>
      <c r="D298" s="455">
        <f t="shared" si="34"/>
        <v>0</v>
      </c>
      <c r="E298" s="455">
        <f t="shared" si="34"/>
        <v>0</v>
      </c>
      <c r="F298" s="455">
        <f t="shared" si="34"/>
        <v>0</v>
      </c>
      <c r="G298" s="455">
        <f t="shared" si="34"/>
        <v>0</v>
      </c>
      <c r="H298" s="455">
        <f t="shared" si="34"/>
        <v>0</v>
      </c>
      <c r="I298" s="455">
        <f t="shared" si="34"/>
        <v>0</v>
      </c>
      <c r="J298" s="455">
        <f t="shared" si="34"/>
        <v>0</v>
      </c>
      <c r="K298" s="455">
        <f t="shared" si="34"/>
        <v>0</v>
      </c>
      <c r="L298" s="455">
        <f t="shared" si="34"/>
        <v>0</v>
      </c>
      <c r="M298" s="455">
        <f t="shared" si="34"/>
        <v>0</v>
      </c>
    </row>
    <row r="299" spans="1:13" ht="15" customHeight="1" x14ac:dyDescent="0.2">
      <c r="A299" s="711" t="s">
        <v>393</v>
      </c>
      <c r="B299" s="712"/>
      <c r="C299" s="455">
        <f t="shared" ref="C299:C304" si="35">SUM(E299:F299)</f>
        <v>0</v>
      </c>
      <c r="D299" s="334"/>
      <c r="E299" s="334"/>
      <c r="F299" s="334"/>
      <c r="G299" s="334"/>
      <c r="H299" s="334"/>
      <c r="I299" s="334"/>
      <c r="J299" s="334"/>
      <c r="K299" s="334"/>
      <c r="L299" s="334"/>
      <c r="M299" s="334"/>
    </row>
    <row r="300" spans="1:13" ht="15" customHeight="1" x14ac:dyDescent="0.2">
      <c r="A300" s="711" t="s">
        <v>394</v>
      </c>
      <c r="B300" s="712"/>
      <c r="C300" s="455">
        <f t="shared" si="35"/>
        <v>0</v>
      </c>
      <c r="D300" s="334"/>
      <c r="E300" s="334"/>
      <c r="F300" s="334"/>
      <c r="G300" s="334"/>
      <c r="H300" s="334"/>
      <c r="I300" s="334"/>
      <c r="J300" s="334"/>
      <c r="K300" s="334"/>
      <c r="L300" s="334"/>
      <c r="M300" s="334"/>
    </row>
    <row r="301" spans="1:13" ht="15" customHeight="1" x14ac:dyDescent="0.2">
      <c r="A301" s="711" t="s">
        <v>395</v>
      </c>
      <c r="B301" s="712"/>
      <c r="C301" s="455">
        <f t="shared" si="35"/>
        <v>0</v>
      </c>
      <c r="D301" s="334"/>
      <c r="E301" s="334"/>
      <c r="F301" s="334"/>
      <c r="G301" s="334"/>
      <c r="H301" s="334"/>
      <c r="I301" s="334"/>
      <c r="J301" s="334"/>
      <c r="K301" s="334"/>
      <c r="L301" s="334"/>
      <c r="M301" s="334"/>
    </row>
    <row r="302" spans="1:13" ht="15" customHeight="1" x14ac:dyDescent="0.2">
      <c r="A302" s="703" t="s">
        <v>396</v>
      </c>
      <c r="B302" s="704"/>
      <c r="C302" s="455">
        <f t="shared" si="35"/>
        <v>0</v>
      </c>
      <c r="D302" s="334"/>
      <c r="E302" s="334"/>
      <c r="F302" s="334"/>
      <c r="G302" s="334"/>
      <c r="H302" s="334"/>
      <c r="I302" s="334"/>
      <c r="J302" s="334"/>
      <c r="K302" s="334"/>
      <c r="L302" s="334"/>
      <c r="M302" s="334"/>
    </row>
    <row r="303" spans="1:13" ht="15" customHeight="1" x14ac:dyDescent="0.2">
      <c r="A303" s="703" t="s">
        <v>397</v>
      </c>
      <c r="B303" s="704"/>
      <c r="C303" s="455">
        <f t="shared" si="35"/>
        <v>0</v>
      </c>
      <c r="D303" s="334"/>
      <c r="E303" s="334"/>
      <c r="F303" s="334"/>
      <c r="G303" s="334"/>
      <c r="H303" s="334"/>
      <c r="I303" s="334"/>
      <c r="J303" s="334"/>
      <c r="K303" s="334"/>
      <c r="L303" s="334"/>
      <c r="M303" s="334"/>
    </row>
    <row r="304" spans="1:13" ht="15" customHeight="1" x14ac:dyDescent="0.2">
      <c r="A304" s="703" t="s">
        <v>398</v>
      </c>
      <c r="B304" s="704"/>
      <c r="C304" s="455">
        <f t="shared" si="35"/>
        <v>0</v>
      </c>
      <c r="D304" s="334"/>
      <c r="E304" s="334"/>
      <c r="F304" s="334"/>
      <c r="G304" s="334"/>
      <c r="H304" s="334"/>
      <c r="I304" s="334"/>
      <c r="J304" s="334"/>
      <c r="K304" s="334"/>
      <c r="L304" s="334"/>
      <c r="M304" s="334"/>
    </row>
    <row r="305" spans="1:13" ht="15" customHeight="1" x14ac:dyDescent="0.2">
      <c r="A305" s="486"/>
      <c r="B305" s="235" t="s">
        <v>399</v>
      </c>
      <c r="C305" s="455">
        <f t="shared" ref="C305:M305" si="36">SUM(C299:C304)</f>
        <v>0</v>
      </c>
      <c r="D305" s="455">
        <f t="shared" si="36"/>
        <v>0</v>
      </c>
      <c r="E305" s="455">
        <f t="shared" si="36"/>
        <v>0</v>
      </c>
      <c r="F305" s="455">
        <f t="shared" si="36"/>
        <v>0</v>
      </c>
      <c r="G305" s="455">
        <f t="shared" si="36"/>
        <v>0</v>
      </c>
      <c r="H305" s="455">
        <f t="shared" si="36"/>
        <v>0</v>
      </c>
      <c r="I305" s="455">
        <f t="shared" si="36"/>
        <v>0</v>
      </c>
      <c r="J305" s="455">
        <f t="shared" si="36"/>
        <v>0</v>
      </c>
      <c r="K305" s="455">
        <f t="shared" si="36"/>
        <v>0</v>
      </c>
      <c r="L305" s="455">
        <f t="shared" si="36"/>
        <v>0</v>
      </c>
      <c r="M305" s="455">
        <f t="shared" si="36"/>
        <v>0</v>
      </c>
    </row>
    <row r="306" spans="1:13" ht="15" customHeight="1" x14ac:dyDescent="0.2">
      <c r="A306" s="703" t="s">
        <v>143</v>
      </c>
      <c r="B306" s="704" t="s">
        <v>143</v>
      </c>
      <c r="C306" s="455">
        <f>SUM(E306:F306)</f>
        <v>0</v>
      </c>
      <c r="D306" s="335"/>
      <c r="E306" s="334"/>
      <c r="F306" s="334"/>
      <c r="G306" s="334"/>
      <c r="H306" s="334"/>
      <c r="I306" s="334"/>
      <c r="J306" s="334"/>
      <c r="K306" s="334"/>
      <c r="L306" s="334"/>
      <c r="M306" s="334"/>
    </row>
    <row r="307" spans="1:13" ht="15" customHeight="1" x14ac:dyDescent="0.2">
      <c r="A307" s="703" t="s">
        <v>145</v>
      </c>
      <c r="B307" s="704" t="s">
        <v>145</v>
      </c>
      <c r="C307" s="455">
        <f>SUM(E307:F307)</f>
        <v>0</v>
      </c>
      <c r="D307" s="335"/>
      <c r="E307" s="334"/>
      <c r="F307" s="334"/>
      <c r="G307" s="334"/>
      <c r="H307" s="334"/>
      <c r="I307" s="334"/>
      <c r="J307" s="334"/>
      <c r="K307" s="334"/>
      <c r="L307" s="334"/>
      <c r="M307" s="334"/>
    </row>
    <row r="308" spans="1:13" ht="32.25" customHeight="1" x14ac:dyDescent="0.2">
      <c r="A308" s="703" t="s">
        <v>400</v>
      </c>
      <c r="B308" s="704"/>
      <c r="C308" s="455">
        <f>SUM(E308:F308)</f>
        <v>0</v>
      </c>
      <c r="D308" s="335"/>
      <c r="E308" s="335"/>
      <c r="F308" s="335"/>
      <c r="G308" s="335"/>
      <c r="H308" s="335"/>
      <c r="I308" s="335"/>
      <c r="J308" s="335"/>
      <c r="K308" s="335"/>
      <c r="L308" s="335"/>
      <c r="M308" s="335"/>
    </row>
    <row r="309" spans="1:13" ht="15" customHeight="1" x14ac:dyDescent="0.2">
      <c r="A309" s="703" t="s">
        <v>281</v>
      </c>
      <c r="B309" s="704"/>
      <c r="C309" s="455">
        <f>SUM(E309:F309)</f>
        <v>0</v>
      </c>
      <c r="D309" s="335"/>
      <c r="E309" s="335"/>
      <c r="F309" s="335"/>
      <c r="G309" s="335"/>
      <c r="H309" s="335"/>
      <c r="I309" s="335"/>
      <c r="J309" s="335"/>
      <c r="K309" s="335"/>
      <c r="L309" s="335"/>
      <c r="M309" s="335"/>
    </row>
    <row r="310" spans="1:13" ht="15" customHeight="1" x14ac:dyDescent="0.2">
      <c r="A310" s="703" t="s">
        <v>282</v>
      </c>
      <c r="B310" s="704"/>
      <c r="C310" s="455">
        <f>SUM(E310:F310)</f>
        <v>0</v>
      </c>
      <c r="D310" s="335"/>
      <c r="E310" s="335"/>
      <c r="F310" s="335"/>
      <c r="G310" s="335"/>
      <c r="H310" s="335"/>
      <c r="I310" s="335"/>
      <c r="J310" s="335"/>
      <c r="K310" s="335"/>
      <c r="L310" s="335"/>
      <c r="M310" s="335"/>
    </row>
    <row r="311" spans="1:13" ht="15" customHeight="1" x14ac:dyDescent="0.2">
      <c r="A311" s="236"/>
      <c r="B311" s="237" t="s">
        <v>401</v>
      </c>
      <c r="C311" s="455">
        <f>SUM(C306:C310)</f>
        <v>0</v>
      </c>
      <c r="D311" s="455">
        <f>SUM(D306:D310)</f>
        <v>0</v>
      </c>
      <c r="E311" s="455">
        <f t="shared" ref="E311:M311" si="37">SUM(E306:E310)</f>
        <v>0</v>
      </c>
      <c r="F311" s="455">
        <f t="shared" si="37"/>
        <v>0</v>
      </c>
      <c r="G311" s="455">
        <f t="shared" si="37"/>
        <v>0</v>
      </c>
      <c r="H311" s="455">
        <f t="shared" si="37"/>
        <v>0</v>
      </c>
      <c r="I311" s="455">
        <f t="shared" si="37"/>
        <v>0</v>
      </c>
      <c r="J311" s="455">
        <f t="shared" si="37"/>
        <v>0</v>
      </c>
      <c r="K311" s="455">
        <f t="shared" si="37"/>
        <v>0</v>
      </c>
      <c r="L311" s="455">
        <f t="shared" si="37"/>
        <v>0</v>
      </c>
      <c r="M311" s="455">
        <f t="shared" si="37"/>
        <v>0</v>
      </c>
    </row>
    <row r="312" spans="1:13" ht="15" customHeight="1" x14ac:dyDescent="0.2">
      <c r="A312" s="238"/>
      <c r="B312" s="239" t="s">
        <v>160</v>
      </c>
      <c r="C312" s="240">
        <f t="shared" ref="C312:M312" si="38">SUM(C277+C281+C285+C289+C298+C305+C311)</f>
        <v>0</v>
      </c>
      <c r="D312" s="240">
        <f t="shared" si="38"/>
        <v>0</v>
      </c>
      <c r="E312" s="240">
        <f t="shared" si="38"/>
        <v>0</v>
      </c>
      <c r="F312" s="240">
        <f t="shared" si="38"/>
        <v>0</v>
      </c>
      <c r="G312" s="240">
        <f t="shared" si="38"/>
        <v>0</v>
      </c>
      <c r="H312" s="240">
        <f t="shared" si="38"/>
        <v>0</v>
      </c>
      <c r="I312" s="240">
        <f t="shared" si="38"/>
        <v>0</v>
      </c>
      <c r="J312" s="240">
        <f t="shared" si="38"/>
        <v>0</v>
      </c>
      <c r="K312" s="240">
        <f t="shared" si="38"/>
        <v>0</v>
      </c>
      <c r="L312" s="240">
        <f t="shared" si="38"/>
        <v>0</v>
      </c>
      <c r="M312" s="240">
        <f t="shared" si="38"/>
        <v>0</v>
      </c>
    </row>
  </sheetData>
  <mergeCells count="198">
    <mergeCell ref="A309:B309"/>
    <mergeCell ref="A310:B310"/>
    <mergeCell ref="A302:B302"/>
    <mergeCell ref="A303:B303"/>
    <mergeCell ref="A304:B304"/>
    <mergeCell ref="A306:B306"/>
    <mergeCell ref="A307:B307"/>
    <mergeCell ref="A308:B308"/>
    <mergeCell ref="A295:B295"/>
    <mergeCell ref="A296:B296"/>
    <mergeCell ref="A297:B297"/>
    <mergeCell ref="A299:B299"/>
    <mergeCell ref="A300:B300"/>
    <mergeCell ref="A301:B301"/>
    <mergeCell ref="A288:B288"/>
    <mergeCell ref="A290:B290"/>
    <mergeCell ref="A291:B291"/>
    <mergeCell ref="A292:B292"/>
    <mergeCell ref="A293:B293"/>
    <mergeCell ref="A294:B294"/>
    <mergeCell ref="A281:B281"/>
    <mergeCell ref="A282:B282"/>
    <mergeCell ref="A283:B283"/>
    <mergeCell ref="A284:B284"/>
    <mergeCell ref="A286:B286"/>
    <mergeCell ref="A287:B287"/>
    <mergeCell ref="A274:B274"/>
    <mergeCell ref="A275:B275"/>
    <mergeCell ref="A276:B276"/>
    <mergeCell ref="A278:B278"/>
    <mergeCell ref="A279:B279"/>
    <mergeCell ref="A280:B280"/>
    <mergeCell ref="C270:C271"/>
    <mergeCell ref="D270:D271"/>
    <mergeCell ref="E270:F270"/>
    <mergeCell ref="G270:I270"/>
    <mergeCell ref="A272:B272"/>
    <mergeCell ref="A273:B273"/>
    <mergeCell ref="A261:B261"/>
    <mergeCell ref="A262:B262"/>
    <mergeCell ref="A263:B263"/>
    <mergeCell ref="A265:B265"/>
    <mergeCell ref="A266:A268"/>
    <mergeCell ref="A270:B271"/>
    <mergeCell ref="A255:A256"/>
    <mergeCell ref="A257:B257"/>
    <mergeCell ref="A259:B260"/>
    <mergeCell ref="C259:C260"/>
    <mergeCell ref="D259:I259"/>
    <mergeCell ref="J259:J260"/>
    <mergeCell ref="A247:B247"/>
    <mergeCell ref="A248:B248"/>
    <mergeCell ref="A249:B249"/>
    <mergeCell ref="A250:B250"/>
    <mergeCell ref="A251:B251"/>
    <mergeCell ref="A252:B252"/>
    <mergeCell ref="A232:A234"/>
    <mergeCell ref="A235:A237"/>
    <mergeCell ref="A238:A240"/>
    <mergeCell ref="A241:A243"/>
    <mergeCell ref="A245:B245"/>
    <mergeCell ref="A246:B246"/>
    <mergeCell ref="A212:A214"/>
    <mergeCell ref="A215:A217"/>
    <mergeCell ref="A218:A220"/>
    <mergeCell ref="A223:A225"/>
    <mergeCell ref="A226:A228"/>
    <mergeCell ref="A229:A231"/>
    <mergeCell ref="Q209:Q211"/>
    <mergeCell ref="D210:D211"/>
    <mergeCell ref="E210:F210"/>
    <mergeCell ref="G210:G211"/>
    <mergeCell ref="H210:H211"/>
    <mergeCell ref="I210:I211"/>
    <mergeCell ref="D204:D205"/>
    <mergeCell ref="A206:B206"/>
    <mergeCell ref="A207:B207"/>
    <mergeCell ref="A208:B208"/>
    <mergeCell ref="A209:B211"/>
    <mergeCell ref="C209:C211"/>
    <mergeCell ref="D209:G209"/>
    <mergeCell ref="J210:J211"/>
    <mergeCell ref="K210:K211"/>
    <mergeCell ref="L210:L211"/>
    <mergeCell ref="M210:M211"/>
    <mergeCell ref="O210:O211"/>
    <mergeCell ref="P210:P211"/>
    <mergeCell ref="H209:J209"/>
    <mergeCell ref="K209:M209"/>
    <mergeCell ref="N209:N211"/>
    <mergeCell ref="O209:P209"/>
    <mergeCell ref="A199:B199"/>
    <mergeCell ref="A200:B200"/>
    <mergeCell ref="A201:A202"/>
    <mergeCell ref="A203:B203"/>
    <mergeCell ref="A204:B205"/>
    <mergeCell ref="C204:C205"/>
    <mergeCell ref="V172:V174"/>
    <mergeCell ref="E173:G173"/>
    <mergeCell ref="H173:J173"/>
    <mergeCell ref="A195:B195"/>
    <mergeCell ref="A196:F196"/>
    <mergeCell ref="A197:B198"/>
    <mergeCell ref="C197:C198"/>
    <mergeCell ref="D197:D198"/>
    <mergeCell ref="E197:E198"/>
    <mergeCell ref="F197:F198"/>
    <mergeCell ref="O172:O174"/>
    <mergeCell ref="P172:Q173"/>
    <mergeCell ref="R172:R174"/>
    <mergeCell ref="S172:S174"/>
    <mergeCell ref="T172:T174"/>
    <mergeCell ref="U172:U174"/>
    <mergeCell ref="A170:B170"/>
    <mergeCell ref="A171:B171"/>
    <mergeCell ref="A172:B174"/>
    <mergeCell ref="C172:C174"/>
    <mergeCell ref="D172:D174"/>
    <mergeCell ref="E172:J172"/>
    <mergeCell ref="K172:K174"/>
    <mergeCell ref="L172:N173"/>
    <mergeCell ref="N159:N161"/>
    <mergeCell ref="Q159:Q161"/>
    <mergeCell ref="R159:R161"/>
    <mergeCell ref="D160:D161"/>
    <mergeCell ref="E160:F160"/>
    <mergeCell ref="G160:G161"/>
    <mergeCell ref="H160:H161"/>
    <mergeCell ref="I160:I161"/>
    <mergeCell ref="J160:J161"/>
    <mergeCell ref="A157:B157"/>
    <mergeCell ref="A159:B161"/>
    <mergeCell ref="C159:C161"/>
    <mergeCell ref="D159:G159"/>
    <mergeCell ref="H159:J159"/>
    <mergeCell ref="K159:M159"/>
    <mergeCell ref="K160:K161"/>
    <mergeCell ref="L160:L161"/>
    <mergeCell ref="M160:M161"/>
    <mergeCell ref="O160:O161"/>
    <mergeCell ref="P160:P161"/>
    <mergeCell ref="O159:P159"/>
    <mergeCell ref="O150:O151"/>
    <mergeCell ref="P150:P151"/>
    <mergeCell ref="A152:B152"/>
    <mergeCell ref="A154:B154"/>
    <mergeCell ref="A155:B155"/>
    <mergeCell ref="A156:B156"/>
    <mergeCell ref="O149:P149"/>
    <mergeCell ref="Q149:Q151"/>
    <mergeCell ref="R149:R151"/>
    <mergeCell ref="D150:D151"/>
    <mergeCell ref="E150:F150"/>
    <mergeCell ref="G150:G151"/>
    <mergeCell ref="H150:H151"/>
    <mergeCell ref="I150:I151"/>
    <mergeCell ref="J150:J151"/>
    <mergeCell ref="K150:K151"/>
    <mergeCell ref="A149:B151"/>
    <mergeCell ref="C149:C151"/>
    <mergeCell ref="D149:G149"/>
    <mergeCell ref="H149:J149"/>
    <mergeCell ref="K149:M149"/>
    <mergeCell ref="N149:N151"/>
    <mergeCell ref="L150:L151"/>
    <mergeCell ref="M150:M151"/>
    <mergeCell ref="A136:B136"/>
    <mergeCell ref="A140:A143"/>
    <mergeCell ref="A146:B146"/>
    <mergeCell ref="A147:B147"/>
    <mergeCell ref="R120:R122"/>
    <mergeCell ref="S120:S122"/>
    <mergeCell ref="D121:D122"/>
    <mergeCell ref="E121:F121"/>
    <mergeCell ref="G121:G122"/>
    <mergeCell ref="H121:H122"/>
    <mergeCell ref="I121:I122"/>
    <mergeCell ref="J121:J122"/>
    <mergeCell ref="K121:K122"/>
    <mergeCell ref="L121:L122"/>
    <mergeCell ref="D120:G120"/>
    <mergeCell ref="H120:J120"/>
    <mergeCell ref="K120:M120"/>
    <mergeCell ref="N120:N122"/>
    <mergeCell ref="O120:P120"/>
    <mergeCell ref="Q120:Q122"/>
    <mergeCell ref="M121:M122"/>
    <mergeCell ref="O121:O122"/>
    <mergeCell ref="P121:P122"/>
    <mergeCell ref="A8:C8"/>
    <mergeCell ref="A57:B57"/>
    <mergeCell ref="A86:B86"/>
    <mergeCell ref="A96:B96"/>
    <mergeCell ref="A102:B102"/>
    <mergeCell ref="A120:B122"/>
    <mergeCell ref="C120:C122"/>
    <mergeCell ref="A123:B123"/>
    <mergeCell ref="A129:A132"/>
  </mergeCells>
  <dataValidations count="1">
    <dataValidation allowBlank="1" showInputMessage="1" showErrorMessage="1" errorTitle="ERROR" error="Por favor ingrese solo Números." sqref="R152:R159 A1:A238 R1:R149 S1:V172 W1:XFD1048576 S175:V1048576 A241:A1048576 R162:R1048576 B1:Q1048576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2"/>
  <sheetViews>
    <sheetView topLeftCell="D171" zoomScale="80" zoomScaleNormal="80" workbookViewId="0">
      <selection activeCell="K180" sqref="K180"/>
    </sheetView>
  </sheetViews>
  <sheetFormatPr baseColWidth="10" defaultColWidth="11.42578125" defaultRowHeight="14.25" x14ac:dyDescent="0.2"/>
  <cols>
    <col min="1" max="1" width="23.5703125" style="5" customWidth="1"/>
    <col min="2" max="2" width="122.5703125" style="4" customWidth="1"/>
    <col min="3" max="3" width="24.5703125" style="5" customWidth="1"/>
    <col min="4" max="5" width="20.7109375" style="5" customWidth="1"/>
    <col min="6" max="6" width="18.42578125" style="5" customWidth="1"/>
    <col min="7" max="7" width="24.5703125" style="5" bestFit="1" customWidth="1"/>
    <col min="8" max="9" width="15.7109375" style="5" customWidth="1"/>
    <col min="10" max="10" width="16.7109375" style="5" customWidth="1"/>
    <col min="11" max="12" width="17" style="5" customWidth="1"/>
    <col min="13" max="13" width="18.28515625" style="5" customWidth="1"/>
    <col min="14" max="14" width="18.5703125" style="5" customWidth="1"/>
    <col min="15" max="15" width="14.140625" style="5" customWidth="1"/>
    <col min="16" max="16" width="12.7109375" style="5" customWidth="1"/>
    <col min="17" max="17" width="14.7109375" style="5" customWidth="1"/>
    <col min="18" max="18" width="22" style="5" customWidth="1"/>
    <col min="19" max="22" width="22.7109375" style="5" customWidth="1"/>
    <col min="23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2">
      <c r="A1" s="1" t="s">
        <v>0</v>
      </c>
      <c r="B1" s="2"/>
    </row>
    <row r="2" spans="1:14" s="3" customFormat="1" ht="15" customHeight="1" x14ac:dyDescent="0.2">
      <c r="A2" s="1" t="str">
        <f>CONCATENATE("COMUNA: ",[7]NOMBRE!B2," - ","( ",[7]NOMBRE!C2,[7]NOMBRE!D2,[7]NOMBRE!E2,[7]NOMBRE!F2,[7]NOMBRE!G2," )")</f>
        <v>COMUNA: LINARES - ( 07401 )</v>
      </c>
      <c r="B2" s="2"/>
    </row>
    <row r="3" spans="1:14" ht="15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14" ht="15" customHeight="1" x14ac:dyDescent="0.2">
      <c r="A4" s="1" t="str">
        <f>CONCATENATE("MES: ",[7]NOMBRE!B6," - ","( ",[7]NOMBRE!C6,[7]NOMBRE!D6," )")</f>
        <v>MES: JUNIO - ( 06 )</v>
      </c>
    </row>
    <row r="5" spans="1:14" s="3" customFormat="1" ht="15" customHeight="1" x14ac:dyDescent="0.2">
      <c r="A5" s="1" t="str">
        <f>CONCATENATE("AÑO: ",[7]NOMBRE!B7)</f>
        <v>AÑO: 2022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ht="14.25" customHeigh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ht="15.95" customHeight="1" x14ac:dyDescent="0.2">
      <c r="A8" s="546" t="s">
        <v>2</v>
      </c>
      <c r="B8" s="546"/>
      <c r="C8" s="546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42" customHeight="1" x14ac:dyDescent="0.2">
      <c r="A9" s="8" t="s">
        <v>3</v>
      </c>
      <c r="B9" s="8" t="s">
        <v>4</v>
      </c>
      <c r="C9" s="471" t="s">
        <v>5</v>
      </c>
      <c r="D9" s="471" t="s">
        <v>6</v>
      </c>
      <c r="E9" s="471" t="s">
        <v>7</v>
      </c>
      <c r="F9" s="7"/>
      <c r="G9" s="458">
        <f>+E56+E77+E85+E95+E101+E110+E115+E118+S123+S136+R157+R170+V195+E252</f>
        <v>1866352655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2">
      <c r="A10" s="10"/>
      <c r="B10" s="11" t="s">
        <v>8</v>
      </c>
      <c r="C10" s="340">
        <f>SUM(C11:C18)</f>
        <v>11496</v>
      </c>
      <c r="D10" s="340">
        <f>SUM(D11:D18)</f>
        <v>11156</v>
      </c>
      <c r="E10" s="341">
        <f>SUM(E11:E18)</f>
        <v>97471470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4.1" customHeight="1" x14ac:dyDescent="0.2">
      <c r="A11" s="241"/>
      <c r="B11" s="242" t="s">
        <v>9</v>
      </c>
      <c r="C11" s="342">
        <f>[7]B!C54</f>
        <v>0</v>
      </c>
      <c r="D11" s="342">
        <f>[7]B!E54</f>
        <v>0</v>
      </c>
      <c r="E11" s="15">
        <f>[7]B!AL54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4.1" customHeight="1" x14ac:dyDescent="0.2">
      <c r="A12" s="241"/>
      <c r="B12" s="242" t="s">
        <v>10</v>
      </c>
      <c r="C12" s="342">
        <f>[7]B!C52</f>
        <v>6774</v>
      </c>
      <c r="D12" s="342">
        <f>[7]B!E52</f>
        <v>6751</v>
      </c>
      <c r="E12" s="15">
        <f>[7]B!AL52</f>
        <v>58531170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4.1" customHeight="1" x14ac:dyDescent="0.2">
      <c r="A13" s="241"/>
      <c r="B13" s="242" t="s">
        <v>11</v>
      </c>
      <c r="C13" s="342">
        <f>[7]B!C56</f>
        <v>4413</v>
      </c>
      <c r="D13" s="342">
        <f>[7]B!E56</f>
        <v>4211</v>
      </c>
      <c r="E13" s="15">
        <f>[7]B!AL56</f>
        <v>36509370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4.1" customHeight="1" x14ac:dyDescent="0.2">
      <c r="A14" s="241"/>
      <c r="B14" s="242" t="s">
        <v>12</v>
      </c>
      <c r="C14" s="342">
        <f>[7]B!C55</f>
        <v>222</v>
      </c>
      <c r="D14" s="342">
        <f>[7]B!E55</f>
        <v>107</v>
      </c>
      <c r="E14" s="15">
        <f>[7]B!AL55</f>
        <v>1720560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4.1" customHeight="1" x14ac:dyDescent="0.2">
      <c r="A15" s="241"/>
      <c r="B15" s="242" t="s">
        <v>13</v>
      </c>
      <c r="C15" s="342">
        <f>[7]B!C119</f>
        <v>84</v>
      </c>
      <c r="D15" s="342">
        <f>[7]B!E119</f>
        <v>84</v>
      </c>
      <c r="E15" s="15">
        <f>[7]B!AL119</f>
        <v>605640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4.1" customHeight="1" x14ac:dyDescent="0.2">
      <c r="A16" s="241"/>
      <c r="B16" s="242" t="s">
        <v>14</v>
      </c>
      <c r="C16" s="342">
        <f>[7]B!C122</f>
        <v>0</v>
      </c>
      <c r="D16" s="342">
        <f>[7]B!E122</f>
        <v>0</v>
      </c>
      <c r="E16" s="15">
        <f>[7]B!AL122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4.1" customHeight="1" x14ac:dyDescent="0.2">
      <c r="A17" s="241"/>
      <c r="B17" s="242" t="s">
        <v>15</v>
      </c>
      <c r="C17" s="342">
        <f>[7]B!C126</f>
        <v>0</v>
      </c>
      <c r="D17" s="342">
        <f>[7]B!E126</f>
        <v>0</v>
      </c>
      <c r="E17" s="15">
        <f>[7]B!AL126</f>
        <v>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14.1" customHeight="1" x14ac:dyDescent="0.2">
      <c r="A18" s="243" t="s">
        <v>16</v>
      </c>
      <c r="B18" s="244" t="s">
        <v>17</v>
      </c>
      <c r="C18" s="342">
        <f>[7]B!C1234</f>
        <v>3</v>
      </c>
      <c r="D18" s="343">
        <f>[7]B!E1234</f>
        <v>3</v>
      </c>
      <c r="E18" s="16">
        <f>[7]B!AL1234</f>
        <v>104730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14.1" customHeight="1" x14ac:dyDescent="0.2">
      <c r="A19" s="17"/>
      <c r="B19" s="18" t="s">
        <v>18</v>
      </c>
      <c r="C19" s="344">
        <f>SUM(C20:C29)</f>
        <v>3342</v>
      </c>
      <c r="D19" s="344">
        <f>SUM(D20:D29)</f>
        <v>3339</v>
      </c>
      <c r="E19" s="345">
        <f>SUM(E20:E29)</f>
        <v>6830340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14.1" customHeight="1" x14ac:dyDescent="0.2">
      <c r="A20" s="245" t="s">
        <v>19</v>
      </c>
      <c r="B20" s="244" t="s">
        <v>20</v>
      </c>
      <c r="C20" s="346">
        <f>[7]B!$C$60</f>
        <v>906</v>
      </c>
      <c r="D20" s="346">
        <f>[7]B!$E$60</f>
        <v>906</v>
      </c>
      <c r="E20" s="21">
        <f>[7]B!$AL$60</f>
        <v>2092860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14.1" customHeight="1" x14ac:dyDescent="0.2">
      <c r="A21" s="241" t="s">
        <v>21</v>
      </c>
      <c r="B21" s="242" t="s">
        <v>22</v>
      </c>
      <c r="C21" s="347">
        <f>[7]B!$C$61</f>
        <v>0</v>
      </c>
      <c r="D21" s="347">
        <f>[7]B!$E$61</f>
        <v>0</v>
      </c>
      <c r="E21" s="15">
        <f>[7]B!$AL$61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14.1" customHeight="1" x14ac:dyDescent="0.2">
      <c r="A22" s="241" t="s">
        <v>23</v>
      </c>
      <c r="B22" s="242" t="s">
        <v>24</v>
      </c>
      <c r="C22" s="347">
        <f>[7]B!$C$62</f>
        <v>0</v>
      </c>
      <c r="D22" s="347">
        <f>[7]B!$E$62</f>
        <v>0</v>
      </c>
      <c r="E22" s="15">
        <f>[7]B!$AL$62</f>
        <v>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14.1" customHeight="1" x14ac:dyDescent="0.2">
      <c r="A23" s="241" t="s">
        <v>25</v>
      </c>
      <c r="B23" s="242" t="s">
        <v>26</v>
      </c>
      <c r="C23" s="347">
        <f>[7]B!$C$63</f>
        <v>322</v>
      </c>
      <c r="D23" s="347">
        <f>[7]B!$E$63</f>
        <v>322</v>
      </c>
      <c r="E23" s="15">
        <f>[7]B!$AL$63</f>
        <v>434700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4.1" customHeight="1" x14ac:dyDescent="0.2">
      <c r="A24" s="241" t="s">
        <v>27</v>
      </c>
      <c r="B24" s="242" t="s">
        <v>28</v>
      </c>
      <c r="C24" s="347">
        <f>[7]B!$C$64</f>
        <v>856</v>
      </c>
      <c r="D24" s="347">
        <f>[7]B!$E$64</f>
        <v>853</v>
      </c>
      <c r="E24" s="15">
        <f>[7]B!$AL$64</f>
        <v>1151550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4.1" customHeight="1" x14ac:dyDescent="0.2">
      <c r="A25" s="241" t="s">
        <v>29</v>
      </c>
      <c r="B25" s="242" t="s">
        <v>30</v>
      </c>
      <c r="C25" s="347">
        <f>[7]B!$C$65</f>
        <v>523</v>
      </c>
      <c r="D25" s="347">
        <f>[7]B!$E$65</f>
        <v>523</v>
      </c>
      <c r="E25" s="15">
        <f>[7]B!$AL$65</f>
        <v>706050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4.1" customHeight="1" x14ac:dyDescent="0.2">
      <c r="A26" s="241" t="s">
        <v>31</v>
      </c>
      <c r="B26" s="242" t="s">
        <v>32</v>
      </c>
      <c r="C26" s="347">
        <f>[7]B!$C$1230</f>
        <v>284</v>
      </c>
      <c r="D26" s="347">
        <f>[7]B!$E$1230</f>
        <v>284</v>
      </c>
      <c r="E26" s="15">
        <f>[7]B!$AL$1230</f>
        <v>937200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4.1" customHeight="1" x14ac:dyDescent="0.2">
      <c r="A27" s="241" t="s">
        <v>33</v>
      </c>
      <c r="B27" s="242" t="s">
        <v>34</v>
      </c>
      <c r="C27" s="347">
        <f>[7]B!$C$1231</f>
        <v>449</v>
      </c>
      <c r="D27" s="347">
        <f>[7]B!$E$1231</f>
        <v>449</v>
      </c>
      <c r="E27" s="15">
        <f>[7]B!$AL$1231</f>
        <v>1481700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4.1" customHeight="1" x14ac:dyDescent="0.2">
      <c r="A28" s="241" t="s">
        <v>35</v>
      </c>
      <c r="B28" s="242" t="s">
        <v>36</v>
      </c>
      <c r="C28" s="347">
        <f>[7]B!$C$1232</f>
        <v>2</v>
      </c>
      <c r="D28" s="347">
        <f>[7]B!$E$1232</f>
        <v>2</v>
      </c>
      <c r="E28" s="15">
        <f>[7]B!$AL$1232</f>
        <v>26280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4.1" customHeight="1" x14ac:dyDescent="0.2">
      <c r="A29" s="241" t="s">
        <v>37</v>
      </c>
      <c r="B29" s="242" t="s">
        <v>38</v>
      </c>
      <c r="C29" s="347">
        <f>[7]B!$C$1233</f>
        <v>0</v>
      </c>
      <c r="D29" s="347">
        <f>[7]B!$E$1233</f>
        <v>0</v>
      </c>
      <c r="E29" s="15">
        <f>[7]B!$AL$1233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4.1" customHeight="1" x14ac:dyDescent="0.2">
      <c r="A30" s="246"/>
      <c r="B30" s="247" t="s">
        <v>39</v>
      </c>
      <c r="C30" s="348">
        <f>SUM(C31:C32)</f>
        <v>717</v>
      </c>
      <c r="D30" s="349"/>
      <c r="E30" s="24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4.1" customHeight="1" x14ac:dyDescent="0.2">
      <c r="A31" s="25"/>
      <c r="B31" s="242" t="s">
        <v>40</v>
      </c>
      <c r="C31" s="347">
        <f>[7]B!$C$67</f>
        <v>343</v>
      </c>
      <c r="D31" s="349"/>
      <c r="E31" s="24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4.1" customHeight="1" x14ac:dyDescent="0.2">
      <c r="A32" s="25"/>
      <c r="B32" s="242" t="s">
        <v>41</v>
      </c>
      <c r="C32" s="347">
        <f>[7]B!$C$68</f>
        <v>374</v>
      </c>
      <c r="D32" s="349"/>
      <c r="E32" s="24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2">
      <c r="A33" s="17"/>
      <c r="B33" s="18" t="s">
        <v>42</v>
      </c>
      <c r="C33" s="350">
        <f>SUM(C34:C35)</f>
        <v>0</v>
      </c>
      <c r="D33" s="344">
        <f>SUM(D34:D35)</f>
        <v>0</v>
      </c>
      <c r="E33" s="27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2">
      <c r="A34" s="243" t="s">
        <v>43</v>
      </c>
      <c r="B34" s="244" t="s">
        <v>44</v>
      </c>
      <c r="C34" s="351">
        <f>[7]B!$C$1235</f>
        <v>0</v>
      </c>
      <c r="D34" s="351">
        <f>[7]B!$E$1235</f>
        <v>0</v>
      </c>
      <c r="E34" s="28">
        <f>[7]B!$AL$1235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2">
      <c r="A35" s="241" t="s">
        <v>45</v>
      </c>
      <c r="B35" s="242" t="s">
        <v>46</v>
      </c>
      <c r="C35" s="342">
        <f>[7]B!$C$1236</f>
        <v>0</v>
      </c>
      <c r="D35" s="342">
        <f>[7]B!$E$1236</f>
        <v>0</v>
      </c>
      <c r="E35" s="29">
        <f>[7]B!$AL$1236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2">
      <c r="A36" s="246"/>
      <c r="B36" s="248" t="s">
        <v>47</v>
      </c>
      <c r="C36" s="352">
        <f>C37</f>
        <v>0</v>
      </c>
      <c r="D36" s="349"/>
      <c r="E36" s="3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28.5" x14ac:dyDescent="0.2">
      <c r="A37" s="241" t="s">
        <v>48</v>
      </c>
      <c r="B37" s="249" t="s">
        <v>49</v>
      </c>
      <c r="C37" s="353">
        <f>[7]B!$C$1210</f>
        <v>0</v>
      </c>
      <c r="D37" s="349"/>
      <c r="E37" s="3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20.100000000000001" customHeight="1" x14ac:dyDescent="0.2">
      <c r="A38" s="32"/>
      <c r="B38" s="18" t="s">
        <v>50</v>
      </c>
      <c r="C38" s="350">
        <f>SUM(C39:C44)</f>
        <v>449</v>
      </c>
      <c r="D38" s="350">
        <f>SUM(D39:D44)</f>
        <v>449</v>
      </c>
      <c r="E38" s="354">
        <f>SUM(E39:E44)</f>
        <v>1181560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2">
      <c r="A39" s="243" t="s">
        <v>51</v>
      </c>
      <c r="B39" s="244" t="s">
        <v>52</v>
      </c>
      <c r="C39" s="351">
        <f>[7]B!$C$128</f>
        <v>43</v>
      </c>
      <c r="D39" s="351">
        <f>[7]B!$E$128</f>
        <v>43</v>
      </c>
      <c r="E39" s="28">
        <f>[7]B!$AL$128</f>
        <v>190920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2">
      <c r="A40" s="250" t="s">
        <v>53</v>
      </c>
      <c r="B40" s="242" t="s">
        <v>54</v>
      </c>
      <c r="C40" s="342">
        <f>[7]B!$C$129</f>
        <v>71</v>
      </c>
      <c r="D40" s="342">
        <f>[7]B!$E$129</f>
        <v>71</v>
      </c>
      <c r="E40" s="29">
        <f>[7]B!$AL$129</f>
        <v>173240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2">
      <c r="A41" s="241" t="s">
        <v>55</v>
      </c>
      <c r="B41" s="242" t="s">
        <v>56</v>
      </c>
      <c r="C41" s="342">
        <f>[7]B!$C$130</f>
        <v>0</v>
      </c>
      <c r="D41" s="342">
        <f>[7]B!$E$130</f>
        <v>0</v>
      </c>
      <c r="E41" s="29">
        <f>[7]B!$AL$130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2">
      <c r="A42" s="241" t="s">
        <v>57</v>
      </c>
      <c r="B42" s="242" t="s">
        <v>58</v>
      </c>
      <c r="C42" s="342">
        <f>[7]B!$C$131</f>
        <v>225</v>
      </c>
      <c r="D42" s="342">
        <f>[7]B!$E$131</f>
        <v>225</v>
      </c>
      <c r="E42" s="29">
        <f>[7]B!$AL$131</f>
        <v>549000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2">
      <c r="A43" s="251" t="s">
        <v>59</v>
      </c>
      <c r="B43" s="242" t="s">
        <v>60</v>
      </c>
      <c r="C43" s="342">
        <f>[7]B!$C$132</f>
        <v>37</v>
      </c>
      <c r="D43" s="342">
        <f>[7]B!$E$132</f>
        <v>37</v>
      </c>
      <c r="E43" s="29">
        <f>[7]B!$AL$132</f>
        <v>90280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2">
      <c r="A44" s="251" t="s">
        <v>61</v>
      </c>
      <c r="B44" s="242" t="s">
        <v>62</v>
      </c>
      <c r="C44" s="342">
        <f>[7]B!$C$133</f>
        <v>73</v>
      </c>
      <c r="D44" s="342">
        <f>[7]B!$E$133</f>
        <v>73</v>
      </c>
      <c r="E44" s="29">
        <f>[7]B!$AL$133</f>
        <v>178120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2">
      <c r="A45" s="252"/>
      <c r="B45" s="248" t="s">
        <v>63</v>
      </c>
      <c r="C45" s="355">
        <f>C46</f>
        <v>454</v>
      </c>
      <c r="D45" s="349"/>
      <c r="E45" s="24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2">
      <c r="A46" s="253"/>
      <c r="B46" s="249" t="s">
        <v>64</v>
      </c>
      <c r="C46" s="356">
        <f>[7]B!$C$135</f>
        <v>454</v>
      </c>
      <c r="D46" s="349"/>
      <c r="E46" s="24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20.100000000000001" customHeight="1" x14ac:dyDescent="0.2">
      <c r="A47" s="32"/>
      <c r="B47" s="18" t="s">
        <v>65</v>
      </c>
      <c r="C47" s="350">
        <f>SUM(C48:C52)</f>
        <v>870</v>
      </c>
      <c r="D47" s="350">
        <f>SUM(D48:D52)</f>
        <v>870</v>
      </c>
      <c r="E47" s="354">
        <f>SUM(E48:E52)</f>
        <v>1500600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2">
      <c r="A48" s="245" t="s">
        <v>66</v>
      </c>
      <c r="B48" s="244" t="s">
        <v>67</v>
      </c>
      <c r="C48" s="342">
        <f>[7]B!$C$141</f>
        <v>459</v>
      </c>
      <c r="D48" s="342">
        <f>[7]B!$E$141</f>
        <v>459</v>
      </c>
      <c r="E48" s="29">
        <f>[7]B!$AL$141</f>
        <v>973080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2">
      <c r="A49" s="241" t="s">
        <v>68</v>
      </c>
      <c r="B49" s="242" t="s">
        <v>69</v>
      </c>
      <c r="C49" s="342">
        <f>[7]B!$C$139</f>
        <v>23</v>
      </c>
      <c r="D49" s="342">
        <f>[7]B!$E$139</f>
        <v>23</v>
      </c>
      <c r="E49" s="29">
        <f>[7]B!$AL$139</f>
        <v>48760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2">
      <c r="A50" s="241" t="s">
        <v>70</v>
      </c>
      <c r="B50" s="242" t="s">
        <v>71</v>
      </c>
      <c r="C50" s="342">
        <f>[7]B!$C$140</f>
        <v>382</v>
      </c>
      <c r="D50" s="342">
        <f>[7]B!$E$140</f>
        <v>382</v>
      </c>
      <c r="E50" s="29">
        <f>[7]B!$AL$140</f>
        <v>466040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2">
      <c r="A51" s="254" t="s">
        <v>72</v>
      </c>
      <c r="B51" s="242" t="s">
        <v>73</v>
      </c>
      <c r="C51" s="342">
        <f>[7]B!$C$142</f>
        <v>0</v>
      </c>
      <c r="D51" s="342">
        <f>[7]B!$E$142</f>
        <v>0</v>
      </c>
      <c r="E51" s="29">
        <f>[7]B!$AL$142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2">
      <c r="A52" s="254" t="s">
        <v>74</v>
      </c>
      <c r="B52" s="242" t="s">
        <v>75</v>
      </c>
      <c r="C52" s="342">
        <f>[7]B!$C$143</f>
        <v>6</v>
      </c>
      <c r="D52" s="342">
        <f>[7]B!$E$143</f>
        <v>6</v>
      </c>
      <c r="E52" s="29">
        <f>[7]B!$AL$143</f>
        <v>12720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2">
      <c r="A53" s="246"/>
      <c r="B53" s="247" t="s">
        <v>76</v>
      </c>
      <c r="C53" s="357">
        <f>SUM(C54:C55)</f>
        <v>246</v>
      </c>
      <c r="D53" s="349"/>
      <c r="E53" s="36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2">
      <c r="A54" s="25"/>
      <c r="B54" s="242" t="s">
        <v>77</v>
      </c>
      <c r="C54" s="342">
        <f xml:space="preserve"> [7]B!$C$145</f>
        <v>246</v>
      </c>
      <c r="D54" s="349"/>
      <c r="E54" s="36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15" customHeight="1" x14ac:dyDescent="0.2">
      <c r="A55" s="37"/>
      <c r="B55" s="249" t="s">
        <v>78</v>
      </c>
      <c r="C55" s="356">
        <f>[7]B!$C$146</f>
        <v>0</v>
      </c>
      <c r="D55" s="358"/>
      <c r="E55" s="3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2">
      <c r="A56" s="40"/>
      <c r="B56" s="8" t="s">
        <v>79</v>
      </c>
      <c r="C56" s="350">
        <f>C10+C19+C33+C38+C47+C30+C36+C45+C53</f>
        <v>17574</v>
      </c>
      <c r="D56" s="350">
        <f>D10+D19+D33+D38+D47</f>
        <v>15814</v>
      </c>
      <c r="E56" s="359">
        <f>E10+E19+E33+E38+E47</f>
        <v>106983970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24.95" customHeight="1" x14ac:dyDescent="0.2">
      <c r="A57" s="547" t="s">
        <v>80</v>
      </c>
      <c r="B57" s="548"/>
      <c r="C57" s="360"/>
      <c r="D57" s="360"/>
      <c r="E57" s="43"/>
      <c r="F57" s="7"/>
      <c r="G57" s="7"/>
      <c r="H57" s="7"/>
      <c r="I57" s="7"/>
      <c r="J57" s="7"/>
      <c r="K57" s="7"/>
      <c r="L57" s="7"/>
    </row>
    <row r="58" spans="1:14" s="3" customFormat="1" ht="39.950000000000003" customHeight="1" x14ac:dyDescent="0.2">
      <c r="A58" s="8" t="s">
        <v>3</v>
      </c>
      <c r="B58" s="8" t="s">
        <v>4</v>
      </c>
      <c r="C58" s="478" t="s">
        <v>5</v>
      </c>
      <c r="D58" s="478" t="s">
        <v>6</v>
      </c>
      <c r="E58" s="478" t="s">
        <v>7</v>
      </c>
      <c r="F58" s="7"/>
      <c r="G58" s="7"/>
      <c r="H58" s="7"/>
      <c r="I58" s="7"/>
      <c r="J58" s="7"/>
      <c r="K58" s="7"/>
      <c r="L58" s="7"/>
    </row>
    <row r="59" spans="1:14" s="3" customFormat="1" ht="20.100000000000001" customHeight="1" x14ac:dyDescent="0.2">
      <c r="A59" s="8"/>
      <c r="B59" s="255" t="s">
        <v>81</v>
      </c>
      <c r="C59" s="350"/>
      <c r="D59" s="350"/>
      <c r="E59" s="45"/>
      <c r="F59" s="7"/>
      <c r="G59" s="7"/>
      <c r="H59" s="7"/>
      <c r="I59" s="7"/>
      <c r="J59" s="7"/>
      <c r="K59" s="7"/>
      <c r="L59" s="7"/>
    </row>
    <row r="60" spans="1:14" s="3" customFormat="1" ht="15" customHeight="1" x14ac:dyDescent="0.2">
      <c r="A60" s="256" t="s">
        <v>82</v>
      </c>
      <c r="B60" s="46" t="s">
        <v>83</v>
      </c>
      <c r="C60" s="361">
        <f>[7]B!C196</f>
        <v>1481</v>
      </c>
      <c r="D60" s="361">
        <f>[7]B!E196</f>
        <v>1211</v>
      </c>
      <c r="E60" s="29">
        <f>[7]B!$AL$196</f>
        <v>46829370</v>
      </c>
      <c r="F60" s="7"/>
      <c r="G60" s="7"/>
      <c r="H60" s="7"/>
      <c r="I60" s="7"/>
      <c r="J60" s="7"/>
      <c r="K60" s="7"/>
      <c r="L60" s="7"/>
    </row>
    <row r="61" spans="1:14" s="3" customFormat="1" ht="15" customHeight="1" x14ac:dyDescent="0.2">
      <c r="A61" s="256" t="s">
        <v>84</v>
      </c>
      <c r="B61" s="46" t="s">
        <v>85</v>
      </c>
      <c r="C61" s="361">
        <f>[7]B!C197</f>
        <v>2122</v>
      </c>
      <c r="D61" s="361">
        <f>[7]B!E197</f>
        <v>2119</v>
      </c>
      <c r="E61" s="29">
        <f>[7]B!$AL$197</f>
        <v>92240070</v>
      </c>
      <c r="F61" s="7"/>
      <c r="G61" s="7"/>
      <c r="H61" s="7"/>
      <c r="I61" s="7"/>
      <c r="J61" s="7"/>
      <c r="K61" s="7"/>
      <c r="L61" s="7"/>
    </row>
    <row r="62" spans="1:14" s="3" customFormat="1" ht="15" customHeight="1" x14ac:dyDescent="0.2">
      <c r="A62" s="256" t="s">
        <v>86</v>
      </c>
      <c r="B62" s="46" t="s">
        <v>87</v>
      </c>
      <c r="C62" s="361">
        <f>[7]B!C198</f>
        <v>347</v>
      </c>
      <c r="D62" s="361">
        <f>[7]B!E198</f>
        <v>347</v>
      </c>
      <c r="E62" s="29">
        <f>[7]B!$AL$198</f>
        <v>28093120</v>
      </c>
      <c r="F62" s="7"/>
      <c r="G62" s="7"/>
      <c r="H62" s="7"/>
      <c r="I62" s="7"/>
      <c r="J62" s="7"/>
      <c r="K62" s="7"/>
      <c r="L62" s="7"/>
    </row>
    <row r="63" spans="1:14" s="3" customFormat="1" ht="15" customHeight="1" x14ac:dyDescent="0.2">
      <c r="A63" s="256" t="s">
        <v>88</v>
      </c>
      <c r="B63" s="46" t="s">
        <v>89</v>
      </c>
      <c r="C63" s="361">
        <f>[7]B!C199</f>
        <v>189</v>
      </c>
      <c r="D63" s="361">
        <f>[7]B!E199</f>
        <v>189</v>
      </c>
      <c r="E63" s="29">
        <f>[7]B!$AL$199</f>
        <v>15301440</v>
      </c>
      <c r="F63" s="7"/>
      <c r="G63" s="7"/>
      <c r="H63" s="7"/>
      <c r="I63" s="7"/>
      <c r="J63" s="7"/>
      <c r="K63" s="7"/>
      <c r="L63" s="7"/>
    </row>
    <row r="64" spans="1:14" s="3" customFormat="1" ht="15" customHeight="1" x14ac:dyDescent="0.2">
      <c r="A64" s="256" t="s">
        <v>90</v>
      </c>
      <c r="B64" s="46" t="s">
        <v>91</v>
      </c>
      <c r="C64" s="361">
        <f>[7]B!C200</f>
        <v>0</v>
      </c>
      <c r="D64" s="361">
        <f>[7]B!E200</f>
        <v>0</v>
      </c>
      <c r="E64" s="29">
        <f>[7]B!$AL$200</f>
        <v>0</v>
      </c>
      <c r="F64" s="7"/>
      <c r="G64" s="7"/>
      <c r="H64" s="7"/>
      <c r="I64" s="7"/>
      <c r="J64" s="7"/>
      <c r="K64" s="7"/>
      <c r="L64" s="7"/>
    </row>
    <row r="65" spans="1:12" s="3" customFormat="1" ht="15" customHeight="1" x14ac:dyDescent="0.2">
      <c r="A65" s="256" t="s">
        <v>92</v>
      </c>
      <c r="B65" s="46" t="s">
        <v>93</v>
      </c>
      <c r="C65" s="361">
        <f>[7]B!C201</f>
        <v>777</v>
      </c>
      <c r="D65" s="361">
        <f>[7]B!E201</f>
        <v>773</v>
      </c>
      <c r="E65" s="29">
        <f>[7]B!$AL$201</f>
        <v>129554800</v>
      </c>
      <c r="F65" s="7"/>
      <c r="G65" s="7"/>
      <c r="H65" s="7"/>
      <c r="I65" s="7"/>
      <c r="J65" s="7"/>
      <c r="K65" s="7"/>
      <c r="L65" s="7"/>
    </row>
    <row r="66" spans="1:12" s="3" customFormat="1" ht="15" customHeight="1" x14ac:dyDescent="0.2">
      <c r="A66" s="256" t="s">
        <v>94</v>
      </c>
      <c r="B66" s="46" t="s">
        <v>95</v>
      </c>
      <c r="C66" s="361">
        <f>[7]B!C202</f>
        <v>0</v>
      </c>
      <c r="D66" s="361">
        <f>[7]B!E202</f>
        <v>0</v>
      </c>
      <c r="E66" s="29">
        <f>[7]B!$AL$202</f>
        <v>0</v>
      </c>
      <c r="F66" s="7"/>
      <c r="G66" s="7"/>
      <c r="H66" s="7"/>
      <c r="I66" s="7"/>
      <c r="J66" s="7"/>
      <c r="K66" s="7"/>
      <c r="L66" s="7"/>
    </row>
    <row r="67" spans="1:12" s="3" customFormat="1" ht="15" customHeight="1" x14ac:dyDescent="0.2">
      <c r="A67" s="256" t="s">
        <v>96</v>
      </c>
      <c r="B67" s="46" t="s">
        <v>97</v>
      </c>
      <c r="C67" s="361">
        <f>[7]B!C203</f>
        <v>0</v>
      </c>
      <c r="D67" s="361">
        <f>[7]B!E203</f>
        <v>0</v>
      </c>
      <c r="E67" s="29">
        <f>[7]B!$AL$203</f>
        <v>0</v>
      </c>
      <c r="F67" s="7"/>
      <c r="G67" s="7"/>
      <c r="H67" s="7"/>
      <c r="I67" s="7"/>
      <c r="J67" s="7"/>
      <c r="K67" s="7"/>
      <c r="L67" s="7"/>
    </row>
    <row r="68" spans="1:12" s="3" customFormat="1" ht="15" customHeight="1" x14ac:dyDescent="0.2">
      <c r="A68" s="256" t="s">
        <v>98</v>
      </c>
      <c r="B68" s="46" t="s">
        <v>99</v>
      </c>
      <c r="C68" s="361">
        <f>[7]B!C204</f>
        <v>371</v>
      </c>
      <c r="D68" s="361">
        <f>[7]B!E204</f>
        <v>369</v>
      </c>
      <c r="E68" s="29">
        <f>[7]B!$AL$204</f>
        <v>14287680</v>
      </c>
      <c r="F68" s="7"/>
      <c r="G68" s="7"/>
      <c r="H68" s="7"/>
      <c r="I68" s="7"/>
      <c r="J68" s="7"/>
      <c r="K68" s="7"/>
      <c r="L68" s="7"/>
    </row>
    <row r="69" spans="1:12" s="3" customFormat="1" ht="15" customHeight="1" x14ac:dyDescent="0.2">
      <c r="A69" s="256" t="s">
        <v>100</v>
      </c>
      <c r="B69" s="46" t="s">
        <v>101</v>
      </c>
      <c r="C69" s="361">
        <f>[7]B!C205</f>
        <v>185</v>
      </c>
      <c r="D69" s="361">
        <f>[7]B!E205</f>
        <v>185</v>
      </c>
      <c r="E69" s="29">
        <f>[7]B!$AL$205</f>
        <v>1446700</v>
      </c>
      <c r="F69" s="7"/>
      <c r="G69" s="7"/>
      <c r="H69" s="7"/>
      <c r="I69" s="7"/>
      <c r="J69" s="7"/>
      <c r="K69" s="7"/>
      <c r="L69" s="7"/>
    </row>
    <row r="70" spans="1:12" s="3" customFormat="1" ht="15" customHeight="1" x14ac:dyDescent="0.2">
      <c r="A70" s="256" t="s">
        <v>102</v>
      </c>
      <c r="B70" s="46" t="s">
        <v>103</v>
      </c>
      <c r="C70" s="361">
        <f>[7]B!C206</f>
        <v>85</v>
      </c>
      <c r="D70" s="361">
        <f>[7]B!E206</f>
        <v>85</v>
      </c>
      <c r="E70" s="29">
        <f>[7]B!$AL$206</f>
        <v>6173550</v>
      </c>
      <c r="F70" s="7"/>
      <c r="G70" s="7"/>
      <c r="H70" s="7"/>
      <c r="I70" s="7"/>
      <c r="J70" s="7"/>
      <c r="K70" s="7"/>
      <c r="L70" s="7"/>
    </row>
    <row r="71" spans="1:12" s="3" customFormat="1" ht="15" customHeight="1" x14ac:dyDescent="0.2">
      <c r="A71" s="456" t="s">
        <v>104</v>
      </c>
      <c r="B71" s="457" t="s">
        <v>105</v>
      </c>
      <c r="C71" s="358"/>
      <c r="D71" s="358"/>
      <c r="E71" s="358"/>
      <c r="F71" s="7"/>
      <c r="G71" s="7"/>
      <c r="H71" s="7"/>
      <c r="I71" s="7"/>
      <c r="J71" s="7"/>
      <c r="K71" s="7"/>
      <c r="L71" s="7"/>
    </row>
    <row r="72" spans="1:12" s="3" customFormat="1" ht="15" customHeight="1" x14ac:dyDescent="0.2">
      <c r="A72" s="256" t="s">
        <v>106</v>
      </c>
      <c r="B72" s="46" t="s">
        <v>107</v>
      </c>
      <c r="C72" s="361">
        <f>[7]B!C208</f>
        <v>0</v>
      </c>
      <c r="D72" s="361">
        <f>[7]B!E208</f>
        <v>0</v>
      </c>
      <c r="E72" s="29">
        <f>[7]B!$AL$208</f>
        <v>0</v>
      </c>
      <c r="F72" s="7"/>
      <c r="G72" s="7"/>
      <c r="H72" s="7"/>
      <c r="I72" s="7"/>
      <c r="J72" s="7"/>
      <c r="K72" s="7"/>
      <c r="L72" s="7"/>
    </row>
    <row r="73" spans="1:12" s="3" customFormat="1" ht="15" customHeight="1" x14ac:dyDescent="0.2">
      <c r="A73" s="256" t="s">
        <v>108</v>
      </c>
      <c r="B73" s="46" t="s">
        <v>109</v>
      </c>
      <c r="C73" s="361">
        <f>[7]B!C209</f>
        <v>0</v>
      </c>
      <c r="D73" s="361">
        <f>[7]B!E209</f>
        <v>0</v>
      </c>
      <c r="E73" s="29">
        <f>[7]B!$AL$209</f>
        <v>0</v>
      </c>
      <c r="F73" s="7"/>
      <c r="G73" s="7"/>
      <c r="H73" s="7"/>
      <c r="I73" s="7"/>
      <c r="J73" s="7"/>
      <c r="K73" s="7"/>
      <c r="L73" s="7"/>
    </row>
    <row r="74" spans="1:12" s="3" customFormat="1" ht="15" customHeight="1" x14ac:dyDescent="0.2">
      <c r="A74" s="256" t="s">
        <v>110</v>
      </c>
      <c r="B74" s="46" t="s">
        <v>111</v>
      </c>
      <c r="C74" s="361">
        <f>[7]B!C210</f>
        <v>0</v>
      </c>
      <c r="D74" s="361">
        <f>[7]B!E210</f>
        <v>0</v>
      </c>
      <c r="E74" s="29">
        <f>[7]B!$AL$210</f>
        <v>0</v>
      </c>
      <c r="F74" s="7"/>
      <c r="G74" s="7"/>
      <c r="H74" s="7"/>
      <c r="I74" s="7"/>
      <c r="J74" s="7"/>
      <c r="K74" s="7"/>
      <c r="L74" s="7"/>
    </row>
    <row r="75" spans="1:12" s="3" customFormat="1" ht="15" customHeight="1" x14ac:dyDescent="0.2">
      <c r="A75" s="256" t="s">
        <v>112</v>
      </c>
      <c r="B75" s="46" t="s">
        <v>113</v>
      </c>
      <c r="C75" s="361">
        <f>[7]B!C211</f>
        <v>162</v>
      </c>
      <c r="D75" s="361">
        <f>[7]B!E211</f>
        <v>162</v>
      </c>
      <c r="E75" s="29">
        <f>[7]B!$AL$211</f>
        <v>9355500</v>
      </c>
      <c r="F75" s="7"/>
      <c r="G75" s="7"/>
      <c r="H75" s="7"/>
      <c r="I75" s="7"/>
      <c r="J75" s="7"/>
      <c r="K75" s="7"/>
      <c r="L75" s="7"/>
    </row>
    <row r="76" spans="1:12" s="3" customFormat="1" ht="15" customHeight="1" x14ac:dyDescent="0.2">
      <c r="A76" s="257" t="s">
        <v>114</v>
      </c>
      <c r="B76" s="49" t="s">
        <v>115</v>
      </c>
      <c r="C76" s="361">
        <f>[7]B!C212</f>
        <v>498</v>
      </c>
      <c r="D76" s="361">
        <f>[7]B!E212</f>
        <v>498</v>
      </c>
      <c r="E76" s="29">
        <f>[7]B!$AL$212</f>
        <v>47902620</v>
      </c>
      <c r="F76" s="7"/>
      <c r="G76" s="7"/>
      <c r="H76" s="7"/>
      <c r="I76" s="7"/>
      <c r="J76" s="7"/>
      <c r="K76" s="7"/>
      <c r="L76" s="7"/>
    </row>
    <row r="77" spans="1:12" s="3" customFormat="1" ht="20.100000000000001" customHeight="1" x14ac:dyDescent="0.2">
      <c r="A77" s="258"/>
      <c r="B77" s="50" t="s">
        <v>79</v>
      </c>
      <c r="C77" s="362">
        <f>SUM(C60:C76)</f>
        <v>6217</v>
      </c>
      <c r="D77" s="362">
        <f t="shared" ref="D77:E77" si="0">SUM(D60:D76)</f>
        <v>5938</v>
      </c>
      <c r="E77" s="359">
        <f t="shared" si="0"/>
        <v>391184850</v>
      </c>
      <c r="F77" s="7"/>
      <c r="G77" s="7"/>
      <c r="H77" s="7"/>
      <c r="I77" s="7"/>
      <c r="J77" s="7"/>
      <c r="K77" s="7"/>
      <c r="L77" s="7"/>
    </row>
    <row r="78" spans="1:12" s="3" customFormat="1" ht="24.95" customHeight="1" x14ac:dyDescent="0.2">
      <c r="A78" s="52" t="s">
        <v>116</v>
      </c>
      <c r="B78" s="53"/>
      <c r="C78" s="363"/>
      <c r="D78" s="363"/>
      <c r="E78" s="55"/>
      <c r="F78" s="7"/>
      <c r="G78" s="7"/>
      <c r="H78" s="7"/>
      <c r="I78" s="7"/>
      <c r="J78" s="7"/>
      <c r="K78" s="7"/>
      <c r="L78" s="7"/>
    </row>
    <row r="79" spans="1:12" s="3" customFormat="1" ht="39.950000000000003" customHeight="1" x14ac:dyDescent="0.2">
      <c r="A79" s="8" t="s">
        <v>3</v>
      </c>
      <c r="B79" s="56" t="s">
        <v>117</v>
      </c>
      <c r="C79" s="478" t="s">
        <v>5</v>
      </c>
      <c r="D79" s="57" t="s">
        <v>6</v>
      </c>
      <c r="E79" s="478" t="s">
        <v>7</v>
      </c>
      <c r="F79" s="7"/>
      <c r="G79" s="7"/>
      <c r="H79" s="7"/>
      <c r="I79" s="7"/>
      <c r="J79" s="7"/>
      <c r="K79" s="7"/>
      <c r="L79" s="7"/>
    </row>
    <row r="80" spans="1:12" s="3" customFormat="1" ht="15" customHeight="1" x14ac:dyDescent="0.2">
      <c r="A80" s="243">
        <v>3003001</v>
      </c>
      <c r="B80" s="58" t="s">
        <v>118</v>
      </c>
      <c r="C80" s="364">
        <f>[7]B!C3150</f>
        <v>3</v>
      </c>
      <c r="D80" s="365">
        <f>[7]B!$E$3150</f>
        <v>3</v>
      </c>
      <c r="E80" s="28">
        <f>[7]B!$AL$3150</f>
        <v>25260</v>
      </c>
      <c r="F80" s="7"/>
      <c r="G80" s="7"/>
      <c r="H80" s="7"/>
      <c r="I80" s="7"/>
      <c r="J80" s="7"/>
      <c r="K80" s="7"/>
      <c r="L80" s="7"/>
    </row>
    <row r="81" spans="1:22" s="3" customFormat="1" ht="15" customHeight="1" x14ac:dyDescent="0.2">
      <c r="A81" s="241" t="s">
        <v>119</v>
      </c>
      <c r="B81" s="59" t="s">
        <v>120</v>
      </c>
      <c r="C81" s="366">
        <f>[7]B!C3151</f>
        <v>0</v>
      </c>
      <c r="D81" s="367">
        <f>[7]B!$E$3151</f>
        <v>0</v>
      </c>
      <c r="E81" s="29">
        <f>[7]B!$AL$3151</f>
        <v>0</v>
      </c>
      <c r="F81" s="7"/>
      <c r="G81" s="7"/>
      <c r="H81" s="7"/>
      <c r="I81" s="7"/>
      <c r="J81" s="7"/>
      <c r="K81" s="7"/>
      <c r="L81" s="7"/>
    </row>
    <row r="82" spans="1:22" s="3" customFormat="1" ht="15" customHeight="1" x14ac:dyDescent="0.2">
      <c r="A82" s="241" t="s">
        <v>121</v>
      </c>
      <c r="B82" s="59" t="s">
        <v>122</v>
      </c>
      <c r="C82" s="366">
        <f>[7]B!C3152</f>
        <v>1</v>
      </c>
      <c r="D82" s="366">
        <f>[7]B!$E$3152</f>
        <v>1</v>
      </c>
      <c r="E82" s="29">
        <f>[7]B!$AL$3152</f>
        <v>16880</v>
      </c>
      <c r="F82" s="7"/>
      <c r="G82" s="7"/>
      <c r="H82" s="7"/>
      <c r="I82" s="7"/>
      <c r="J82" s="7"/>
      <c r="K82" s="7"/>
      <c r="L82" s="7"/>
    </row>
    <row r="83" spans="1:22" s="3" customFormat="1" ht="15" customHeight="1" x14ac:dyDescent="0.2">
      <c r="A83" s="241" t="s">
        <v>123</v>
      </c>
      <c r="B83" s="59" t="s">
        <v>124</v>
      </c>
      <c r="C83" s="366">
        <f>[7]B!C3153</f>
        <v>0</v>
      </c>
      <c r="D83" s="366">
        <f>[7]B!$E$3153</f>
        <v>0</v>
      </c>
      <c r="E83" s="29">
        <f>[7]B!$AL$3153</f>
        <v>0</v>
      </c>
      <c r="F83" s="7"/>
      <c r="G83" s="7"/>
      <c r="H83" s="7"/>
      <c r="I83" s="7"/>
      <c r="J83" s="7"/>
      <c r="K83" s="7"/>
      <c r="L83" s="7"/>
    </row>
    <row r="84" spans="1:22" s="3" customFormat="1" ht="15" customHeight="1" x14ac:dyDescent="0.2">
      <c r="A84" s="253" t="s">
        <v>125</v>
      </c>
      <c r="B84" s="60" t="s">
        <v>126</v>
      </c>
      <c r="C84" s="368">
        <f>[7]B!C3154</f>
        <v>1</v>
      </c>
      <c r="D84" s="368">
        <f>[7]B!$E$3154</f>
        <v>1</v>
      </c>
      <c r="E84" s="61">
        <f>[7]B!$AL$3154</f>
        <v>950770</v>
      </c>
      <c r="F84" s="7"/>
      <c r="G84" s="7"/>
      <c r="H84" s="7"/>
      <c r="I84" s="7"/>
      <c r="J84" s="7"/>
      <c r="K84" s="7"/>
      <c r="L84" s="7"/>
    </row>
    <row r="85" spans="1:22" s="3" customFormat="1" ht="15" customHeight="1" x14ac:dyDescent="0.2">
      <c r="A85" s="258"/>
      <c r="B85" s="62" t="s">
        <v>79</v>
      </c>
      <c r="C85" s="369">
        <f>SUM(C80:C84)</f>
        <v>5</v>
      </c>
      <c r="D85" s="369">
        <f>SUM(D80:D84)</f>
        <v>5</v>
      </c>
      <c r="E85" s="370">
        <f>SUM(E80:E84)</f>
        <v>992910</v>
      </c>
      <c r="F85" s="7"/>
      <c r="G85" s="7"/>
      <c r="H85" s="7"/>
      <c r="I85" s="7"/>
      <c r="J85" s="7"/>
      <c r="K85" s="7"/>
      <c r="L85" s="7"/>
    </row>
    <row r="86" spans="1:22" s="67" customFormat="1" ht="24.95" customHeight="1" x14ac:dyDescent="0.2">
      <c r="A86" s="549" t="s">
        <v>127</v>
      </c>
      <c r="B86" s="549"/>
      <c r="C86" s="371"/>
      <c r="D86" s="371"/>
      <c r="E86" s="66"/>
    </row>
    <row r="87" spans="1:22" s="3" customFormat="1" ht="39.950000000000003" customHeight="1" x14ac:dyDescent="0.2">
      <c r="A87" s="8" t="s">
        <v>3</v>
      </c>
      <c r="B87" s="56" t="s">
        <v>128</v>
      </c>
      <c r="C87" s="478" t="s">
        <v>5</v>
      </c>
      <c r="D87" s="57" t="s">
        <v>6</v>
      </c>
      <c r="E87" s="478" t="s">
        <v>7</v>
      </c>
      <c r="F87" s="7"/>
      <c r="G87" s="7"/>
      <c r="H87" s="7"/>
      <c r="I87" s="7"/>
      <c r="J87" s="7"/>
      <c r="K87" s="7"/>
      <c r="L87" s="7"/>
    </row>
    <row r="88" spans="1:22" s="3" customFormat="1" ht="15" customHeight="1" x14ac:dyDescent="0.2">
      <c r="A88" s="243">
        <v>2401061</v>
      </c>
      <c r="B88" s="58" t="s">
        <v>129</v>
      </c>
      <c r="C88" s="364">
        <f>[7]B!$C$2951</f>
        <v>152</v>
      </c>
      <c r="D88" s="364">
        <f>[7]B!$E$2951</f>
        <v>152</v>
      </c>
      <c r="E88" s="28">
        <f>[7]B!$AL$2951</f>
        <v>3420000</v>
      </c>
      <c r="F88" s="7"/>
      <c r="G88" s="7"/>
      <c r="H88" s="7"/>
      <c r="I88" s="7"/>
      <c r="J88" s="7"/>
      <c r="K88" s="7"/>
      <c r="L88" s="7"/>
    </row>
    <row r="89" spans="1:22" s="3" customFormat="1" ht="15" customHeight="1" x14ac:dyDescent="0.2">
      <c r="A89" s="241" t="s">
        <v>130</v>
      </c>
      <c r="B89" s="59" t="s">
        <v>131</v>
      </c>
      <c r="C89" s="366">
        <f>[7]B!$C$2952</f>
        <v>213</v>
      </c>
      <c r="D89" s="366">
        <f>[7]B!$E$2952</f>
        <v>213</v>
      </c>
      <c r="E89" s="29">
        <f>[7]B!$AL$2952</f>
        <v>15076140</v>
      </c>
      <c r="F89" s="7"/>
      <c r="G89" s="7"/>
      <c r="H89" s="7"/>
      <c r="I89" s="7"/>
      <c r="J89" s="7"/>
      <c r="K89" s="7"/>
      <c r="L89" s="7"/>
    </row>
    <row r="90" spans="1:22" s="3" customFormat="1" ht="15" customHeight="1" x14ac:dyDescent="0.2">
      <c r="A90" s="241" t="s">
        <v>132</v>
      </c>
      <c r="B90" s="59" t="s">
        <v>133</v>
      </c>
      <c r="C90" s="366">
        <f>[7]B!$C$2953</f>
        <v>0</v>
      </c>
      <c r="D90" s="366">
        <f>[7]B!$E$2953</f>
        <v>0</v>
      </c>
      <c r="E90" s="29">
        <f>[7]B!$AL$2953</f>
        <v>0</v>
      </c>
      <c r="F90" s="7"/>
      <c r="G90" s="7"/>
      <c r="H90" s="7"/>
      <c r="I90" s="7"/>
      <c r="J90" s="7"/>
      <c r="K90" s="7"/>
      <c r="L90" s="7"/>
    </row>
    <row r="91" spans="1:22" s="3" customFormat="1" ht="15" customHeight="1" x14ac:dyDescent="0.2">
      <c r="A91" s="241" t="s">
        <v>134</v>
      </c>
      <c r="B91" s="59" t="s">
        <v>135</v>
      </c>
      <c r="C91" s="366">
        <f>[7]B!$C$2954</f>
        <v>305</v>
      </c>
      <c r="D91" s="366">
        <f>[7]B!$E$2954</f>
        <v>295</v>
      </c>
      <c r="E91" s="29">
        <f>[7]B!$AL$2954</f>
        <v>911550</v>
      </c>
      <c r="F91" s="7"/>
      <c r="G91" s="7"/>
      <c r="H91" s="7"/>
      <c r="I91" s="7"/>
      <c r="J91" s="7"/>
      <c r="K91" s="7"/>
      <c r="L91" s="7"/>
    </row>
    <row r="92" spans="1:22" s="3" customFormat="1" ht="15" customHeight="1" x14ac:dyDescent="0.2">
      <c r="A92" s="241" t="s">
        <v>136</v>
      </c>
      <c r="B92" s="59" t="s">
        <v>137</v>
      </c>
      <c r="C92" s="366">
        <f>[7]B!$C$2955</f>
        <v>0</v>
      </c>
      <c r="D92" s="366">
        <f>[7]B!$E$2955</f>
        <v>0</v>
      </c>
      <c r="E92" s="29">
        <f>[7]B!$AL$2955</f>
        <v>0</v>
      </c>
      <c r="F92" s="7"/>
      <c r="G92" s="7"/>
      <c r="H92" s="7"/>
      <c r="I92" s="7"/>
      <c r="J92" s="7"/>
      <c r="K92" s="7"/>
      <c r="L92" s="7"/>
    </row>
    <row r="93" spans="1:22" s="3" customFormat="1" ht="15" customHeight="1" x14ac:dyDescent="0.2">
      <c r="A93" s="241" t="s">
        <v>138</v>
      </c>
      <c r="B93" s="59" t="s">
        <v>139</v>
      </c>
      <c r="C93" s="366">
        <f>[7]B!$C$2956</f>
        <v>0</v>
      </c>
      <c r="D93" s="366">
        <f>[7]B!$E$2956</f>
        <v>0</v>
      </c>
      <c r="E93" s="29">
        <f>[7]B!$AL$2956</f>
        <v>0</v>
      </c>
      <c r="F93" s="7"/>
      <c r="G93" s="7"/>
      <c r="H93" s="7"/>
      <c r="I93" s="7"/>
      <c r="J93" s="7"/>
      <c r="K93" s="7"/>
      <c r="L93" s="7"/>
      <c r="V93" s="68"/>
    </row>
    <row r="94" spans="1:22" s="3" customFormat="1" ht="15" customHeight="1" x14ac:dyDescent="0.2">
      <c r="A94" s="253" t="s">
        <v>140</v>
      </c>
      <c r="B94" s="60" t="s">
        <v>141</v>
      </c>
      <c r="C94" s="368">
        <f>[7]B!$C$2957</f>
        <v>0</v>
      </c>
      <c r="D94" s="368">
        <f>[7]B!$E$2957</f>
        <v>0</v>
      </c>
      <c r="E94" s="61">
        <f>[7]B!$AL$2957</f>
        <v>0</v>
      </c>
      <c r="F94" s="7"/>
      <c r="G94" s="7"/>
      <c r="H94" s="7"/>
      <c r="I94" s="7"/>
      <c r="J94" s="7"/>
      <c r="K94" s="7"/>
      <c r="L94" s="7"/>
      <c r="V94" s="68"/>
    </row>
    <row r="95" spans="1:22" s="3" customFormat="1" ht="15" customHeight="1" x14ac:dyDescent="0.2">
      <c r="A95" s="258"/>
      <c r="B95" s="62" t="s">
        <v>79</v>
      </c>
      <c r="C95" s="372">
        <f>SUM(C88:C94)</f>
        <v>670</v>
      </c>
      <c r="D95" s="372">
        <f>SUM(D88:D94)</f>
        <v>660</v>
      </c>
      <c r="E95" s="370">
        <f>SUM(E88:E94)</f>
        <v>19407690</v>
      </c>
      <c r="F95" s="7"/>
      <c r="G95" s="7"/>
      <c r="H95" s="7"/>
      <c r="I95" s="7"/>
      <c r="J95" s="7"/>
      <c r="K95" s="7"/>
      <c r="L95" s="7"/>
      <c r="V95" s="68"/>
    </row>
    <row r="96" spans="1:22" s="72" customFormat="1" ht="24.95" customHeight="1" x14ac:dyDescent="0.2">
      <c r="A96" s="548" t="s">
        <v>142</v>
      </c>
      <c r="B96" s="548"/>
      <c r="C96" s="373"/>
      <c r="D96" s="373"/>
      <c r="E96" s="43"/>
      <c r="F96" s="259"/>
      <c r="G96" s="259"/>
      <c r="H96" s="259"/>
      <c r="I96" s="259"/>
      <c r="J96" s="259"/>
      <c r="K96" s="259"/>
      <c r="L96" s="259"/>
      <c r="M96" s="259"/>
      <c r="N96" s="259"/>
      <c r="O96" s="71"/>
      <c r="V96" s="73"/>
    </row>
    <row r="97" spans="1:22" ht="39.950000000000003" customHeight="1" x14ac:dyDescent="0.2">
      <c r="A97" s="8" t="s">
        <v>3</v>
      </c>
      <c r="B97" s="8" t="s">
        <v>4</v>
      </c>
      <c r="C97" s="478" t="s">
        <v>5</v>
      </c>
      <c r="D97" s="57" t="s">
        <v>6</v>
      </c>
      <c r="E97" s="478" t="s">
        <v>7</v>
      </c>
      <c r="F97" s="260"/>
      <c r="G97" s="260"/>
      <c r="H97" s="260"/>
      <c r="I97" s="260"/>
      <c r="J97" s="260"/>
      <c r="K97" s="260"/>
      <c r="L97" s="260"/>
      <c r="M97" s="260"/>
      <c r="N97" s="260"/>
      <c r="O97" s="74"/>
      <c r="V97" s="75"/>
    </row>
    <row r="98" spans="1:22" ht="15" customHeight="1" x14ac:dyDescent="0.2">
      <c r="A98" s="243">
        <v>2004103</v>
      </c>
      <c r="B98" s="58" t="s">
        <v>143</v>
      </c>
      <c r="C98" s="364">
        <f>[7]B!$C$2628</f>
        <v>54</v>
      </c>
      <c r="D98" s="364">
        <f>[7]B!$E$2628</f>
        <v>47</v>
      </c>
      <c r="E98" s="28">
        <f>[7]B!$AL$2628</f>
        <v>7398740</v>
      </c>
      <c r="F98" s="260"/>
      <c r="G98" s="260"/>
      <c r="H98" s="260"/>
      <c r="I98" s="260"/>
      <c r="J98" s="260"/>
      <c r="K98" s="260"/>
      <c r="L98" s="260"/>
      <c r="M98" s="260"/>
      <c r="N98" s="260"/>
      <c r="O98" s="74"/>
      <c r="V98" s="75"/>
    </row>
    <row r="99" spans="1:22" ht="15" customHeight="1" x14ac:dyDescent="0.2">
      <c r="A99" s="253" t="s">
        <v>144</v>
      </c>
      <c r="B99" s="60" t="s">
        <v>145</v>
      </c>
      <c r="C99" s="366">
        <f>[7]B!$C$2629</f>
        <v>0</v>
      </c>
      <c r="D99" s="366">
        <f>[7]B!$E$2629</f>
        <v>0</v>
      </c>
      <c r="E99" s="29">
        <f>[7]B!$AL$2629</f>
        <v>0</v>
      </c>
      <c r="F99" s="260"/>
      <c r="G99" s="260"/>
      <c r="H99" s="260"/>
      <c r="I99" s="260"/>
      <c r="J99" s="260"/>
      <c r="K99" s="260"/>
      <c r="L99" s="260"/>
      <c r="M99" s="260"/>
      <c r="N99" s="260"/>
      <c r="O99" s="74"/>
      <c r="V99" s="75"/>
    </row>
    <row r="100" spans="1:22" ht="28.5" x14ac:dyDescent="0.2">
      <c r="A100" s="261">
        <v>2004003</v>
      </c>
      <c r="B100" s="60" t="s">
        <v>146</v>
      </c>
      <c r="C100" s="368">
        <f>[7]B!C2630</f>
        <v>0</v>
      </c>
      <c r="D100" s="368">
        <f>[7]B!E2630</f>
        <v>0</v>
      </c>
      <c r="E100" s="61">
        <f>[7]B!$AL$2630</f>
        <v>0</v>
      </c>
      <c r="F100" s="260"/>
      <c r="G100" s="260"/>
      <c r="H100" s="260"/>
      <c r="I100" s="260"/>
      <c r="J100" s="260"/>
      <c r="K100" s="260"/>
      <c r="L100" s="260"/>
      <c r="M100" s="260"/>
      <c r="N100" s="260"/>
      <c r="O100" s="74"/>
      <c r="V100" s="75"/>
    </row>
    <row r="101" spans="1:22" ht="15" customHeight="1" x14ac:dyDescent="0.2">
      <c r="A101" s="258"/>
      <c r="B101" s="62" t="s">
        <v>79</v>
      </c>
      <c r="C101" s="369">
        <f>SUM(C98:C100)</f>
        <v>54</v>
      </c>
      <c r="D101" s="369">
        <f>SUM(D98:D100)</f>
        <v>47</v>
      </c>
      <c r="E101" s="370">
        <f>SUM(E98:E100)</f>
        <v>7398740</v>
      </c>
      <c r="F101" s="260"/>
      <c r="G101" s="260"/>
      <c r="H101" s="260"/>
      <c r="I101" s="260"/>
      <c r="J101" s="260"/>
      <c r="K101" s="260"/>
      <c r="L101" s="260"/>
      <c r="M101" s="260"/>
      <c r="N101" s="260"/>
      <c r="O101" s="74"/>
      <c r="V101" s="75"/>
    </row>
    <row r="102" spans="1:22" s="72" customFormat="1" ht="24.95" customHeight="1" x14ac:dyDescent="0.2">
      <c r="A102" s="548" t="s">
        <v>147</v>
      </c>
      <c r="B102" s="548"/>
      <c r="C102" s="360"/>
      <c r="D102" s="360"/>
      <c r="E102" s="43"/>
      <c r="F102" s="259"/>
      <c r="G102" s="259"/>
      <c r="H102" s="259"/>
      <c r="I102" s="259"/>
      <c r="J102" s="259"/>
      <c r="K102" s="259"/>
      <c r="L102" s="259"/>
      <c r="M102" s="259"/>
      <c r="N102" s="259"/>
      <c r="O102" s="259"/>
      <c r="P102" s="259"/>
      <c r="Q102" s="71"/>
      <c r="V102" s="76"/>
    </row>
    <row r="103" spans="1:22" ht="39.950000000000003" customHeight="1" x14ac:dyDescent="0.2">
      <c r="A103" s="8"/>
      <c r="B103" s="8" t="s">
        <v>148</v>
      </c>
      <c r="C103" s="478" t="s">
        <v>5</v>
      </c>
      <c r="D103" s="57" t="s">
        <v>6</v>
      </c>
      <c r="E103" s="478" t="s">
        <v>7</v>
      </c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74"/>
    </row>
    <row r="104" spans="1:22" ht="15" customHeight="1" x14ac:dyDescent="0.2">
      <c r="A104" s="262" t="s">
        <v>149</v>
      </c>
      <c r="B104" s="58" t="s">
        <v>150</v>
      </c>
      <c r="C104" s="374">
        <f>[7]B!C2976</f>
        <v>673</v>
      </c>
      <c r="D104" s="374">
        <f>[7]B!E2976</f>
        <v>673</v>
      </c>
      <c r="E104" s="28">
        <f>[7]B!$AL$2976</f>
        <v>2726290</v>
      </c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74"/>
    </row>
    <row r="105" spans="1:22" ht="15" customHeight="1" x14ac:dyDescent="0.2">
      <c r="A105" s="264" t="s">
        <v>151</v>
      </c>
      <c r="B105" s="59" t="s">
        <v>152</v>
      </c>
      <c r="C105" s="374">
        <f>[7]B!C2995</f>
        <v>117</v>
      </c>
      <c r="D105" s="374">
        <f>[7]B!E2995</f>
        <v>117</v>
      </c>
      <c r="E105" s="29">
        <f>[7]B!$AL$2995</f>
        <v>394290</v>
      </c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74"/>
    </row>
    <row r="106" spans="1:22" ht="15" customHeight="1" x14ac:dyDescent="0.2">
      <c r="A106" s="264" t="s">
        <v>153</v>
      </c>
      <c r="B106" s="77" t="s">
        <v>154</v>
      </c>
      <c r="C106" s="374">
        <f>[7]B!C3013</f>
        <v>234</v>
      </c>
      <c r="D106" s="374">
        <f>[7]B!E3013</f>
        <v>234</v>
      </c>
      <c r="E106" s="29">
        <f>[7]B!$AL$3013</f>
        <v>1960200</v>
      </c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74"/>
    </row>
    <row r="107" spans="1:22" ht="15" customHeight="1" x14ac:dyDescent="0.2">
      <c r="A107" s="264" t="s">
        <v>155</v>
      </c>
      <c r="B107" s="59" t="s">
        <v>156</v>
      </c>
      <c r="C107" s="374">
        <f>[7]B!C3045</f>
        <v>53</v>
      </c>
      <c r="D107" s="374">
        <f>[7]B!E3045</f>
        <v>53</v>
      </c>
      <c r="E107" s="29">
        <f>[7]B!$AL$3045</f>
        <v>4023990</v>
      </c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74"/>
    </row>
    <row r="108" spans="1:22" ht="15" customHeight="1" x14ac:dyDescent="0.2">
      <c r="A108" s="264" t="s">
        <v>157</v>
      </c>
      <c r="B108" s="59" t="s">
        <v>158</v>
      </c>
      <c r="C108" s="374">
        <f>[7]B!C3073</f>
        <v>76</v>
      </c>
      <c r="D108" s="374">
        <f>[7]B!I3073</f>
        <v>36</v>
      </c>
      <c r="E108" s="29">
        <f>[7]B!AL3073</f>
        <v>1099740</v>
      </c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74"/>
    </row>
    <row r="109" spans="1:22" ht="15" customHeight="1" x14ac:dyDescent="0.2">
      <c r="A109" s="253"/>
      <c r="B109" s="60" t="s">
        <v>159</v>
      </c>
      <c r="C109" s="375">
        <f>[7]B!$C$3134</f>
        <v>0</v>
      </c>
      <c r="D109" s="376"/>
      <c r="E109" s="39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74"/>
    </row>
    <row r="110" spans="1:22" ht="15" customHeight="1" x14ac:dyDescent="0.2">
      <c r="A110" s="258"/>
      <c r="B110" s="62" t="s">
        <v>160</v>
      </c>
      <c r="C110" s="377">
        <f>SUM(C104:C109)</f>
        <v>1153</v>
      </c>
      <c r="D110" s="377">
        <f>SUM(D104:D108)</f>
        <v>1113</v>
      </c>
      <c r="E110" s="370">
        <f>SUM(E104:E108)</f>
        <v>10204510</v>
      </c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74"/>
    </row>
    <row r="111" spans="1:22" s="84" customFormat="1" ht="24.95" customHeight="1" x14ac:dyDescent="0.2">
      <c r="A111" s="80" t="s">
        <v>161</v>
      </c>
      <c r="B111" s="81"/>
      <c r="C111" s="378"/>
      <c r="D111" s="378"/>
      <c r="E111" s="83"/>
    </row>
    <row r="112" spans="1:22" s="84" customFormat="1" ht="39.950000000000003" customHeight="1" x14ac:dyDescent="0.2">
      <c r="A112" s="8" t="s">
        <v>3</v>
      </c>
      <c r="B112" s="8" t="s">
        <v>4</v>
      </c>
      <c r="C112" s="57" t="s">
        <v>162</v>
      </c>
      <c r="D112" s="57" t="s">
        <v>6</v>
      </c>
      <c r="E112" s="478" t="s">
        <v>7</v>
      </c>
    </row>
    <row r="113" spans="1:19" s="84" customFormat="1" ht="15" customHeight="1" x14ac:dyDescent="0.2">
      <c r="A113" s="243">
        <v>3001001</v>
      </c>
      <c r="B113" s="58" t="s">
        <v>163</v>
      </c>
      <c r="C113" s="379">
        <f>[7]B!$C$3137</f>
        <v>429</v>
      </c>
      <c r="D113" s="379">
        <f>[7]B!$E$3137</f>
        <v>429</v>
      </c>
      <c r="E113" s="28">
        <f>[7]B!$AL$3137</f>
        <v>10111530</v>
      </c>
    </row>
    <row r="114" spans="1:19" s="84" customFormat="1" ht="15" customHeight="1" x14ac:dyDescent="0.2">
      <c r="A114" s="253" t="s">
        <v>164</v>
      </c>
      <c r="B114" s="60" t="s">
        <v>165</v>
      </c>
      <c r="C114" s="380">
        <f>[7]B!$C$3138</f>
        <v>0</v>
      </c>
      <c r="D114" s="380">
        <f>[7]B!$E$3138</f>
        <v>0</v>
      </c>
      <c r="E114" s="61">
        <f>[7]B!$AL$3138</f>
        <v>0</v>
      </c>
    </row>
    <row r="115" spans="1:19" s="84" customFormat="1" ht="15" customHeight="1" x14ac:dyDescent="0.2">
      <c r="A115" s="258"/>
      <c r="B115" s="62" t="s">
        <v>160</v>
      </c>
      <c r="C115" s="381">
        <f>SUM(C113:C114)</f>
        <v>429</v>
      </c>
      <c r="D115" s="381">
        <f>SUM(D113:D114)</f>
        <v>429</v>
      </c>
      <c r="E115" s="86">
        <f>SUM(E113:E114)</f>
        <v>10111530</v>
      </c>
    </row>
    <row r="116" spans="1:19" s="84" customFormat="1" ht="24.95" customHeight="1" x14ac:dyDescent="0.2">
      <c r="A116" s="52" t="s">
        <v>166</v>
      </c>
      <c r="B116" s="87"/>
      <c r="C116" s="360"/>
      <c r="D116" s="360"/>
      <c r="E116" s="43"/>
    </row>
    <row r="117" spans="1:19" s="84" customFormat="1" ht="39.950000000000003" customHeight="1" x14ac:dyDescent="0.2">
      <c r="A117" s="8" t="s">
        <v>3</v>
      </c>
      <c r="B117" s="56" t="s">
        <v>4</v>
      </c>
      <c r="C117" s="57" t="s">
        <v>162</v>
      </c>
      <c r="D117" s="57" t="s">
        <v>6</v>
      </c>
      <c r="E117" s="478" t="s">
        <v>7</v>
      </c>
    </row>
    <row r="118" spans="1:19" s="84" customFormat="1" ht="15" customHeight="1" x14ac:dyDescent="0.2">
      <c r="A118" s="258" t="s">
        <v>167</v>
      </c>
      <c r="B118" s="60" t="s">
        <v>168</v>
      </c>
      <c r="C118" s="382">
        <f>[7]B!$C$1192</f>
        <v>2047</v>
      </c>
      <c r="D118" s="382">
        <f>[7]B!$E$1192</f>
        <v>2008</v>
      </c>
      <c r="E118" s="86">
        <f>[7]B!$AL$1192</f>
        <v>67328100</v>
      </c>
    </row>
    <row r="119" spans="1:19" ht="24.95" customHeight="1" x14ac:dyDescent="0.2">
      <c r="A119" s="3" t="s">
        <v>169</v>
      </c>
    </row>
    <row r="120" spans="1:19" ht="24.95" customHeight="1" x14ac:dyDescent="0.2">
      <c r="A120" s="550" t="s">
        <v>170</v>
      </c>
      <c r="B120" s="551"/>
      <c r="C120" s="556" t="s">
        <v>160</v>
      </c>
      <c r="D120" s="588" t="s">
        <v>171</v>
      </c>
      <c r="E120" s="589"/>
      <c r="F120" s="589"/>
      <c r="G120" s="589"/>
      <c r="H120" s="590" t="s">
        <v>172</v>
      </c>
      <c r="I120" s="591"/>
      <c r="J120" s="592"/>
      <c r="K120" s="593" t="s">
        <v>173</v>
      </c>
      <c r="L120" s="594"/>
      <c r="M120" s="595"/>
      <c r="N120" s="596" t="s">
        <v>174</v>
      </c>
      <c r="O120" s="599" t="s">
        <v>175</v>
      </c>
      <c r="P120" s="600"/>
      <c r="Q120" s="568" t="s">
        <v>176</v>
      </c>
      <c r="R120" s="568" t="s">
        <v>177</v>
      </c>
      <c r="S120" s="571" t="s">
        <v>7</v>
      </c>
    </row>
    <row r="121" spans="1:19" ht="20.100000000000001" customHeight="1" x14ac:dyDescent="0.2">
      <c r="A121" s="552"/>
      <c r="B121" s="553"/>
      <c r="C121" s="557"/>
      <c r="D121" s="574" t="s">
        <v>178</v>
      </c>
      <c r="E121" s="576" t="s">
        <v>179</v>
      </c>
      <c r="F121" s="577"/>
      <c r="G121" s="578" t="s">
        <v>180</v>
      </c>
      <c r="H121" s="580" t="s">
        <v>181</v>
      </c>
      <c r="I121" s="582" t="s">
        <v>182</v>
      </c>
      <c r="J121" s="584" t="s">
        <v>183</v>
      </c>
      <c r="K121" s="586" t="s">
        <v>184</v>
      </c>
      <c r="L121" s="587" t="s">
        <v>185</v>
      </c>
      <c r="M121" s="601" t="s">
        <v>186</v>
      </c>
      <c r="N121" s="597"/>
      <c r="O121" s="602" t="s">
        <v>187</v>
      </c>
      <c r="P121" s="603" t="s">
        <v>188</v>
      </c>
      <c r="Q121" s="569"/>
      <c r="R121" s="569"/>
      <c r="S121" s="572"/>
    </row>
    <row r="122" spans="1:19" ht="20.100000000000001" customHeight="1" x14ac:dyDescent="0.2">
      <c r="A122" s="554"/>
      <c r="B122" s="555"/>
      <c r="C122" s="558"/>
      <c r="D122" s="575"/>
      <c r="E122" s="88" t="s">
        <v>189</v>
      </c>
      <c r="F122" s="89" t="s">
        <v>190</v>
      </c>
      <c r="G122" s="579"/>
      <c r="H122" s="581"/>
      <c r="I122" s="583"/>
      <c r="J122" s="585"/>
      <c r="K122" s="586"/>
      <c r="L122" s="587"/>
      <c r="M122" s="601"/>
      <c r="N122" s="598"/>
      <c r="O122" s="602"/>
      <c r="P122" s="603"/>
      <c r="Q122" s="570"/>
      <c r="R122" s="570"/>
      <c r="S122" s="573"/>
    </row>
    <row r="123" spans="1:19" s="91" customFormat="1" ht="15" customHeight="1" x14ac:dyDescent="0.25">
      <c r="A123" s="559" t="s">
        <v>191</v>
      </c>
      <c r="B123" s="560"/>
      <c r="C123" s="383">
        <f>+C124+C125+C126+C127+C128+C129+C133+C134+C135</f>
        <v>150581</v>
      </c>
      <c r="D123" s="383">
        <f t="shared" ref="D123:P123" si="1">+D124+D125+D126+D127+D128+D129+D133+D134+D135</f>
        <v>149006</v>
      </c>
      <c r="E123" s="383">
        <f t="shared" si="1"/>
        <v>149006</v>
      </c>
      <c r="F123" s="383">
        <f t="shared" si="1"/>
        <v>0</v>
      </c>
      <c r="G123" s="383">
        <f t="shared" si="1"/>
        <v>1575</v>
      </c>
      <c r="H123" s="383">
        <f t="shared" si="1"/>
        <v>39823</v>
      </c>
      <c r="I123" s="383">
        <f t="shared" si="1"/>
        <v>74618</v>
      </c>
      <c r="J123" s="383">
        <f t="shared" si="1"/>
        <v>36140</v>
      </c>
      <c r="K123" s="383">
        <f t="shared" si="1"/>
        <v>0</v>
      </c>
      <c r="L123" s="383">
        <f t="shared" si="1"/>
        <v>0</v>
      </c>
      <c r="M123" s="383">
        <f t="shared" si="1"/>
        <v>0</v>
      </c>
      <c r="N123" s="383">
        <f t="shared" si="1"/>
        <v>0</v>
      </c>
      <c r="O123" s="383">
        <f t="shared" si="1"/>
        <v>0</v>
      </c>
      <c r="P123" s="383">
        <f t="shared" si="1"/>
        <v>384</v>
      </c>
      <c r="Q123" s="383">
        <f>+Q124+Q125+Q126+Q127+Q128+Q129+Q133+Q134+Q135</f>
        <v>0</v>
      </c>
      <c r="R123" s="383">
        <v>0</v>
      </c>
      <c r="S123" s="90">
        <f>SUM(S124:S128,S129,S133:S135)</f>
        <v>936761920</v>
      </c>
    </row>
    <row r="124" spans="1:19" ht="15" customHeight="1" x14ac:dyDescent="0.2">
      <c r="A124" s="92" t="s">
        <v>192</v>
      </c>
      <c r="B124" s="93" t="s">
        <v>193</v>
      </c>
      <c r="C124" s="384">
        <f>[7]B!C297</f>
        <v>47220</v>
      </c>
      <c r="D124" s="384">
        <f>[7]B!D297</f>
        <v>46314</v>
      </c>
      <c r="E124" s="384">
        <f>[7]B!E297</f>
        <v>46314</v>
      </c>
      <c r="F124" s="384">
        <f>[7]B!F297</f>
        <v>0</v>
      </c>
      <c r="G124" s="384">
        <f>[7]B!G297</f>
        <v>906</v>
      </c>
      <c r="H124" s="384">
        <f>[7]B!AA297</f>
        <v>19344</v>
      </c>
      <c r="I124" s="384">
        <f>[7]B!AB297</f>
        <v>12201</v>
      </c>
      <c r="J124" s="384">
        <f>[7]B!AC297</f>
        <v>15675</v>
      </c>
      <c r="K124" s="384">
        <f>[7]B!AD297</f>
        <v>0</v>
      </c>
      <c r="L124" s="384">
        <f>[7]B!AE297</f>
        <v>0</v>
      </c>
      <c r="M124" s="384">
        <f>[7]B!AF297</f>
        <v>0</v>
      </c>
      <c r="N124" s="384">
        <f>[7]B!AG297</f>
        <v>0</v>
      </c>
      <c r="O124" s="384">
        <f>[7]B!AH297</f>
        <v>0</v>
      </c>
      <c r="P124" s="384">
        <f>[7]B!AI297</f>
        <v>2</v>
      </c>
      <c r="Q124" s="384">
        <f>[7]B!AJ297</f>
        <v>0</v>
      </c>
      <c r="R124" s="385"/>
      <c r="S124" s="94">
        <f>[7]B!$AL$297</f>
        <v>78107270</v>
      </c>
    </row>
    <row r="125" spans="1:19" ht="15" customHeight="1" x14ac:dyDescent="0.2">
      <c r="A125" s="95" t="s">
        <v>194</v>
      </c>
      <c r="B125" s="96" t="s">
        <v>195</v>
      </c>
      <c r="C125" s="386">
        <f>[7]B!C375</f>
        <v>54442</v>
      </c>
      <c r="D125" s="386">
        <f>[7]B!D375</f>
        <v>53999</v>
      </c>
      <c r="E125" s="386">
        <f>[7]B!E375</f>
        <v>53999</v>
      </c>
      <c r="F125" s="386">
        <f>[7]B!F375</f>
        <v>0</v>
      </c>
      <c r="G125" s="386">
        <f>[7]B!G375</f>
        <v>443</v>
      </c>
      <c r="H125" s="386">
        <f>[7]B!AA375</f>
        <v>18045</v>
      </c>
      <c r="I125" s="386">
        <f>[7]B!AB375</f>
        <v>21081</v>
      </c>
      <c r="J125" s="386">
        <f>[7]B!AC375</f>
        <v>15316</v>
      </c>
      <c r="K125" s="386">
        <f>[7]B!AD375</f>
        <v>0</v>
      </c>
      <c r="L125" s="386">
        <f>[7]B!AE375</f>
        <v>0</v>
      </c>
      <c r="M125" s="386">
        <f>[7]B!AF375</f>
        <v>0</v>
      </c>
      <c r="N125" s="386">
        <f>[7]B!AG375</f>
        <v>0</v>
      </c>
      <c r="O125" s="386">
        <f>[7]B!AH375</f>
        <v>0</v>
      </c>
      <c r="P125" s="386">
        <f>[7]B!AI375</f>
        <v>50</v>
      </c>
      <c r="Q125" s="386">
        <f>[7]B!AJ375</f>
        <v>0</v>
      </c>
      <c r="R125" s="387"/>
      <c r="S125" s="97">
        <f>[7]B!$AL$375</f>
        <v>87513080</v>
      </c>
    </row>
    <row r="126" spans="1:19" ht="15" customHeight="1" x14ac:dyDescent="0.2">
      <c r="A126" s="95" t="s">
        <v>196</v>
      </c>
      <c r="B126" s="96" t="s">
        <v>197</v>
      </c>
      <c r="C126" s="386">
        <f>[7]B!C421</f>
        <v>3825</v>
      </c>
      <c r="D126" s="386">
        <f>[7]B!D421</f>
        <v>3813</v>
      </c>
      <c r="E126" s="386">
        <f>[7]B!E421</f>
        <v>3813</v>
      </c>
      <c r="F126" s="386">
        <f>[7]B!F421</f>
        <v>0</v>
      </c>
      <c r="G126" s="386">
        <f>[7]B!G421</f>
        <v>12</v>
      </c>
      <c r="H126" s="386">
        <f>[7]B!AA421</f>
        <v>344</v>
      </c>
      <c r="I126" s="386">
        <f>[7]B!AB421</f>
        <v>3448</v>
      </c>
      <c r="J126" s="386">
        <f>[7]B!AC421</f>
        <v>33</v>
      </c>
      <c r="K126" s="386">
        <f>[7]B!AD421</f>
        <v>0</v>
      </c>
      <c r="L126" s="386">
        <f>[7]B!AE421</f>
        <v>0</v>
      </c>
      <c r="M126" s="386">
        <f>[7]B!AF421</f>
        <v>0</v>
      </c>
      <c r="N126" s="386">
        <f>[7]B!AG421</f>
        <v>0</v>
      </c>
      <c r="O126" s="386">
        <f>[7]B!AH421</f>
        <v>0</v>
      </c>
      <c r="P126" s="386">
        <f>[7]B!AI421</f>
        <v>32</v>
      </c>
      <c r="Q126" s="386">
        <f>[7]B!AJ421</f>
        <v>0</v>
      </c>
      <c r="R126" s="387"/>
      <c r="S126" s="97">
        <f>[7]B!$AL$421</f>
        <v>18625360</v>
      </c>
    </row>
    <row r="127" spans="1:19" ht="15" customHeight="1" x14ac:dyDescent="0.2">
      <c r="A127" s="95" t="s">
        <v>198</v>
      </c>
      <c r="B127" s="96" t="s">
        <v>199</v>
      </c>
      <c r="C127" s="386">
        <f>[7]B!C435</f>
        <v>0</v>
      </c>
      <c r="D127" s="386">
        <f>[7]B!D435</f>
        <v>0</v>
      </c>
      <c r="E127" s="386">
        <f>[7]B!E435</f>
        <v>0</v>
      </c>
      <c r="F127" s="386">
        <f>[7]B!F435</f>
        <v>0</v>
      </c>
      <c r="G127" s="386">
        <f>[7]B!G435</f>
        <v>0</v>
      </c>
      <c r="H127" s="386">
        <f>[7]B!AA435</f>
        <v>0</v>
      </c>
      <c r="I127" s="386">
        <f>[7]B!AB435</f>
        <v>0</v>
      </c>
      <c r="J127" s="386">
        <f>[7]B!AC435</f>
        <v>0</v>
      </c>
      <c r="K127" s="386">
        <f>[7]B!AD435</f>
        <v>0</v>
      </c>
      <c r="L127" s="386">
        <f>[7]B!AE435</f>
        <v>0</v>
      </c>
      <c r="M127" s="386">
        <f>[7]B!AF435</f>
        <v>0</v>
      </c>
      <c r="N127" s="386">
        <f>[7]B!AG435</f>
        <v>0</v>
      </c>
      <c r="O127" s="386">
        <f>[7]B!AH435</f>
        <v>0</v>
      </c>
      <c r="P127" s="386">
        <f>[7]B!AI435</f>
        <v>3</v>
      </c>
      <c r="Q127" s="386">
        <f>[7]B!AJ435</f>
        <v>0</v>
      </c>
      <c r="R127" s="387"/>
      <c r="S127" s="97">
        <f>[7]B!$AL$435</f>
        <v>0</v>
      </c>
    </row>
    <row r="128" spans="1:19" ht="15" customHeight="1" x14ac:dyDescent="0.2">
      <c r="A128" s="98" t="s">
        <v>200</v>
      </c>
      <c r="B128" s="99" t="s">
        <v>201</v>
      </c>
      <c r="C128" s="388">
        <f>[7]B!C514</f>
        <v>860</v>
      </c>
      <c r="D128" s="388">
        <f>[7]B!D514</f>
        <v>857</v>
      </c>
      <c r="E128" s="388">
        <f>[7]B!E514</f>
        <v>857</v>
      </c>
      <c r="F128" s="388">
        <f>[7]B!F514</f>
        <v>0</v>
      </c>
      <c r="G128" s="388">
        <f>[7]B!G514</f>
        <v>3</v>
      </c>
      <c r="H128" s="388">
        <f>[7]B!AA514</f>
        <v>69</v>
      </c>
      <c r="I128" s="388">
        <f>[7]B!AB514</f>
        <v>791</v>
      </c>
      <c r="J128" s="388">
        <f>[7]B!AC514</f>
        <v>0</v>
      </c>
      <c r="K128" s="388">
        <f>[7]B!AD514</f>
        <v>0</v>
      </c>
      <c r="L128" s="388">
        <f>[7]B!AE514</f>
        <v>0</v>
      </c>
      <c r="M128" s="388">
        <f>[7]B!AF514</f>
        <v>0</v>
      </c>
      <c r="N128" s="388">
        <f>[7]B!AG514</f>
        <v>0</v>
      </c>
      <c r="O128" s="388">
        <f>[7]B!AH514</f>
        <v>0</v>
      </c>
      <c r="P128" s="388">
        <f>[7]B!AI514</f>
        <v>213</v>
      </c>
      <c r="Q128" s="388">
        <f>[7]B!AJ514</f>
        <v>0</v>
      </c>
      <c r="R128" s="389"/>
      <c r="S128" s="100">
        <f>[7]B!$AL$514</f>
        <v>6034610</v>
      </c>
    </row>
    <row r="129" spans="1:19" ht="15" customHeight="1" x14ac:dyDescent="0.2">
      <c r="A129" s="561" t="s">
        <v>202</v>
      </c>
      <c r="B129" s="4" t="s">
        <v>203</v>
      </c>
      <c r="C129" s="390">
        <f>SUM(C130:C132)</f>
        <v>39928</v>
      </c>
      <c r="D129" s="391">
        <f>SUM(D130:D132)</f>
        <v>39736</v>
      </c>
      <c r="E129" s="392">
        <f t="shared" ref="E129:P129" si="2">SUM(E130:E132)</f>
        <v>39736</v>
      </c>
      <c r="F129" s="393">
        <f t="shared" si="2"/>
        <v>0</v>
      </c>
      <c r="G129" s="394">
        <f t="shared" si="2"/>
        <v>192</v>
      </c>
      <c r="H129" s="394">
        <f t="shared" si="2"/>
        <v>1700</v>
      </c>
      <c r="I129" s="394">
        <f t="shared" si="2"/>
        <v>34647</v>
      </c>
      <c r="J129" s="394">
        <f t="shared" si="2"/>
        <v>3581</v>
      </c>
      <c r="K129" s="394">
        <f t="shared" si="2"/>
        <v>0</v>
      </c>
      <c r="L129" s="394">
        <f t="shared" si="2"/>
        <v>0</v>
      </c>
      <c r="M129" s="394">
        <f t="shared" si="2"/>
        <v>0</v>
      </c>
      <c r="N129" s="394">
        <f t="shared" si="2"/>
        <v>0</v>
      </c>
      <c r="O129" s="394">
        <f t="shared" si="2"/>
        <v>0</v>
      </c>
      <c r="P129" s="394">
        <f t="shared" si="2"/>
        <v>82</v>
      </c>
      <c r="Q129" s="395">
        <f>SUM(Q130:Q132)</f>
        <v>0</v>
      </c>
      <c r="R129" s="396">
        <v>0</v>
      </c>
      <c r="S129" s="102">
        <f>SUM(S130:S132)</f>
        <v>738705240</v>
      </c>
    </row>
    <row r="130" spans="1:19" ht="15" customHeight="1" x14ac:dyDescent="0.2">
      <c r="A130" s="561"/>
      <c r="B130" s="103" t="s">
        <v>204</v>
      </c>
      <c r="C130" s="384">
        <f>[7]B!C573</f>
        <v>4063</v>
      </c>
      <c r="D130" s="384">
        <f>[7]B!D573</f>
        <v>4037</v>
      </c>
      <c r="E130" s="384">
        <f>[7]B!E573</f>
        <v>4037</v>
      </c>
      <c r="F130" s="384">
        <f>[7]B!F573</f>
        <v>0</v>
      </c>
      <c r="G130" s="384">
        <f>[7]B!G573</f>
        <v>26</v>
      </c>
      <c r="H130" s="384">
        <f>[7]B!AA573</f>
        <v>975</v>
      </c>
      <c r="I130" s="384">
        <f>[7]B!AB573</f>
        <v>2732</v>
      </c>
      <c r="J130" s="384">
        <f>[7]B!AC573</f>
        <v>356</v>
      </c>
      <c r="K130" s="384">
        <f>[7]B!AD573</f>
        <v>0</v>
      </c>
      <c r="L130" s="384">
        <f>[7]B!AE573</f>
        <v>0</v>
      </c>
      <c r="M130" s="384">
        <f>[7]B!AF573</f>
        <v>0</v>
      </c>
      <c r="N130" s="384">
        <f>[7]B!AG573</f>
        <v>0</v>
      </c>
      <c r="O130" s="384">
        <f>[7]B!AH573</f>
        <v>0</v>
      </c>
      <c r="P130" s="384">
        <f>[7]B!AI573</f>
        <v>9</v>
      </c>
      <c r="Q130" s="384">
        <f>[7]B!AJ573</f>
        <v>0</v>
      </c>
      <c r="R130" s="385"/>
      <c r="S130" s="104">
        <f>[7]B!$AL$573</f>
        <v>15132390</v>
      </c>
    </row>
    <row r="131" spans="1:19" ht="15" customHeight="1" x14ac:dyDescent="0.2">
      <c r="A131" s="561"/>
      <c r="B131" s="105" t="s">
        <v>205</v>
      </c>
      <c r="C131" s="386">
        <f>[7]B!C593</f>
        <v>37</v>
      </c>
      <c r="D131" s="386">
        <f>[7]B!D593</f>
        <v>37</v>
      </c>
      <c r="E131" s="386">
        <f>[7]B!E593</f>
        <v>37</v>
      </c>
      <c r="F131" s="386">
        <f>[7]B!F593</f>
        <v>0</v>
      </c>
      <c r="G131" s="386">
        <f>[7]B!G593</f>
        <v>0</v>
      </c>
      <c r="H131" s="386">
        <f>[7]B!AA593</f>
        <v>1</v>
      </c>
      <c r="I131" s="386">
        <f>[7]B!AB593</f>
        <v>36</v>
      </c>
      <c r="J131" s="386">
        <f>[7]B!AC593</f>
        <v>0</v>
      </c>
      <c r="K131" s="386">
        <f>[7]B!AD593</f>
        <v>0</v>
      </c>
      <c r="L131" s="386">
        <f>[7]B!AE593</f>
        <v>0</v>
      </c>
      <c r="M131" s="386">
        <f>[7]B!AF593</f>
        <v>0</v>
      </c>
      <c r="N131" s="386">
        <f>[7]B!AG593</f>
        <v>0</v>
      </c>
      <c r="O131" s="386">
        <f>[7]B!AH593</f>
        <v>0</v>
      </c>
      <c r="P131" s="386">
        <f>[7]B!AI593</f>
        <v>0</v>
      </c>
      <c r="Q131" s="386">
        <f>[7]B!AJ593</f>
        <v>0</v>
      </c>
      <c r="R131" s="387"/>
      <c r="S131" s="97">
        <f>[7]B!$AL$593</f>
        <v>122500</v>
      </c>
    </row>
    <row r="132" spans="1:19" ht="15" customHeight="1" x14ac:dyDescent="0.2">
      <c r="A132" s="562"/>
      <c r="B132" s="106" t="s">
        <v>206</v>
      </c>
      <c r="C132" s="397">
        <f>[7]B!C634</f>
        <v>35828</v>
      </c>
      <c r="D132" s="397">
        <f>[7]B!D634</f>
        <v>35662</v>
      </c>
      <c r="E132" s="397">
        <f>[7]B!E634</f>
        <v>35662</v>
      </c>
      <c r="F132" s="397">
        <f>[7]B!F634</f>
        <v>0</v>
      </c>
      <c r="G132" s="397">
        <f>[7]B!G634</f>
        <v>166</v>
      </c>
      <c r="H132" s="397">
        <f>[7]B!AA634</f>
        <v>724</v>
      </c>
      <c r="I132" s="397">
        <f>[7]B!AB634</f>
        <v>31879</v>
      </c>
      <c r="J132" s="397">
        <f>[7]B!AC634</f>
        <v>3225</v>
      </c>
      <c r="K132" s="397">
        <f>[7]B!AD634</f>
        <v>0</v>
      </c>
      <c r="L132" s="397">
        <f>[7]B!AE634</f>
        <v>0</v>
      </c>
      <c r="M132" s="397">
        <f>[7]B!AF634</f>
        <v>0</v>
      </c>
      <c r="N132" s="397">
        <f>[7]B!AG634</f>
        <v>0</v>
      </c>
      <c r="O132" s="397">
        <f>[7]B!AH634</f>
        <v>0</v>
      </c>
      <c r="P132" s="397">
        <f>[7]B!AI634</f>
        <v>73</v>
      </c>
      <c r="Q132" s="397">
        <f>[7]B!AJ634</f>
        <v>0</v>
      </c>
      <c r="R132" s="398"/>
      <c r="S132" s="97">
        <f>[7]B!$AL$634</f>
        <v>723450350</v>
      </c>
    </row>
    <row r="133" spans="1:19" ht="15" customHeight="1" x14ac:dyDescent="0.2">
      <c r="A133" s="92" t="s">
        <v>207</v>
      </c>
      <c r="B133" s="93" t="s">
        <v>208</v>
      </c>
      <c r="C133" s="384">
        <f>[7]B!C644</f>
        <v>629</v>
      </c>
      <c r="D133" s="384">
        <f>[7]B!D644</f>
        <v>629</v>
      </c>
      <c r="E133" s="384">
        <f>[7]B!E644</f>
        <v>629</v>
      </c>
      <c r="F133" s="384">
        <f>[7]B!F644</f>
        <v>0</v>
      </c>
      <c r="G133" s="384">
        <f>[7]B!G644</f>
        <v>0</v>
      </c>
      <c r="H133" s="384">
        <f>[7]B!AA644</f>
        <v>0</v>
      </c>
      <c r="I133" s="384">
        <f>[7]B!AB644</f>
        <v>0</v>
      </c>
      <c r="J133" s="384">
        <f>[7]B!AC644</f>
        <v>629</v>
      </c>
      <c r="K133" s="384">
        <f>[7]B!AD644</f>
        <v>0</v>
      </c>
      <c r="L133" s="384">
        <f>[7]B!AE644</f>
        <v>0</v>
      </c>
      <c r="M133" s="384">
        <f>[7]B!AF644</f>
        <v>0</v>
      </c>
      <c r="N133" s="384">
        <f>[7]B!AG644</f>
        <v>0</v>
      </c>
      <c r="O133" s="384">
        <f>[7]B!AH644</f>
        <v>0</v>
      </c>
      <c r="P133" s="384">
        <f>[7]B!AI644</f>
        <v>0</v>
      </c>
      <c r="Q133" s="384">
        <f>[7]B!AJ644</f>
        <v>0</v>
      </c>
      <c r="R133" s="385"/>
      <c r="S133" s="97">
        <f>[7]B!$AL$644</f>
        <v>1314610</v>
      </c>
    </row>
    <row r="134" spans="1:19" s="109" customFormat="1" ht="15" customHeight="1" x14ac:dyDescent="0.2">
      <c r="A134" s="95" t="s">
        <v>209</v>
      </c>
      <c r="B134" s="486" t="s">
        <v>210</v>
      </c>
      <c r="C134" s="386">
        <f>[7]B!C705</f>
        <v>79</v>
      </c>
      <c r="D134" s="386">
        <f>[7]B!D705</f>
        <v>79</v>
      </c>
      <c r="E134" s="386">
        <f>[7]B!E705</f>
        <v>79</v>
      </c>
      <c r="F134" s="386">
        <f>[7]B!F705</f>
        <v>0</v>
      </c>
      <c r="G134" s="386">
        <f>[7]B!G705</f>
        <v>0</v>
      </c>
      <c r="H134" s="386">
        <f>[7]B!AA705</f>
        <v>12</v>
      </c>
      <c r="I134" s="386">
        <f>[7]B!AB705</f>
        <v>55</v>
      </c>
      <c r="J134" s="386">
        <f>[7]B!AC705</f>
        <v>12</v>
      </c>
      <c r="K134" s="386">
        <f>[7]B!AD705</f>
        <v>0</v>
      </c>
      <c r="L134" s="386">
        <f>[7]B!AE705</f>
        <v>0</v>
      </c>
      <c r="M134" s="386">
        <f>[7]B!AF705</f>
        <v>0</v>
      </c>
      <c r="N134" s="386">
        <f>[7]B!AG705</f>
        <v>0</v>
      </c>
      <c r="O134" s="386">
        <f>[7]B!AH705</f>
        <v>0</v>
      </c>
      <c r="P134" s="386">
        <f>[7]B!AI705</f>
        <v>2</v>
      </c>
      <c r="Q134" s="386">
        <f>[7]B!AJ705</f>
        <v>0</v>
      </c>
      <c r="R134" s="387"/>
      <c r="S134" s="108">
        <f>[7]B!$AL$705</f>
        <v>102110</v>
      </c>
    </row>
    <row r="135" spans="1:19" ht="15" customHeight="1" x14ac:dyDescent="0.2">
      <c r="A135" s="95" t="s">
        <v>211</v>
      </c>
      <c r="B135" s="486" t="s">
        <v>212</v>
      </c>
      <c r="C135" s="388">
        <f>[7]B!C747</f>
        <v>3598</v>
      </c>
      <c r="D135" s="388">
        <f>[7]B!D747</f>
        <v>3579</v>
      </c>
      <c r="E135" s="388">
        <f>[7]B!E747</f>
        <v>3579</v>
      </c>
      <c r="F135" s="388">
        <f>[7]B!F747</f>
        <v>0</v>
      </c>
      <c r="G135" s="388">
        <f>[7]B!G747</f>
        <v>19</v>
      </c>
      <c r="H135" s="388">
        <f>[7]B!AA747</f>
        <v>309</v>
      </c>
      <c r="I135" s="388">
        <f>[7]B!AB747</f>
        <v>2395</v>
      </c>
      <c r="J135" s="388">
        <f>[7]B!AC747</f>
        <v>894</v>
      </c>
      <c r="K135" s="388">
        <f>[7]B!AD747</f>
        <v>0</v>
      </c>
      <c r="L135" s="388">
        <f>[7]B!AE747</f>
        <v>0</v>
      </c>
      <c r="M135" s="388">
        <f>[7]B!AF747</f>
        <v>0</v>
      </c>
      <c r="N135" s="388">
        <f>[7]B!AG747</f>
        <v>0</v>
      </c>
      <c r="O135" s="388">
        <f>[7]B!AH747</f>
        <v>0</v>
      </c>
      <c r="P135" s="388">
        <f>[7]B!AI747</f>
        <v>0</v>
      </c>
      <c r="Q135" s="388">
        <f>[7]B!AJ747</f>
        <v>0</v>
      </c>
      <c r="R135" s="389"/>
      <c r="S135" s="97">
        <f>[7]B!$AL$747</f>
        <v>6359640</v>
      </c>
    </row>
    <row r="136" spans="1:19" s="3" customFormat="1" ht="15" customHeight="1" x14ac:dyDescent="0.2">
      <c r="A136" s="559" t="s">
        <v>213</v>
      </c>
      <c r="B136" s="560"/>
      <c r="C136" s="399">
        <f t="shared" ref="C136:P136" si="3">+C137+C138+C139+C140+C144+C145</f>
        <v>5812</v>
      </c>
      <c r="D136" s="400">
        <f t="shared" si="3"/>
        <v>5758</v>
      </c>
      <c r="E136" s="392">
        <f t="shared" si="3"/>
        <v>5750</v>
      </c>
      <c r="F136" s="393">
        <f t="shared" si="3"/>
        <v>8</v>
      </c>
      <c r="G136" s="394">
        <f t="shared" si="3"/>
        <v>54</v>
      </c>
      <c r="H136" s="392">
        <f t="shared" si="3"/>
        <v>1101</v>
      </c>
      <c r="I136" s="401">
        <f t="shared" si="3"/>
        <v>1537</v>
      </c>
      <c r="J136" s="393">
        <f t="shared" si="3"/>
        <v>3174</v>
      </c>
      <c r="K136" s="392">
        <f t="shared" si="3"/>
        <v>16</v>
      </c>
      <c r="L136" s="401">
        <f t="shared" si="3"/>
        <v>0</v>
      </c>
      <c r="M136" s="393">
        <f t="shared" si="3"/>
        <v>0</v>
      </c>
      <c r="N136" s="393">
        <f t="shared" si="3"/>
        <v>0</v>
      </c>
      <c r="O136" s="402">
        <f t="shared" si="3"/>
        <v>0</v>
      </c>
      <c r="P136" s="403">
        <f t="shared" si="3"/>
        <v>0</v>
      </c>
      <c r="Q136" s="404">
        <f>+Q137+Q138+Q139+Q140+Q144+Q145</f>
        <v>0</v>
      </c>
      <c r="R136" s="405">
        <f>+R137+R138+R139</f>
        <v>0</v>
      </c>
      <c r="S136" s="102">
        <f>+S137+S138+S139+S140+S144</f>
        <v>160060680</v>
      </c>
    </row>
    <row r="137" spans="1:19" ht="15" customHeight="1" x14ac:dyDescent="0.2">
      <c r="A137" s="92" t="s">
        <v>214</v>
      </c>
      <c r="B137" s="110" t="s">
        <v>215</v>
      </c>
      <c r="C137" s="384">
        <f>[7]B!C807</f>
        <v>2850</v>
      </c>
      <c r="D137" s="384">
        <f>[7]B!D807</f>
        <v>2813</v>
      </c>
      <c r="E137" s="384">
        <f>[7]B!E807</f>
        <v>2805</v>
      </c>
      <c r="F137" s="384">
        <f>[7]B!F807</f>
        <v>8</v>
      </c>
      <c r="G137" s="384">
        <f>[7]B!G807</f>
        <v>37</v>
      </c>
      <c r="H137" s="406">
        <f>[7]B!AA807</f>
        <v>439</v>
      </c>
      <c r="I137" s="406">
        <f>[7]B!AB807</f>
        <v>580</v>
      </c>
      <c r="J137" s="406">
        <f>[7]B!AC807</f>
        <v>1831</v>
      </c>
      <c r="K137" s="406">
        <f>[7]B!AD807</f>
        <v>6</v>
      </c>
      <c r="L137" s="406">
        <f>[7]B!AE807</f>
        <v>0</v>
      </c>
      <c r="M137" s="406">
        <f>[7]B!AF807</f>
        <v>0</v>
      </c>
      <c r="N137" s="406">
        <f>[7]B!AG807</f>
        <v>0</v>
      </c>
      <c r="O137" s="406">
        <f>[7]B!AH807</f>
        <v>0</v>
      </c>
      <c r="P137" s="406">
        <f>[7]B!AI807</f>
        <v>0</v>
      </c>
      <c r="Q137" s="406">
        <f>[7]B!AJ807</f>
        <v>0</v>
      </c>
      <c r="R137" s="407"/>
      <c r="S137" s="104">
        <f>[7]B!$AL$807</f>
        <v>30013200</v>
      </c>
    </row>
    <row r="138" spans="1:19" ht="15" customHeight="1" x14ac:dyDescent="0.2">
      <c r="A138" s="98" t="s">
        <v>216</v>
      </c>
      <c r="B138" s="111" t="s">
        <v>217</v>
      </c>
      <c r="C138" s="386">
        <f>[7]B!C830</f>
        <v>3</v>
      </c>
      <c r="D138" s="386">
        <f>[7]B!D830</f>
        <v>3</v>
      </c>
      <c r="E138" s="386">
        <f>[7]B!E830</f>
        <v>3</v>
      </c>
      <c r="F138" s="386">
        <f>[7]B!F830</f>
        <v>0</v>
      </c>
      <c r="G138" s="386">
        <f>[7]B!G830</f>
        <v>0</v>
      </c>
      <c r="H138" s="408">
        <f>[7]B!AA830</f>
        <v>0</v>
      </c>
      <c r="I138" s="408">
        <f>[7]B!AB830</f>
        <v>3</v>
      </c>
      <c r="J138" s="408">
        <f>[7]B!AC830</f>
        <v>0</v>
      </c>
      <c r="K138" s="408">
        <f>[7]B!AD830</f>
        <v>0</v>
      </c>
      <c r="L138" s="408">
        <f>[7]B!AE830</f>
        <v>0</v>
      </c>
      <c r="M138" s="408">
        <f>[7]B!AF830</f>
        <v>0</v>
      </c>
      <c r="N138" s="408">
        <f>[7]B!AG830</f>
        <v>0</v>
      </c>
      <c r="O138" s="408">
        <f>[7]B!AH830</f>
        <v>0</v>
      </c>
      <c r="P138" s="408">
        <f>[7]B!AI830</f>
        <v>0</v>
      </c>
      <c r="Q138" s="408">
        <f>[7]B!AJ830</f>
        <v>0</v>
      </c>
      <c r="R138" s="409"/>
      <c r="S138" s="97">
        <f>[7]B!$AL$830</f>
        <v>85320</v>
      </c>
    </row>
    <row r="139" spans="1:19" ht="15" customHeight="1" x14ac:dyDescent="0.2">
      <c r="A139" s="483" t="s">
        <v>218</v>
      </c>
      <c r="B139" s="113" t="s">
        <v>219</v>
      </c>
      <c r="C139" s="388">
        <f>[7]B!C860</f>
        <v>1825</v>
      </c>
      <c r="D139" s="388">
        <f>[7]B!D860</f>
        <v>1815</v>
      </c>
      <c r="E139" s="388">
        <f>[7]B!E860</f>
        <v>1815</v>
      </c>
      <c r="F139" s="388">
        <f>[7]B!F860</f>
        <v>0</v>
      </c>
      <c r="G139" s="388">
        <f>[7]B!G860</f>
        <v>10</v>
      </c>
      <c r="H139" s="410">
        <f>[7]B!AA860</f>
        <v>228</v>
      </c>
      <c r="I139" s="410">
        <f>[7]B!AB860</f>
        <v>432</v>
      </c>
      <c r="J139" s="410">
        <f>[7]B!AC860</f>
        <v>1165</v>
      </c>
      <c r="K139" s="410">
        <f>[7]B!AD860</f>
        <v>10</v>
      </c>
      <c r="L139" s="410">
        <f>[7]B!AE860</f>
        <v>0</v>
      </c>
      <c r="M139" s="410">
        <f>[7]B!AF860</f>
        <v>0</v>
      </c>
      <c r="N139" s="410">
        <f>[7]B!AG860</f>
        <v>0</v>
      </c>
      <c r="O139" s="410">
        <f>[7]B!AH860</f>
        <v>0</v>
      </c>
      <c r="P139" s="410">
        <f>[7]B!AI860</f>
        <v>0</v>
      </c>
      <c r="Q139" s="410">
        <f>[7]B!AJ860</f>
        <v>0</v>
      </c>
      <c r="R139" s="411"/>
      <c r="S139" s="97">
        <f>[7]B!$AL$860</f>
        <v>107743770</v>
      </c>
    </row>
    <row r="140" spans="1:19" ht="15" customHeight="1" x14ac:dyDescent="0.2">
      <c r="A140" s="563" t="s">
        <v>196</v>
      </c>
      <c r="B140" s="110" t="s">
        <v>220</v>
      </c>
      <c r="C140" s="412">
        <f>SUM(C141:C143)</f>
        <v>1130</v>
      </c>
      <c r="D140" s="351">
        <f>SUM(D141:D143)</f>
        <v>1123</v>
      </c>
      <c r="E140" s="459">
        <f t="shared" ref="E140:P140" si="4">SUM(E141:E143)</f>
        <v>1123</v>
      </c>
      <c r="F140" s="460">
        <f t="shared" si="4"/>
        <v>0</v>
      </c>
      <c r="G140" s="461">
        <f t="shared" si="4"/>
        <v>7</v>
      </c>
      <c r="H140" s="462">
        <f t="shared" si="4"/>
        <v>431</v>
      </c>
      <c r="I140" s="463">
        <f t="shared" si="4"/>
        <v>521</v>
      </c>
      <c r="J140" s="464">
        <f t="shared" si="4"/>
        <v>178</v>
      </c>
      <c r="K140" s="462">
        <f t="shared" si="4"/>
        <v>0</v>
      </c>
      <c r="L140" s="463">
        <f t="shared" si="4"/>
        <v>0</v>
      </c>
      <c r="M140" s="464">
        <f t="shared" si="4"/>
        <v>0</v>
      </c>
      <c r="N140" s="464">
        <f>SUM(N141:N143)</f>
        <v>0</v>
      </c>
      <c r="O140" s="465">
        <f t="shared" si="4"/>
        <v>0</v>
      </c>
      <c r="P140" s="466">
        <f t="shared" si="4"/>
        <v>0</v>
      </c>
      <c r="Q140" s="467">
        <f>SUM(Q141:Q143)</f>
        <v>0</v>
      </c>
      <c r="R140" s="468">
        <f>SUM(R141:R144)</f>
        <v>0</v>
      </c>
      <c r="S140" s="97">
        <f>SUM(S141:S143)</f>
        <v>22218390</v>
      </c>
    </row>
    <row r="141" spans="1:19" ht="15" customHeight="1" x14ac:dyDescent="0.2">
      <c r="A141" s="563"/>
      <c r="B141" s="105" t="s">
        <v>221</v>
      </c>
      <c r="C141" s="384">
        <f>[7]B!C885-[7]B!C862-[7]B!C863</f>
        <v>1052</v>
      </c>
      <c r="D141" s="384">
        <f>[7]B!D885-[7]B!D862-[7]B!D863</f>
        <v>1046</v>
      </c>
      <c r="E141" s="384">
        <f>[7]B!E885-[7]B!E862-[7]B!E863</f>
        <v>1046</v>
      </c>
      <c r="F141" s="384">
        <f>[7]B!F885-[7]B!F862-[7]B!F863</f>
        <v>0</v>
      </c>
      <c r="G141" s="384">
        <f>[7]B!G885-[7]B!G862-[7]B!G863</f>
        <v>6</v>
      </c>
      <c r="H141" s="406">
        <f>[7]B!AA885-[7]B!AA862-[7]B!AA863</f>
        <v>403</v>
      </c>
      <c r="I141" s="406">
        <f>[7]B!AB885-[7]B!AB862-[7]B!AB863</f>
        <v>484</v>
      </c>
      <c r="J141" s="406">
        <f>[7]B!AC885-[7]B!AC862-[7]B!AC863</f>
        <v>165</v>
      </c>
      <c r="K141" s="406">
        <f>[7]B!AD885-[7]B!AD862-[7]B!AD863</f>
        <v>0</v>
      </c>
      <c r="L141" s="406">
        <f>[7]B!AE885-[7]B!AE862-[7]B!AE863</f>
        <v>0</v>
      </c>
      <c r="M141" s="406">
        <f>[7]B!AF885-[7]B!AF862-[7]B!AF863</f>
        <v>0</v>
      </c>
      <c r="N141" s="406">
        <f>[7]B!AG885-[7]B!AG862-[7]B!AG863</f>
        <v>0</v>
      </c>
      <c r="O141" s="406">
        <f>[7]B!AH885-[7]B!AH862-[7]B!AH863</f>
        <v>0</v>
      </c>
      <c r="P141" s="406">
        <f>[7]B!AI885-[7]B!AI862-[7]B!AI863</f>
        <v>0</v>
      </c>
      <c r="Q141" s="406">
        <f>[7]B!AJ885-[7]B!AJ862-[7]B!AJ863</f>
        <v>0</v>
      </c>
      <c r="R141" s="407"/>
      <c r="S141" s="97">
        <f>[7]B!$AL$885-[7]B!$AL$862-[7]B!$AL$863</f>
        <v>20467410</v>
      </c>
    </row>
    <row r="142" spans="1:19" ht="15" customHeight="1" x14ac:dyDescent="0.2">
      <c r="A142" s="563"/>
      <c r="B142" s="105" t="s">
        <v>222</v>
      </c>
      <c r="C142" s="386">
        <f>[7]B!C862</f>
        <v>0</v>
      </c>
      <c r="D142" s="386">
        <f>[7]B!D862</f>
        <v>0</v>
      </c>
      <c r="E142" s="386">
        <f>[7]B!E862</f>
        <v>0</v>
      </c>
      <c r="F142" s="386">
        <f>[7]B!F862</f>
        <v>0</v>
      </c>
      <c r="G142" s="386">
        <f>[7]B!G862</f>
        <v>0</v>
      </c>
      <c r="H142" s="408">
        <f>[7]B!AA862</f>
        <v>0</v>
      </c>
      <c r="I142" s="408">
        <f>[7]B!AB862</f>
        <v>0</v>
      </c>
      <c r="J142" s="408">
        <f>[7]B!AC862</f>
        <v>0</v>
      </c>
      <c r="K142" s="408">
        <f>[7]B!AD862</f>
        <v>0</v>
      </c>
      <c r="L142" s="408">
        <f>[7]B!AE862</f>
        <v>0</v>
      </c>
      <c r="M142" s="408">
        <f>[7]B!AF862</f>
        <v>0</v>
      </c>
      <c r="N142" s="408">
        <f>[7]B!AG862</f>
        <v>0</v>
      </c>
      <c r="O142" s="408">
        <f>[7]B!AH862</f>
        <v>0</v>
      </c>
      <c r="P142" s="408">
        <f>[7]B!AI862</f>
        <v>0</v>
      </c>
      <c r="Q142" s="408">
        <f>[7]B!AJ862</f>
        <v>0</v>
      </c>
      <c r="R142" s="409"/>
      <c r="S142" s="97">
        <f>[7]B!$AL$862</f>
        <v>0</v>
      </c>
    </row>
    <row r="143" spans="1:19" ht="15" customHeight="1" x14ac:dyDescent="0.2">
      <c r="A143" s="563"/>
      <c r="B143" s="106" t="s">
        <v>223</v>
      </c>
      <c r="C143" s="388">
        <f>[7]B!C863</f>
        <v>78</v>
      </c>
      <c r="D143" s="388">
        <f>[7]B!D863</f>
        <v>77</v>
      </c>
      <c r="E143" s="388">
        <f>[7]B!E863</f>
        <v>77</v>
      </c>
      <c r="F143" s="388">
        <f>[7]B!F863</f>
        <v>0</v>
      </c>
      <c r="G143" s="388">
        <f>[7]B!G863</f>
        <v>1</v>
      </c>
      <c r="H143" s="410">
        <f>[7]B!AA863</f>
        <v>28</v>
      </c>
      <c r="I143" s="410">
        <f>[7]B!AB863</f>
        <v>37</v>
      </c>
      <c r="J143" s="410">
        <f>[7]B!AC863</f>
        <v>13</v>
      </c>
      <c r="K143" s="410">
        <f>[7]B!AD863</f>
        <v>0</v>
      </c>
      <c r="L143" s="410">
        <f>[7]B!AE863</f>
        <v>0</v>
      </c>
      <c r="M143" s="410">
        <f>[7]B!AF863</f>
        <v>0</v>
      </c>
      <c r="N143" s="410">
        <f>[7]B!AG863</f>
        <v>0</v>
      </c>
      <c r="O143" s="410">
        <f>[7]B!AH863</f>
        <v>0</v>
      </c>
      <c r="P143" s="410">
        <f>[7]B!AI863</f>
        <v>0</v>
      </c>
      <c r="Q143" s="410">
        <f>[7]B!AJ863</f>
        <v>0</v>
      </c>
      <c r="R143" s="411"/>
      <c r="S143" s="97">
        <f>[7]B!$AL$863</f>
        <v>1750980</v>
      </c>
    </row>
    <row r="144" spans="1:19" ht="15" customHeight="1" x14ac:dyDescent="0.2">
      <c r="A144" s="92" t="s">
        <v>198</v>
      </c>
      <c r="B144" s="114" t="s">
        <v>224</v>
      </c>
      <c r="C144" s="413">
        <f>[7]B!C926</f>
        <v>0</v>
      </c>
      <c r="D144" s="413">
        <f>[7]B!D926</f>
        <v>0</v>
      </c>
      <c r="E144" s="413">
        <f>[7]B!E926</f>
        <v>0</v>
      </c>
      <c r="F144" s="413">
        <f>[7]B!F926</f>
        <v>0</v>
      </c>
      <c r="G144" s="413">
        <f>[7]B!G926</f>
        <v>0</v>
      </c>
      <c r="H144" s="414">
        <f>[7]B!AA926</f>
        <v>0</v>
      </c>
      <c r="I144" s="414">
        <f>[7]B!AB926</f>
        <v>0</v>
      </c>
      <c r="J144" s="414">
        <f>[7]B!AC926</f>
        <v>0</v>
      </c>
      <c r="K144" s="414">
        <f>[7]B!AD926</f>
        <v>0</v>
      </c>
      <c r="L144" s="414">
        <f>[7]B!AE926</f>
        <v>0</v>
      </c>
      <c r="M144" s="414">
        <f>[7]B!AF926</f>
        <v>0</v>
      </c>
      <c r="N144" s="414">
        <f>[7]B!AG926</f>
        <v>0</v>
      </c>
      <c r="O144" s="414">
        <f>[7]B!AH926</f>
        <v>0</v>
      </c>
      <c r="P144" s="414">
        <f>[7]B!AI926</f>
        <v>0</v>
      </c>
      <c r="Q144" s="414">
        <f>[7]B!AJ926</f>
        <v>0</v>
      </c>
      <c r="R144" s="415"/>
      <c r="S144" s="97">
        <f>[7]B!$AL$926</f>
        <v>0</v>
      </c>
    </row>
    <row r="145" spans="1:24" s="117" customFormat="1" ht="15" customHeight="1" x14ac:dyDescent="0.2">
      <c r="A145" s="98"/>
      <c r="B145" s="115" t="s">
        <v>225</v>
      </c>
      <c r="C145" s="388">
        <f>[7]B!C970</f>
        <v>4</v>
      </c>
      <c r="D145" s="388">
        <f>[7]B!D970</f>
        <v>4</v>
      </c>
      <c r="E145" s="388">
        <f>[7]B!E970</f>
        <v>4</v>
      </c>
      <c r="F145" s="388">
        <f>[7]B!F970</f>
        <v>0</v>
      </c>
      <c r="G145" s="388">
        <f>[7]B!G970</f>
        <v>0</v>
      </c>
      <c r="H145" s="410">
        <f>[7]B!AA970</f>
        <v>3</v>
      </c>
      <c r="I145" s="410">
        <f>[7]B!AB970</f>
        <v>1</v>
      </c>
      <c r="J145" s="410">
        <f>[7]B!AC970</f>
        <v>0</v>
      </c>
      <c r="K145" s="410">
        <f>[7]B!AD970</f>
        <v>0</v>
      </c>
      <c r="L145" s="410">
        <f>[7]B!AE970</f>
        <v>0</v>
      </c>
      <c r="M145" s="410">
        <f>[7]B!AF970</f>
        <v>0</v>
      </c>
      <c r="N145" s="410">
        <f>[7]B!AG970</f>
        <v>0</v>
      </c>
      <c r="O145" s="410">
        <f>[7]B!AH970</f>
        <v>0</v>
      </c>
      <c r="P145" s="410">
        <f>[7]B!AI970</f>
        <v>0</v>
      </c>
      <c r="Q145" s="410">
        <f>[7]B!AJ970</f>
        <v>0</v>
      </c>
      <c r="R145" s="389"/>
      <c r="S145" s="116"/>
    </row>
    <row r="146" spans="1:24" s="117" customFormat="1" ht="15" customHeight="1" x14ac:dyDescent="0.2">
      <c r="A146" s="564" t="s">
        <v>226</v>
      </c>
      <c r="B146" s="565"/>
      <c r="C146" s="384">
        <f>[7]B!C655</f>
        <v>4604</v>
      </c>
      <c r="D146" s="384">
        <f>[7]B!D655</f>
        <v>4328</v>
      </c>
      <c r="E146" s="384">
        <f>[7]B!E655</f>
        <v>4328</v>
      </c>
      <c r="F146" s="384">
        <f>[7]B!F655</f>
        <v>0</v>
      </c>
      <c r="G146" s="384">
        <f>[7]B!G655</f>
        <v>276</v>
      </c>
      <c r="H146" s="406">
        <f>[7]B!AA655</f>
        <v>1979</v>
      </c>
      <c r="I146" s="406">
        <f>[7]B!AB655</f>
        <v>1521</v>
      </c>
      <c r="J146" s="406">
        <f>[7]B!AC655</f>
        <v>1104</v>
      </c>
      <c r="K146" s="406">
        <f>[7]B!AD655</f>
        <v>0</v>
      </c>
      <c r="L146" s="406">
        <f>[7]B!AE655</f>
        <v>0</v>
      </c>
      <c r="M146" s="406">
        <f>[7]B!AF655</f>
        <v>0</v>
      </c>
      <c r="N146" s="406">
        <f>[7]B!AG655</f>
        <v>0</v>
      </c>
      <c r="O146" s="406">
        <f>[7]B!AH655</f>
        <v>0</v>
      </c>
      <c r="P146" s="406">
        <f>[7]B!AI655</f>
        <v>0</v>
      </c>
      <c r="Q146" s="406">
        <f>[7]B!AJ655</f>
        <v>0</v>
      </c>
      <c r="R146" s="385"/>
      <c r="S146" s="116"/>
    </row>
    <row r="147" spans="1:24" s="3" customFormat="1" ht="15" customHeight="1" x14ac:dyDescent="0.2">
      <c r="A147" s="566" t="s">
        <v>227</v>
      </c>
      <c r="B147" s="567"/>
      <c r="C147" s="416">
        <f>[7]B!C1206</f>
        <v>0</v>
      </c>
      <c r="D147" s="416">
        <f>[7]B!D1206</f>
        <v>0</v>
      </c>
      <c r="E147" s="416">
        <f>[7]B!E1206</f>
        <v>0</v>
      </c>
      <c r="F147" s="416">
        <f>[7]B!F1206</f>
        <v>0</v>
      </c>
      <c r="G147" s="416">
        <f>[7]B!G1206</f>
        <v>0</v>
      </c>
      <c r="H147" s="417">
        <f>[7]B!AA1206</f>
        <v>0</v>
      </c>
      <c r="I147" s="417">
        <f>[7]B!AB1206</f>
        <v>0</v>
      </c>
      <c r="J147" s="417">
        <f>[7]B!AC1206</f>
        <v>0</v>
      </c>
      <c r="K147" s="417">
        <f>[7]B!AD1206</f>
        <v>0</v>
      </c>
      <c r="L147" s="417">
        <f>[7]B!AE1206</f>
        <v>0</v>
      </c>
      <c r="M147" s="417">
        <f>[7]B!AF1206</f>
        <v>0</v>
      </c>
      <c r="N147" s="417">
        <f>[7]B!AG1206</f>
        <v>0</v>
      </c>
      <c r="O147" s="417">
        <f>[7]B!AH1206</f>
        <v>0</v>
      </c>
      <c r="P147" s="417">
        <f>[7]B!AI1206</f>
        <v>514</v>
      </c>
      <c r="Q147" s="417">
        <f>[7]B!AJ1206</f>
        <v>0</v>
      </c>
      <c r="R147" s="418"/>
      <c r="S147" s="118">
        <f>[7]B!$AL$1206</f>
        <v>0</v>
      </c>
      <c r="T147" s="75"/>
    </row>
    <row r="148" spans="1:24" ht="20.45" customHeight="1" x14ac:dyDescent="0.2">
      <c r="A148" s="3" t="s">
        <v>228</v>
      </c>
      <c r="C148" s="4"/>
      <c r="R148" s="119"/>
      <c r="U148" s="120"/>
    </row>
    <row r="149" spans="1:24" ht="24.95" customHeight="1" x14ac:dyDescent="0.2">
      <c r="A149" s="610" t="s">
        <v>229</v>
      </c>
      <c r="B149" s="611"/>
      <c r="C149" s="556" t="s">
        <v>160</v>
      </c>
      <c r="D149" s="588" t="s">
        <v>230</v>
      </c>
      <c r="E149" s="589"/>
      <c r="F149" s="589"/>
      <c r="G149" s="609"/>
      <c r="H149" s="612" t="s">
        <v>172</v>
      </c>
      <c r="I149" s="612"/>
      <c r="J149" s="613"/>
      <c r="K149" s="614" t="s">
        <v>173</v>
      </c>
      <c r="L149" s="614"/>
      <c r="M149" s="614"/>
      <c r="N149" s="596" t="s">
        <v>174</v>
      </c>
      <c r="O149" s="599" t="s">
        <v>175</v>
      </c>
      <c r="P149" s="600"/>
      <c r="Q149" s="568" t="s">
        <v>176</v>
      </c>
      <c r="R149" s="608" t="s">
        <v>7</v>
      </c>
      <c r="U149" s="120"/>
    </row>
    <row r="150" spans="1:24" ht="20.100000000000001" customHeight="1" x14ac:dyDescent="0.2">
      <c r="A150" s="610"/>
      <c r="B150" s="611"/>
      <c r="C150" s="557"/>
      <c r="D150" s="574" t="s">
        <v>178</v>
      </c>
      <c r="E150" s="588" t="s">
        <v>179</v>
      </c>
      <c r="F150" s="609"/>
      <c r="G150" s="574" t="s">
        <v>180</v>
      </c>
      <c r="H150" s="580" t="s">
        <v>181</v>
      </c>
      <c r="I150" s="582" t="s">
        <v>182</v>
      </c>
      <c r="J150" s="584" t="s">
        <v>183</v>
      </c>
      <c r="K150" s="586" t="s">
        <v>184</v>
      </c>
      <c r="L150" s="587" t="s">
        <v>185</v>
      </c>
      <c r="M150" s="601" t="s">
        <v>186</v>
      </c>
      <c r="N150" s="597"/>
      <c r="O150" s="602" t="s">
        <v>187</v>
      </c>
      <c r="P150" s="603" t="s">
        <v>188</v>
      </c>
      <c r="Q150" s="569"/>
      <c r="R150" s="608"/>
      <c r="U150" s="120"/>
    </row>
    <row r="151" spans="1:24" ht="20.100000000000001" customHeight="1" x14ac:dyDescent="0.2">
      <c r="A151" s="610"/>
      <c r="B151" s="611"/>
      <c r="C151" s="558"/>
      <c r="D151" s="575"/>
      <c r="E151" s="121" t="s">
        <v>189</v>
      </c>
      <c r="F151" s="89" t="s">
        <v>190</v>
      </c>
      <c r="G151" s="575"/>
      <c r="H151" s="581"/>
      <c r="I151" s="583"/>
      <c r="J151" s="585"/>
      <c r="K151" s="586"/>
      <c r="L151" s="587"/>
      <c r="M151" s="601"/>
      <c r="N151" s="598"/>
      <c r="O151" s="602"/>
      <c r="P151" s="603"/>
      <c r="Q151" s="570"/>
      <c r="R151" s="608"/>
      <c r="U151" s="120"/>
    </row>
    <row r="152" spans="1:24" ht="15" customHeight="1" x14ac:dyDescent="0.2">
      <c r="A152" s="604" t="s">
        <v>231</v>
      </c>
      <c r="B152" s="605"/>
      <c r="C152" s="419">
        <f>[7]B!C1048</f>
        <v>0</v>
      </c>
      <c r="D152" s="420">
        <f>[7]B!D1048</f>
        <v>0</v>
      </c>
      <c r="E152" s="420">
        <f>[7]B!E1048</f>
        <v>0</v>
      </c>
      <c r="F152" s="420">
        <f>[7]B!F1048</f>
        <v>0</v>
      </c>
      <c r="G152" s="420">
        <f>[7]B!G1048</f>
        <v>0</v>
      </c>
      <c r="H152" s="420">
        <f>[7]B!AA1048</f>
        <v>0</v>
      </c>
      <c r="I152" s="420">
        <f>[7]B!AB1048</f>
        <v>0</v>
      </c>
      <c r="J152" s="420">
        <f>[7]B!AC1048</f>
        <v>0</v>
      </c>
      <c r="K152" s="420">
        <f>[7]B!AD1048</f>
        <v>0</v>
      </c>
      <c r="L152" s="420">
        <f>[7]B!AE1048</f>
        <v>0</v>
      </c>
      <c r="M152" s="420">
        <f>[7]B!AF1048</f>
        <v>0</v>
      </c>
      <c r="N152" s="420">
        <f>[7]B!AG1048</f>
        <v>0</v>
      </c>
      <c r="O152" s="420">
        <f>[7]B!AH1048</f>
        <v>0</v>
      </c>
      <c r="P152" s="420">
        <f>[7]B!AI1048</f>
        <v>74</v>
      </c>
      <c r="Q152" s="420">
        <f>[7]B!AJ1048</f>
        <v>0</v>
      </c>
      <c r="R152" s="122">
        <f>[7]B!AL1048</f>
        <v>0</v>
      </c>
      <c r="U152" s="120"/>
    </row>
    <row r="153" spans="1:24" ht="15" customHeight="1" x14ac:dyDescent="0.2">
      <c r="A153" s="123" t="s">
        <v>232</v>
      </c>
      <c r="B153" s="124"/>
      <c r="C153" s="421"/>
      <c r="D153" s="422"/>
      <c r="E153" s="423"/>
      <c r="F153" s="424"/>
      <c r="G153" s="425"/>
      <c r="H153" s="423"/>
      <c r="I153" s="426"/>
      <c r="J153" s="424"/>
      <c r="K153" s="423"/>
      <c r="L153" s="426"/>
      <c r="M153" s="424"/>
      <c r="N153" s="427"/>
      <c r="O153" s="423"/>
      <c r="P153" s="424"/>
      <c r="Q153" s="428"/>
      <c r="R153" s="428"/>
      <c r="U153" s="120"/>
    </row>
    <row r="154" spans="1:24" ht="15" customHeight="1" x14ac:dyDescent="0.2">
      <c r="A154" s="604" t="s">
        <v>233</v>
      </c>
      <c r="B154" s="605"/>
      <c r="C154" s="429">
        <f>[7]B!C1054</f>
        <v>0</v>
      </c>
      <c r="D154" s="430">
        <f>[7]B!D1054</f>
        <v>0</v>
      </c>
      <c r="E154" s="430">
        <f>[7]B!E1054</f>
        <v>0</v>
      </c>
      <c r="F154" s="430">
        <f>[7]B!F1054</f>
        <v>0</v>
      </c>
      <c r="G154" s="430">
        <f>[7]B!G1054</f>
        <v>0</v>
      </c>
      <c r="H154" s="430">
        <f>[7]B!AA1054</f>
        <v>0</v>
      </c>
      <c r="I154" s="430">
        <f>[7]B!AB1054</f>
        <v>0</v>
      </c>
      <c r="J154" s="430">
        <f>[7]B!AC1054</f>
        <v>0</v>
      </c>
      <c r="K154" s="430">
        <f>[7]B!AD1054</f>
        <v>0</v>
      </c>
      <c r="L154" s="430">
        <f>[7]B!AE1054</f>
        <v>0</v>
      </c>
      <c r="M154" s="430">
        <f>[7]B!AF1054</f>
        <v>0</v>
      </c>
      <c r="N154" s="430">
        <f>[7]B!AG1054</f>
        <v>0</v>
      </c>
      <c r="O154" s="430">
        <f>[7]B!AH1054</f>
        <v>0</v>
      </c>
      <c r="P154" s="430">
        <f>[7]B!AI1054</f>
        <v>0</v>
      </c>
      <c r="Q154" s="430">
        <f>[7]B!AJ1054</f>
        <v>0</v>
      </c>
      <c r="R154" s="97">
        <f>[7]B!AL1054</f>
        <v>0</v>
      </c>
      <c r="U154" s="120"/>
    </row>
    <row r="155" spans="1:24" ht="15" customHeight="1" x14ac:dyDescent="0.2">
      <c r="A155" s="606" t="s">
        <v>234</v>
      </c>
      <c r="B155" s="607"/>
      <c r="C155" s="431">
        <f>[7]B!C1064</f>
        <v>0</v>
      </c>
      <c r="D155" s="432">
        <f>[7]B!D1064</f>
        <v>0</v>
      </c>
      <c r="E155" s="432">
        <f>[7]B!E1064</f>
        <v>0</v>
      </c>
      <c r="F155" s="432">
        <f>[7]B!F1064</f>
        <v>0</v>
      </c>
      <c r="G155" s="432">
        <f>[7]B!G1064</f>
        <v>0</v>
      </c>
      <c r="H155" s="432">
        <f>[7]B!AA1064</f>
        <v>0</v>
      </c>
      <c r="I155" s="432">
        <f>[7]B!AB1064</f>
        <v>0</v>
      </c>
      <c r="J155" s="432">
        <f>[7]B!AC1064</f>
        <v>0</v>
      </c>
      <c r="K155" s="432">
        <f>[7]B!AD1064</f>
        <v>0</v>
      </c>
      <c r="L155" s="432">
        <f>[7]B!AE1064</f>
        <v>0</v>
      </c>
      <c r="M155" s="432">
        <f>[7]B!AF1064</f>
        <v>0</v>
      </c>
      <c r="N155" s="432">
        <f>[7]B!AG1064</f>
        <v>0</v>
      </c>
      <c r="O155" s="432">
        <f>[7]B!AH1064</f>
        <v>0</v>
      </c>
      <c r="P155" s="432">
        <f>[7]B!AI1064</f>
        <v>0</v>
      </c>
      <c r="Q155" s="432">
        <f>[7]B!AJ1064</f>
        <v>0</v>
      </c>
      <c r="R155" s="97">
        <f>[7]B!AL1064</f>
        <v>0</v>
      </c>
      <c r="U155" s="120"/>
    </row>
    <row r="156" spans="1:24" ht="15" customHeight="1" x14ac:dyDescent="0.2">
      <c r="A156" s="606" t="s">
        <v>235</v>
      </c>
      <c r="B156" s="607"/>
      <c r="C156" s="433">
        <f>[7]B!C1087</f>
        <v>0</v>
      </c>
      <c r="D156" s="434">
        <f>[7]B!D1087</f>
        <v>0</v>
      </c>
      <c r="E156" s="434">
        <f>[7]B!E1087</f>
        <v>0</v>
      </c>
      <c r="F156" s="434">
        <f>[7]B!F1087</f>
        <v>0</v>
      </c>
      <c r="G156" s="434">
        <f>[7]B!G1087</f>
        <v>0</v>
      </c>
      <c r="H156" s="434">
        <f>[7]B!AA1087</f>
        <v>0</v>
      </c>
      <c r="I156" s="434">
        <f>[7]B!AB1087</f>
        <v>0</v>
      </c>
      <c r="J156" s="434">
        <f>[7]B!AC1087</f>
        <v>0</v>
      </c>
      <c r="K156" s="434">
        <f>[7]B!AD1087</f>
        <v>0</v>
      </c>
      <c r="L156" s="434">
        <f>[7]B!AE1087</f>
        <v>0</v>
      </c>
      <c r="M156" s="434">
        <f>[7]B!AF1087</f>
        <v>0</v>
      </c>
      <c r="N156" s="434">
        <f>[7]B!AG1087</f>
        <v>0</v>
      </c>
      <c r="O156" s="434">
        <f>[7]B!AH1087</f>
        <v>0</v>
      </c>
      <c r="P156" s="434">
        <f>[7]B!AI1087</f>
        <v>0</v>
      </c>
      <c r="Q156" s="434">
        <f>[7]B!AJ1087</f>
        <v>0</v>
      </c>
      <c r="R156" s="97">
        <f>[7]B!AL1086</f>
        <v>0</v>
      </c>
      <c r="U156" s="120"/>
    </row>
    <row r="157" spans="1:24" ht="15" customHeight="1" x14ac:dyDescent="0.2">
      <c r="A157" s="559" t="s">
        <v>79</v>
      </c>
      <c r="B157" s="620"/>
      <c r="C157" s="435">
        <f t="shared" ref="C157:R157" si="5">SUM(C152+C154+C155+C156)</f>
        <v>0</v>
      </c>
      <c r="D157" s="435">
        <f t="shared" si="5"/>
        <v>0</v>
      </c>
      <c r="E157" s="435">
        <f t="shared" si="5"/>
        <v>0</v>
      </c>
      <c r="F157" s="435">
        <f t="shared" si="5"/>
        <v>0</v>
      </c>
      <c r="G157" s="435">
        <f t="shared" si="5"/>
        <v>0</v>
      </c>
      <c r="H157" s="435">
        <f t="shared" si="5"/>
        <v>0</v>
      </c>
      <c r="I157" s="435">
        <f t="shared" si="5"/>
        <v>0</v>
      </c>
      <c r="J157" s="435">
        <f t="shared" si="5"/>
        <v>0</v>
      </c>
      <c r="K157" s="435">
        <f t="shared" si="5"/>
        <v>0</v>
      </c>
      <c r="L157" s="435">
        <f t="shared" si="5"/>
        <v>0</v>
      </c>
      <c r="M157" s="435">
        <f t="shared" si="5"/>
        <v>0</v>
      </c>
      <c r="N157" s="435">
        <f t="shared" si="5"/>
        <v>0</v>
      </c>
      <c r="O157" s="435">
        <f t="shared" si="5"/>
        <v>0</v>
      </c>
      <c r="P157" s="435">
        <f t="shared" si="5"/>
        <v>74</v>
      </c>
      <c r="Q157" s="435">
        <f t="shared" si="5"/>
        <v>0</v>
      </c>
      <c r="R157" s="122">
        <f t="shared" si="5"/>
        <v>0</v>
      </c>
      <c r="U157" s="120"/>
    </row>
    <row r="158" spans="1:24" s="72" customFormat="1" ht="24.95" customHeight="1" x14ac:dyDescent="0.2">
      <c r="A158" s="67" t="s">
        <v>236</v>
      </c>
      <c r="B158" s="126"/>
      <c r="C158" s="126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/>
      <c r="O158" s="265"/>
      <c r="P158" s="265"/>
      <c r="Q158" s="265"/>
      <c r="R158" s="265"/>
      <c r="S158" s="5"/>
      <c r="T158" s="5"/>
      <c r="X158" s="5"/>
    </row>
    <row r="159" spans="1:24" ht="24" customHeight="1" x14ac:dyDescent="0.2">
      <c r="A159" s="610" t="s">
        <v>237</v>
      </c>
      <c r="B159" s="611"/>
      <c r="C159" s="556" t="s">
        <v>160</v>
      </c>
      <c r="D159" s="621" t="s">
        <v>230</v>
      </c>
      <c r="E159" s="621"/>
      <c r="F159" s="621"/>
      <c r="G159" s="621"/>
      <c r="H159" s="612" t="s">
        <v>172</v>
      </c>
      <c r="I159" s="612"/>
      <c r="J159" s="613"/>
      <c r="K159" s="614" t="s">
        <v>173</v>
      </c>
      <c r="L159" s="614"/>
      <c r="M159" s="614"/>
      <c r="N159" s="596" t="s">
        <v>174</v>
      </c>
      <c r="O159" s="599" t="s">
        <v>175</v>
      </c>
      <c r="P159" s="600"/>
      <c r="Q159" s="568" t="s">
        <v>176</v>
      </c>
      <c r="R159" s="608" t="s">
        <v>7</v>
      </c>
    </row>
    <row r="160" spans="1:24" ht="20.100000000000001" customHeight="1" x14ac:dyDescent="0.2">
      <c r="A160" s="610"/>
      <c r="B160" s="611"/>
      <c r="C160" s="557"/>
      <c r="D160" s="615" t="s">
        <v>238</v>
      </c>
      <c r="E160" s="617" t="s">
        <v>179</v>
      </c>
      <c r="F160" s="577"/>
      <c r="G160" s="618" t="s">
        <v>239</v>
      </c>
      <c r="H160" s="580" t="s">
        <v>181</v>
      </c>
      <c r="I160" s="582" t="s">
        <v>182</v>
      </c>
      <c r="J160" s="584" t="s">
        <v>183</v>
      </c>
      <c r="K160" s="586" t="s">
        <v>184</v>
      </c>
      <c r="L160" s="587" t="s">
        <v>185</v>
      </c>
      <c r="M160" s="601" t="s">
        <v>186</v>
      </c>
      <c r="N160" s="597"/>
      <c r="O160" s="602" t="s">
        <v>187</v>
      </c>
      <c r="P160" s="603" t="s">
        <v>188</v>
      </c>
      <c r="Q160" s="569"/>
      <c r="R160" s="608"/>
      <c r="S160" s="127"/>
      <c r="T160" s="72"/>
    </row>
    <row r="161" spans="1:22" ht="20.100000000000001" customHeight="1" x14ac:dyDescent="0.2">
      <c r="A161" s="610"/>
      <c r="B161" s="611"/>
      <c r="C161" s="558"/>
      <c r="D161" s="616"/>
      <c r="E161" s="121" t="s">
        <v>189</v>
      </c>
      <c r="F161" s="89" t="s">
        <v>190</v>
      </c>
      <c r="G161" s="619"/>
      <c r="H161" s="581"/>
      <c r="I161" s="583"/>
      <c r="J161" s="585"/>
      <c r="K161" s="586"/>
      <c r="L161" s="587"/>
      <c r="M161" s="601"/>
      <c r="N161" s="598"/>
      <c r="O161" s="602"/>
      <c r="P161" s="603"/>
      <c r="Q161" s="570"/>
      <c r="R161" s="608"/>
      <c r="S161" s="119"/>
    </row>
    <row r="162" spans="1:22" ht="15" customHeight="1" x14ac:dyDescent="0.2">
      <c r="A162" s="266">
        <v>1901023</v>
      </c>
      <c r="B162" s="267" t="s">
        <v>240</v>
      </c>
      <c r="C162" s="268">
        <f>[7]B!C2450</f>
        <v>68</v>
      </c>
      <c r="D162" s="268">
        <f>[7]B!D2450</f>
        <v>68</v>
      </c>
      <c r="E162" s="269">
        <f>[7]B!E2450</f>
        <v>68</v>
      </c>
      <c r="F162" s="269">
        <f>[7]B!F2450</f>
        <v>0</v>
      </c>
      <c r="G162" s="269">
        <f>[7]B!G2450</f>
        <v>0</v>
      </c>
      <c r="H162" s="270">
        <f>[7]B!AA2450</f>
        <v>68</v>
      </c>
      <c r="I162" s="270">
        <f>[7]B!AB2450</f>
        <v>0</v>
      </c>
      <c r="J162" s="270">
        <f>[7]B!AC2450</f>
        <v>0</v>
      </c>
      <c r="K162" s="270">
        <f>[7]B!AD2450</f>
        <v>0</v>
      </c>
      <c r="L162" s="270">
        <f>[7]B!AE2450</f>
        <v>0</v>
      </c>
      <c r="M162" s="270">
        <f>[7]B!AF2450</f>
        <v>0</v>
      </c>
      <c r="N162" s="270">
        <f>[7]B!AG2450</f>
        <v>0</v>
      </c>
      <c r="O162" s="270">
        <f>[7]B!AH2450</f>
        <v>0</v>
      </c>
      <c r="P162" s="270">
        <f>[7]B!AI2450</f>
        <v>0</v>
      </c>
      <c r="Q162" s="270">
        <f>[7]B!AJ2450</f>
        <v>0</v>
      </c>
      <c r="R162" s="128">
        <f>[7]B!$AL$2450</f>
        <v>3452360</v>
      </c>
    </row>
    <row r="163" spans="1:22" ht="15" customHeight="1" x14ac:dyDescent="0.2">
      <c r="A163" s="271">
        <v>1901024</v>
      </c>
      <c r="B163" s="272" t="s">
        <v>241</v>
      </c>
      <c r="C163" s="268">
        <f>[7]B!C2451</f>
        <v>0</v>
      </c>
      <c r="D163" s="268">
        <f>[7]B!D2451</f>
        <v>0</v>
      </c>
      <c r="E163" s="269">
        <f>[7]B!E2451</f>
        <v>0</v>
      </c>
      <c r="F163" s="269">
        <f>[7]B!F2451</f>
        <v>0</v>
      </c>
      <c r="G163" s="269">
        <f>[7]B!G2451</f>
        <v>0</v>
      </c>
      <c r="H163" s="270">
        <f>[7]B!AA2451</f>
        <v>0</v>
      </c>
      <c r="I163" s="270">
        <f>[7]B!AB2451</f>
        <v>0</v>
      </c>
      <c r="J163" s="270">
        <f>[7]B!AC2451</f>
        <v>0</v>
      </c>
      <c r="K163" s="270">
        <f>[7]B!AD2451</f>
        <v>0</v>
      </c>
      <c r="L163" s="270">
        <f>[7]B!AE2451</f>
        <v>0</v>
      </c>
      <c r="M163" s="270">
        <f>[7]B!AF2451</f>
        <v>0</v>
      </c>
      <c r="N163" s="270">
        <f>[7]B!AG2451</f>
        <v>0</v>
      </c>
      <c r="O163" s="270">
        <f>[7]B!AH2451</f>
        <v>0</v>
      </c>
      <c r="P163" s="270">
        <f>[7]B!AI2451</f>
        <v>0</v>
      </c>
      <c r="Q163" s="270">
        <f>[7]B!AJ2451</f>
        <v>0</v>
      </c>
      <c r="R163" s="129">
        <f>[7]B!$AL$2451</f>
        <v>0</v>
      </c>
    </row>
    <row r="164" spans="1:22" ht="15" customHeight="1" x14ac:dyDescent="0.2">
      <c r="A164" s="271">
        <v>1901025</v>
      </c>
      <c r="B164" s="272" t="s">
        <v>242</v>
      </c>
      <c r="C164" s="268">
        <f>[7]B!C2452</f>
        <v>0</v>
      </c>
      <c r="D164" s="268">
        <f>[7]B!D2452</f>
        <v>0</v>
      </c>
      <c r="E164" s="269">
        <f>[7]B!E2452</f>
        <v>0</v>
      </c>
      <c r="F164" s="269">
        <f>[7]B!F2452</f>
        <v>0</v>
      </c>
      <c r="G164" s="269">
        <f>[7]B!G2452</f>
        <v>0</v>
      </c>
      <c r="H164" s="270">
        <f>[7]B!AA2452</f>
        <v>0</v>
      </c>
      <c r="I164" s="270">
        <f>[7]B!AB2452</f>
        <v>0</v>
      </c>
      <c r="J164" s="270">
        <f>[7]B!AC2452</f>
        <v>0</v>
      </c>
      <c r="K164" s="270">
        <f>[7]B!AD2452</f>
        <v>0</v>
      </c>
      <c r="L164" s="270">
        <f>[7]B!AE2452</f>
        <v>0</v>
      </c>
      <c r="M164" s="270">
        <f>[7]B!AF2452</f>
        <v>0</v>
      </c>
      <c r="N164" s="270">
        <f>[7]B!AG2452</f>
        <v>0</v>
      </c>
      <c r="O164" s="270">
        <f>[7]B!AH2452</f>
        <v>0</v>
      </c>
      <c r="P164" s="270">
        <f>[7]B!AI2452</f>
        <v>0</v>
      </c>
      <c r="Q164" s="270">
        <f>[7]B!AJ2452</f>
        <v>0</v>
      </c>
      <c r="R164" s="129">
        <f>[7]B!$AL$2452</f>
        <v>0</v>
      </c>
    </row>
    <row r="165" spans="1:22" ht="15" customHeight="1" x14ac:dyDescent="0.2">
      <c r="A165" s="271">
        <v>1901026</v>
      </c>
      <c r="B165" s="272" t="s">
        <v>243</v>
      </c>
      <c r="C165" s="268">
        <f>[7]B!C2453</f>
        <v>0</v>
      </c>
      <c r="D165" s="268">
        <f>[7]B!D2453</f>
        <v>0</v>
      </c>
      <c r="E165" s="269">
        <f>[7]B!E2453</f>
        <v>0</v>
      </c>
      <c r="F165" s="269">
        <f>[7]B!F2453</f>
        <v>0</v>
      </c>
      <c r="G165" s="269">
        <f>[7]B!G2453</f>
        <v>0</v>
      </c>
      <c r="H165" s="270">
        <f>[7]B!AA2453</f>
        <v>0</v>
      </c>
      <c r="I165" s="270">
        <f>[7]B!AB2453</f>
        <v>0</v>
      </c>
      <c r="J165" s="270">
        <f>[7]B!AC2453</f>
        <v>0</v>
      </c>
      <c r="K165" s="270">
        <f>[7]B!AD2453</f>
        <v>0</v>
      </c>
      <c r="L165" s="270">
        <f>[7]B!AE2453</f>
        <v>0</v>
      </c>
      <c r="M165" s="270">
        <f>[7]B!AF2453</f>
        <v>0</v>
      </c>
      <c r="N165" s="270">
        <f>[7]B!AG2453</f>
        <v>0</v>
      </c>
      <c r="O165" s="270">
        <f>[7]B!AH2453</f>
        <v>0</v>
      </c>
      <c r="P165" s="270">
        <f>[7]B!AI2453</f>
        <v>0</v>
      </c>
      <c r="Q165" s="270">
        <f>[7]B!AJ2453</f>
        <v>0</v>
      </c>
      <c r="R165" s="129">
        <f>[7]B!$AL$2453</f>
        <v>0</v>
      </c>
    </row>
    <row r="166" spans="1:22" ht="15" customHeight="1" x14ac:dyDescent="0.2">
      <c r="A166" s="271">
        <v>1901126</v>
      </c>
      <c r="B166" s="272" t="s">
        <v>244</v>
      </c>
      <c r="C166" s="268">
        <f>[7]B!C2454</f>
        <v>0</v>
      </c>
      <c r="D166" s="268">
        <f>[7]B!D2454</f>
        <v>0</v>
      </c>
      <c r="E166" s="269">
        <f>[7]B!E2454</f>
        <v>0</v>
      </c>
      <c r="F166" s="269">
        <f>[7]B!F2454</f>
        <v>0</v>
      </c>
      <c r="G166" s="269">
        <f>[7]B!G2454</f>
        <v>0</v>
      </c>
      <c r="H166" s="270">
        <f>[7]B!AA2454</f>
        <v>0</v>
      </c>
      <c r="I166" s="270">
        <f>[7]B!AB2454</f>
        <v>0</v>
      </c>
      <c r="J166" s="270">
        <f>[7]B!AC2454</f>
        <v>0</v>
      </c>
      <c r="K166" s="270">
        <f>[7]B!AD2454</f>
        <v>0</v>
      </c>
      <c r="L166" s="270">
        <f>[7]B!AE2454</f>
        <v>0</v>
      </c>
      <c r="M166" s="270">
        <f>[7]B!AF2454</f>
        <v>0</v>
      </c>
      <c r="N166" s="270">
        <f>[7]B!AG2454</f>
        <v>0</v>
      </c>
      <c r="O166" s="270">
        <f>[7]B!AH2454</f>
        <v>0</v>
      </c>
      <c r="P166" s="270">
        <f>[7]B!AI2454</f>
        <v>0</v>
      </c>
      <c r="Q166" s="270">
        <f>[7]B!AJ2454</f>
        <v>0</v>
      </c>
      <c r="R166" s="129">
        <f>[7]B!$AL$2454</f>
        <v>0</v>
      </c>
    </row>
    <row r="167" spans="1:22" ht="15" customHeight="1" x14ac:dyDescent="0.2">
      <c r="A167" s="271">
        <v>1901027</v>
      </c>
      <c r="B167" s="272" t="s">
        <v>245</v>
      </c>
      <c r="C167" s="268">
        <f>[7]B!C2455</f>
        <v>0</v>
      </c>
      <c r="D167" s="268">
        <f>[7]B!D2455</f>
        <v>0</v>
      </c>
      <c r="E167" s="269">
        <f>[7]B!E2455</f>
        <v>0</v>
      </c>
      <c r="F167" s="269">
        <f>[7]B!F2455</f>
        <v>0</v>
      </c>
      <c r="G167" s="269">
        <f>[7]B!G2455</f>
        <v>0</v>
      </c>
      <c r="H167" s="270">
        <f>[7]B!AA2455</f>
        <v>0</v>
      </c>
      <c r="I167" s="270">
        <f>[7]B!AB2455</f>
        <v>0</v>
      </c>
      <c r="J167" s="270">
        <f>[7]B!AC2455</f>
        <v>0</v>
      </c>
      <c r="K167" s="270">
        <f>[7]B!AD2455</f>
        <v>0</v>
      </c>
      <c r="L167" s="270">
        <f>[7]B!AE2455</f>
        <v>0</v>
      </c>
      <c r="M167" s="270">
        <f>[7]B!AF2455</f>
        <v>0</v>
      </c>
      <c r="N167" s="270">
        <f>[7]B!AG2455</f>
        <v>0</v>
      </c>
      <c r="O167" s="270">
        <f>[7]B!AH2455</f>
        <v>0</v>
      </c>
      <c r="P167" s="270">
        <f>[7]B!AI2455</f>
        <v>0</v>
      </c>
      <c r="Q167" s="270">
        <f>[7]B!AJ2455</f>
        <v>0</v>
      </c>
      <c r="R167" s="129">
        <f>[7]B!$AL$2455</f>
        <v>0</v>
      </c>
    </row>
    <row r="168" spans="1:22" ht="15" customHeight="1" x14ac:dyDescent="0.2">
      <c r="A168" s="271">
        <v>1901028</v>
      </c>
      <c r="B168" s="272" t="s">
        <v>246</v>
      </c>
      <c r="C168" s="268">
        <f>[7]B!C2456</f>
        <v>0</v>
      </c>
      <c r="D168" s="268">
        <f>[7]B!D2456</f>
        <v>0</v>
      </c>
      <c r="E168" s="269">
        <f>[7]B!E2456</f>
        <v>0</v>
      </c>
      <c r="F168" s="269">
        <f>[7]B!F2456</f>
        <v>0</v>
      </c>
      <c r="G168" s="269">
        <f>[7]B!G2456</f>
        <v>0</v>
      </c>
      <c r="H168" s="270">
        <f>[7]B!AA2456</f>
        <v>0</v>
      </c>
      <c r="I168" s="270">
        <f>[7]B!AB2456</f>
        <v>0</v>
      </c>
      <c r="J168" s="270">
        <f>[7]B!AC2456</f>
        <v>0</v>
      </c>
      <c r="K168" s="270">
        <f>[7]B!AD2456</f>
        <v>0</v>
      </c>
      <c r="L168" s="270">
        <f>[7]B!AE2456</f>
        <v>0</v>
      </c>
      <c r="M168" s="270">
        <f>[7]B!AF2456</f>
        <v>0</v>
      </c>
      <c r="N168" s="270">
        <f>[7]B!AG2456</f>
        <v>0</v>
      </c>
      <c r="O168" s="270">
        <f>[7]B!AH2456</f>
        <v>0</v>
      </c>
      <c r="P168" s="270">
        <f>[7]B!AI2456</f>
        <v>0</v>
      </c>
      <c r="Q168" s="270">
        <f>[7]B!AJ2456</f>
        <v>0</v>
      </c>
      <c r="R168" s="129">
        <f>[7]B!$AL$2456</f>
        <v>0</v>
      </c>
    </row>
    <row r="169" spans="1:22" ht="15" customHeight="1" x14ac:dyDescent="0.2">
      <c r="A169" s="273">
        <v>1901029</v>
      </c>
      <c r="B169" s="274" t="s">
        <v>247</v>
      </c>
      <c r="C169" s="268">
        <f>[7]B!C2457</f>
        <v>0</v>
      </c>
      <c r="D169" s="268">
        <f>[7]B!D2457</f>
        <v>0</v>
      </c>
      <c r="E169" s="269">
        <f>[7]B!E2457</f>
        <v>0</v>
      </c>
      <c r="F169" s="269">
        <f>[7]B!F2457</f>
        <v>0</v>
      </c>
      <c r="G169" s="269">
        <f>[7]B!G2457</f>
        <v>0</v>
      </c>
      <c r="H169" s="270">
        <f>[7]B!AA2457</f>
        <v>0</v>
      </c>
      <c r="I169" s="270">
        <f>[7]B!AB2457</f>
        <v>0</v>
      </c>
      <c r="J169" s="270">
        <f>[7]B!AC2457</f>
        <v>0</v>
      </c>
      <c r="K169" s="270">
        <f>[7]B!AD2457</f>
        <v>0</v>
      </c>
      <c r="L169" s="270">
        <f>[7]B!AE2457</f>
        <v>0</v>
      </c>
      <c r="M169" s="270">
        <f>[7]B!AF2457</f>
        <v>0</v>
      </c>
      <c r="N169" s="270">
        <f>[7]B!AG2457</f>
        <v>0</v>
      </c>
      <c r="O169" s="270">
        <f>[7]B!AH2457</f>
        <v>0</v>
      </c>
      <c r="P169" s="270">
        <f>[7]B!AI2457</f>
        <v>0</v>
      </c>
      <c r="Q169" s="270">
        <f>[7]B!AJ2457</f>
        <v>0</v>
      </c>
      <c r="R169" s="130">
        <f>[7]B!$AL$2457</f>
        <v>0</v>
      </c>
    </row>
    <row r="170" spans="1:22" s="394" customFormat="1" ht="15" customHeight="1" x14ac:dyDescent="0.2">
      <c r="A170" s="713" t="s">
        <v>160</v>
      </c>
      <c r="B170" s="714"/>
      <c r="C170" s="275">
        <f>SUM(C162:C169)</f>
        <v>68</v>
      </c>
      <c r="D170" s="436">
        <f>SUM(D162:D169)</f>
        <v>68</v>
      </c>
      <c r="E170" s="437">
        <f t="shared" ref="E170:Q170" si="6">SUM(E162:E169)</f>
        <v>68</v>
      </c>
      <c r="F170" s="437">
        <f t="shared" si="6"/>
        <v>0</v>
      </c>
      <c r="G170" s="437">
        <f t="shared" si="6"/>
        <v>0</v>
      </c>
      <c r="H170" s="437">
        <f t="shared" si="6"/>
        <v>68</v>
      </c>
      <c r="I170" s="437">
        <f t="shared" si="6"/>
        <v>0</v>
      </c>
      <c r="J170" s="437">
        <f t="shared" si="6"/>
        <v>0</v>
      </c>
      <c r="K170" s="437">
        <f t="shared" si="6"/>
        <v>0</v>
      </c>
      <c r="L170" s="437">
        <f t="shared" si="6"/>
        <v>0</v>
      </c>
      <c r="M170" s="437">
        <f t="shared" si="6"/>
        <v>0</v>
      </c>
      <c r="N170" s="437">
        <f t="shared" si="6"/>
        <v>0</v>
      </c>
      <c r="O170" s="437">
        <f t="shared" si="6"/>
        <v>0</v>
      </c>
      <c r="P170" s="435">
        <f t="shared" si="6"/>
        <v>0</v>
      </c>
      <c r="Q170" s="435">
        <f t="shared" si="6"/>
        <v>0</v>
      </c>
      <c r="R170" s="86">
        <f>SUM(R162:R169)</f>
        <v>3452360</v>
      </c>
      <c r="S170" s="5"/>
      <c r="T170" s="5"/>
    </row>
    <row r="171" spans="1:22" ht="24.95" customHeight="1" x14ac:dyDescent="0.2">
      <c r="A171" s="624" t="s">
        <v>248</v>
      </c>
      <c r="B171" s="624"/>
      <c r="C171" s="133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134"/>
      <c r="O171" s="260"/>
      <c r="P171" s="260"/>
      <c r="R171" s="135"/>
    </row>
    <row r="172" spans="1:22" ht="24.95" customHeight="1" x14ac:dyDescent="0.2">
      <c r="A172" s="550" t="s">
        <v>249</v>
      </c>
      <c r="B172" s="625"/>
      <c r="C172" s="628" t="s">
        <v>5</v>
      </c>
      <c r="D172" s="574" t="s">
        <v>178</v>
      </c>
      <c r="E172" s="632" t="s">
        <v>250</v>
      </c>
      <c r="F172" s="632"/>
      <c r="G172" s="632"/>
      <c r="H172" s="632"/>
      <c r="I172" s="632"/>
      <c r="J172" s="633"/>
      <c r="K172" s="634" t="s">
        <v>251</v>
      </c>
      <c r="L172" s="637" t="s">
        <v>173</v>
      </c>
      <c r="M172" s="638"/>
      <c r="N172" s="639"/>
      <c r="O172" s="596" t="s">
        <v>174</v>
      </c>
      <c r="P172" s="656" t="s">
        <v>175</v>
      </c>
      <c r="Q172" s="657"/>
      <c r="R172" s="568" t="s">
        <v>176</v>
      </c>
      <c r="S172" s="571" t="s">
        <v>252</v>
      </c>
      <c r="T172" s="571" t="s">
        <v>253</v>
      </c>
      <c r="U172" s="571" t="s">
        <v>254</v>
      </c>
      <c r="V172" s="571" t="s">
        <v>7</v>
      </c>
    </row>
    <row r="173" spans="1:22" ht="20.100000000000001" customHeight="1" x14ac:dyDescent="0.2">
      <c r="A173" s="552"/>
      <c r="B173" s="626"/>
      <c r="C173" s="629"/>
      <c r="D173" s="631"/>
      <c r="E173" s="654" t="s">
        <v>255</v>
      </c>
      <c r="F173" s="655"/>
      <c r="G173" s="655"/>
      <c r="H173" s="655" t="s">
        <v>256</v>
      </c>
      <c r="I173" s="655"/>
      <c r="J173" s="655"/>
      <c r="K173" s="635"/>
      <c r="L173" s="640"/>
      <c r="M173" s="641"/>
      <c r="N173" s="642"/>
      <c r="O173" s="597"/>
      <c r="P173" s="658"/>
      <c r="Q173" s="659"/>
      <c r="R173" s="569"/>
      <c r="S173" s="572"/>
      <c r="T173" s="572"/>
      <c r="U173" s="572"/>
      <c r="V173" s="572"/>
    </row>
    <row r="174" spans="1:22" ht="41.25" customHeight="1" x14ac:dyDescent="0.2">
      <c r="A174" s="554"/>
      <c r="B174" s="627"/>
      <c r="C174" s="630"/>
      <c r="D174" s="575"/>
      <c r="E174" s="136" t="s">
        <v>189</v>
      </c>
      <c r="F174" s="137" t="s">
        <v>190</v>
      </c>
      <c r="G174" s="481" t="s">
        <v>239</v>
      </c>
      <c r="H174" s="136" t="s">
        <v>189</v>
      </c>
      <c r="I174" s="137" t="s">
        <v>190</v>
      </c>
      <c r="J174" s="481" t="s">
        <v>239</v>
      </c>
      <c r="K174" s="636"/>
      <c r="L174" s="473" t="s">
        <v>184</v>
      </c>
      <c r="M174" s="474" t="s">
        <v>185</v>
      </c>
      <c r="N174" s="475" t="s">
        <v>186</v>
      </c>
      <c r="O174" s="598"/>
      <c r="P174" s="476" t="s">
        <v>187</v>
      </c>
      <c r="Q174" s="477" t="s">
        <v>188</v>
      </c>
      <c r="R174" s="570"/>
      <c r="S174" s="653"/>
      <c r="T174" s="653"/>
      <c r="U174" s="653"/>
      <c r="V174" s="653"/>
    </row>
    <row r="175" spans="1:22" ht="15" customHeight="1" x14ac:dyDescent="0.2">
      <c r="A175" s="142" t="s">
        <v>257</v>
      </c>
      <c r="B175" s="143" t="s">
        <v>258</v>
      </c>
      <c r="C175" s="438">
        <f>[7]B!$C$1380</f>
        <v>5</v>
      </c>
      <c r="D175" s="279">
        <f>[7]B!H1380</f>
        <v>4</v>
      </c>
      <c r="E175" s="280">
        <f>[7]B!I1380</f>
        <v>2</v>
      </c>
      <c r="F175" s="280">
        <f>[7]B!J1380</f>
        <v>2</v>
      </c>
      <c r="G175" s="280">
        <f>[7]B!K1380</f>
        <v>1</v>
      </c>
      <c r="H175" s="280">
        <f>[7]B!L1380</f>
        <v>0</v>
      </c>
      <c r="I175" s="280">
        <f>[7]B!M1380</f>
        <v>0</v>
      </c>
      <c r="J175" s="280">
        <f>[7]B!N1380</f>
        <v>0</v>
      </c>
      <c r="K175" s="281"/>
      <c r="L175" s="280">
        <f>[7]B!AD1380</f>
        <v>0</v>
      </c>
      <c r="M175" s="280">
        <f>[7]B!AE1380</f>
        <v>0</v>
      </c>
      <c r="N175" s="280">
        <f>[7]B!AF1380</f>
        <v>0</v>
      </c>
      <c r="O175" s="280">
        <f>[7]B!AG1380</f>
        <v>0</v>
      </c>
      <c r="P175" s="280">
        <f>[7]B!AH1380</f>
        <v>0</v>
      </c>
      <c r="Q175" s="280">
        <f>[7]B!AI1380</f>
        <v>0</v>
      </c>
      <c r="R175" s="280">
        <f>[7]B!AJ1380</f>
        <v>3</v>
      </c>
      <c r="S175" s="439">
        <f>[7]B!$I$1380</f>
        <v>2</v>
      </c>
      <c r="T175" s="439">
        <f>[7]B!$L$1380</f>
        <v>0</v>
      </c>
      <c r="U175" s="144"/>
      <c r="V175" s="97">
        <f>[7]B!$AL$1380</f>
        <v>364820</v>
      </c>
    </row>
    <row r="176" spans="1:22" ht="15" customHeight="1" x14ac:dyDescent="0.2">
      <c r="A176" s="145" t="s">
        <v>259</v>
      </c>
      <c r="B176" s="146" t="s">
        <v>260</v>
      </c>
      <c r="C176" s="279">
        <f>[7]B!C1514</f>
        <v>76</v>
      </c>
      <c r="D176" s="279">
        <f>[7]B!H1514</f>
        <v>67</v>
      </c>
      <c r="E176" s="282">
        <f>[7]B!I1514</f>
        <v>55</v>
      </c>
      <c r="F176" s="282">
        <f>[7]B!J1514</f>
        <v>12</v>
      </c>
      <c r="G176" s="282">
        <f>[7]B!K1514</f>
        <v>0</v>
      </c>
      <c r="H176" s="282">
        <f>[7]B!L1514</f>
        <v>7</v>
      </c>
      <c r="I176" s="282">
        <f>[7]B!M1514</f>
        <v>2</v>
      </c>
      <c r="J176" s="282">
        <f>[7]B!N1514</f>
        <v>0</v>
      </c>
      <c r="K176" s="282">
        <v>45</v>
      </c>
      <c r="L176" s="282">
        <f>[7]B!AD1514</f>
        <v>0</v>
      </c>
      <c r="M176" s="282">
        <f>[7]B!AE1514</f>
        <v>0</v>
      </c>
      <c r="N176" s="282">
        <f>[7]B!AF1514</f>
        <v>0</v>
      </c>
      <c r="O176" s="282">
        <f>[7]B!AG1514</f>
        <v>0</v>
      </c>
      <c r="P176" s="282">
        <f>[7]B!AH1514</f>
        <v>0</v>
      </c>
      <c r="Q176" s="282">
        <f>[7]B!AI1514</f>
        <v>0</v>
      </c>
      <c r="R176" s="282">
        <f>[7]B!AJ1514</f>
        <v>12</v>
      </c>
      <c r="S176" s="439">
        <f>[7]B!$I$1514</f>
        <v>55</v>
      </c>
      <c r="T176" s="439">
        <f>[7]B!$L$1514</f>
        <v>7</v>
      </c>
      <c r="U176" s="144"/>
      <c r="V176" s="97">
        <f>[7]B!$AL$1514</f>
        <v>16957045</v>
      </c>
    </row>
    <row r="177" spans="1:22" ht="15" customHeight="1" x14ac:dyDescent="0.2">
      <c r="A177" s="145" t="s">
        <v>196</v>
      </c>
      <c r="B177" s="146" t="s">
        <v>261</v>
      </c>
      <c r="C177" s="279">
        <f>[7]B!C1696</f>
        <v>51</v>
      </c>
      <c r="D177" s="279">
        <f>[7]B!H1696</f>
        <v>46</v>
      </c>
      <c r="E177" s="282">
        <f>[7]B!I1696</f>
        <v>30</v>
      </c>
      <c r="F177" s="282">
        <f>[7]B!J1696</f>
        <v>16</v>
      </c>
      <c r="G177" s="282">
        <f>[7]B!K1696</f>
        <v>0</v>
      </c>
      <c r="H177" s="282">
        <f>[7]B!L1696</f>
        <v>3</v>
      </c>
      <c r="I177" s="282">
        <f>[7]B!M1696</f>
        <v>2</v>
      </c>
      <c r="J177" s="282">
        <f>[7]B!N1696</f>
        <v>0</v>
      </c>
      <c r="K177" s="282">
        <v>24</v>
      </c>
      <c r="L177" s="282">
        <f>[7]B!AD1696</f>
        <v>0</v>
      </c>
      <c r="M177" s="282">
        <f>[7]B!AE1696</f>
        <v>0</v>
      </c>
      <c r="N177" s="282">
        <f>[7]B!AF1696</f>
        <v>0</v>
      </c>
      <c r="O177" s="282">
        <f>[7]B!AG1696</f>
        <v>0</v>
      </c>
      <c r="P177" s="282">
        <f>[7]B!AH1696</f>
        <v>0</v>
      </c>
      <c r="Q177" s="282">
        <f>[7]B!AI1696</f>
        <v>0</v>
      </c>
      <c r="R177" s="282">
        <f>[7]B!AJ1696</f>
        <v>15</v>
      </c>
      <c r="S177" s="439">
        <f>[7]B!$I$1696</f>
        <v>30</v>
      </c>
      <c r="T177" s="439">
        <f>[7]B!$L$1696</f>
        <v>3</v>
      </c>
      <c r="U177" s="144"/>
      <c r="V177" s="97">
        <f>[7]B!$AL$1696</f>
        <v>3494430</v>
      </c>
    </row>
    <row r="178" spans="1:22" ht="15" customHeight="1" x14ac:dyDescent="0.2">
      <c r="A178" s="145" t="s">
        <v>198</v>
      </c>
      <c r="B178" s="146" t="s">
        <v>262</v>
      </c>
      <c r="C178" s="279">
        <f>[7]B!C1760</f>
        <v>10</v>
      </c>
      <c r="D178" s="279">
        <f>[7]B!H1760</f>
        <v>10</v>
      </c>
      <c r="E178" s="282">
        <f>[7]B!I1760</f>
        <v>10</v>
      </c>
      <c r="F178" s="282">
        <f>[7]B!J1760</f>
        <v>0</v>
      </c>
      <c r="G178" s="282">
        <f>[7]B!K1760</f>
        <v>0</v>
      </c>
      <c r="H178" s="282">
        <f>[7]B!L1760</f>
        <v>0</v>
      </c>
      <c r="I178" s="282">
        <f>[7]B!M1760</f>
        <v>0</v>
      </c>
      <c r="J178" s="282">
        <f>[7]B!N1760</f>
        <v>0</v>
      </c>
      <c r="K178" s="282">
        <v>1</v>
      </c>
      <c r="L178" s="282">
        <f>[7]B!AD1760</f>
        <v>0</v>
      </c>
      <c r="M178" s="282">
        <f>[7]B!AE1760</f>
        <v>0</v>
      </c>
      <c r="N178" s="282">
        <f>[7]B!AF1760</f>
        <v>0</v>
      </c>
      <c r="O178" s="282">
        <f>[7]B!AG1760</f>
        <v>0</v>
      </c>
      <c r="P178" s="282">
        <f>[7]B!AH1760</f>
        <v>0</v>
      </c>
      <c r="Q178" s="282">
        <f>[7]B!AI1760</f>
        <v>0</v>
      </c>
      <c r="R178" s="282">
        <f>[7]B!AJ1760</f>
        <v>0</v>
      </c>
      <c r="S178" s="439">
        <f>[7]B!$I$1760</f>
        <v>10</v>
      </c>
      <c r="T178" s="439">
        <f>[7]B!$L$1760</f>
        <v>0</v>
      </c>
      <c r="U178" s="144"/>
      <c r="V178" s="97">
        <f>[7]B!$AL$1760</f>
        <v>1671830</v>
      </c>
    </row>
    <row r="179" spans="1:22" ht="15" customHeight="1" x14ac:dyDescent="0.2">
      <c r="A179" s="145" t="s">
        <v>200</v>
      </c>
      <c r="B179" s="146" t="s">
        <v>263</v>
      </c>
      <c r="C179" s="279">
        <f>[7]B!C1834</f>
        <v>46</v>
      </c>
      <c r="D179" s="279">
        <f>[7]B!H1834</f>
        <v>38</v>
      </c>
      <c r="E179" s="282">
        <f>[7]B!I1834</f>
        <v>38</v>
      </c>
      <c r="F179" s="282">
        <f>[7]B!J1834</f>
        <v>0</v>
      </c>
      <c r="G179" s="282">
        <f>[7]B!K1834</f>
        <v>0</v>
      </c>
      <c r="H179" s="282">
        <f>[7]B!L1834</f>
        <v>8</v>
      </c>
      <c r="I179" s="282">
        <f>[7]B!M1834</f>
        <v>0</v>
      </c>
      <c r="J179" s="282">
        <f>[7]B!N1834</f>
        <v>0</v>
      </c>
      <c r="K179" s="282">
        <v>37</v>
      </c>
      <c r="L179" s="282">
        <f>[7]B!AD1834</f>
        <v>0</v>
      </c>
      <c r="M179" s="282">
        <f>[7]B!AE1834</f>
        <v>0</v>
      </c>
      <c r="N179" s="282">
        <f>[7]B!AF1834</f>
        <v>0</v>
      </c>
      <c r="O179" s="282">
        <f>[7]B!AG1834</f>
        <v>0</v>
      </c>
      <c r="P179" s="282">
        <f>[7]B!AH1834</f>
        <v>0</v>
      </c>
      <c r="Q179" s="282">
        <f>[7]B!AI1834</f>
        <v>0</v>
      </c>
      <c r="R179" s="282">
        <f>[7]B!AJ1834</f>
        <v>0</v>
      </c>
      <c r="S179" s="439">
        <f>[7]B!$I$1834</f>
        <v>38</v>
      </c>
      <c r="T179" s="439">
        <f>[7]B!$L$1834</f>
        <v>8</v>
      </c>
      <c r="U179" s="144"/>
      <c r="V179" s="97">
        <f>[7]B!$AL$1834</f>
        <v>2982630</v>
      </c>
    </row>
    <row r="180" spans="1:22" ht="15" customHeight="1" x14ac:dyDescent="0.2">
      <c r="A180" s="145" t="s">
        <v>264</v>
      </c>
      <c r="B180" s="146" t="s">
        <v>265</v>
      </c>
      <c r="C180" s="279">
        <f>[7]B!C1877</f>
        <v>33</v>
      </c>
      <c r="D180" s="279">
        <f>[7]B!H1877</f>
        <v>31</v>
      </c>
      <c r="E180" s="282">
        <f>[7]B!I1877</f>
        <v>26</v>
      </c>
      <c r="F180" s="282">
        <f>[7]B!J1877</f>
        <v>5</v>
      </c>
      <c r="G180" s="282">
        <f>[7]B!K1877</f>
        <v>2</v>
      </c>
      <c r="H180" s="282">
        <f>[7]B!L1877</f>
        <v>0</v>
      </c>
      <c r="I180" s="282">
        <f>[7]B!M1877</f>
        <v>0</v>
      </c>
      <c r="J180" s="282">
        <f>[7]B!N1877</f>
        <v>0</v>
      </c>
      <c r="K180" s="282">
        <v>33</v>
      </c>
      <c r="L180" s="282">
        <f>[7]B!AD1877</f>
        <v>0</v>
      </c>
      <c r="M180" s="282">
        <f>[7]B!AE1877</f>
        <v>0</v>
      </c>
      <c r="N180" s="282">
        <f>[7]B!AF1877</f>
        <v>0</v>
      </c>
      <c r="O180" s="282">
        <f>[7]B!AG1877</f>
        <v>0</v>
      </c>
      <c r="P180" s="282">
        <f>[7]B!AH1877</f>
        <v>0</v>
      </c>
      <c r="Q180" s="282">
        <f>[7]B!AI1877</f>
        <v>0</v>
      </c>
      <c r="R180" s="282">
        <f>[7]B!AJ1877</f>
        <v>7</v>
      </c>
      <c r="S180" s="439">
        <f>[7]B!$I$1877</f>
        <v>26</v>
      </c>
      <c r="T180" s="439">
        <f>[7]B!$L$1877</f>
        <v>0</v>
      </c>
      <c r="U180" s="144"/>
      <c r="V180" s="97">
        <f>[7]B!$AL$1877</f>
        <v>1741730</v>
      </c>
    </row>
    <row r="181" spans="1:22" ht="15" customHeight="1" x14ac:dyDescent="0.2">
      <c r="A181" s="145" t="s">
        <v>207</v>
      </c>
      <c r="B181" s="146" t="s">
        <v>266</v>
      </c>
      <c r="C181" s="283">
        <f>[7]B!C2104</f>
        <v>19</v>
      </c>
      <c r="D181" s="283">
        <f>[7]B!H2104</f>
        <v>16</v>
      </c>
      <c r="E181" s="282">
        <f>[7]B!I2104</f>
        <v>11</v>
      </c>
      <c r="F181" s="282">
        <f>[7]B!J2104</f>
        <v>5</v>
      </c>
      <c r="G181" s="282">
        <f>[7]B!K2104</f>
        <v>0</v>
      </c>
      <c r="H181" s="282">
        <f>[7]B!L2104</f>
        <v>1</v>
      </c>
      <c r="I181" s="282">
        <f>[7]B!M2104</f>
        <v>2</v>
      </c>
      <c r="J181" s="282">
        <f>[7]B!N2104</f>
        <v>0</v>
      </c>
      <c r="K181" s="282">
        <v>1</v>
      </c>
      <c r="L181" s="282">
        <f>[7]B!AD2104</f>
        <v>0</v>
      </c>
      <c r="M181" s="282">
        <f>[7]B!AE2104</f>
        <v>0</v>
      </c>
      <c r="N181" s="282">
        <f>[7]B!AF2104</f>
        <v>0</v>
      </c>
      <c r="O181" s="282">
        <f>[7]B!AG2104</f>
        <v>0</v>
      </c>
      <c r="P181" s="282">
        <f>[7]B!AH2104</f>
        <v>0</v>
      </c>
      <c r="Q181" s="282">
        <f>[7]B!AI2104</f>
        <v>0</v>
      </c>
      <c r="R181" s="282">
        <f>[7]B!AJ2104</f>
        <v>5</v>
      </c>
      <c r="S181" s="439">
        <f>[7]B!$I$2104</f>
        <v>11</v>
      </c>
      <c r="T181" s="439">
        <f>[7]B!$L$2104</f>
        <v>1</v>
      </c>
      <c r="U181" s="144"/>
      <c r="V181" s="97">
        <f>[7]B!$AL$2104</f>
        <v>15555215</v>
      </c>
    </row>
    <row r="182" spans="1:22" ht="15" customHeight="1" x14ac:dyDescent="0.2">
      <c r="A182" s="145" t="s">
        <v>267</v>
      </c>
      <c r="B182" s="146" t="s">
        <v>268</v>
      </c>
      <c r="C182" s="283">
        <f>[7]B!C2190</f>
        <v>3</v>
      </c>
      <c r="D182" s="283">
        <f>[7]B!H2190</f>
        <v>3</v>
      </c>
      <c r="E182" s="282">
        <f>[7]B!I2190</f>
        <v>3</v>
      </c>
      <c r="F182" s="282">
        <f>[7]B!J2190</f>
        <v>0</v>
      </c>
      <c r="G182" s="282">
        <f>[7]B!K2190</f>
        <v>0</v>
      </c>
      <c r="H182" s="282">
        <f>[7]B!L2190</f>
        <v>0</v>
      </c>
      <c r="I182" s="282">
        <f>[7]B!M2190</f>
        <v>0</v>
      </c>
      <c r="J182" s="282">
        <f>[7]B!N2190</f>
        <v>0</v>
      </c>
      <c r="K182" s="282">
        <v>1</v>
      </c>
      <c r="L182" s="282">
        <f>[7]B!AD2190</f>
        <v>0</v>
      </c>
      <c r="M182" s="282">
        <f>[7]B!AE2190</f>
        <v>0</v>
      </c>
      <c r="N182" s="282">
        <f>[7]B!AF2190</f>
        <v>0</v>
      </c>
      <c r="O182" s="282">
        <f>[7]B!AG2190</f>
        <v>0</v>
      </c>
      <c r="P182" s="282">
        <f>[7]B!AH2190</f>
        <v>0</v>
      </c>
      <c r="Q182" s="282">
        <f>[7]B!AI2190</f>
        <v>0</v>
      </c>
      <c r="R182" s="282">
        <f>[7]B!AJ2190</f>
        <v>0</v>
      </c>
      <c r="S182" s="439">
        <f>[7]B!$I$2190</f>
        <v>3</v>
      </c>
      <c r="T182" s="439">
        <f>[7]B!$L$2190</f>
        <v>0</v>
      </c>
      <c r="U182" s="144"/>
      <c r="V182" s="97">
        <f>[7]B!$AL$2190</f>
        <v>895780</v>
      </c>
    </row>
    <row r="183" spans="1:22" ht="15" customHeight="1" x14ac:dyDescent="0.2">
      <c r="A183" s="145" t="s">
        <v>269</v>
      </c>
      <c r="B183" s="146" t="s">
        <v>270</v>
      </c>
      <c r="C183" s="283">
        <f>[7]B!C2379</f>
        <v>203</v>
      </c>
      <c r="D183" s="283">
        <f>[7]B!H2379</f>
        <v>158</v>
      </c>
      <c r="E183" s="282">
        <f>[7]B!I2379</f>
        <v>118</v>
      </c>
      <c r="F183" s="282">
        <f>[7]B!J2379</f>
        <v>40</v>
      </c>
      <c r="G183" s="282">
        <f>[7]B!K2379</f>
        <v>5</v>
      </c>
      <c r="H183" s="282">
        <f>[7]B!L2379</f>
        <v>34</v>
      </c>
      <c r="I183" s="282">
        <f>[7]B!M2379</f>
        <v>5</v>
      </c>
      <c r="J183" s="282">
        <f>[7]B!N2379</f>
        <v>1</v>
      </c>
      <c r="K183" s="284"/>
      <c r="L183" s="282">
        <f>[7]B!AD2379</f>
        <v>0</v>
      </c>
      <c r="M183" s="282">
        <f>[7]B!AE2379</f>
        <v>0</v>
      </c>
      <c r="N183" s="282">
        <f>[7]B!AF2379</f>
        <v>0</v>
      </c>
      <c r="O183" s="282">
        <f>[7]B!AG2379</f>
        <v>0</v>
      </c>
      <c r="P183" s="282">
        <f>[7]B!AH2379</f>
        <v>0</v>
      </c>
      <c r="Q183" s="282">
        <f>[7]B!AI2379</f>
        <v>0</v>
      </c>
      <c r="R183" s="282">
        <f>[7]B!AJ2379</f>
        <v>43</v>
      </c>
      <c r="S183" s="439">
        <f>[7]B!$I$2379</f>
        <v>118</v>
      </c>
      <c r="T183" s="439">
        <f>[7]B!$L$2379</f>
        <v>34</v>
      </c>
      <c r="U183" s="144"/>
      <c r="V183" s="97">
        <f>[7]B!$AL$2379</f>
        <v>39920500</v>
      </c>
    </row>
    <row r="184" spans="1:22" ht="15" customHeight="1" x14ac:dyDescent="0.2">
      <c r="A184" s="145" t="s">
        <v>271</v>
      </c>
      <c r="B184" s="146" t="s">
        <v>272</v>
      </c>
      <c r="C184" s="279">
        <f>[7]B!C2419</f>
        <v>13</v>
      </c>
      <c r="D184" s="279">
        <f>[7]B!H2419</f>
        <v>13</v>
      </c>
      <c r="E184" s="282">
        <f>[7]B!I2419</f>
        <v>4</v>
      </c>
      <c r="F184" s="282">
        <f>[7]B!J2419</f>
        <v>9</v>
      </c>
      <c r="G184" s="282">
        <f>[7]B!K2419</f>
        <v>0</v>
      </c>
      <c r="H184" s="282">
        <f>[7]B!L2419</f>
        <v>0</v>
      </c>
      <c r="I184" s="282">
        <f>[7]B!M2419</f>
        <v>0</v>
      </c>
      <c r="J184" s="282">
        <f>[7]B!N2419</f>
        <v>0</v>
      </c>
      <c r="K184" s="282">
        <v>1</v>
      </c>
      <c r="L184" s="282">
        <f>[7]B!AD2419</f>
        <v>0</v>
      </c>
      <c r="M184" s="282">
        <f>[7]B!AE2419</f>
        <v>0</v>
      </c>
      <c r="N184" s="282">
        <f>[7]B!AF2419</f>
        <v>0</v>
      </c>
      <c r="O184" s="282">
        <f>[7]B!AG2419</f>
        <v>0</v>
      </c>
      <c r="P184" s="282">
        <f>[7]B!AH2419</f>
        <v>0</v>
      </c>
      <c r="Q184" s="282">
        <f>[7]B!AI2419</f>
        <v>0</v>
      </c>
      <c r="R184" s="282">
        <f>[7]B!AJ2419</f>
        <v>9</v>
      </c>
      <c r="S184" s="439">
        <f>[7]B!$I$2419</f>
        <v>4</v>
      </c>
      <c r="T184" s="439">
        <f>[7]B!$L$2419</f>
        <v>0</v>
      </c>
      <c r="U184" s="144"/>
      <c r="V184" s="97">
        <f>[7]B!AL2419</f>
        <v>1326830</v>
      </c>
    </row>
    <row r="185" spans="1:22" ht="15" customHeight="1" x14ac:dyDescent="0.2">
      <c r="A185" s="145" t="s">
        <v>273</v>
      </c>
      <c r="B185" s="146" t="s">
        <v>274</v>
      </c>
      <c r="C185" s="279">
        <f>[7]B!C2541</f>
        <v>73</v>
      </c>
      <c r="D185" s="279">
        <f>[7]B!H2541</f>
        <v>63</v>
      </c>
      <c r="E185" s="282">
        <f>[7]B!I2541</f>
        <v>48</v>
      </c>
      <c r="F185" s="282">
        <f>[7]B!J2541</f>
        <v>15</v>
      </c>
      <c r="G185" s="282">
        <f>[7]B!K2541</f>
        <v>1</v>
      </c>
      <c r="H185" s="282">
        <f>[7]B!L2541</f>
        <v>7</v>
      </c>
      <c r="I185" s="282">
        <f>[7]B!M2541</f>
        <v>2</v>
      </c>
      <c r="J185" s="282">
        <f>[7]B!N2541</f>
        <v>0</v>
      </c>
      <c r="K185" s="280">
        <v>0</v>
      </c>
      <c r="L185" s="282">
        <f>[7]B!AD2541</f>
        <v>0</v>
      </c>
      <c r="M185" s="282">
        <f>[7]B!AE2541</f>
        <v>0</v>
      </c>
      <c r="N185" s="282">
        <f>[7]B!AF2541</f>
        <v>0</v>
      </c>
      <c r="O185" s="282">
        <f>[7]B!AG2541</f>
        <v>0</v>
      </c>
      <c r="P185" s="282">
        <f>[7]B!AH2541</f>
        <v>0</v>
      </c>
      <c r="Q185" s="282">
        <f>[7]B!AI2541</f>
        <v>0</v>
      </c>
      <c r="R185" s="282">
        <f>[7]B!AJ2541</f>
        <v>15</v>
      </c>
      <c r="S185" s="439">
        <f>[7]B!$I$2541</f>
        <v>48</v>
      </c>
      <c r="T185" s="439">
        <f>[7]B!$L$2541</f>
        <v>7</v>
      </c>
      <c r="U185" s="144"/>
      <c r="V185" s="97">
        <f>[7]B!AL2541</f>
        <v>12404335</v>
      </c>
    </row>
    <row r="186" spans="1:22" ht="15" customHeight="1" x14ac:dyDescent="0.2">
      <c r="A186" s="145" t="s">
        <v>275</v>
      </c>
      <c r="B186" s="146" t="s">
        <v>276</v>
      </c>
      <c r="C186" s="279">
        <f>[7]B!C2575</f>
        <v>12</v>
      </c>
      <c r="D186" s="279">
        <f>[7]B!H2575</f>
        <v>10</v>
      </c>
      <c r="E186" s="282">
        <f>[7]B!I2575</f>
        <v>10</v>
      </c>
      <c r="F186" s="282">
        <f>[7]B!J2575</f>
        <v>0</v>
      </c>
      <c r="G186" s="282">
        <f>[7]B!K2575</f>
        <v>0</v>
      </c>
      <c r="H186" s="282">
        <f>[7]B!L2575</f>
        <v>2</v>
      </c>
      <c r="I186" s="282">
        <f>[7]B!M2575</f>
        <v>0</v>
      </c>
      <c r="J186" s="282">
        <f>[7]B!N2575</f>
        <v>0</v>
      </c>
      <c r="K186" s="280">
        <v>1</v>
      </c>
      <c r="L186" s="282">
        <f>[7]B!AD2575</f>
        <v>0</v>
      </c>
      <c r="M186" s="282">
        <f>[7]B!AE2575</f>
        <v>0</v>
      </c>
      <c r="N186" s="282">
        <f>[7]B!AF2575</f>
        <v>0</v>
      </c>
      <c r="O186" s="282">
        <f>[7]B!AG2575</f>
        <v>0</v>
      </c>
      <c r="P186" s="282">
        <f>[7]B!AH2575</f>
        <v>0</v>
      </c>
      <c r="Q186" s="282">
        <f>[7]B!AI2575</f>
        <v>0</v>
      </c>
      <c r="R186" s="282">
        <f>[7]B!AJ2575</f>
        <v>0</v>
      </c>
      <c r="S186" s="439">
        <f>[7]B!$I$2575</f>
        <v>10</v>
      </c>
      <c r="T186" s="439">
        <f>[7]B!$L$2575</f>
        <v>2</v>
      </c>
      <c r="U186" s="144"/>
      <c r="V186" s="97">
        <f>[7]B!AL2575</f>
        <v>2350040</v>
      </c>
    </row>
    <row r="187" spans="1:22" ht="15" customHeight="1" x14ac:dyDescent="0.2">
      <c r="A187" s="145" t="s">
        <v>277</v>
      </c>
      <c r="B187" s="146" t="s">
        <v>278</v>
      </c>
      <c r="C187" s="279">
        <f>[7]B!C2615</f>
        <v>69</v>
      </c>
      <c r="D187" s="279">
        <f>[7]B!H2615</f>
        <v>61</v>
      </c>
      <c r="E187" s="282">
        <f>[7]B!I2615</f>
        <v>39</v>
      </c>
      <c r="F187" s="282">
        <f>[7]B!J2615</f>
        <v>22</v>
      </c>
      <c r="G187" s="282">
        <f>[7]B!K2615</f>
        <v>1</v>
      </c>
      <c r="H187" s="282">
        <f>[7]B!L2615</f>
        <v>6</v>
      </c>
      <c r="I187" s="282">
        <f>[7]B!M2615</f>
        <v>1</v>
      </c>
      <c r="J187" s="282">
        <f>[7]B!N2615</f>
        <v>0</v>
      </c>
      <c r="K187" s="280">
        <v>1</v>
      </c>
      <c r="L187" s="282">
        <f>[7]B!AD2615</f>
        <v>0</v>
      </c>
      <c r="M187" s="282">
        <f>[7]B!AE2615</f>
        <v>0</v>
      </c>
      <c r="N187" s="282">
        <f>[7]B!AF2615</f>
        <v>0</v>
      </c>
      <c r="O187" s="282">
        <f>[7]B!AG2615</f>
        <v>0</v>
      </c>
      <c r="P187" s="282">
        <f>[7]B!AH2615</f>
        <v>0</v>
      </c>
      <c r="Q187" s="282">
        <f>[7]B!AI2615</f>
        <v>0</v>
      </c>
      <c r="R187" s="282">
        <f>[7]B!AJ2615</f>
        <v>23</v>
      </c>
      <c r="S187" s="439">
        <f>[7]B!$I$2615</f>
        <v>39</v>
      </c>
      <c r="T187" s="439">
        <f>[7]B!$L$2615</f>
        <v>6</v>
      </c>
      <c r="U187" s="144"/>
      <c r="V187" s="97">
        <f>[7]B!AL2615</f>
        <v>8528910</v>
      </c>
    </row>
    <row r="188" spans="1:22" ht="15" customHeight="1" x14ac:dyDescent="0.2">
      <c r="A188" s="147" t="s">
        <v>279</v>
      </c>
      <c r="B188" s="146" t="s">
        <v>280</v>
      </c>
      <c r="C188" s="285">
        <f>SUM(C189:C191)</f>
        <v>94</v>
      </c>
      <c r="D188" s="285">
        <f t="shared" ref="D188:J188" si="7">SUM(D189:D191)</f>
        <v>93</v>
      </c>
      <c r="E188" s="285">
        <f t="shared" si="7"/>
        <v>28</v>
      </c>
      <c r="F188" s="285">
        <f t="shared" si="7"/>
        <v>65</v>
      </c>
      <c r="G188" s="285">
        <f t="shared" si="7"/>
        <v>1</v>
      </c>
      <c r="H188" s="285">
        <f t="shared" si="7"/>
        <v>0</v>
      </c>
      <c r="I188" s="285">
        <f t="shared" si="7"/>
        <v>0</v>
      </c>
      <c r="J188" s="285">
        <f t="shared" si="7"/>
        <v>0</v>
      </c>
      <c r="K188" s="284"/>
      <c r="L188" s="285">
        <f>SUM(L189:L191)</f>
        <v>0</v>
      </c>
      <c r="M188" s="285">
        <f t="shared" ref="M188:R188" si="8">SUM(M189:M191)</f>
        <v>0</v>
      </c>
      <c r="N188" s="285">
        <f t="shared" si="8"/>
        <v>0</v>
      </c>
      <c r="O188" s="285">
        <f t="shared" si="8"/>
        <v>0</v>
      </c>
      <c r="P188" s="285">
        <f t="shared" si="8"/>
        <v>0</v>
      </c>
      <c r="Q188" s="285">
        <f t="shared" si="8"/>
        <v>0</v>
      </c>
      <c r="R188" s="285">
        <f t="shared" si="8"/>
        <v>61</v>
      </c>
      <c r="S188" s="440">
        <f>SUM(S189:S191)</f>
        <v>28</v>
      </c>
      <c r="T188" s="440">
        <f>SUM(T189:T191)</f>
        <v>0</v>
      </c>
      <c r="U188" s="144"/>
      <c r="V188" s="148">
        <f>SUM(V189:V191)</f>
        <v>4408040</v>
      </c>
    </row>
    <row r="189" spans="1:22" ht="15" customHeight="1" x14ac:dyDescent="0.2">
      <c r="A189" s="149"/>
      <c r="B189" s="150" t="s">
        <v>281</v>
      </c>
      <c r="C189" s="286">
        <f>[7]B!C2621</f>
        <v>94</v>
      </c>
      <c r="D189" s="286">
        <f>[7]B!H2621</f>
        <v>93</v>
      </c>
      <c r="E189" s="282">
        <f>[7]B!I2621</f>
        <v>28</v>
      </c>
      <c r="F189" s="282">
        <f>[7]B!J2621</f>
        <v>65</v>
      </c>
      <c r="G189" s="282">
        <f>[7]B!K2621</f>
        <v>1</v>
      </c>
      <c r="H189" s="282">
        <f>[7]B!L2621</f>
        <v>0</v>
      </c>
      <c r="I189" s="282">
        <f>[7]B!M2621</f>
        <v>0</v>
      </c>
      <c r="J189" s="282">
        <f>[7]B!N2621</f>
        <v>0</v>
      </c>
      <c r="K189" s="284"/>
      <c r="L189" s="282">
        <f>[7]B!AD2621</f>
        <v>0</v>
      </c>
      <c r="M189" s="282">
        <f>[7]B!AE2621</f>
        <v>0</v>
      </c>
      <c r="N189" s="282">
        <f>[7]B!AF2621</f>
        <v>0</v>
      </c>
      <c r="O189" s="282">
        <f>[7]B!AG2621</f>
        <v>0</v>
      </c>
      <c r="P189" s="282">
        <f>[7]B!AH2621</f>
        <v>0</v>
      </c>
      <c r="Q189" s="282">
        <f>[7]B!AI2621</f>
        <v>0</v>
      </c>
      <c r="R189" s="282">
        <f>[7]B!AJ2621</f>
        <v>61</v>
      </c>
      <c r="S189" s="439">
        <f>[7]B!$I$2621</f>
        <v>28</v>
      </c>
      <c r="T189" s="439">
        <f>[7]B!$L$2621</f>
        <v>0</v>
      </c>
      <c r="U189" s="144"/>
      <c r="V189" s="97">
        <f>[7]B!$AL$2621</f>
        <v>4408040</v>
      </c>
    </row>
    <row r="190" spans="1:22" ht="15" customHeight="1" x14ac:dyDescent="0.2">
      <c r="A190" s="149"/>
      <c r="B190" s="150" t="s">
        <v>282</v>
      </c>
      <c r="C190" s="286">
        <f>[7]B!C2622</f>
        <v>0</v>
      </c>
      <c r="D190" s="286">
        <f>[7]B!H2622</f>
        <v>0</v>
      </c>
      <c r="E190" s="282">
        <f>[7]B!I2622</f>
        <v>0</v>
      </c>
      <c r="F190" s="282">
        <f>[7]B!J2622</f>
        <v>0</v>
      </c>
      <c r="G190" s="282">
        <f>[7]B!K2622</f>
        <v>0</v>
      </c>
      <c r="H190" s="282">
        <f>[7]B!L2622</f>
        <v>0</v>
      </c>
      <c r="I190" s="282">
        <f>[7]B!M2622</f>
        <v>0</v>
      </c>
      <c r="J190" s="282">
        <f>[7]B!N2622</f>
        <v>0</v>
      </c>
      <c r="K190" s="284"/>
      <c r="L190" s="282">
        <f>[7]B!AD2622</f>
        <v>0</v>
      </c>
      <c r="M190" s="282">
        <f>[7]B!AE2622</f>
        <v>0</v>
      </c>
      <c r="N190" s="282">
        <f>[7]B!AF2622</f>
        <v>0</v>
      </c>
      <c r="O190" s="282">
        <f>[7]B!AG2622</f>
        <v>0</v>
      </c>
      <c r="P190" s="282">
        <f>[7]B!AH2622</f>
        <v>0</v>
      </c>
      <c r="Q190" s="282">
        <f>[7]B!AI2622</f>
        <v>0</v>
      </c>
      <c r="R190" s="282">
        <f>[7]B!AJ2622</f>
        <v>0</v>
      </c>
      <c r="S190" s="439">
        <f>[7]B!$I$2622</f>
        <v>0</v>
      </c>
      <c r="T190" s="439">
        <f>[7]B!$L$2622</f>
        <v>0</v>
      </c>
      <c r="U190" s="144"/>
      <c r="V190" s="97">
        <f>[7]B!$AL$2622</f>
        <v>0</v>
      </c>
    </row>
    <row r="191" spans="1:22" ht="15" customHeight="1" x14ac:dyDescent="0.2">
      <c r="A191" s="149"/>
      <c r="B191" s="150" t="s">
        <v>283</v>
      </c>
      <c r="C191" s="439">
        <f>SUM([7]B!C2623:C2627)</f>
        <v>0</v>
      </c>
      <c r="D191" s="439">
        <f>SUM([7]B!H2623:H2627)</f>
        <v>0</v>
      </c>
      <c r="E191" s="441">
        <f>SUM([7]B!I2623:I2627)</f>
        <v>0</v>
      </c>
      <c r="F191" s="441">
        <f>SUM([7]B!J2623:J2627)</f>
        <v>0</v>
      </c>
      <c r="G191" s="441">
        <f>SUM([7]B!K2623:K2627)</f>
        <v>0</v>
      </c>
      <c r="H191" s="441">
        <f>SUM([7]B!L2623:L2627)</f>
        <v>0</v>
      </c>
      <c r="I191" s="441">
        <f>SUM([7]B!M2623:M2627)</f>
        <v>0</v>
      </c>
      <c r="J191" s="441">
        <f>SUM([7]B!N2623:N2627)</f>
        <v>0</v>
      </c>
      <c r="K191" s="284"/>
      <c r="L191" s="441">
        <f>SUM([7]B!AD2623:AD2627)</f>
        <v>0</v>
      </c>
      <c r="M191" s="441">
        <f>SUM([7]B!AE2623:AE2627)</f>
        <v>0</v>
      </c>
      <c r="N191" s="441">
        <f>SUM([7]B!AF2623:AF2627)</f>
        <v>0</v>
      </c>
      <c r="O191" s="441">
        <f>SUM([7]B!AG2623:AG2627)</f>
        <v>0</v>
      </c>
      <c r="P191" s="441">
        <f>SUM([7]B!AH2623:AH2627)</f>
        <v>0</v>
      </c>
      <c r="Q191" s="441">
        <f>SUM([7]B!AI2623:AI2627)</f>
        <v>0</v>
      </c>
      <c r="R191" s="441">
        <f>SUM([7]B!AJ2623:AJ2627)</f>
        <v>0</v>
      </c>
      <c r="S191" s="441">
        <f>SUM([7]B!I2623:I2627)</f>
        <v>0</v>
      </c>
      <c r="T191" s="441">
        <f>SUM([7]B!L2623:L2627)</f>
        <v>0</v>
      </c>
      <c r="U191" s="151"/>
      <c r="V191" s="441">
        <f>SUM([7]B!AL2623:AL2627)</f>
        <v>0</v>
      </c>
    </row>
    <row r="192" spans="1:22" ht="15" customHeight="1" x14ac:dyDescent="0.2">
      <c r="A192" s="145" t="s">
        <v>284</v>
      </c>
      <c r="B192" s="146" t="s">
        <v>285</v>
      </c>
      <c r="C192" s="279">
        <f>[7]B!C2858</f>
        <v>109</v>
      </c>
      <c r="D192" s="279">
        <f>[7]B!H2858</f>
        <v>91</v>
      </c>
      <c r="E192" s="282">
        <f>[7]B!I2858</f>
        <v>81</v>
      </c>
      <c r="F192" s="282">
        <f>[7]B!J2858</f>
        <v>10</v>
      </c>
      <c r="G192" s="282">
        <f>[7]B!K2858</f>
        <v>1</v>
      </c>
      <c r="H192" s="282">
        <f>[7]B!L2858</f>
        <v>17</v>
      </c>
      <c r="I192" s="282">
        <f>[7]B!M2858</f>
        <v>0</v>
      </c>
      <c r="J192" s="282">
        <f>[7]B!N2858</f>
        <v>0</v>
      </c>
      <c r="K192" s="280">
        <v>6</v>
      </c>
      <c r="L192" s="282">
        <f>[7]B!AD2858</f>
        <v>0</v>
      </c>
      <c r="M192" s="282">
        <f>[7]B!AE2858</f>
        <v>4</v>
      </c>
      <c r="N192" s="282">
        <f>[7]B!AF2858</f>
        <v>0</v>
      </c>
      <c r="O192" s="282">
        <f>[7]B!AG2858</f>
        <v>0</v>
      </c>
      <c r="P192" s="282">
        <f>[7]B!AH2858</f>
        <v>0</v>
      </c>
      <c r="Q192" s="282">
        <f>[7]B!AI2858</f>
        <v>0</v>
      </c>
      <c r="R192" s="282">
        <f>[7]B!AJ2858</f>
        <v>11</v>
      </c>
      <c r="S192" s="439">
        <f>[7]B!$I$2858</f>
        <v>81</v>
      </c>
      <c r="T192" s="439">
        <f>[7]B!$L$2858</f>
        <v>17</v>
      </c>
      <c r="U192" s="151"/>
      <c r="V192" s="100">
        <f>[7]B!$AL$2858</f>
        <v>36152510</v>
      </c>
    </row>
    <row r="193" spans="1:28" ht="15" customHeight="1" x14ac:dyDescent="0.2">
      <c r="A193" s="145" t="s">
        <v>286</v>
      </c>
      <c r="B193" s="146" t="s">
        <v>287</v>
      </c>
      <c r="C193" s="283">
        <f>SUM([7]B!C3084)</f>
        <v>76</v>
      </c>
      <c r="D193" s="283">
        <f>SUM([7]B!H3084)</f>
        <v>36</v>
      </c>
      <c r="E193" s="282">
        <f>SUM([7]B!I3084)</f>
        <v>36</v>
      </c>
      <c r="F193" s="282">
        <f>SUM([7]B!J3084)</f>
        <v>0</v>
      </c>
      <c r="G193" s="282">
        <f>SUM([7]B!K3084)</f>
        <v>0</v>
      </c>
      <c r="H193" s="282">
        <f>SUM([7]B!L3084)</f>
        <v>40</v>
      </c>
      <c r="I193" s="282">
        <f>SUM([7]B!M3084)</f>
        <v>0</v>
      </c>
      <c r="J193" s="282">
        <f>SUM([7]B!N3084)</f>
        <v>0</v>
      </c>
      <c r="K193" s="282">
        <v>75</v>
      </c>
      <c r="L193" s="282">
        <f>SUM([7]B!AD3084)</f>
        <v>0</v>
      </c>
      <c r="M193" s="282">
        <f>SUM([7]B!AE3084)</f>
        <v>0</v>
      </c>
      <c r="N193" s="282">
        <f>SUM([7]B!AF3084)</f>
        <v>0</v>
      </c>
      <c r="O193" s="282">
        <f>SUM([7]B!AG3084)</f>
        <v>0</v>
      </c>
      <c r="P193" s="282">
        <f>SUM([7]B!AH3084)</f>
        <v>0</v>
      </c>
      <c r="Q193" s="282">
        <f>SUM([7]B!AI3084)</f>
        <v>0</v>
      </c>
      <c r="R193" s="282">
        <f>SUM([7]B!AJ3084)</f>
        <v>0</v>
      </c>
      <c r="S193" s="439">
        <f>[7]B!$I$3084</f>
        <v>36</v>
      </c>
      <c r="T193" s="439">
        <f>[7]B!$L$3084</f>
        <v>40</v>
      </c>
      <c r="U193" s="151"/>
      <c r="V193" s="152">
        <f>[7]B!AL3084</f>
        <v>1099740</v>
      </c>
    </row>
    <row r="194" spans="1:28" ht="15" customHeight="1" x14ac:dyDescent="0.2">
      <c r="A194" s="153" t="s">
        <v>286</v>
      </c>
      <c r="B194" s="154" t="s">
        <v>288</v>
      </c>
      <c r="C194" s="287">
        <f>[7]B!C2870</f>
        <v>8</v>
      </c>
      <c r="D194" s="279">
        <f>[7]B!H2870</f>
        <v>5</v>
      </c>
      <c r="E194" s="288">
        <f>[7]B!I2870</f>
        <v>5</v>
      </c>
      <c r="F194" s="288">
        <f>[7]B!J2870</f>
        <v>0</v>
      </c>
      <c r="G194" s="288">
        <f>[7]B!K2870</f>
        <v>0</v>
      </c>
      <c r="H194" s="288">
        <f>[7]B!L2870</f>
        <v>3</v>
      </c>
      <c r="I194" s="288">
        <f>[7]B!M2870</f>
        <v>0</v>
      </c>
      <c r="J194" s="288">
        <f>[7]B!N2870</f>
        <v>0</v>
      </c>
      <c r="K194" s="289"/>
      <c r="L194" s="288">
        <f>[7]B!AD2870</f>
        <v>0</v>
      </c>
      <c r="M194" s="288">
        <f>[7]B!AE2870</f>
        <v>0</v>
      </c>
      <c r="N194" s="288">
        <f>[7]B!AF2870</f>
        <v>0</v>
      </c>
      <c r="O194" s="288">
        <f>[7]B!AG2870</f>
        <v>0</v>
      </c>
      <c r="P194" s="288">
        <f>[7]B!AH2870</f>
        <v>0</v>
      </c>
      <c r="Q194" s="288">
        <f>[7]B!AI2870</f>
        <v>0</v>
      </c>
      <c r="R194" s="288">
        <f>[7]B!AJ2870</f>
        <v>0</v>
      </c>
      <c r="S194" s="144"/>
      <c r="T194" s="144"/>
      <c r="U194" s="442">
        <f>[7]B!C2870</f>
        <v>8</v>
      </c>
      <c r="V194" s="442">
        <f>+([7]B!$AL2870)*0.75</f>
        <v>246900</v>
      </c>
    </row>
    <row r="195" spans="1:28" s="3" customFormat="1" ht="15" customHeight="1" x14ac:dyDescent="0.2">
      <c r="A195" s="610" t="s">
        <v>289</v>
      </c>
      <c r="B195" s="610"/>
      <c r="C195" s="290">
        <f>SUM(C175:C188)+C192+C193+C194</f>
        <v>900</v>
      </c>
      <c r="D195" s="290">
        <f t="shared" ref="D195:J195" si="9">SUM(D175:D188)+D192+D193+D194</f>
        <v>745</v>
      </c>
      <c r="E195" s="290">
        <f t="shared" si="9"/>
        <v>544</v>
      </c>
      <c r="F195" s="290">
        <f t="shared" si="9"/>
        <v>201</v>
      </c>
      <c r="G195" s="290">
        <f t="shared" si="9"/>
        <v>12</v>
      </c>
      <c r="H195" s="290">
        <f t="shared" si="9"/>
        <v>128</v>
      </c>
      <c r="I195" s="290">
        <f t="shared" si="9"/>
        <v>14</v>
      </c>
      <c r="J195" s="290">
        <f t="shared" si="9"/>
        <v>1</v>
      </c>
      <c r="K195" s="290">
        <f>SUM(K176:K182)+K192+K193+K184+K185+K186+K187</f>
        <v>226</v>
      </c>
      <c r="L195" s="290">
        <f t="shared" ref="L195:R195" si="10">SUM(L175:L188)+L192+L193+L194</f>
        <v>0</v>
      </c>
      <c r="M195" s="290">
        <f t="shared" si="10"/>
        <v>4</v>
      </c>
      <c r="N195" s="290">
        <f t="shared" si="10"/>
        <v>0</v>
      </c>
      <c r="O195" s="290">
        <f t="shared" si="10"/>
        <v>0</v>
      </c>
      <c r="P195" s="290">
        <f t="shared" si="10"/>
        <v>0</v>
      </c>
      <c r="Q195" s="290">
        <f t="shared" si="10"/>
        <v>0</v>
      </c>
      <c r="R195" s="290">
        <f t="shared" si="10"/>
        <v>204</v>
      </c>
      <c r="S195" s="443">
        <f>SUM(S175:S188)+S192+S193</f>
        <v>539</v>
      </c>
      <c r="T195" s="443">
        <f>SUM(T175:T188)+T192+T193</f>
        <v>125</v>
      </c>
      <c r="U195" s="442">
        <f>SUM(U194)</f>
        <v>8</v>
      </c>
      <c r="V195" s="102">
        <f>SUM(V175:V188)+V192+V193+V194</f>
        <v>150101285</v>
      </c>
    </row>
    <row r="196" spans="1:28" ht="24.95" customHeight="1" x14ac:dyDescent="0.2">
      <c r="A196" s="648" t="s">
        <v>290</v>
      </c>
      <c r="B196" s="648"/>
      <c r="C196" s="648"/>
      <c r="D196" s="648"/>
      <c r="E196" s="648"/>
      <c r="F196" s="648"/>
    </row>
    <row r="197" spans="1:28" ht="51" customHeight="1" x14ac:dyDescent="0.2">
      <c r="A197" s="550" t="s">
        <v>291</v>
      </c>
      <c r="B197" s="625"/>
      <c r="C197" s="556" t="s">
        <v>160</v>
      </c>
      <c r="D197" s="556" t="s">
        <v>292</v>
      </c>
      <c r="E197" s="596" t="s">
        <v>293</v>
      </c>
      <c r="F197" s="596" t="s">
        <v>294</v>
      </c>
      <c r="G197" s="476" t="s">
        <v>295</v>
      </c>
      <c r="H197" s="476" t="s">
        <v>296</v>
      </c>
      <c r="I197" s="476" t="s">
        <v>297</v>
      </c>
      <c r="J197" s="291" t="s">
        <v>297</v>
      </c>
    </row>
    <row r="198" spans="1:28" ht="32.25" customHeight="1" x14ac:dyDescent="0.2">
      <c r="A198" s="554"/>
      <c r="B198" s="627"/>
      <c r="C198" s="558"/>
      <c r="D198" s="558"/>
      <c r="E198" s="598"/>
      <c r="F198" s="598"/>
      <c r="G198" s="292" t="s">
        <v>293</v>
      </c>
      <c r="H198" s="292" t="s">
        <v>294</v>
      </c>
      <c r="I198" s="292" t="s">
        <v>293</v>
      </c>
      <c r="J198" s="293" t="s">
        <v>294</v>
      </c>
      <c r="S198" s="3"/>
      <c r="T198" s="3"/>
      <c r="U198" s="3"/>
      <c r="V198" s="3"/>
    </row>
    <row r="199" spans="1:28" ht="15" customHeight="1" x14ac:dyDescent="0.2">
      <c r="A199" s="604" t="s">
        <v>298</v>
      </c>
      <c r="B199" s="643"/>
      <c r="C199" s="445">
        <f>SUM(E199:F199)</f>
        <v>377</v>
      </c>
      <c r="D199" s="294">
        <v>238</v>
      </c>
      <c r="E199" s="295">
        <f>SUM([7]B!P1380,[7]B!P1514,[7]B!P1696,[7]B!P1760,[7]B!P1834,[7]B!P1877,[7]B!P2093,[7]B!P2103,[7]B!P2190,[7]B!P2379,[7]B!P2419,[7]B!P2541,[7]B!P2575,[7]B!P2615,[7]B!P2631,[7]B!P2858,[7]B!P2870,[7]B!P3073)</f>
        <v>40</v>
      </c>
      <c r="F199" s="295">
        <f>SUM([7]B!Q1380,[7]B!Q1514,[7]B!Q1696,[7]B!Q1760,[7]B!Q1834,[7]B!Q1877,[7]B!Q2093,[7]B!Q2103,[7]B!Q2190,[7]B!Q2379,[7]B!Q2419,[7]B!Q2541,[7]B!Q2575,[7]B!Q2615,[7]B!Q2631,[7]B!Q2858,[7]B!Q2870,[7]B!Q3073)</f>
        <v>337</v>
      </c>
      <c r="G199" s="294"/>
      <c r="H199" s="296"/>
      <c r="I199" s="296"/>
      <c r="J199" s="297"/>
      <c r="K199" s="158" t="str">
        <f>AA199</f>
        <v/>
      </c>
      <c r="AA199" s="159" t="str">
        <f>IF(C199&lt;D199,"Beneficiarios MAI no puede ser mayor al TOTAL","")</f>
        <v/>
      </c>
      <c r="AB199" s="159">
        <f>IF(C199&lt;D199,1,0)</f>
        <v>0</v>
      </c>
    </row>
    <row r="200" spans="1:28" ht="15" customHeight="1" x14ac:dyDescent="0.2">
      <c r="A200" s="644" t="s">
        <v>299</v>
      </c>
      <c r="B200" s="645"/>
      <c r="C200" s="445">
        <f>SUM(E200:F200)</f>
        <v>144</v>
      </c>
      <c r="D200" s="298">
        <v>89</v>
      </c>
      <c r="E200" s="299">
        <f>SUM([7]B!S1380,[7]B!S1514,[7]B!S1696,[7]B!S1760,[7]B!S1834,[7]B!S1877,[7]B!S2093,[7]B!S2103,[7]B!S2190,[7]B!S2379,[7]B!S2419,[7]B!S2541,[7]B!S2575,[7]B!S2615,[7]B!S2631,[7]B!S2858,[7]B!S2870,[7]B!S3073)</f>
        <v>40</v>
      </c>
      <c r="F200" s="299">
        <f>SUM([7]B!T1380,[7]B!T1514,[7]B!T1696,[7]B!T1760,[7]B!T1834,[7]B!T1877,[7]B!T2093,[7]B!T2103,[7]B!T2190,[7]B!T2379,[7]B!T2419,[7]B!T2541,[7]B!T2575,[7]B!T2615,[7]B!T2631,[7]B!T2858,[7]B!T2870,[7]B!T3073)</f>
        <v>104</v>
      </c>
      <c r="G200" s="298"/>
      <c r="H200" s="300"/>
      <c r="I200" s="300"/>
      <c r="J200" s="300"/>
      <c r="K200" s="158" t="str">
        <f>AA200</f>
        <v/>
      </c>
      <c r="S200" s="3"/>
      <c r="T200" s="3"/>
      <c r="V200" s="3"/>
      <c r="AA200" s="159" t="str">
        <f>IF(C200&lt;D200,"Beneficiarios MAI no puede ser mayor al TOTAL","")</f>
        <v/>
      </c>
      <c r="AB200" s="159">
        <f>IF(C200&lt;D200,1,0)</f>
        <v>0</v>
      </c>
    </row>
    <row r="201" spans="1:28" ht="15" customHeight="1" x14ac:dyDescent="0.2">
      <c r="A201" s="646" t="s">
        <v>300</v>
      </c>
      <c r="B201" s="160" t="s">
        <v>301</v>
      </c>
      <c r="C201" s="445">
        <f>SUM(E201:F201)</f>
        <v>153</v>
      </c>
      <c r="D201" s="294">
        <v>140</v>
      </c>
      <c r="E201" s="295">
        <f>SUM([7]B!Y1380,[7]B!Y1514,[7]B!Y1696,[7]B!Y1760,[7]B!Y1834,[7]B!Y1877,[7]B!Y2093,[7]B!Y2103,[7]B!Y2190,[7]B!Y2379,[7]B!Y2419,[7]B!Y2541,[7]B!Y2575,[7]B!Y2615,[7]B!Y2631,[7]B!Y2858,[7]B!Y2870,[7]B!Y3073)</f>
        <v>6</v>
      </c>
      <c r="F201" s="295">
        <f>SUM([7]B!Z1380,[7]B!Z1514,[7]B!Z1696,[7]B!Z1760,[7]B!Z1834,[7]B!Z1877,[7]B!Z2093,[7]B!Z2103,[7]B!Z2190,[7]B!Z2379,[7]B!Z2419,[7]B!Z2541,[7]B!Z2575,[7]B!Z2615,[7]B!Z2631,[7]B!Z2858,[7]B!Z2870,[7]B!Z3073)</f>
        <v>147</v>
      </c>
      <c r="G201" s="294"/>
      <c r="H201" s="296"/>
      <c r="I201" s="296"/>
      <c r="J201" s="296"/>
      <c r="K201" s="158" t="str">
        <f>AA201</f>
        <v/>
      </c>
      <c r="AA201" s="159" t="str">
        <f>IF(C201&lt;D201,"Beneficiarios MAI no puede ser mayor al TOTAL","")</f>
        <v/>
      </c>
      <c r="AB201" s="159">
        <f>IF(C201&lt;D201,1,0)</f>
        <v>0</v>
      </c>
    </row>
    <row r="202" spans="1:28" ht="15" customHeight="1" x14ac:dyDescent="0.2">
      <c r="A202" s="647"/>
      <c r="B202" s="161" t="s">
        <v>302</v>
      </c>
      <c r="C202" s="446">
        <f>SUM(E202:F202)</f>
        <v>0</v>
      </c>
      <c r="D202" s="301"/>
      <c r="E202" s="302">
        <f>SUM([7]B!V1380,[7]B!V1514,[7]B!V1696,[7]B!V1760,[7]B!V1834,[7]B!V1877,[7]B!V2093,[7]B!V2103,[7]B!V2190,[7]B!V2379,[7]B!V2419,[7]B!V2541,[7]B!V2575,[7]B!V2615,[7]B!V2631,[7]B!V2858,[7]B!V2870,[7]B!V3073)</f>
        <v>0</v>
      </c>
      <c r="F202" s="302">
        <f>SUM([7]B!W1380,[7]B!W1514,[7]B!W1696,[7]B!W1760,[7]B!W1834,[7]B!W1877,[7]B!W2093,[7]B!W2103,[7]B!W2190,[7]B!W2379,[7]B!W2419,[7]B!W2541,[7]B!W2575,[7]B!W2615,[7]B!W2631,[7]B!W2858,[7]B!W2870,[7]B!W3073)</f>
        <v>0</v>
      </c>
      <c r="G202" s="301"/>
      <c r="H202" s="303"/>
      <c r="I202" s="303"/>
      <c r="J202" s="303"/>
      <c r="K202" s="158" t="str">
        <f>AA202</f>
        <v/>
      </c>
      <c r="AA202" s="159" t="str">
        <f>IF(C202&lt;D202,"Beneficiarios MAI no puede ser mayor al TOTAL","")</f>
        <v/>
      </c>
      <c r="AB202" s="159">
        <f>IF(C202&lt;D202,1,0)</f>
        <v>0</v>
      </c>
    </row>
    <row r="203" spans="1:28" ht="24.95" customHeight="1" x14ac:dyDescent="0.2">
      <c r="A203" s="648" t="s">
        <v>303</v>
      </c>
      <c r="B203" s="648"/>
      <c r="C203" s="480"/>
      <c r="D203" s="480"/>
      <c r="E203" s="2"/>
      <c r="F203" s="2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</row>
    <row r="204" spans="1:28" ht="29.25" customHeight="1" x14ac:dyDescent="0.2">
      <c r="A204" s="649" t="s">
        <v>304</v>
      </c>
      <c r="B204" s="650"/>
      <c r="C204" s="556" t="s">
        <v>5</v>
      </c>
      <c r="D204" s="574" t="s">
        <v>6</v>
      </c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74"/>
    </row>
    <row r="205" spans="1:28" ht="20.25" customHeight="1" x14ac:dyDescent="0.2">
      <c r="A205" s="651"/>
      <c r="B205" s="652"/>
      <c r="C205" s="558"/>
      <c r="D205" s="575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74"/>
    </row>
    <row r="206" spans="1:28" ht="15" customHeight="1" x14ac:dyDescent="0.2">
      <c r="A206" s="660" t="s">
        <v>305</v>
      </c>
      <c r="B206" s="661"/>
      <c r="C206" s="447">
        <f>[7]B!C2862</f>
        <v>3</v>
      </c>
      <c r="D206" s="448">
        <f>[7]B!I2862</f>
        <v>3</v>
      </c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74"/>
      <c r="U206" s="74"/>
    </row>
    <row r="207" spans="1:28" ht="15" customHeight="1" x14ac:dyDescent="0.2">
      <c r="A207" s="662" t="s">
        <v>306</v>
      </c>
      <c r="B207" s="662"/>
      <c r="C207" s="449">
        <f>SUM([7]B!C2861+[7]B!C2863)</f>
        <v>4</v>
      </c>
      <c r="D207" s="450">
        <f>[7]B!I2861+[7]B!I2863</f>
        <v>4</v>
      </c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74"/>
    </row>
    <row r="208" spans="1:28" ht="24.95" customHeight="1" x14ac:dyDescent="0.2">
      <c r="A208" s="663" t="s">
        <v>307</v>
      </c>
      <c r="B208" s="663"/>
      <c r="C208" s="482"/>
      <c r="D208" s="304"/>
      <c r="E208" s="304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74"/>
      <c r="S208" s="260"/>
      <c r="T208" s="260"/>
    </row>
    <row r="209" spans="1:22" ht="24.95" customHeight="1" x14ac:dyDescent="0.2">
      <c r="A209" s="664" t="s">
        <v>229</v>
      </c>
      <c r="B209" s="664"/>
      <c r="C209" s="556" t="s">
        <v>160</v>
      </c>
      <c r="D209" s="588" t="s">
        <v>230</v>
      </c>
      <c r="E209" s="589"/>
      <c r="F209" s="589"/>
      <c r="G209" s="589"/>
      <c r="H209" s="590" t="s">
        <v>172</v>
      </c>
      <c r="I209" s="591"/>
      <c r="J209" s="592"/>
      <c r="K209" s="665" t="s">
        <v>173</v>
      </c>
      <c r="L209" s="614"/>
      <c r="M209" s="614"/>
      <c r="N209" s="596" t="s">
        <v>174</v>
      </c>
      <c r="O209" s="599" t="s">
        <v>175</v>
      </c>
      <c r="P209" s="600"/>
      <c r="Q209" s="568" t="s">
        <v>176</v>
      </c>
    </row>
    <row r="210" spans="1:22" s="84" customFormat="1" ht="20.100000000000001" customHeight="1" x14ac:dyDescent="0.2">
      <c r="A210" s="664"/>
      <c r="B210" s="664"/>
      <c r="C210" s="557"/>
      <c r="D210" s="615" t="s">
        <v>178</v>
      </c>
      <c r="E210" s="621" t="s">
        <v>179</v>
      </c>
      <c r="F210" s="621"/>
      <c r="G210" s="578" t="s">
        <v>239</v>
      </c>
      <c r="H210" s="580" t="s">
        <v>181</v>
      </c>
      <c r="I210" s="582" t="s">
        <v>182</v>
      </c>
      <c r="J210" s="584" t="s">
        <v>183</v>
      </c>
      <c r="K210" s="586" t="s">
        <v>308</v>
      </c>
      <c r="L210" s="587" t="s">
        <v>185</v>
      </c>
      <c r="M210" s="601" t="s">
        <v>186</v>
      </c>
      <c r="N210" s="597"/>
      <c r="O210" s="602" t="s">
        <v>187</v>
      </c>
      <c r="P210" s="603" t="s">
        <v>188</v>
      </c>
      <c r="Q210" s="569"/>
      <c r="S210" s="5"/>
      <c r="T210" s="5"/>
      <c r="U210" s="5"/>
      <c r="V210" s="5"/>
    </row>
    <row r="211" spans="1:22" s="84" customFormat="1" ht="20.100000000000001" customHeight="1" x14ac:dyDescent="0.2">
      <c r="A211" s="664"/>
      <c r="B211" s="664"/>
      <c r="C211" s="558"/>
      <c r="D211" s="616"/>
      <c r="E211" s="121" t="s">
        <v>189</v>
      </c>
      <c r="F211" s="89" t="s">
        <v>190</v>
      </c>
      <c r="G211" s="579"/>
      <c r="H211" s="581"/>
      <c r="I211" s="583"/>
      <c r="J211" s="585"/>
      <c r="K211" s="586"/>
      <c r="L211" s="587"/>
      <c r="M211" s="601"/>
      <c r="N211" s="598"/>
      <c r="O211" s="602"/>
      <c r="P211" s="603"/>
      <c r="Q211" s="570"/>
      <c r="S211" s="5"/>
      <c r="T211" s="5"/>
      <c r="U211" s="5"/>
      <c r="V211" s="5"/>
    </row>
    <row r="212" spans="1:22" ht="15" customHeight="1" x14ac:dyDescent="0.2">
      <c r="A212" s="667" t="s">
        <v>309</v>
      </c>
      <c r="B212" s="165" t="s">
        <v>310</v>
      </c>
      <c r="C212" s="165">
        <f>SUM([7]B!C1242:C1282)</f>
        <v>29</v>
      </c>
      <c r="D212" s="165">
        <f>SUM([7]B!D1242:D1285)</f>
        <v>29</v>
      </c>
      <c r="E212" s="165">
        <f>SUM([7]B!E1242:E1285)</f>
        <v>29</v>
      </c>
      <c r="F212" s="165">
        <f>SUM([7]B!F1242:F1285)</f>
        <v>0</v>
      </c>
      <c r="G212" s="165">
        <f>SUM([7]B!G1242:G1285)</f>
        <v>0</v>
      </c>
      <c r="H212" s="165">
        <f>SUM([7]B!AA1242:AA1285)</f>
        <v>11</v>
      </c>
      <c r="I212" s="165">
        <f>SUM([7]B!AB1242:AB1285)</f>
        <v>18</v>
      </c>
      <c r="J212" s="165">
        <f>SUM([7]B!AC1242:AC1285)</f>
        <v>0</v>
      </c>
      <c r="K212" s="165">
        <f>SUM([7]B!AD1242:AD1285)</f>
        <v>0</v>
      </c>
      <c r="L212" s="165">
        <f>SUM([7]B!AE1242:AE1285)</f>
        <v>0</v>
      </c>
      <c r="M212" s="165">
        <f>SUM([7]B!AF1242:AF1285)</f>
        <v>0</v>
      </c>
      <c r="N212" s="165">
        <f>SUM([7]B!AG1242:AG1285)</f>
        <v>0</v>
      </c>
      <c r="O212" s="165">
        <f>SUM([7]B!AH1242:AH1285)</f>
        <v>0</v>
      </c>
      <c r="P212" s="165">
        <f>SUM([7]B!AI1242:AI1285)</f>
        <v>0</v>
      </c>
      <c r="Q212" s="165">
        <f>SUM([7]B!AJ1242:AJ1285)</f>
        <v>0</v>
      </c>
    </row>
    <row r="213" spans="1:22" ht="15" customHeight="1" x14ac:dyDescent="0.2">
      <c r="A213" s="563"/>
      <c r="B213" s="166" t="s">
        <v>311</v>
      </c>
      <c r="C213" s="305">
        <f>SUM([7]B!C1283:C1297)</f>
        <v>6</v>
      </c>
      <c r="D213" s="305">
        <f>SUM([7]B!D1286:D1297)</f>
        <v>6</v>
      </c>
      <c r="E213" s="305">
        <f>SUM([7]B!E1286:E1297)</f>
        <v>6</v>
      </c>
      <c r="F213" s="305">
        <f>SUM([7]B!F1286:F1297)</f>
        <v>0</v>
      </c>
      <c r="G213" s="305">
        <f>SUM([7]B!G1286:G1297)</f>
        <v>0</v>
      </c>
      <c r="H213" s="305">
        <f>SUM([7]B!AA1286:AA1297)</f>
        <v>0</v>
      </c>
      <c r="I213" s="305">
        <f>SUM([7]B!AB1286:AB1297)</f>
        <v>3</v>
      </c>
      <c r="J213" s="305">
        <f>SUM([7]B!AC1286:AC1297)</f>
        <v>3</v>
      </c>
      <c r="K213" s="305">
        <f>SUM([7]B!AD1286:AD1297)</f>
        <v>0</v>
      </c>
      <c r="L213" s="305">
        <f>SUM([7]B!AE1286:AE1297)</f>
        <v>0</v>
      </c>
      <c r="M213" s="305">
        <f>SUM([7]B!AF1286:AF1297)</f>
        <v>0</v>
      </c>
      <c r="N213" s="305">
        <f>SUM([7]B!AG1286:AG1297)</f>
        <v>0</v>
      </c>
      <c r="O213" s="305">
        <f>SUM([7]B!AH1286:AH1297)</f>
        <v>0</v>
      </c>
      <c r="P213" s="305">
        <f>SUM([7]B!AI1286:AI1297)</f>
        <v>0</v>
      </c>
      <c r="Q213" s="305">
        <f>SUM([7]B!AJ1286:AJ1297)</f>
        <v>0</v>
      </c>
      <c r="U213" s="84"/>
      <c r="V213" s="84"/>
    </row>
    <row r="214" spans="1:22" ht="15" customHeight="1" x14ac:dyDescent="0.2">
      <c r="A214" s="668"/>
      <c r="B214" s="479" t="s">
        <v>160</v>
      </c>
      <c r="C214" s="168">
        <f>SUM(C212:C213)</f>
        <v>35</v>
      </c>
      <c r="D214" s="306">
        <f>SUM(D212:D213)</f>
        <v>35</v>
      </c>
      <c r="E214" s="307">
        <f t="shared" ref="E214:Q214" si="11">SUM(E212:E213)</f>
        <v>35</v>
      </c>
      <c r="F214" s="308">
        <f t="shared" si="11"/>
        <v>0</v>
      </c>
      <c r="G214" s="309">
        <f t="shared" si="11"/>
        <v>0</v>
      </c>
      <c r="H214" s="307">
        <f t="shared" si="11"/>
        <v>11</v>
      </c>
      <c r="I214" s="310">
        <f t="shared" si="11"/>
        <v>21</v>
      </c>
      <c r="J214" s="308">
        <f t="shared" si="11"/>
        <v>3</v>
      </c>
      <c r="K214" s="307">
        <f t="shared" si="11"/>
        <v>0</v>
      </c>
      <c r="L214" s="310">
        <f t="shared" si="11"/>
        <v>0</v>
      </c>
      <c r="M214" s="308">
        <f t="shared" si="11"/>
        <v>0</v>
      </c>
      <c r="N214" s="308">
        <f t="shared" si="11"/>
        <v>0</v>
      </c>
      <c r="O214" s="307">
        <f t="shared" si="11"/>
        <v>0</v>
      </c>
      <c r="P214" s="308">
        <f t="shared" si="11"/>
        <v>0</v>
      </c>
      <c r="Q214" s="306">
        <f t="shared" si="11"/>
        <v>0</v>
      </c>
      <c r="U214" s="84"/>
      <c r="V214" s="84"/>
    </row>
    <row r="215" spans="1:22" ht="15" customHeight="1" x14ac:dyDescent="0.2">
      <c r="A215" s="667" t="s">
        <v>312</v>
      </c>
      <c r="B215" s="165" t="s">
        <v>310</v>
      </c>
      <c r="C215" s="484">
        <f>SUM([7]B!C1382:C1420)</f>
        <v>753</v>
      </c>
      <c r="D215" s="484">
        <f>SUM([7]B!D1382:D1420)</f>
        <v>752</v>
      </c>
      <c r="E215" s="484">
        <f>SUM([7]B!E1382:E1420)</f>
        <v>751</v>
      </c>
      <c r="F215" s="484">
        <f>SUM([7]B!F1382:F1420)</f>
        <v>1</v>
      </c>
      <c r="G215" s="484">
        <f>SUM([7]B!G1382:G1420)</f>
        <v>1</v>
      </c>
      <c r="H215" s="484">
        <f>SUM([7]B!AA1382:AA1420)</f>
        <v>5</v>
      </c>
      <c r="I215" s="484">
        <f>SUM([7]B!AB1382:AB1420)</f>
        <v>748</v>
      </c>
      <c r="J215" s="484">
        <f>SUM([7]B!AC1382:AC1420)</f>
        <v>0</v>
      </c>
      <c r="K215" s="484">
        <f>SUM([7]B!AD1382:AD1420)</f>
        <v>0</v>
      </c>
      <c r="L215" s="484">
        <f>SUM([7]B!AE1382:AE1420)</f>
        <v>0</v>
      </c>
      <c r="M215" s="484">
        <f>SUM([7]B!AF1382:AF1420)</f>
        <v>0</v>
      </c>
      <c r="N215" s="484">
        <f>SUM([7]B!AG1382:AG1420)</f>
        <v>0</v>
      </c>
      <c r="O215" s="484">
        <f>SUM([7]B!AH1382:AH1420)</f>
        <v>0</v>
      </c>
      <c r="P215" s="484">
        <f>SUM([7]B!AI1382:AI1420)</f>
        <v>3</v>
      </c>
      <c r="Q215" s="169">
        <f>SUM([7]B!AJ1382:AJ1420)</f>
        <v>2</v>
      </c>
      <c r="S215" s="84"/>
      <c r="T215" s="84"/>
    </row>
    <row r="216" spans="1:22" ht="15" customHeight="1" x14ac:dyDescent="0.2">
      <c r="A216" s="563"/>
      <c r="B216" s="166" t="s">
        <v>313</v>
      </c>
      <c r="C216" s="311">
        <f>SUM([7]B!C1421:C1428)</f>
        <v>324</v>
      </c>
      <c r="D216" s="311">
        <f>SUM([7]B!D1421:D1428)</f>
        <v>324</v>
      </c>
      <c r="E216" s="311">
        <f>SUM([7]B!E1421:E1428)</f>
        <v>324</v>
      </c>
      <c r="F216" s="311">
        <f>SUM([7]B!F1421:F1428)</f>
        <v>0</v>
      </c>
      <c r="G216" s="311">
        <f>SUM([7]B!G1421:G1428)</f>
        <v>0</v>
      </c>
      <c r="H216" s="311">
        <f>SUM([7]B!AA1421:AA1428)</f>
        <v>0</v>
      </c>
      <c r="I216" s="311">
        <f>SUM([7]B!AB1421:AB1428)</f>
        <v>324</v>
      </c>
      <c r="J216" s="311">
        <f>SUM([7]B!AC1421:AC1428)</f>
        <v>0</v>
      </c>
      <c r="K216" s="311">
        <f>SUM([7]B!AD1421:AD1428)</f>
        <v>0</v>
      </c>
      <c r="L216" s="311">
        <f>SUM([7]B!AE1421:AE1428)</f>
        <v>0</v>
      </c>
      <c r="M216" s="311">
        <f>SUM([7]B!AF1421:AF1428)</f>
        <v>0</v>
      </c>
      <c r="N216" s="311">
        <f>SUM([7]B!AG1421:AG1428)</f>
        <v>0</v>
      </c>
      <c r="O216" s="311">
        <f>SUM([7]B!AH1421:AH1428)</f>
        <v>0</v>
      </c>
      <c r="P216" s="311">
        <f>SUM([7]B!AI1421:AI1428)</f>
        <v>0</v>
      </c>
      <c r="Q216" s="312">
        <f>SUM([7]B!AJ1421:AJ1428)</f>
        <v>0</v>
      </c>
      <c r="S216" s="84"/>
      <c r="T216" s="84"/>
    </row>
    <row r="217" spans="1:22" ht="15" customHeight="1" x14ac:dyDescent="0.2">
      <c r="A217" s="668"/>
      <c r="B217" s="479" t="s">
        <v>160</v>
      </c>
      <c r="C217" s="309">
        <f>SUM(C215:C216)</f>
        <v>1077</v>
      </c>
      <c r="D217" s="309">
        <f>SUM(D215:D216)</f>
        <v>1076</v>
      </c>
      <c r="E217" s="309">
        <f t="shared" ref="E217:Q217" si="12">SUM(E215:E216)</f>
        <v>1075</v>
      </c>
      <c r="F217" s="309">
        <f t="shared" si="12"/>
        <v>1</v>
      </c>
      <c r="G217" s="309">
        <f t="shared" si="12"/>
        <v>1</v>
      </c>
      <c r="H217" s="309">
        <f t="shared" si="12"/>
        <v>5</v>
      </c>
      <c r="I217" s="309">
        <f t="shared" si="12"/>
        <v>1072</v>
      </c>
      <c r="J217" s="309">
        <f t="shared" si="12"/>
        <v>0</v>
      </c>
      <c r="K217" s="309">
        <f t="shared" si="12"/>
        <v>0</v>
      </c>
      <c r="L217" s="309">
        <f t="shared" si="12"/>
        <v>0</v>
      </c>
      <c r="M217" s="309">
        <f t="shared" si="12"/>
        <v>0</v>
      </c>
      <c r="N217" s="309">
        <f t="shared" si="12"/>
        <v>0</v>
      </c>
      <c r="O217" s="309">
        <f t="shared" si="12"/>
        <v>0</v>
      </c>
      <c r="P217" s="309">
        <f t="shared" si="12"/>
        <v>3</v>
      </c>
      <c r="Q217" s="306">
        <f t="shared" si="12"/>
        <v>2</v>
      </c>
    </row>
    <row r="218" spans="1:22" ht="15" customHeight="1" x14ac:dyDescent="0.2">
      <c r="A218" s="667" t="s">
        <v>314</v>
      </c>
      <c r="B218" s="165" t="s">
        <v>310</v>
      </c>
      <c r="C218" s="311">
        <f>SUM([7]B!C1516:C1569)</f>
        <v>805</v>
      </c>
      <c r="D218" s="311">
        <f>SUM([7]B!D1516:D1569)</f>
        <v>804</v>
      </c>
      <c r="E218" s="311">
        <f>SUM([7]B!E1516:E1569)</f>
        <v>804</v>
      </c>
      <c r="F218" s="311">
        <f>SUM([7]B!F1516:F1564)</f>
        <v>0</v>
      </c>
      <c r="G218" s="311">
        <f>SUM([7]B!G1516:G1564)</f>
        <v>1</v>
      </c>
      <c r="H218" s="311">
        <f>SUM([7]B!AA1516:AA1564)</f>
        <v>463</v>
      </c>
      <c r="I218" s="311">
        <f>SUM([7]B!AB1516:AB1564)</f>
        <v>341</v>
      </c>
      <c r="J218" s="311">
        <f>SUM([7]B!AC1516:AC1564)</f>
        <v>1</v>
      </c>
      <c r="K218" s="311">
        <f>SUM([7]B!AD1516:AD1564)</f>
        <v>0</v>
      </c>
      <c r="L218" s="311">
        <f>SUM([7]B!AE1516:AE1564)</f>
        <v>0</v>
      </c>
      <c r="M218" s="311">
        <f>SUM([7]B!AF1516:AF1564)</f>
        <v>0</v>
      </c>
      <c r="N218" s="311">
        <f>SUM([7]B!AG1516:AG1564)</f>
        <v>0</v>
      </c>
      <c r="O218" s="311">
        <f>SUM([7]B!AH1516:AH1564)</f>
        <v>0</v>
      </c>
      <c r="P218" s="311">
        <f>SUM([7]B!AI1516:AI1564)</f>
        <v>0</v>
      </c>
      <c r="Q218" s="312">
        <f>SUM([7]B!AJ1516:AJ1564)</f>
        <v>1</v>
      </c>
    </row>
    <row r="219" spans="1:22" ht="15" customHeight="1" x14ac:dyDescent="0.2">
      <c r="A219" s="563"/>
      <c r="B219" s="170" t="s">
        <v>313</v>
      </c>
      <c r="C219" s="311">
        <f>SUM([7]B!C1570:C1585)</f>
        <v>5</v>
      </c>
      <c r="D219" s="311">
        <f>SUM([7]B!D1570:D1585)</f>
        <v>5</v>
      </c>
      <c r="E219" s="311">
        <f>SUM([7]B!E1570:E1585)</f>
        <v>5</v>
      </c>
      <c r="F219" s="311">
        <f>SUM([7]B!F1570:F1585)</f>
        <v>0</v>
      </c>
      <c r="G219" s="311">
        <f>SUM([7]B!G1570:G1585)</f>
        <v>0</v>
      </c>
      <c r="H219" s="311">
        <f>SUM([7]B!AA1570:AA1585)</f>
        <v>0</v>
      </c>
      <c r="I219" s="311">
        <f>SUM([7]B!AB1570:AB1585)</f>
        <v>5</v>
      </c>
      <c r="J219" s="311">
        <f>SUM([7]B!AC1570:AC1585)</f>
        <v>0</v>
      </c>
      <c r="K219" s="311">
        <f>SUM([7]B!AD1570:AD1585)</f>
        <v>0</v>
      </c>
      <c r="L219" s="311">
        <f>SUM([7]B!AE1570:AE1585)</f>
        <v>0</v>
      </c>
      <c r="M219" s="311">
        <f>SUM([7]B!AF1570:AF1585)</f>
        <v>0</v>
      </c>
      <c r="N219" s="311">
        <f>SUM([7]B!AG1570:AG1585)</f>
        <v>0</v>
      </c>
      <c r="O219" s="311">
        <f>SUM([7]B!AH1570:AH1585)</f>
        <v>0</v>
      </c>
      <c r="P219" s="311">
        <f>SUM([7]B!AI1570:AI1585)</f>
        <v>0</v>
      </c>
      <c r="Q219" s="312">
        <f>SUM([7]B!AJ1570:AJ1585)</f>
        <v>0</v>
      </c>
    </row>
    <row r="220" spans="1:22" ht="15" customHeight="1" x14ac:dyDescent="0.2">
      <c r="A220" s="668"/>
      <c r="B220" s="479" t="s">
        <v>160</v>
      </c>
      <c r="C220" s="309">
        <f>SUM(C218:C219)</f>
        <v>810</v>
      </c>
      <c r="D220" s="309">
        <f t="shared" ref="D220:Q220" si="13">SUM(D218:D219)</f>
        <v>809</v>
      </c>
      <c r="E220" s="309">
        <f t="shared" si="13"/>
        <v>809</v>
      </c>
      <c r="F220" s="309">
        <f t="shared" si="13"/>
        <v>0</v>
      </c>
      <c r="G220" s="309">
        <f t="shared" si="13"/>
        <v>1</v>
      </c>
      <c r="H220" s="309">
        <f t="shared" si="13"/>
        <v>463</v>
      </c>
      <c r="I220" s="309">
        <f t="shared" si="13"/>
        <v>346</v>
      </c>
      <c r="J220" s="309">
        <f t="shared" si="13"/>
        <v>1</v>
      </c>
      <c r="K220" s="309">
        <f t="shared" si="13"/>
        <v>0</v>
      </c>
      <c r="L220" s="309">
        <f t="shared" si="13"/>
        <v>0</v>
      </c>
      <c r="M220" s="309">
        <f t="shared" si="13"/>
        <v>0</v>
      </c>
      <c r="N220" s="309">
        <f t="shared" si="13"/>
        <v>0</v>
      </c>
      <c r="O220" s="309">
        <f t="shared" si="13"/>
        <v>0</v>
      </c>
      <c r="P220" s="309">
        <f t="shared" si="13"/>
        <v>0</v>
      </c>
      <c r="Q220" s="306">
        <f t="shared" si="13"/>
        <v>1</v>
      </c>
    </row>
    <row r="221" spans="1:22" ht="29.25" customHeight="1" x14ac:dyDescent="0.2">
      <c r="A221" s="483" t="s">
        <v>315</v>
      </c>
      <c r="B221" s="169" t="s">
        <v>310</v>
      </c>
      <c r="C221" s="309">
        <f>[7]B!C1698</f>
        <v>7</v>
      </c>
      <c r="D221" s="309">
        <f>[7]B!D1698</f>
        <v>7</v>
      </c>
      <c r="E221" s="311">
        <f>[7]B!E1698</f>
        <v>7</v>
      </c>
      <c r="F221" s="311">
        <f>[7]B!F1698</f>
        <v>0</v>
      </c>
      <c r="G221" s="311">
        <f>[7]B!G1698</f>
        <v>0</v>
      </c>
      <c r="H221" s="311">
        <f>[7]B!AA1698</f>
        <v>0</v>
      </c>
      <c r="I221" s="311">
        <f>[7]B!AB1698</f>
        <v>7</v>
      </c>
      <c r="J221" s="311">
        <f>[7]B!AC1698</f>
        <v>0</v>
      </c>
      <c r="K221" s="311">
        <f>[7]B!AD1698</f>
        <v>0</v>
      </c>
      <c r="L221" s="311">
        <f>[7]B!AE1698</f>
        <v>0</v>
      </c>
      <c r="M221" s="311">
        <f>[7]B!AF1698</f>
        <v>0</v>
      </c>
      <c r="N221" s="311">
        <f>[7]B!AG1698</f>
        <v>0</v>
      </c>
      <c r="O221" s="311">
        <f>[7]B!AH1698</f>
        <v>0</v>
      </c>
      <c r="P221" s="311">
        <f>[7]B!AI1698</f>
        <v>0</v>
      </c>
      <c r="Q221" s="312">
        <f>[7]B!AJ1698</f>
        <v>0</v>
      </c>
    </row>
    <row r="222" spans="1:22" ht="15" customHeight="1" x14ac:dyDescent="0.2">
      <c r="A222" s="171" t="s">
        <v>316</v>
      </c>
      <c r="B222" s="166" t="s">
        <v>310</v>
      </c>
      <c r="C222" s="309">
        <f>[7]B!C1851</f>
        <v>3</v>
      </c>
      <c r="D222" s="309">
        <f>[7]B!D1851</f>
        <v>3</v>
      </c>
      <c r="E222" s="311">
        <f>[7]B!E1851</f>
        <v>3</v>
      </c>
      <c r="F222" s="311">
        <f>[7]B!F1851</f>
        <v>0</v>
      </c>
      <c r="G222" s="311">
        <f>[7]B!G1851</f>
        <v>0</v>
      </c>
      <c r="H222" s="311">
        <f>[7]B!AA1851</f>
        <v>0</v>
      </c>
      <c r="I222" s="311">
        <f>[7]B!AB1851</f>
        <v>3</v>
      </c>
      <c r="J222" s="311">
        <f>[7]B!AC1851</f>
        <v>0</v>
      </c>
      <c r="K222" s="311">
        <f>[7]B!AD1851</f>
        <v>0</v>
      </c>
      <c r="L222" s="311">
        <f>[7]B!AE1851</f>
        <v>0</v>
      </c>
      <c r="M222" s="311">
        <f>[7]B!AF1851</f>
        <v>0</v>
      </c>
      <c r="N222" s="311">
        <f>[7]B!AG1851</f>
        <v>0</v>
      </c>
      <c r="O222" s="311">
        <f>[7]B!AH1851</f>
        <v>0</v>
      </c>
      <c r="P222" s="311">
        <f>[7]B!AI1851</f>
        <v>0</v>
      </c>
      <c r="Q222" s="312">
        <f>[7]B!AJ1851</f>
        <v>0</v>
      </c>
    </row>
    <row r="223" spans="1:22" ht="15" customHeight="1" x14ac:dyDescent="0.2">
      <c r="A223" s="667" t="s">
        <v>317</v>
      </c>
      <c r="B223" s="172" t="s">
        <v>310</v>
      </c>
      <c r="C223" s="313">
        <f>SUM([7]B!C1879:C1887,[7]B!C1891:C1894,[7]B!C1898,[7]B!C1901:C1938,[7]B!C1949:C1955)+[7]B!C1999</f>
        <v>25576</v>
      </c>
      <c r="D223" s="313">
        <f>SUM([7]B!D1879:D1887,[7]B!D1891:D1894,[7]B!D1898,[7]B!D1901:D1938,[7]B!D1949:D1955)+[7]B!D1999</f>
        <v>25198</v>
      </c>
      <c r="E223" s="313">
        <f>SUM([7]B!E1879:E1887,[7]B!E1891:E1894,[7]B!E1898,[7]B!E1901:E1938,[7]B!E1949:E1955)+[7]B!E1999</f>
        <v>25198</v>
      </c>
      <c r="F223" s="313">
        <f>SUM([7]B!F1879:F1887,[7]B!F1891:F1894,[7]B!F1898,[7]B!F1901:F1938,[7]B!F1949:F1954)+[7]B!F1999</f>
        <v>0</v>
      </c>
      <c r="G223" s="313">
        <f>SUM([7]B!G1879:G1887,[7]B!G1891:G1894,[7]B!G1898,[7]B!G1901:G1938,[7]B!G1949:G1954)+[7]B!G1999</f>
        <v>378</v>
      </c>
      <c r="H223" s="313">
        <f>SUM([7]B!AA1879:AA1887,[7]B!AA1891:AA1894,[7]B!AA1898,[7]B!AA1901:AA1938,[7]B!AA1949:AA1954)+[7]B!AA1999</f>
        <v>24139</v>
      </c>
      <c r="I223" s="313">
        <f>SUM([7]B!AB1879:AB1887,[7]B!AB1891:AB1894,[7]B!AB1898,[7]B!AB1901:AB1938,[7]B!AB1949:AB1954)+[7]B!AB1999</f>
        <v>485</v>
      </c>
      <c r="J223" s="313">
        <f>SUM([7]B!AC1879:AC1887,[7]B!AC1891:AC1894,[7]B!AC1898,[7]B!AC1901:AC1938,[7]B!AC1949:AC1954)+[7]B!AC1999</f>
        <v>952</v>
      </c>
      <c r="K223" s="313">
        <f>SUM([7]B!AD1879:AD1887,[7]B!AD1891:AD1894,[7]B!AD1898,[7]B!AD1901:AD1938,[7]B!AD1949:AD1954)+[7]B!AD1999</f>
        <v>0</v>
      </c>
      <c r="L223" s="313">
        <f>SUM([7]B!AE1879:AE1887,[7]B!AE1891:AE1894,[7]B!AE1898,[7]B!AE1901:AE1938,[7]B!AE1949:AE1954)+[7]B!AE1999</f>
        <v>0</v>
      </c>
      <c r="M223" s="313">
        <f>SUM([7]B!AF1879:AF1887,[7]B!AF1891:AF1894,[7]B!AF1898,[7]B!AF1901:AF1938,[7]B!AF1949:AF1954)+[7]B!AF1999</f>
        <v>0</v>
      </c>
      <c r="N223" s="313">
        <f>SUM([7]B!AG1879:AG1887,[7]B!AG1891:AG1894,[7]B!AG1898,[7]B!AG1901:AG1938,[7]B!AG1949:AG1954)+[7]B!AG1999</f>
        <v>0</v>
      </c>
      <c r="O223" s="313">
        <f>SUM([7]B!AH1879:AH1887,[7]B!AH1891:AH1894,[7]B!AH1898,[7]B!AH1901:AH1938,[7]B!AH1949:AH1954)+[7]B!AH1999</f>
        <v>0</v>
      </c>
      <c r="P223" s="313">
        <f>SUM([7]B!AI1879:AI1887,[7]B!AI1891:AI1894,[7]B!AI1898,[7]B!AI1901:AI1938,[7]B!AI1949:AI1954)+[7]B!AI1999</f>
        <v>0</v>
      </c>
      <c r="Q223" s="314">
        <f>SUM([7]B!AJ1879:AJ1887,[7]B!AJ1891:AJ1894,[7]B!AJ1898,[7]B!AJ1901:AJ1938,[7]B!AJ1949:AJ1954)+[7]B!AJ1999</f>
        <v>0</v>
      </c>
    </row>
    <row r="224" spans="1:22" ht="15" customHeight="1" x14ac:dyDescent="0.2">
      <c r="A224" s="563"/>
      <c r="B224" s="170" t="s">
        <v>318</v>
      </c>
      <c r="C224" s="315">
        <f>SUM([7]B!C1888:C1890,[7]B!C1892:C1893,[7]B!C1898:C1900,[7]B!C1939:C1948,[7]B!C1956:C1972,[7]B!C2002)</f>
        <v>2149</v>
      </c>
      <c r="D224" s="315">
        <f>SUM([7]B!D1888:D1890,[7]B!D1892:D1893,[7]B!D1898:D1900,[7]B!D1939:D1948,[7]B!D1956:D1972,[7]B!D2002)</f>
        <v>2149</v>
      </c>
      <c r="E224" s="315">
        <f>SUM([7]B!E1888:E1890,[7]B!E1892:E1893,[7]B!E1898:E1900,[7]B!E1939:E1948,[7]B!E1956:E1972,[7]B!E2002)</f>
        <v>2149</v>
      </c>
      <c r="F224" s="315">
        <f>SUM([7]B!F1888:F1890,[7]B!F1892:F1893,[7]B!F1898:F1900,[7]B!F1939:F1948,[7]B!F1956:F1972,[7]B!F2002)</f>
        <v>0</v>
      </c>
      <c r="G224" s="315">
        <f>SUM([7]B!G1888:G1890,[7]B!G1892:G1893,[7]B!G1898:G1900,[7]B!G1939:G1948,[7]B!G1956:G1972,[7]B!G2002)</f>
        <v>0</v>
      </c>
      <c r="H224" s="315">
        <f>SUM([7]B!AA1888:AA1890,[7]B!AA1892:AA1893,[7]B!AA1898:AA1900,[7]B!AA1939:AA1948,[7]B!AA1956:AA1972,[7]B!AA2002)</f>
        <v>1012</v>
      </c>
      <c r="I224" s="315">
        <f>SUM([7]B!AB1888:AB1890,[7]B!AB1892:AB1893,[7]B!AB1898:AB1900,[7]B!AB1939:AB1948,[7]B!AB1956:AB1972,[7]B!AB2002)</f>
        <v>0</v>
      </c>
      <c r="J224" s="315">
        <f>SUM([7]B!AC1888:AC1890,[7]B!AC1892:AC1893,[7]B!AC1898:AC1900,[7]B!AC1939:AC1948,[7]B!AC1956:AC1972,[7]B!AC2002)</f>
        <v>1137</v>
      </c>
      <c r="K224" s="315">
        <f>SUM([7]B!AD1888:AD1890,[7]B!AD1892:AD1893,[7]B!AD1898:AD1900,[7]B!AD1939:AD1948,[7]B!AD1956:AD1972,[7]B!AD2002)</f>
        <v>0</v>
      </c>
      <c r="L224" s="315">
        <f>SUM([7]B!AE1888:AE1890,[7]B!AE1892:AE1893,[7]B!AE1898:AE1900,[7]B!AE1939:AE1948,[7]B!AE1956:AE1972,[7]B!AE2002)</f>
        <v>0</v>
      </c>
      <c r="M224" s="315">
        <f>SUM([7]B!AF1888:AF1890,[7]B!AF1892:AF1893,[7]B!AF1898:AF1900,[7]B!AF1939:AF1948,[7]B!AF1956:AF1972,[7]B!AF2002)</f>
        <v>0</v>
      </c>
      <c r="N224" s="315">
        <f>SUM([7]B!AG1888:AG1890,[7]B!AG1892:AG1893,[7]B!AG1898:AG1900,[7]B!AG1939:AG1948,[7]B!AG1956:AG1972,[7]B!AG2002)</f>
        <v>0</v>
      </c>
      <c r="O224" s="315">
        <f>SUM([7]B!AH1888:AH1890,[7]B!AH1892:AH1893,[7]B!AH1898:AH1900,[7]B!AH1939:AH1948,[7]B!AH1956:AH1972,[7]B!AH2002)</f>
        <v>0</v>
      </c>
      <c r="P224" s="315">
        <f>SUM([7]B!AI1888:AI1890,[7]B!AI1892:AI1893,[7]B!AI1898:AI1900,[7]B!AI1939:AI1948,[7]B!AI1956:AI1972,[7]B!AI2002)</f>
        <v>0</v>
      </c>
      <c r="Q224" s="305">
        <f>SUM([7]B!AJ1888:AJ1890,[7]B!AJ1892:AJ1893,[7]B!AJ1898:AJ1900,[7]B!AJ1939:AJ1948,[7]B!AJ1956:AJ1972,[7]B!AJ2002)</f>
        <v>0</v>
      </c>
    </row>
    <row r="225" spans="1:17" ht="15" customHeight="1" x14ac:dyDescent="0.2">
      <c r="A225" s="668"/>
      <c r="B225" s="479" t="s">
        <v>160</v>
      </c>
      <c r="C225" s="168">
        <f t="shared" ref="C225:Q225" si="14">SUM(C223:C224)</f>
        <v>27725</v>
      </c>
      <c r="D225" s="306">
        <f t="shared" si="14"/>
        <v>27347</v>
      </c>
      <c r="E225" s="307">
        <f t="shared" si="14"/>
        <v>27347</v>
      </c>
      <c r="F225" s="308">
        <f t="shared" si="14"/>
        <v>0</v>
      </c>
      <c r="G225" s="309">
        <f t="shared" si="14"/>
        <v>378</v>
      </c>
      <c r="H225" s="307">
        <f t="shared" si="14"/>
        <v>25151</v>
      </c>
      <c r="I225" s="310">
        <f t="shared" si="14"/>
        <v>485</v>
      </c>
      <c r="J225" s="308">
        <f t="shared" si="14"/>
        <v>2089</v>
      </c>
      <c r="K225" s="307">
        <f t="shared" si="14"/>
        <v>0</v>
      </c>
      <c r="L225" s="310">
        <f t="shared" si="14"/>
        <v>0</v>
      </c>
      <c r="M225" s="308">
        <f t="shared" si="14"/>
        <v>0</v>
      </c>
      <c r="N225" s="308">
        <f>SUM(N223:N224)</f>
        <v>0</v>
      </c>
      <c r="O225" s="307">
        <f t="shared" si="14"/>
        <v>0</v>
      </c>
      <c r="P225" s="308">
        <f t="shared" si="14"/>
        <v>0</v>
      </c>
      <c r="Q225" s="306">
        <f t="shared" si="14"/>
        <v>0</v>
      </c>
    </row>
    <row r="226" spans="1:17" ht="15" customHeight="1" x14ac:dyDescent="0.2">
      <c r="A226" s="563" t="s">
        <v>319</v>
      </c>
      <c r="B226" s="172" t="s">
        <v>310</v>
      </c>
      <c r="C226" s="316">
        <f>SUM([7]B!C2192:C2205,[7]B!C2207:C2242,[7]B!C2260:C2262)</f>
        <v>367</v>
      </c>
      <c r="D226" s="316">
        <f>SUM([7]B!D2192:D2205,[7]B!D2207:D2242,[7]B!D2260:D2262)</f>
        <v>367</v>
      </c>
      <c r="E226" s="316">
        <f>SUM([7]B!E2192:E2205,[7]B!E2207:E2242,[7]B!E2260:E2262)</f>
        <v>367</v>
      </c>
      <c r="F226" s="316">
        <f>SUM([7]B!F2192:F2205,[7]B!F2207:F2242,[7]B!F2260:F2262)</f>
        <v>0</v>
      </c>
      <c r="G226" s="316">
        <f>SUM([7]B!G2192:G2205,[7]B!G2207:G2242,[7]B!G2260:G2262)</f>
        <v>0</v>
      </c>
      <c r="H226" s="316">
        <f>SUM([7]B!AA2192:AA2205,[7]B!AA2207:AA2242,[7]B!AA2260:AA2262)</f>
        <v>170</v>
      </c>
      <c r="I226" s="316">
        <f>SUM([7]B!AB2192:AB2205,[7]B!AB2207:AB2242,[7]B!AB2260:AB2262)</f>
        <v>197</v>
      </c>
      <c r="J226" s="316">
        <f>SUM([7]B!AC2192:AC2205,[7]B!AC2207:AC2242,[7]B!AC2260:AC2262)</f>
        <v>0</v>
      </c>
      <c r="K226" s="316">
        <f>SUM([7]B!AD2192:AD2205,[7]B!AD2207:AD2242,[7]B!AD2260:AD2262)</f>
        <v>0</v>
      </c>
      <c r="L226" s="316">
        <f>SUM([7]B!AE2192:AE2205,[7]B!AE2207:AE2242,[7]B!AE2260:AE2262)</f>
        <v>0</v>
      </c>
      <c r="M226" s="316">
        <f>SUM([7]B!AF2192:AF2205,[7]B!AF2207:AF2242,[7]B!AF2260:AF2262)</f>
        <v>0</v>
      </c>
      <c r="N226" s="316">
        <f>SUM([7]B!AG2192:AG2205,[7]B!AG2207:AG2242,[7]B!AG2260:AG2262)</f>
        <v>0</v>
      </c>
      <c r="O226" s="316">
        <f>SUM([7]B!AH2192:AH2205,[7]B!AH2207:AH2242,[7]B!AH2260:AH2262)</f>
        <v>0</v>
      </c>
      <c r="P226" s="316">
        <f>SUM([7]B!AI2192:AI2205,[7]B!AI2207:AI2242,[7]B!AI2260:AI2262)</f>
        <v>0</v>
      </c>
      <c r="Q226" s="317">
        <f>SUM([7]B!AJ2192:AJ2205,[7]B!AJ2207:AJ2242,[7]B!AJ2260:AJ2262)</f>
        <v>0</v>
      </c>
    </row>
    <row r="227" spans="1:17" ht="15" customHeight="1" x14ac:dyDescent="0.2">
      <c r="A227" s="563"/>
      <c r="B227" s="170" t="s">
        <v>318</v>
      </c>
      <c r="C227" s="315">
        <f>SUM([7]B!C2206,[7]B!C2243:C2257)</f>
        <v>18</v>
      </c>
      <c r="D227" s="315">
        <f>SUM([7]B!D2206,[7]B!D2243:D2257)</f>
        <v>18</v>
      </c>
      <c r="E227" s="315">
        <f>SUM([7]B!E2206,[7]B!E2243:E2257)</f>
        <v>18</v>
      </c>
      <c r="F227" s="315">
        <f>SUM([7]B!F2206,[7]B!F2243:F2257)</f>
        <v>0</v>
      </c>
      <c r="G227" s="315">
        <f>SUM([7]B!G2206,[7]B!G2243:G2257)</f>
        <v>0</v>
      </c>
      <c r="H227" s="315">
        <f>SUM([7]B!AA2206,[7]B!AA2243:AA2257)</f>
        <v>0</v>
      </c>
      <c r="I227" s="315">
        <f>SUM([7]B!AB2206,[7]B!AB2243:AB2257)</f>
        <v>0</v>
      </c>
      <c r="J227" s="315">
        <f>SUM([7]B!AC2206,[7]B!AC2243:AC2257)</f>
        <v>18</v>
      </c>
      <c r="K227" s="315">
        <f>SUM([7]B!AD2206,[7]B!AD2243:AD2257)</f>
        <v>0</v>
      </c>
      <c r="L227" s="315">
        <f>SUM([7]B!AE2206,[7]B!AE2243:AE2257)</f>
        <v>0</v>
      </c>
      <c r="M227" s="315">
        <f>SUM([7]B!AF2206,[7]B!AF2243:AF2257)</f>
        <v>0</v>
      </c>
      <c r="N227" s="315">
        <f>SUM([7]B!AG2206,[7]B!AG2243:AG2257)</f>
        <v>0</v>
      </c>
      <c r="O227" s="315">
        <f>SUM([7]B!AH2206,[7]B!AH2243:AH2257)</f>
        <v>0</v>
      </c>
      <c r="P227" s="315">
        <f>SUM([7]B!AI2206,[7]B!AI2243:AI2257)</f>
        <v>0</v>
      </c>
      <c r="Q227" s="305">
        <f>SUM([7]B!AJ2206,[7]B!AJ2243:AJ2257)</f>
        <v>0</v>
      </c>
    </row>
    <row r="228" spans="1:17" ht="15" customHeight="1" x14ac:dyDescent="0.2">
      <c r="A228" s="563"/>
      <c r="B228" s="479" t="s">
        <v>160</v>
      </c>
      <c r="C228" s="168">
        <f>SUM(C226:C227)</f>
        <v>385</v>
      </c>
      <c r="D228" s="306">
        <f t="shared" ref="D228:Q228" si="15">SUM(D226:D227)</f>
        <v>385</v>
      </c>
      <c r="E228" s="307">
        <f t="shared" si="15"/>
        <v>385</v>
      </c>
      <c r="F228" s="308">
        <f t="shared" si="15"/>
        <v>0</v>
      </c>
      <c r="G228" s="309">
        <f t="shared" si="15"/>
        <v>0</v>
      </c>
      <c r="H228" s="307">
        <f t="shared" si="15"/>
        <v>170</v>
      </c>
      <c r="I228" s="310">
        <f t="shared" si="15"/>
        <v>197</v>
      </c>
      <c r="J228" s="308">
        <f t="shared" si="15"/>
        <v>18</v>
      </c>
      <c r="K228" s="307">
        <f t="shared" si="15"/>
        <v>0</v>
      </c>
      <c r="L228" s="310">
        <f t="shared" si="15"/>
        <v>0</v>
      </c>
      <c r="M228" s="308">
        <f t="shared" si="15"/>
        <v>0</v>
      </c>
      <c r="N228" s="308">
        <f t="shared" si="15"/>
        <v>0</v>
      </c>
      <c r="O228" s="307">
        <f t="shared" si="15"/>
        <v>0</v>
      </c>
      <c r="P228" s="308">
        <f t="shared" si="15"/>
        <v>0</v>
      </c>
      <c r="Q228" s="306">
        <f t="shared" si="15"/>
        <v>0</v>
      </c>
    </row>
    <row r="229" spans="1:17" ht="15" customHeight="1" x14ac:dyDescent="0.2">
      <c r="A229" s="667" t="s">
        <v>320</v>
      </c>
      <c r="B229" s="165" t="s">
        <v>310</v>
      </c>
      <c r="C229" s="173">
        <f>SUM([7]B!C2421:C2442,[7]B!C2458:C2460)</f>
        <v>276</v>
      </c>
      <c r="D229" s="173">
        <f>SUM([7]B!D2421:D2442,[7]B!D2458:D2460)</f>
        <v>276</v>
      </c>
      <c r="E229" s="173">
        <f>SUM([7]B!E2421:E2442,[7]B!E2458:E2460)</f>
        <v>276</v>
      </c>
      <c r="F229" s="173">
        <f>SUM([7]B!F2421:F2442,[7]B!F2458:F2460)</f>
        <v>0</v>
      </c>
      <c r="G229" s="173">
        <f>SUM([7]B!G2421:G2442,[7]B!G2458:G2460)</f>
        <v>0</v>
      </c>
      <c r="H229" s="173">
        <f>SUM([7]B!AA2421:AA2442,[7]B!AA2458:AA2460)</f>
        <v>199</v>
      </c>
      <c r="I229" s="173">
        <f>SUM([7]B!AB2421:AB2442,[7]B!AB2458:AB2460)</f>
        <v>20</v>
      </c>
      <c r="J229" s="173">
        <f>SUM([7]B!AC2421:AC2442,[7]B!AC2458:AC2460)</f>
        <v>57</v>
      </c>
      <c r="K229" s="173">
        <f>SUM([7]B!AD2421:AD2442,[7]B!AD2458:AD2460)</f>
        <v>0</v>
      </c>
      <c r="L229" s="173">
        <f>SUM([7]B!AE2421:AE2442,[7]B!AE2458:AE2460)</f>
        <v>0</v>
      </c>
      <c r="M229" s="173">
        <f>SUM([7]B!AF2421:AF2442,[7]B!AF2458:AF2460)</f>
        <v>0</v>
      </c>
      <c r="N229" s="173">
        <f>SUM([7]B!AG2421:AG2442,[7]B!AG2458:AG2460)</f>
        <v>0</v>
      </c>
      <c r="O229" s="173">
        <f>SUM([7]B!AH2421:AH2442,[7]B!AH2458:AH2460)</f>
        <v>0</v>
      </c>
      <c r="P229" s="173">
        <f>SUM([7]B!AI2421:AI2442,[7]B!AI2458:AI2460)</f>
        <v>0</v>
      </c>
      <c r="Q229" s="172">
        <f>SUM([7]B!AJ2421:AJ2442,[7]B!AJ2458:AJ2460)</f>
        <v>0</v>
      </c>
    </row>
    <row r="230" spans="1:17" ht="15" customHeight="1" x14ac:dyDescent="0.2">
      <c r="A230" s="563"/>
      <c r="B230" s="170" t="s">
        <v>318</v>
      </c>
      <c r="C230" s="315">
        <f>SUM([7]B!C2443:C2446)</f>
        <v>307</v>
      </c>
      <c r="D230" s="315">
        <f>SUM([7]B!D2443:D2446)</f>
        <v>231</v>
      </c>
      <c r="E230" s="315">
        <f>SUM([7]B!E2443:E2446)</f>
        <v>231</v>
      </c>
      <c r="F230" s="315">
        <f>SUM([7]B!F2443:F2446)</f>
        <v>0</v>
      </c>
      <c r="G230" s="315">
        <f>SUM([7]B!G2443:G2446)</f>
        <v>76</v>
      </c>
      <c r="H230" s="315">
        <f>SUM([7]B!AA2443:AA2446)</f>
        <v>188</v>
      </c>
      <c r="I230" s="315">
        <f>SUM([7]B!AB2443:AB2446)</f>
        <v>0</v>
      </c>
      <c r="J230" s="315">
        <f>SUM([7]B!AC2443:AC2446)</f>
        <v>119</v>
      </c>
      <c r="K230" s="315">
        <f>SUM([7]B!AD2443:AD2446)</f>
        <v>0</v>
      </c>
      <c r="L230" s="315">
        <f>SUM([7]B!AE2443:AE2446)</f>
        <v>0</v>
      </c>
      <c r="M230" s="315">
        <f>SUM([7]B!AF2443:AF2446)</f>
        <v>0</v>
      </c>
      <c r="N230" s="315">
        <f>SUM([7]B!AG2443:AG2446)</f>
        <v>0</v>
      </c>
      <c r="O230" s="315">
        <f>SUM([7]B!AH2443:AH2446)</f>
        <v>0</v>
      </c>
      <c r="P230" s="315">
        <f>SUM([7]B!AI2443:AI2446)</f>
        <v>0</v>
      </c>
      <c r="Q230" s="305">
        <f>SUM([7]B!AJ2443:AJ2446)</f>
        <v>0</v>
      </c>
    </row>
    <row r="231" spans="1:17" ht="15" customHeight="1" x14ac:dyDescent="0.2">
      <c r="A231" s="668"/>
      <c r="B231" s="479" t="s">
        <v>160</v>
      </c>
      <c r="C231" s="309">
        <f>SUM(C229:C230)</f>
        <v>583</v>
      </c>
      <c r="D231" s="309">
        <f t="shared" ref="D231:Q231" si="16">SUM(D229:D230)</f>
        <v>507</v>
      </c>
      <c r="E231" s="309">
        <f t="shared" si="16"/>
        <v>507</v>
      </c>
      <c r="F231" s="309">
        <f t="shared" si="16"/>
        <v>0</v>
      </c>
      <c r="G231" s="309">
        <f t="shared" si="16"/>
        <v>76</v>
      </c>
      <c r="H231" s="309">
        <f>SUM(H229:H230)</f>
        <v>387</v>
      </c>
      <c r="I231" s="309">
        <f t="shared" si="16"/>
        <v>20</v>
      </c>
      <c r="J231" s="309">
        <f t="shared" si="16"/>
        <v>176</v>
      </c>
      <c r="K231" s="309">
        <f t="shared" si="16"/>
        <v>0</v>
      </c>
      <c r="L231" s="309">
        <f t="shared" si="16"/>
        <v>0</v>
      </c>
      <c r="M231" s="309">
        <f t="shared" si="16"/>
        <v>0</v>
      </c>
      <c r="N231" s="309">
        <f t="shared" si="16"/>
        <v>0</v>
      </c>
      <c r="O231" s="309">
        <f t="shared" si="16"/>
        <v>0</v>
      </c>
      <c r="P231" s="309">
        <f t="shared" si="16"/>
        <v>0</v>
      </c>
      <c r="Q231" s="306">
        <f t="shared" si="16"/>
        <v>0</v>
      </c>
    </row>
    <row r="232" spans="1:17" ht="15" customHeight="1" x14ac:dyDescent="0.2">
      <c r="A232" s="649" t="s">
        <v>321</v>
      </c>
      <c r="B232" s="169" t="s">
        <v>322</v>
      </c>
      <c r="C232" s="313">
        <f>SUM([7]B!C2617:C2619)+[7]B!C2561</f>
        <v>1149</v>
      </c>
      <c r="D232" s="313">
        <f>SUM([7]B!D2617:D2619)+[7]B!D2561</f>
        <v>959</v>
      </c>
      <c r="E232" s="313">
        <f>SUM([7]B!E2617:E2619)+[7]B!E2561</f>
        <v>955</v>
      </c>
      <c r="F232" s="313">
        <f>SUM([7]B!F2617:F2619)+[7]B!F2561</f>
        <v>4</v>
      </c>
      <c r="G232" s="313">
        <f>SUM([7]B!G2617:G2619)+[7]B!G2561</f>
        <v>190</v>
      </c>
      <c r="H232" s="313">
        <f>SUM([7]B!AA2617:AA2619)+[7]B!AA2561</f>
        <v>1068</v>
      </c>
      <c r="I232" s="314">
        <f>SUM([7]B!AB2617:AB2619)+[7]B!AB2561</f>
        <v>23</v>
      </c>
      <c r="J232" s="314">
        <f>SUM([7]B!AC2617:AC2619)+[7]B!AC2561</f>
        <v>58</v>
      </c>
      <c r="K232" s="314">
        <f>SUM([7]B!AD2617:AD2619)+[7]B!AD2561</f>
        <v>0</v>
      </c>
      <c r="L232" s="314">
        <f>SUM([7]B!AE2617:AE2619)+[7]B!AE2561</f>
        <v>0</v>
      </c>
      <c r="M232" s="314">
        <f>SUM([7]B!AF2617:AF2619)+[7]B!AF2561</f>
        <v>0</v>
      </c>
      <c r="N232" s="314">
        <f>SUM([7]B!AG2617:AG2619)+[7]B!AG2561</f>
        <v>0</v>
      </c>
      <c r="O232" s="314">
        <f>SUM([7]B!AH2617:AH2619)+[7]B!AH2561</f>
        <v>0</v>
      </c>
      <c r="P232" s="314">
        <f>SUM([7]B!AI2617:AI2619)+[7]B!AI2561</f>
        <v>0</v>
      </c>
      <c r="Q232" s="314">
        <f>SUM([7]B!AJ2617:AJ2619)+[7]B!AJ2561</f>
        <v>4</v>
      </c>
    </row>
    <row r="233" spans="1:17" ht="15" customHeight="1" x14ac:dyDescent="0.2">
      <c r="A233" s="666"/>
      <c r="B233" s="174" t="s">
        <v>318</v>
      </c>
      <c r="C233" s="318">
        <f>[7]B!C2567</f>
        <v>25</v>
      </c>
      <c r="D233" s="318">
        <f>[7]B!D2567</f>
        <v>25</v>
      </c>
      <c r="E233" s="318">
        <f>[7]B!E2567</f>
        <v>25</v>
      </c>
      <c r="F233" s="318">
        <f>[7]B!F2567</f>
        <v>0</v>
      </c>
      <c r="G233" s="318">
        <f>[7]B!G2567</f>
        <v>0</v>
      </c>
      <c r="H233" s="318">
        <f>[7]B!AA2567</f>
        <v>2</v>
      </c>
      <c r="I233" s="305">
        <f>[7]B!AB2567</f>
        <v>23</v>
      </c>
      <c r="J233" s="305">
        <f>[7]B!AC2567</f>
        <v>0</v>
      </c>
      <c r="K233" s="305">
        <f>[7]B!AD2567</f>
        <v>0</v>
      </c>
      <c r="L233" s="305">
        <f>[7]B!AE2567</f>
        <v>0</v>
      </c>
      <c r="M233" s="305">
        <f>[7]B!AF2567</f>
        <v>0</v>
      </c>
      <c r="N233" s="305">
        <f>[7]B!AG2567</f>
        <v>0</v>
      </c>
      <c r="O233" s="305">
        <f>[7]B!AH2567</f>
        <v>0</v>
      </c>
      <c r="P233" s="305">
        <f>[7]B!AI2567</f>
        <v>0</v>
      </c>
      <c r="Q233" s="305">
        <f>[7]B!AJ2567</f>
        <v>0</v>
      </c>
    </row>
    <row r="234" spans="1:17" ht="15" customHeight="1" x14ac:dyDescent="0.2">
      <c r="A234" s="651"/>
      <c r="B234" s="479" t="s">
        <v>160</v>
      </c>
      <c r="C234" s="309">
        <f>SUM(C232:C233)</f>
        <v>1174</v>
      </c>
      <c r="D234" s="309">
        <f t="shared" ref="D234:Q234" si="17">SUM(D232:D233)</f>
        <v>984</v>
      </c>
      <c r="E234" s="309">
        <f t="shared" si="17"/>
        <v>980</v>
      </c>
      <c r="F234" s="309">
        <f t="shared" si="17"/>
        <v>4</v>
      </c>
      <c r="G234" s="309">
        <f t="shared" si="17"/>
        <v>190</v>
      </c>
      <c r="H234" s="309">
        <f t="shared" si="17"/>
        <v>1070</v>
      </c>
      <c r="I234" s="309">
        <f t="shared" si="17"/>
        <v>46</v>
      </c>
      <c r="J234" s="309">
        <f t="shared" si="17"/>
        <v>58</v>
      </c>
      <c r="K234" s="309">
        <f t="shared" si="17"/>
        <v>0</v>
      </c>
      <c r="L234" s="309">
        <f t="shared" si="17"/>
        <v>0</v>
      </c>
      <c r="M234" s="309">
        <f t="shared" si="17"/>
        <v>0</v>
      </c>
      <c r="N234" s="309">
        <f t="shared" si="17"/>
        <v>0</v>
      </c>
      <c r="O234" s="309">
        <f t="shared" si="17"/>
        <v>0</v>
      </c>
      <c r="P234" s="309">
        <f t="shared" si="17"/>
        <v>0</v>
      </c>
      <c r="Q234" s="306">
        <f t="shared" si="17"/>
        <v>4</v>
      </c>
    </row>
    <row r="235" spans="1:17" ht="15" customHeight="1" x14ac:dyDescent="0.2">
      <c r="A235" s="667" t="s">
        <v>323</v>
      </c>
      <c r="B235" s="172" t="s">
        <v>310</v>
      </c>
      <c r="C235" s="313">
        <f>SUM([7]B!C2636:C2648,[7]B!C2882)</f>
        <v>139</v>
      </c>
      <c r="D235" s="313">
        <f>SUM([7]B!D2636:D2648,[7]B!D2882)</f>
        <v>139</v>
      </c>
      <c r="E235" s="313">
        <f>SUM([7]B!E2636:E2648,[7]B!E2882)</f>
        <v>139</v>
      </c>
      <c r="F235" s="313">
        <f>SUM([7]B!F2636:F2648,[7]B!F2882)</f>
        <v>0</v>
      </c>
      <c r="G235" s="313">
        <f>SUM([7]B!G2636:G2648,[7]B!G2882)</f>
        <v>0</v>
      </c>
      <c r="H235" s="313">
        <f>SUM([7]B!AA2636:AA2648,[7]B!AA2882)</f>
        <v>1</v>
      </c>
      <c r="I235" s="313">
        <f>SUM([7]B!AB2636:AB2648,[7]B!AB2882)</f>
        <v>109</v>
      </c>
      <c r="J235" s="313">
        <f>SUM([7]B!AC2636:AC2648,[7]B!AC2882)</f>
        <v>29</v>
      </c>
      <c r="K235" s="313">
        <f>SUM([7]B!AD2636:AD2648,[7]B!AD2882)</f>
        <v>0</v>
      </c>
      <c r="L235" s="313">
        <f>SUM([7]B!AE2636:AE2648,[7]B!AE2882)</f>
        <v>0</v>
      </c>
      <c r="M235" s="313">
        <f>SUM([7]B!AF2636:AF2648,[7]B!AF2882)</f>
        <v>0</v>
      </c>
      <c r="N235" s="313">
        <f>SUM([7]B!AG2636:AG2648,[7]B!AG2882)</f>
        <v>0</v>
      </c>
      <c r="O235" s="313">
        <f>SUM([7]B!AH2636:AH2648,[7]B!AH2882)</f>
        <v>0</v>
      </c>
      <c r="P235" s="313">
        <f>SUM([7]B!AI2636:AI2648,[7]B!AI2882)</f>
        <v>0</v>
      </c>
      <c r="Q235" s="314">
        <f>SUM([7]B!AJ2636:AJ2648,[7]B!AJ2882)</f>
        <v>0</v>
      </c>
    </row>
    <row r="236" spans="1:17" ht="15" customHeight="1" x14ac:dyDescent="0.2">
      <c r="A236" s="563"/>
      <c r="B236" s="170" t="s">
        <v>318</v>
      </c>
      <c r="C236" s="315">
        <f>SUM([7]B!C2633:C2635,[7]B!C2649:C2649)</f>
        <v>91</v>
      </c>
      <c r="D236" s="315">
        <f>SUM([7]B!D2633:D2635,[7]B!D2649:D2649)</f>
        <v>91</v>
      </c>
      <c r="E236" s="315">
        <f>SUM([7]B!E2633:E2635,[7]B!E2649:E2649)</f>
        <v>91</v>
      </c>
      <c r="F236" s="315">
        <f>SUM([7]B!F2633:F2635,[7]B!F2649:F2649)</f>
        <v>0</v>
      </c>
      <c r="G236" s="315">
        <f>SUM([7]B!G2633:G2635,[7]B!G2649:G2649)</f>
        <v>0</v>
      </c>
      <c r="H236" s="315">
        <f>SUM([7]B!AA2633:AA2635,[7]B!AA2649:AA2649)</f>
        <v>0</v>
      </c>
      <c r="I236" s="315">
        <f>SUM([7]B!AB2633:AB2635,[7]B!AB2649:AB2649)</f>
        <v>91</v>
      </c>
      <c r="J236" s="315">
        <f>SUM([7]B!AC2633:AC2635,[7]B!AC2649:AC2649)</f>
        <v>0</v>
      </c>
      <c r="K236" s="315">
        <f>SUM([7]B!AD2633:AD2635,[7]B!AD2649:AD2649)</f>
        <v>0</v>
      </c>
      <c r="L236" s="315">
        <f>SUM([7]B!AE2633:AE2635,[7]B!AE2649:AE2649)</f>
        <v>0</v>
      </c>
      <c r="M236" s="315">
        <f>SUM([7]B!AF2633:AF2635,[7]B!AF2649:AF2649)</f>
        <v>0</v>
      </c>
      <c r="N236" s="315">
        <f>SUM([7]B!AG2633:AG2635,[7]B!AG2649:AG2649)</f>
        <v>0</v>
      </c>
      <c r="O236" s="315">
        <f>SUM([7]B!AH2633:AH2635,[7]B!AH2649:AH2649)</f>
        <v>0</v>
      </c>
      <c r="P236" s="315">
        <f>SUM([7]B!AI2633:AI2635,[7]B!AI2649:AI2649)</f>
        <v>0</v>
      </c>
      <c r="Q236" s="305">
        <f>SUM([7]B!AJ2633:AJ2635,[7]B!AJ2649:AJ2649)</f>
        <v>0</v>
      </c>
    </row>
    <row r="237" spans="1:17" ht="15" customHeight="1" x14ac:dyDescent="0.2">
      <c r="A237" s="668"/>
      <c r="B237" s="479" t="s">
        <v>160</v>
      </c>
      <c r="C237" s="168">
        <f t="shared" ref="C237:Q237" si="18">SUM(C235:C236)</f>
        <v>230</v>
      </c>
      <c r="D237" s="306">
        <f t="shared" si="18"/>
        <v>230</v>
      </c>
      <c r="E237" s="307">
        <f t="shared" si="18"/>
        <v>230</v>
      </c>
      <c r="F237" s="308">
        <f t="shared" si="18"/>
        <v>0</v>
      </c>
      <c r="G237" s="309">
        <f t="shared" si="18"/>
        <v>0</v>
      </c>
      <c r="H237" s="307">
        <f t="shared" si="18"/>
        <v>1</v>
      </c>
      <c r="I237" s="310">
        <f t="shared" si="18"/>
        <v>200</v>
      </c>
      <c r="J237" s="308">
        <f t="shared" si="18"/>
        <v>29</v>
      </c>
      <c r="K237" s="307">
        <f t="shared" si="18"/>
        <v>0</v>
      </c>
      <c r="L237" s="310">
        <f t="shared" si="18"/>
        <v>0</v>
      </c>
      <c r="M237" s="308">
        <f t="shared" si="18"/>
        <v>0</v>
      </c>
      <c r="N237" s="308">
        <f t="shared" si="18"/>
        <v>0</v>
      </c>
      <c r="O237" s="307">
        <f t="shared" si="18"/>
        <v>0</v>
      </c>
      <c r="P237" s="308">
        <f t="shared" si="18"/>
        <v>0</v>
      </c>
      <c r="Q237" s="306">
        <f t="shared" si="18"/>
        <v>0</v>
      </c>
    </row>
    <row r="238" spans="1:17" ht="15" customHeight="1" x14ac:dyDescent="0.2">
      <c r="A238" s="667" t="s">
        <v>324</v>
      </c>
      <c r="B238" s="170" t="s">
        <v>310</v>
      </c>
      <c r="C238" s="484">
        <f>[7]B!C1101</f>
        <v>6807</v>
      </c>
      <c r="D238" s="311">
        <f>[7]B!D1101</f>
        <v>6807</v>
      </c>
      <c r="E238" s="311">
        <f>[7]B!E1101</f>
        <v>6807</v>
      </c>
      <c r="F238" s="311">
        <f>[7]B!F1101</f>
        <v>0</v>
      </c>
      <c r="G238" s="311">
        <f>[7]B!G1101</f>
        <v>0</v>
      </c>
      <c r="H238" s="311">
        <f>[7]B!AA1101</f>
        <v>5680</v>
      </c>
      <c r="I238" s="311">
        <f>[7]B!AB1101</f>
        <v>1127</v>
      </c>
      <c r="J238" s="311">
        <f>[7]B!AC1101</f>
        <v>0</v>
      </c>
      <c r="K238" s="311">
        <f>[7]B!AD1101</f>
        <v>0</v>
      </c>
      <c r="L238" s="311">
        <f>[7]B!AE1101</f>
        <v>0</v>
      </c>
      <c r="M238" s="311">
        <f>[7]B!AF1101</f>
        <v>0</v>
      </c>
      <c r="N238" s="311">
        <f>[7]B!AG1101</f>
        <v>0</v>
      </c>
      <c r="O238" s="311">
        <f>[7]B!AH1101</f>
        <v>0</v>
      </c>
      <c r="P238" s="311">
        <f>[7]B!AI1101</f>
        <v>0</v>
      </c>
      <c r="Q238" s="312">
        <f>[7]B!AJ1101</f>
        <v>0</v>
      </c>
    </row>
    <row r="239" spans="1:17" ht="15" customHeight="1" x14ac:dyDescent="0.2">
      <c r="A239" s="563"/>
      <c r="B239" s="170" t="s">
        <v>318</v>
      </c>
      <c r="C239" s="311">
        <f>[7]B!C1161</f>
        <v>7577</v>
      </c>
      <c r="D239" s="311">
        <f>[7]B!D1161</f>
        <v>7577</v>
      </c>
      <c r="E239" s="311">
        <f>[7]B!E1161</f>
        <v>7577</v>
      </c>
      <c r="F239" s="311">
        <f>[7]B!F1161</f>
        <v>0</v>
      </c>
      <c r="G239" s="311">
        <f>[7]B!G1161</f>
        <v>0</v>
      </c>
      <c r="H239" s="311">
        <f>[7]B!AA1161</f>
        <v>6105</v>
      </c>
      <c r="I239" s="311">
        <f>[7]B!AB1161</f>
        <v>1472</v>
      </c>
      <c r="J239" s="311">
        <f>[7]B!AC1161</f>
        <v>0</v>
      </c>
      <c r="K239" s="311">
        <f>[7]B!AD1161</f>
        <v>0</v>
      </c>
      <c r="L239" s="311">
        <f>[7]B!AE1161</f>
        <v>0</v>
      </c>
      <c r="M239" s="311">
        <f>[7]B!AF1161</f>
        <v>0</v>
      </c>
      <c r="N239" s="311">
        <f>[7]B!AG1161</f>
        <v>0</v>
      </c>
      <c r="O239" s="311">
        <f>[7]B!AH1161</f>
        <v>0</v>
      </c>
      <c r="P239" s="311">
        <f>[7]B!AI1161</f>
        <v>0</v>
      </c>
      <c r="Q239" s="312">
        <f>[7]B!AJ1161</f>
        <v>0</v>
      </c>
    </row>
    <row r="240" spans="1:17" ht="15" customHeight="1" x14ac:dyDescent="0.2">
      <c r="A240" s="668"/>
      <c r="B240" s="479" t="s">
        <v>160</v>
      </c>
      <c r="C240" s="306">
        <f>SUM(C238:C239)</f>
        <v>14384</v>
      </c>
      <c r="D240" s="319">
        <f t="shared" ref="D240:Q240" si="19">SUM(D238:D239)</f>
        <v>14384</v>
      </c>
      <c r="E240" s="319">
        <f t="shared" si="19"/>
        <v>14384</v>
      </c>
      <c r="F240" s="319">
        <f t="shared" si="19"/>
        <v>0</v>
      </c>
      <c r="G240" s="319">
        <f t="shared" si="19"/>
        <v>0</v>
      </c>
      <c r="H240" s="319">
        <f t="shared" si="19"/>
        <v>11785</v>
      </c>
      <c r="I240" s="319">
        <f t="shared" si="19"/>
        <v>2599</v>
      </c>
      <c r="J240" s="319">
        <f t="shared" si="19"/>
        <v>0</v>
      </c>
      <c r="K240" s="319">
        <f t="shared" si="19"/>
        <v>0</v>
      </c>
      <c r="L240" s="319">
        <f t="shared" si="19"/>
        <v>0</v>
      </c>
      <c r="M240" s="319">
        <f t="shared" si="19"/>
        <v>0</v>
      </c>
      <c r="N240" s="319">
        <f t="shared" si="19"/>
        <v>0</v>
      </c>
      <c r="O240" s="319">
        <f t="shared" si="19"/>
        <v>0</v>
      </c>
      <c r="P240" s="319">
        <f t="shared" si="19"/>
        <v>0</v>
      </c>
      <c r="Q240" s="306">
        <f t="shared" si="19"/>
        <v>0</v>
      </c>
    </row>
    <row r="241" spans="1:23" ht="15" customHeight="1" x14ac:dyDescent="0.2">
      <c r="A241" s="610" t="s">
        <v>325</v>
      </c>
      <c r="B241" s="175" t="s">
        <v>310</v>
      </c>
      <c r="C241" s="176">
        <f>D241+G241</f>
        <v>35911</v>
      </c>
      <c r="D241" s="320">
        <f>+D212+D215+D218+D221+D222+D223+D226+D229+D232+D235+D238</f>
        <v>35341</v>
      </c>
      <c r="E241" s="320">
        <f t="shared" ref="E241:G241" si="20">+E212+E215+E218+E221+E222+E223+E226+E229+E232+E235+E238</f>
        <v>35336</v>
      </c>
      <c r="F241" s="320">
        <f t="shared" si="20"/>
        <v>5</v>
      </c>
      <c r="G241" s="320">
        <f t="shared" si="20"/>
        <v>570</v>
      </c>
      <c r="H241" s="320">
        <f>+H212+H215+H218+H221+H222+H223+H226+H229+H232+H235+H238</f>
        <v>31736</v>
      </c>
      <c r="I241" s="320">
        <f t="shared" ref="I241:J241" si="21">+I212+I215+I218+I221+I222+I223+I226+I229+I232+I235+I238</f>
        <v>3078</v>
      </c>
      <c r="J241" s="320">
        <f t="shared" si="21"/>
        <v>1097</v>
      </c>
      <c r="K241" s="320">
        <f>+K212+K215+K218+K221+K222+K223+K226+K229+K232+K235+K238</f>
        <v>0</v>
      </c>
      <c r="L241" s="320">
        <f t="shared" ref="L241:M241" si="22">+L212+L215+L218+L221+L222+L223+L226+L229+L232+L235+L238</f>
        <v>0</v>
      </c>
      <c r="M241" s="320">
        <f t="shared" si="22"/>
        <v>0</v>
      </c>
      <c r="N241" s="320">
        <f>+N212+N215+N218+N221+N222+N223+N226+N229+N232+N235+N238</f>
        <v>0</v>
      </c>
      <c r="O241" s="320">
        <f t="shared" ref="O241:Q241" si="23">+O212+O215+O218+O221+O222+O223+O226+O229+O232+O235+O238</f>
        <v>0</v>
      </c>
      <c r="P241" s="320">
        <f t="shared" si="23"/>
        <v>3</v>
      </c>
      <c r="Q241" s="306">
        <f t="shared" si="23"/>
        <v>7</v>
      </c>
    </row>
    <row r="242" spans="1:23" ht="15" customHeight="1" x14ac:dyDescent="0.2">
      <c r="A242" s="610"/>
      <c r="B242" s="177" t="s">
        <v>318</v>
      </c>
      <c r="C242" s="178">
        <f>D242+G242</f>
        <v>10477</v>
      </c>
      <c r="D242" s="321">
        <f>+D213+D216+D219+D224+D227+D230+D236+D239</f>
        <v>10401</v>
      </c>
      <c r="E242" s="321">
        <f t="shared" ref="E242:G242" si="24">+E213+E216+E219+E224+E227+E230+E236+E239</f>
        <v>10401</v>
      </c>
      <c r="F242" s="321">
        <f t="shared" si="24"/>
        <v>0</v>
      </c>
      <c r="G242" s="321">
        <f t="shared" si="24"/>
        <v>76</v>
      </c>
      <c r="H242" s="321">
        <f>+H213+H216+H219+H224+H227+H230+H236+H239</f>
        <v>7305</v>
      </c>
      <c r="I242" s="321">
        <f t="shared" ref="I242:J242" si="25">+I213+I216+I219+I224+I227+I230+I236+I239</f>
        <v>1895</v>
      </c>
      <c r="J242" s="321">
        <f t="shared" si="25"/>
        <v>1277</v>
      </c>
      <c r="K242" s="321">
        <f>+K213+K216+K219+K224+K227+K230+K236+K239</f>
        <v>0</v>
      </c>
      <c r="L242" s="321">
        <f t="shared" ref="L242:M242" si="26">+L213+L216+L219+L224+L227+L230+L236+L239</f>
        <v>0</v>
      </c>
      <c r="M242" s="321">
        <f t="shared" si="26"/>
        <v>0</v>
      </c>
      <c r="N242" s="321">
        <f>+N213+N216+N219+N224+N227+N230+N236+N239</f>
        <v>0</v>
      </c>
      <c r="O242" s="321">
        <f t="shared" ref="O242:Q242" si="27">+O213+O216+O219+O224+O227+O230+O236+O239</f>
        <v>0</v>
      </c>
      <c r="P242" s="321">
        <f t="shared" si="27"/>
        <v>0</v>
      </c>
      <c r="Q242" s="306">
        <f t="shared" si="27"/>
        <v>0</v>
      </c>
    </row>
    <row r="243" spans="1:23" ht="15" customHeight="1" x14ac:dyDescent="0.2">
      <c r="A243" s="610"/>
      <c r="B243" s="179" t="s">
        <v>79</v>
      </c>
      <c r="C243" s="168">
        <f>SUM(C241:C242)</f>
        <v>46388</v>
      </c>
      <c r="D243" s="306">
        <f>SUM(D241:D242)</f>
        <v>45742</v>
      </c>
      <c r="E243" s="307">
        <f>SUM(E241:E242)</f>
        <v>45737</v>
      </c>
      <c r="F243" s="308">
        <f>SUM(F241:F242)</f>
        <v>5</v>
      </c>
      <c r="G243" s="309">
        <f>SUM(G241:G242)</f>
        <v>646</v>
      </c>
      <c r="H243" s="309">
        <f t="shared" ref="H243:Q243" si="28">SUM(H241:H242)</f>
        <v>39041</v>
      </c>
      <c r="I243" s="309">
        <f t="shared" si="28"/>
        <v>4973</v>
      </c>
      <c r="J243" s="309">
        <f t="shared" si="28"/>
        <v>2374</v>
      </c>
      <c r="K243" s="309">
        <f t="shared" si="28"/>
        <v>0</v>
      </c>
      <c r="L243" s="309">
        <f t="shared" si="28"/>
        <v>0</v>
      </c>
      <c r="M243" s="309">
        <f t="shared" si="28"/>
        <v>0</v>
      </c>
      <c r="N243" s="309">
        <f>SUM(N241:N242)</f>
        <v>0</v>
      </c>
      <c r="O243" s="309">
        <f t="shared" si="28"/>
        <v>0</v>
      </c>
      <c r="P243" s="309">
        <f t="shared" si="28"/>
        <v>3</v>
      </c>
      <c r="Q243" s="306">
        <f t="shared" si="28"/>
        <v>7</v>
      </c>
    </row>
    <row r="244" spans="1:23" ht="27.75" customHeight="1" x14ac:dyDescent="0.2">
      <c r="A244" s="180" t="s">
        <v>326</v>
      </c>
      <c r="B244" s="469"/>
      <c r="E244" s="134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452"/>
      <c r="Q244" s="452"/>
      <c r="R244" s="452"/>
    </row>
    <row r="245" spans="1:23" ht="39.950000000000003" customHeight="1" x14ac:dyDescent="0.2">
      <c r="A245" s="669" t="s">
        <v>327</v>
      </c>
      <c r="B245" s="670"/>
      <c r="C245" s="470" t="s">
        <v>160</v>
      </c>
      <c r="D245" s="472" t="s">
        <v>6</v>
      </c>
      <c r="E245" s="478" t="s">
        <v>7</v>
      </c>
      <c r="F245" s="182"/>
      <c r="G245" s="182"/>
      <c r="H245" s="182"/>
      <c r="I245" s="182"/>
      <c r="J245" s="182"/>
      <c r="K245" s="182"/>
      <c r="L245" s="182"/>
      <c r="M245" s="452"/>
      <c r="N245" s="452"/>
      <c r="O245" s="452"/>
    </row>
    <row r="246" spans="1:23" ht="15" customHeight="1" x14ac:dyDescent="0.2">
      <c r="A246" s="671" t="s">
        <v>328</v>
      </c>
      <c r="B246" s="672"/>
      <c r="C246" s="322">
        <f>[7]B!C1227</f>
        <v>110</v>
      </c>
      <c r="D246" s="207">
        <f>[7]B!E1227</f>
        <v>110</v>
      </c>
      <c r="E246" s="186"/>
      <c r="F246" s="182"/>
      <c r="G246" s="182"/>
      <c r="H246" s="182"/>
      <c r="I246" s="182"/>
      <c r="J246" s="182"/>
      <c r="K246" s="182"/>
      <c r="L246" s="182"/>
      <c r="M246" s="452"/>
      <c r="N246" s="452"/>
      <c r="O246" s="452"/>
    </row>
    <row r="247" spans="1:23" ht="15" customHeight="1" x14ac:dyDescent="0.2">
      <c r="A247" s="679" t="s">
        <v>329</v>
      </c>
      <c r="B247" s="680"/>
      <c r="C247" s="322">
        <f>[7]B!C2939</f>
        <v>36</v>
      </c>
      <c r="D247" s="207">
        <f>[7]B!E2939</f>
        <v>29</v>
      </c>
      <c r="E247" s="129">
        <f>[7]B!AL2939</f>
        <v>990350</v>
      </c>
      <c r="F247" s="182"/>
      <c r="G247" s="182"/>
      <c r="H247" s="182"/>
      <c r="I247" s="182"/>
      <c r="J247" s="182"/>
      <c r="K247" s="182"/>
      <c r="L247" s="182"/>
      <c r="M247" s="452"/>
      <c r="N247" s="452"/>
      <c r="O247" s="452"/>
    </row>
    <row r="248" spans="1:23" ht="15" customHeight="1" x14ac:dyDescent="0.2">
      <c r="A248" s="679" t="s">
        <v>330</v>
      </c>
      <c r="B248" s="680"/>
      <c r="C248" s="322">
        <f>[7]B!C2949</f>
        <v>93</v>
      </c>
      <c r="D248" s="323">
        <f>[7]B!E2949</f>
        <v>28</v>
      </c>
      <c r="E248" s="187"/>
      <c r="F248" s="182"/>
      <c r="G248" s="182"/>
      <c r="H248" s="182"/>
      <c r="I248" s="182"/>
      <c r="J248" s="182"/>
      <c r="K248" s="182"/>
      <c r="L248" s="182"/>
      <c r="M248" s="452"/>
      <c r="N248" s="452"/>
      <c r="O248" s="452"/>
    </row>
    <row r="249" spans="1:23" ht="15" customHeight="1" x14ac:dyDescent="0.2">
      <c r="A249" s="679" t="s">
        <v>331</v>
      </c>
      <c r="B249" s="680"/>
      <c r="C249" s="322">
        <f>[7]B!C150</f>
        <v>1731</v>
      </c>
      <c r="D249" s="207">
        <f>[7]B!E150</f>
        <v>1696</v>
      </c>
      <c r="E249" s="129">
        <f>[7]B!AL150</f>
        <v>1373760</v>
      </c>
      <c r="F249" s="182"/>
      <c r="G249" s="182"/>
      <c r="H249" s="182"/>
      <c r="I249" s="182"/>
      <c r="J249" s="182"/>
      <c r="K249" s="182"/>
      <c r="L249" s="182"/>
      <c r="M249" s="452"/>
      <c r="N249" s="452"/>
      <c r="O249" s="452"/>
      <c r="S249" s="182"/>
    </row>
    <row r="250" spans="1:23" ht="15" customHeight="1" x14ac:dyDescent="0.2">
      <c r="A250" s="679" t="s">
        <v>332</v>
      </c>
      <c r="B250" s="680"/>
      <c r="C250" s="322">
        <f>[7]B!C153</f>
        <v>0</v>
      </c>
      <c r="D250" s="207">
        <f>[7]B!E153</f>
        <v>0</v>
      </c>
      <c r="E250" s="187"/>
      <c r="F250" s="182"/>
      <c r="G250" s="182"/>
      <c r="H250" s="182"/>
      <c r="I250" s="182"/>
      <c r="J250" s="182"/>
      <c r="K250" s="182"/>
      <c r="L250" s="182"/>
      <c r="M250" s="452"/>
      <c r="N250" s="452"/>
      <c r="O250" s="452"/>
    </row>
    <row r="251" spans="1:23" ht="15" customHeight="1" x14ac:dyDescent="0.2">
      <c r="A251" s="679" t="s">
        <v>333</v>
      </c>
      <c r="B251" s="680"/>
      <c r="C251" s="322">
        <f>[7]B!C2937</f>
        <v>11</v>
      </c>
      <c r="D251" s="207">
        <f>[7]B!E2937</f>
        <v>4</v>
      </c>
      <c r="E251" s="187"/>
      <c r="F251" s="188"/>
      <c r="G251" s="188"/>
      <c r="H251" s="188"/>
      <c r="I251" s="188"/>
      <c r="J251" s="188"/>
      <c r="K251" s="188"/>
      <c r="L251" s="188"/>
      <c r="M251" s="188"/>
      <c r="N251" s="188"/>
      <c r="O251" s="188"/>
    </row>
    <row r="252" spans="1:23" ht="15" customHeight="1" x14ac:dyDescent="0.2">
      <c r="A252" s="681" t="s">
        <v>79</v>
      </c>
      <c r="B252" s="682"/>
      <c r="C252" s="324">
        <f>SUM(C246:C251)</f>
        <v>1981</v>
      </c>
      <c r="D252" s="325">
        <f>SUM(D246:D251)</f>
        <v>1867</v>
      </c>
      <c r="E252" s="326">
        <f>SUM(E246:E251)</f>
        <v>2364110</v>
      </c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</row>
    <row r="253" spans="1:23" ht="24.95" customHeight="1" x14ac:dyDescent="0.2">
      <c r="A253" s="189" t="s">
        <v>334</v>
      </c>
      <c r="B253" s="190"/>
      <c r="C253" s="191"/>
      <c r="D253" s="304"/>
      <c r="E253" s="304"/>
      <c r="F253" s="304"/>
      <c r="G253" s="182"/>
      <c r="H253" s="182"/>
      <c r="I253" s="182"/>
      <c r="J253" s="182"/>
      <c r="K253" s="182"/>
      <c r="L253" s="182"/>
      <c r="M253" s="182"/>
      <c r="N253" s="188"/>
      <c r="O253" s="188"/>
      <c r="P253" s="192"/>
      <c r="Q253" s="192"/>
      <c r="R253" s="192"/>
      <c r="U253" s="193"/>
      <c r="V253" s="193"/>
      <c r="W253" s="192"/>
    </row>
    <row r="254" spans="1:23" ht="21.75" customHeight="1" x14ac:dyDescent="0.2">
      <c r="A254" s="194"/>
      <c r="B254" s="195"/>
      <c r="C254" s="454" t="s">
        <v>160</v>
      </c>
      <c r="D254" s="304"/>
      <c r="E254" s="304"/>
      <c r="F254" s="304"/>
      <c r="G254" s="182"/>
      <c r="H254" s="182"/>
      <c r="I254" s="182"/>
      <c r="J254" s="182"/>
      <c r="K254" s="182"/>
      <c r="L254" s="182"/>
      <c r="M254" s="182"/>
      <c r="N254" s="182"/>
      <c r="O254" s="182"/>
      <c r="U254" s="192"/>
      <c r="V254" s="192"/>
    </row>
    <row r="255" spans="1:23" ht="15" customHeight="1" x14ac:dyDescent="0.2">
      <c r="A255" s="673" t="s">
        <v>335</v>
      </c>
      <c r="B255" s="172" t="s">
        <v>336</v>
      </c>
      <c r="C255" s="327"/>
      <c r="D255" s="328"/>
      <c r="E255" s="304"/>
      <c r="F255" s="304"/>
      <c r="G255" s="182"/>
      <c r="H255" s="182"/>
      <c r="I255" s="182"/>
      <c r="J255" s="182"/>
      <c r="K255" s="182"/>
      <c r="L255" s="182"/>
      <c r="M255" s="182"/>
      <c r="N255" s="182"/>
      <c r="O255" s="182"/>
      <c r="S255" s="193"/>
      <c r="T255" s="192"/>
      <c r="U255" s="192"/>
      <c r="V255" s="192"/>
    </row>
    <row r="256" spans="1:23" x14ac:dyDescent="0.2">
      <c r="A256" s="673"/>
      <c r="B256" s="174" t="s">
        <v>337</v>
      </c>
      <c r="C256" s="329">
        <v>2297</v>
      </c>
      <c r="D256" s="328"/>
      <c r="E256" s="304"/>
      <c r="F256" s="304"/>
      <c r="G256" s="182"/>
      <c r="H256" s="182"/>
      <c r="I256" s="182"/>
      <c r="J256" s="182"/>
      <c r="K256" s="182"/>
      <c r="L256" s="182"/>
      <c r="M256" s="182"/>
      <c r="N256" s="182"/>
      <c r="O256" s="182"/>
      <c r="S256" s="192"/>
      <c r="T256" s="192"/>
      <c r="U256" s="192"/>
      <c r="V256" s="192"/>
    </row>
    <row r="257" spans="1:28" ht="15" customHeight="1" x14ac:dyDescent="0.2">
      <c r="A257" s="674" t="s">
        <v>338</v>
      </c>
      <c r="B257" s="675"/>
      <c r="C257" s="330">
        <v>51680</v>
      </c>
      <c r="D257" s="328"/>
      <c r="E257" s="304"/>
      <c r="F257" s="304"/>
      <c r="G257" s="182"/>
      <c r="H257" s="182"/>
      <c r="I257" s="182"/>
      <c r="J257" s="182"/>
      <c r="K257" s="182"/>
      <c r="L257" s="182"/>
      <c r="M257" s="182"/>
      <c r="N257" s="182"/>
      <c r="O257" s="182"/>
      <c r="S257" s="192"/>
      <c r="T257" s="192"/>
    </row>
    <row r="258" spans="1:28" ht="24.95" customHeight="1" x14ac:dyDescent="0.2">
      <c r="A258" s="67" t="s">
        <v>339</v>
      </c>
      <c r="S258" s="192"/>
      <c r="T258" s="192"/>
    </row>
    <row r="259" spans="1:28" ht="12.75" customHeight="1" x14ac:dyDescent="0.2">
      <c r="A259" s="649" t="s">
        <v>340</v>
      </c>
      <c r="B259" s="650"/>
      <c r="C259" s="556" t="s">
        <v>79</v>
      </c>
      <c r="D259" s="676" t="s">
        <v>341</v>
      </c>
      <c r="E259" s="677"/>
      <c r="F259" s="677"/>
      <c r="G259" s="677"/>
      <c r="H259" s="677"/>
      <c r="I259" s="678"/>
      <c r="J259" s="667" t="s">
        <v>179</v>
      </c>
    </row>
    <row r="260" spans="1:28" ht="27" customHeight="1" x14ac:dyDescent="0.2">
      <c r="A260" s="651"/>
      <c r="B260" s="652"/>
      <c r="C260" s="558"/>
      <c r="D260" s="197" t="s">
        <v>342</v>
      </c>
      <c r="E260" s="198" t="s">
        <v>343</v>
      </c>
      <c r="F260" s="199" t="s">
        <v>344</v>
      </c>
      <c r="G260" s="199" t="s">
        <v>345</v>
      </c>
      <c r="H260" s="199" t="s">
        <v>346</v>
      </c>
      <c r="I260" s="200" t="s">
        <v>347</v>
      </c>
      <c r="J260" s="668"/>
    </row>
    <row r="261" spans="1:28" ht="15" customHeight="1" x14ac:dyDescent="0.2">
      <c r="A261" s="688" t="s">
        <v>348</v>
      </c>
      <c r="B261" s="689"/>
      <c r="C261" s="201">
        <f>SUM(D261:I261)</f>
        <v>0</v>
      </c>
      <c r="D261" s="202"/>
      <c r="E261" s="203"/>
      <c r="F261" s="203"/>
      <c r="G261" s="203"/>
      <c r="H261" s="203"/>
      <c r="I261" s="204"/>
      <c r="J261" s="205"/>
      <c r="K261" s="206" t="str">
        <f>AA261</f>
        <v/>
      </c>
      <c r="L261" s="182"/>
      <c r="M261" s="182"/>
      <c r="N261" s="182"/>
      <c r="O261" s="182"/>
      <c r="P261" s="452"/>
      <c r="Q261" s="452"/>
      <c r="R261" s="452"/>
      <c r="AA261" s="159" t="str">
        <f>IF(J261&gt;C261,"Error: Las actividades totales son menores que las realizadas en beneficiarios","")</f>
        <v/>
      </c>
      <c r="AB261" s="159">
        <f>IF(J261&gt;C261,1,0)</f>
        <v>0</v>
      </c>
    </row>
    <row r="262" spans="1:28" ht="15" customHeight="1" x14ac:dyDescent="0.2">
      <c r="A262" s="690" t="s">
        <v>349</v>
      </c>
      <c r="B262" s="691"/>
      <c r="C262" s="207">
        <f>SUM(D262:I262)</f>
        <v>0</v>
      </c>
      <c r="D262" s="208"/>
      <c r="E262" s="209"/>
      <c r="F262" s="209"/>
      <c r="G262" s="209"/>
      <c r="H262" s="209"/>
      <c r="I262" s="210"/>
      <c r="J262" s="211"/>
      <c r="K262" s="206" t="str">
        <f>AA262</f>
        <v/>
      </c>
      <c r="AA262" s="159" t="str">
        <f>IF(J262&gt;C262,"Error: Las actividades totales son menores que las realizadas en beneficiarios","")</f>
        <v/>
      </c>
      <c r="AB262" s="159">
        <f>IF(J262&gt;C262,1,0)</f>
        <v>0</v>
      </c>
    </row>
    <row r="263" spans="1:28" ht="15" customHeight="1" x14ac:dyDescent="0.2">
      <c r="A263" s="692" t="s">
        <v>350</v>
      </c>
      <c r="B263" s="693"/>
      <c r="C263" s="212">
        <f>SUM(D263:E263)</f>
        <v>0</v>
      </c>
      <c r="D263" s="213"/>
      <c r="E263" s="214"/>
      <c r="F263" s="215"/>
      <c r="G263" s="215"/>
      <c r="H263" s="215"/>
      <c r="I263" s="216"/>
      <c r="J263" s="217"/>
      <c r="K263" s="206" t="str">
        <f>AA263</f>
        <v/>
      </c>
      <c r="AA263" s="159" t="str">
        <f>IF(J263&gt;C263,"Error: Las actividades totales son menores que las realizadas en beneficiarios","")</f>
        <v/>
      </c>
      <c r="AB263" s="159">
        <f>IF(J263&gt;C263,1,0)</f>
        <v>0</v>
      </c>
    </row>
    <row r="264" spans="1:28" ht="24.95" customHeight="1" x14ac:dyDescent="0.2">
      <c r="A264" s="67" t="s">
        <v>351</v>
      </c>
      <c r="B264" s="218"/>
      <c r="C264" s="331"/>
      <c r="D264" s="331"/>
      <c r="E264" s="331"/>
      <c r="F264" s="331"/>
      <c r="G264" s="331"/>
      <c r="H264" s="331"/>
      <c r="I264" s="331"/>
      <c r="J264" s="331"/>
      <c r="K264" s="331"/>
    </row>
    <row r="265" spans="1:28" ht="39.950000000000003" customHeight="1" x14ac:dyDescent="0.2">
      <c r="A265" s="694" t="s">
        <v>352</v>
      </c>
      <c r="B265" s="695"/>
      <c r="C265" s="219" t="s">
        <v>160</v>
      </c>
      <c r="D265" s="483" t="s">
        <v>353</v>
      </c>
      <c r="E265" s="220" t="s">
        <v>354</v>
      </c>
      <c r="L265" s="5" t="s">
        <v>355</v>
      </c>
    </row>
    <row r="266" spans="1:28" ht="15" customHeight="1" x14ac:dyDescent="0.2">
      <c r="A266" s="696" t="s">
        <v>356</v>
      </c>
      <c r="B266" s="221" t="s">
        <v>357</v>
      </c>
      <c r="C266" s="222">
        <v>305</v>
      </c>
      <c r="D266" s="223">
        <v>295</v>
      </c>
      <c r="E266" s="223"/>
      <c r="F266" s="119" t="str">
        <f>AA266</f>
        <v/>
      </c>
      <c r="AA266" s="159" t="str">
        <f>IF(D266&gt;C266,"Error: Las actividades totales son menores que las realizadas en beneficiarios","")</f>
        <v/>
      </c>
      <c r="AB266" s="159">
        <f>IF(D266&gt;C266,1,0)</f>
        <v>0</v>
      </c>
    </row>
    <row r="267" spans="1:28" ht="15" customHeight="1" x14ac:dyDescent="0.2">
      <c r="A267" s="697"/>
      <c r="B267" s="224" t="s">
        <v>358</v>
      </c>
      <c r="C267" s="225"/>
      <c r="D267" s="226"/>
      <c r="E267" s="226"/>
      <c r="F267" s="119" t="str">
        <f>AA267</f>
        <v/>
      </c>
      <c r="AA267" s="159" t="str">
        <f>IF(D267&gt;C267,"Error: Las actividades totales son menores que las realizadas en beneficiarios","")</f>
        <v/>
      </c>
      <c r="AB267" s="159">
        <f>IF(D267&gt;C267,1,0)</f>
        <v>0</v>
      </c>
    </row>
    <row r="268" spans="1:28" ht="15" customHeight="1" x14ac:dyDescent="0.2">
      <c r="A268" s="698"/>
      <c r="B268" s="227" t="s">
        <v>359</v>
      </c>
      <c r="C268" s="228"/>
      <c r="D268" s="229"/>
      <c r="E268" s="229"/>
      <c r="F268" s="119" t="str">
        <f>AA268</f>
        <v/>
      </c>
      <c r="AA268" s="159" t="str">
        <f>IF(D268&gt;C268,"Error: Las actividades totales son menores que las realizadas en beneficiarios","")</f>
        <v/>
      </c>
      <c r="AB268" s="159">
        <f>IF(D268&gt;C268,1,0)</f>
        <v>0</v>
      </c>
    </row>
    <row r="269" spans="1:28" ht="26.25" customHeight="1" x14ac:dyDescent="0.2">
      <c r="A269" s="230" t="s">
        <v>360</v>
      </c>
      <c r="B269" s="231"/>
    </row>
    <row r="270" spans="1:28" ht="50.25" customHeight="1" x14ac:dyDescent="0.2">
      <c r="A270" s="699" t="s">
        <v>291</v>
      </c>
      <c r="B270" s="700"/>
      <c r="C270" s="556" t="s">
        <v>160</v>
      </c>
      <c r="D270" s="556" t="s">
        <v>292</v>
      </c>
      <c r="E270" s="683" t="s">
        <v>361</v>
      </c>
      <c r="F270" s="685"/>
      <c r="G270" s="683" t="s">
        <v>362</v>
      </c>
      <c r="H270" s="684"/>
      <c r="I270" s="685"/>
      <c r="J270" s="476" t="s">
        <v>295</v>
      </c>
      <c r="K270" s="476" t="s">
        <v>296</v>
      </c>
      <c r="L270" s="476" t="s">
        <v>297</v>
      </c>
      <c r="M270" s="291" t="s">
        <v>297</v>
      </c>
    </row>
    <row r="271" spans="1:28" ht="61.5" customHeight="1" x14ac:dyDescent="0.2">
      <c r="A271" s="701"/>
      <c r="B271" s="702"/>
      <c r="C271" s="557"/>
      <c r="D271" s="557"/>
      <c r="E271" s="232" t="s">
        <v>363</v>
      </c>
      <c r="F271" s="232" t="s">
        <v>364</v>
      </c>
      <c r="G271" s="332" t="s">
        <v>365</v>
      </c>
      <c r="H271" s="332" t="s">
        <v>366</v>
      </c>
      <c r="I271" s="333" t="s">
        <v>367</v>
      </c>
      <c r="J271" s="232" t="s">
        <v>363</v>
      </c>
      <c r="K271" s="232" t="s">
        <v>364</v>
      </c>
      <c r="L271" s="232" t="s">
        <v>363</v>
      </c>
      <c r="M271" s="232" t="s">
        <v>364</v>
      </c>
    </row>
    <row r="272" spans="1:28" ht="15" customHeight="1" x14ac:dyDescent="0.2">
      <c r="A272" s="686" t="s">
        <v>368</v>
      </c>
      <c r="B272" s="687" t="s">
        <v>368</v>
      </c>
      <c r="C272" s="455">
        <f>SUM(E272:F272)</f>
        <v>0</v>
      </c>
      <c r="D272" s="334"/>
      <c r="E272" s="334"/>
      <c r="F272" s="334"/>
      <c r="G272" s="334"/>
      <c r="H272" s="334"/>
      <c r="I272" s="334"/>
      <c r="J272" s="334"/>
      <c r="K272" s="334"/>
      <c r="L272" s="334"/>
      <c r="M272" s="334"/>
    </row>
    <row r="273" spans="1:13" ht="15" customHeight="1" x14ac:dyDescent="0.2">
      <c r="A273" s="686" t="s">
        <v>369</v>
      </c>
      <c r="B273" s="687" t="s">
        <v>369</v>
      </c>
      <c r="C273" s="455">
        <f>SUM(E273:F273)</f>
        <v>0</v>
      </c>
      <c r="D273" s="334"/>
      <c r="E273" s="334"/>
      <c r="F273" s="334"/>
      <c r="G273" s="334"/>
      <c r="H273" s="334"/>
      <c r="I273" s="334"/>
      <c r="J273" s="334"/>
      <c r="K273" s="334"/>
      <c r="L273" s="334"/>
      <c r="M273" s="334"/>
    </row>
    <row r="274" spans="1:13" ht="15" customHeight="1" x14ac:dyDescent="0.2">
      <c r="A274" s="686" t="s">
        <v>370</v>
      </c>
      <c r="B274" s="687"/>
      <c r="C274" s="455">
        <f>SUM(E274:F274)</f>
        <v>0</v>
      </c>
      <c r="D274" s="334"/>
      <c r="E274" s="334"/>
      <c r="F274" s="334"/>
      <c r="G274" s="334"/>
      <c r="H274" s="334"/>
      <c r="I274" s="334"/>
      <c r="J274" s="334"/>
      <c r="K274" s="334"/>
      <c r="L274" s="334"/>
      <c r="M274" s="334"/>
    </row>
    <row r="275" spans="1:13" ht="15" customHeight="1" x14ac:dyDescent="0.2">
      <c r="A275" s="686" t="s">
        <v>371</v>
      </c>
      <c r="B275" s="687"/>
      <c r="C275" s="455">
        <f>SUM(E275:F275)</f>
        <v>0</v>
      </c>
      <c r="D275" s="334"/>
      <c r="E275" s="334"/>
      <c r="F275" s="334"/>
      <c r="G275" s="334"/>
      <c r="H275" s="334"/>
      <c r="I275" s="334"/>
      <c r="J275" s="334"/>
      <c r="K275" s="334"/>
      <c r="L275" s="334"/>
      <c r="M275" s="334"/>
    </row>
    <row r="276" spans="1:13" ht="15" customHeight="1" x14ac:dyDescent="0.2">
      <c r="A276" s="686" t="s">
        <v>372</v>
      </c>
      <c r="B276" s="687"/>
      <c r="C276" s="455">
        <f>SUM(E276:F276)</f>
        <v>0</v>
      </c>
      <c r="D276" s="334"/>
      <c r="E276" s="334"/>
      <c r="F276" s="334"/>
      <c r="G276" s="334"/>
      <c r="H276" s="334"/>
      <c r="I276" s="334"/>
      <c r="J276" s="334"/>
      <c r="K276" s="334"/>
      <c r="L276" s="334"/>
      <c r="M276" s="334"/>
    </row>
    <row r="277" spans="1:13" ht="15" customHeight="1" x14ac:dyDescent="0.2">
      <c r="A277" s="485"/>
      <c r="B277" s="487" t="s">
        <v>373</v>
      </c>
      <c r="C277" s="455">
        <f t="shared" ref="C277:I277" si="29">SUM(C272:C276)</f>
        <v>0</v>
      </c>
      <c r="D277" s="455">
        <f t="shared" si="29"/>
        <v>0</v>
      </c>
      <c r="E277" s="455">
        <f t="shared" si="29"/>
        <v>0</v>
      </c>
      <c r="F277" s="455">
        <f t="shared" si="29"/>
        <v>0</v>
      </c>
      <c r="G277" s="455">
        <f t="shared" si="29"/>
        <v>0</v>
      </c>
      <c r="H277" s="455">
        <f t="shared" si="29"/>
        <v>0</v>
      </c>
      <c r="I277" s="455">
        <f t="shared" si="29"/>
        <v>0</v>
      </c>
      <c r="J277" s="455">
        <f>SUM(J272:J276)</f>
        <v>0</v>
      </c>
      <c r="K277" s="455">
        <f>SUM(K272:K276)</f>
        <v>0</v>
      </c>
      <c r="L277" s="455">
        <f>SUM(L272:L276)</f>
        <v>0</v>
      </c>
      <c r="M277" s="455">
        <f>SUM(M272:M276)</f>
        <v>0</v>
      </c>
    </row>
    <row r="278" spans="1:13" ht="28.5" customHeight="1" x14ac:dyDescent="0.2">
      <c r="A278" s="703" t="s">
        <v>374</v>
      </c>
      <c r="B278" s="704"/>
      <c r="C278" s="455">
        <f>SUM(E278:F278)</f>
        <v>0</v>
      </c>
      <c r="D278" s="334"/>
      <c r="E278" s="334"/>
      <c r="F278" s="334"/>
      <c r="G278" s="334"/>
      <c r="H278" s="334"/>
      <c r="I278" s="334"/>
      <c r="J278" s="334"/>
      <c r="K278" s="334"/>
      <c r="L278" s="334"/>
      <c r="M278" s="334"/>
    </row>
    <row r="279" spans="1:13" ht="15" customHeight="1" x14ac:dyDescent="0.2">
      <c r="A279" s="703" t="s">
        <v>375</v>
      </c>
      <c r="B279" s="704"/>
      <c r="C279" s="455">
        <f>SUM(E279:F279)</f>
        <v>0</v>
      </c>
      <c r="D279" s="334"/>
      <c r="E279" s="334"/>
      <c r="F279" s="334"/>
      <c r="G279" s="334"/>
      <c r="H279" s="334"/>
      <c r="I279" s="334"/>
      <c r="J279" s="334"/>
      <c r="K279" s="334"/>
      <c r="L279" s="334"/>
      <c r="M279" s="334"/>
    </row>
    <row r="280" spans="1:13" ht="15" customHeight="1" x14ac:dyDescent="0.2">
      <c r="A280" s="703" t="s">
        <v>376</v>
      </c>
      <c r="B280" s="704"/>
      <c r="C280" s="455">
        <f>SUM(E280:F280)</f>
        <v>0</v>
      </c>
      <c r="D280" s="334"/>
      <c r="E280" s="334"/>
      <c r="F280" s="334"/>
      <c r="G280" s="334"/>
      <c r="H280" s="334"/>
      <c r="I280" s="334"/>
      <c r="J280" s="334"/>
      <c r="K280" s="334"/>
      <c r="L280" s="334"/>
      <c r="M280" s="334"/>
    </row>
    <row r="281" spans="1:13" ht="15" customHeight="1" x14ac:dyDescent="0.2">
      <c r="A281" s="709" t="s">
        <v>377</v>
      </c>
      <c r="B281" s="710"/>
      <c r="C281" s="455">
        <f t="shared" ref="C281:M281" si="30">SUM(C278:C280)</f>
        <v>0</v>
      </c>
      <c r="D281" s="455">
        <f t="shared" si="30"/>
        <v>0</v>
      </c>
      <c r="E281" s="455">
        <f t="shared" si="30"/>
        <v>0</v>
      </c>
      <c r="F281" s="455">
        <f t="shared" si="30"/>
        <v>0</v>
      </c>
      <c r="G281" s="455">
        <f t="shared" si="30"/>
        <v>0</v>
      </c>
      <c r="H281" s="455">
        <f t="shared" si="30"/>
        <v>0</v>
      </c>
      <c r="I281" s="455">
        <f t="shared" si="30"/>
        <v>0</v>
      </c>
      <c r="J281" s="455">
        <f t="shared" si="30"/>
        <v>0</v>
      </c>
      <c r="K281" s="455">
        <f t="shared" si="30"/>
        <v>0</v>
      </c>
      <c r="L281" s="455">
        <f t="shared" si="30"/>
        <v>0</v>
      </c>
      <c r="M281" s="455">
        <f t="shared" si="30"/>
        <v>0</v>
      </c>
    </row>
    <row r="282" spans="1:13" ht="15" customHeight="1" x14ac:dyDescent="0.2">
      <c r="A282" s="703" t="s">
        <v>378</v>
      </c>
      <c r="B282" s="704"/>
      <c r="C282" s="455">
        <f>SUM(E282:F282)</f>
        <v>0</v>
      </c>
      <c r="D282" s="334"/>
      <c r="E282" s="334"/>
      <c r="F282" s="334"/>
      <c r="G282" s="334"/>
      <c r="H282" s="334"/>
      <c r="I282" s="334"/>
      <c r="J282" s="334"/>
      <c r="K282" s="334"/>
      <c r="L282" s="334"/>
      <c r="M282" s="334"/>
    </row>
    <row r="283" spans="1:13" ht="15" customHeight="1" x14ac:dyDescent="0.2">
      <c r="A283" s="703" t="s">
        <v>379</v>
      </c>
      <c r="B283" s="704"/>
      <c r="C283" s="455">
        <f>SUM(E283:F283)</f>
        <v>0</v>
      </c>
      <c r="D283" s="334"/>
      <c r="E283" s="334"/>
      <c r="F283" s="334"/>
      <c r="G283" s="334"/>
      <c r="H283" s="334"/>
      <c r="I283" s="334"/>
      <c r="J283" s="334"/>
      <c r="K283" s="334"/>
      <c r="L283" s="334"/>
      <c r="M283" s="334"/>
    </row>
    <row r="284" spans="1:13" ht="15" customHeight="1" x14ac:dyDescent="0.2">
      <c r="A284" s="703" t="s">
        <v>380</v>
      </c>
      <c r="B284" s="704"/>
      <c r="C284" s="455">
        <f>SUM(E284:F284)</f>
        <v>0</v>
      </c>
      <c r="D284" s="334"/>
      <c r="E284" s="334"/>
      <c r="F284" s="334"/>
      <c r="G284" s="334"/>
      <c r="H284" s="334"/>
      <c r="I284" s="334"/>
      <c r="J284" s="334"/>
      <c r="K284" s="334"/>
      <c r="L284" s="334"/>
      <c r="M284" s="334"/>
    </row>
    <row r="285" spans="1:13" ht="15" customHeight="1" x14ac:dyDescent="0.2">
      <c r="A285" s="485"/>
      <c r="B285" s="235" t="s">
        <v>381</v>
      </c>
      <c r="C285" s="455">
        <f t="shared" ref="C285:I285" si="31">SUM(C282:C284)</f>
        <v>0</v>
      </c>
      <c r="D285" s="455">
        <f t="shared" si="31"/>
        <v>0</v>
      </c>
      <c r="E285" s="455">
        <f t="shared" si="31"/>
        <v>0</v>
      </c>
      <c r="F285" s="455">
        <f t="shared" si="31"/>
        <v>0</v>
      </c>
      <c r="G285" s="455">
        <f t="shared" si="31"/>
        <v>0</v>
      </c>
      <c r="H285" s="455">
        <f t="shared" si="31"/>
        <v>0</v>
      </c>
      <c r="I285" s="455">
        <f t="shared" si="31"/>
        <v>0</v>
      </c>
      <c r="J285" s="455">
        <f>SUM(J282:J284)</f>
        <v>0</v>
      </c>
      <c r="K285" s="455">
        <f>SUM(K282:K284)</f>
        <v>0</v>
      </c>
      <c r="L285" s="455">
        <f>SUM(L282:L284)</f>
        <v>0</v>
      </c>
      <c r="M285" s="455">
        <f>SUM(M282:M284)</f>
        <v>0</v>
      </c>
    </row>
    <row r="286" spans="1:13" ht="15" customHeight="1" x14ac:dyDescent="0.2">
      <c r="A286" s="703" t="s">
        <v>382</v>
      </c>
      <c r="B286" s="704"/>
      <c r="C286" s="455">
        <f>SUM(E286:F286)</f>
        <v>0</v>
      </c>
      <c r="D286" s="334"/>
      <c r="E286" s="334"/>
      <c r="F286" s="334"/>
      <c r="G286" s="334"/>
      <c r="H286" s="334"/>
      <c r="I286" s="334"/>
      <c r="J286" s="334"/>
      <c r="K286" s="334"/>
      <c r="L286" s="334"/>
      <c r="M286" s="334"/>
    </row>
    <row r="287" spans="1:13" ht="15" customHeight="1" x14ac:dyDescent="0.2">
      <c r="A287" s="711" t="s">
        <v>383</v>
      </c>
      <c r="B287" s="712"/>
      <c r="C287" s="455">
        <f>SUM(E287:F287)</f>
        <v>0</v>
      </c>
      <c r="D287" s="334"/>
      <c r="E287" s="334"/>
      <c r="F287" s="334"/>
      <c r="G287" s="334"/>
      <c r="H287" s="334"/>
      <c r="I287" s="334"/>
      <c r="J287" s="334"/>
      <c r="K287" s="334"/>
      <c r="L287" s="334"/>
      <c r="M287" s="334"/>
    </row>
    <row r="288" spans="1:13" ht="15" customHeight="1" x14ac:dyDescent="0.2">
      <c r="A288" s="703" t="s">
        <v>384</v>
      </c>
      <c r="B288" s="704"/>
      <c r="C288" s="455">
        <f>SUM(E288:F288)</f>
        <v>0</v>
      </c>
      <c r="D288" s="334"/>
      <c r="E288" s="334"/>
      <c r="F288" s="334"/>
      <c r="G288" s="334"/>
      <c r="H288" s="334"/>
      <c r="I288" s="334"/>
      <c r="J288" s="334"/>
      <c r="K288" s="334"/>
      <c r="L288" s="334"/>
      <c r="M288" s="334"/>
    </row>
    <row r="289" spans="1:13" ht="15" customHeight="1" x14ac:dyDescent="0.2">
      <c r="A289" s="485"/>
      <c r="B289" s="235" t="s">
        <v>385</v>
      </c>
      <c r="C289" s="455">
        <f t="shared" ref="C289:M289" si="32">SUM(C286:C288)</f>
        <v>0</v>
      </c>
      <c r="D289" s="455">
        <f t="shared" si="32"/>
        <v>0</v>
      </c>
      <c r="E289" s="455">
        <f t="shared" si="32"/>
        <v>0</v>
      </c>
      <c r="F289" s="455">
        <f t="shared" si="32"/>
        <v>0</v>
      </c>
      <c r="G289" s="455">
        <f t="shared" si="32"/>
        <v>0</v>
      </c>
      <c r="H289" s="455">
        <f t="shared" si="32"/>
        <v>0</v>
      </c>
      <c r="I289" s="455">
        <f t="shared" si="32"/>
        <v>0</v>
      </c>
      <c r="J289" s="455">
        <f t="shared" si="32"/>
        <v>0</v>
      </c>
      <c r="K289" s="455">
        <f t="shared" si="32"/>
        <v>0</v>
      </c>
      <c r="L289" s="455">
        <f t="shared" si="32"/>
        <v>0</v>
      </c>
      <c r="M289" s="455">
        <f t="shared" si="32"/>
        <v>0</v>
      </c>
    </row>
    <row r="290" spans="1:13" ht="15" customHeight="1" x14ac:dyDescent="0.2">
      <c r="A290" s="705" t="s">
        <v>386</v>
      </c>
      <c r="B290" s="706" t="s">
        <v>387</v>
      </c>
      <c r="C290" s="455">
        <f t="shared" ref="C290:C297" si="33">SUM(E290:F290)</f>
        <v>0</v>
      </c>
      <c r="D290" s="334"/>
      <c r="E290" s="334"/>
      <c r="F290" s="334"/>
      <c r="G290" s="334"/>
      <c r="H290" s="334"/>
      <c r="I290" s="334"/>
      <c r="J290" s="334"/>
      <c r="K290" s="334"/>
      <c r="L290" s="334"/>
      <c r="M290" s="334"/>
    </row>
    <row r="291" spans="1:13" ht="15" customHeight="1" x14ac:dyDescent="0.2">
      <c r="A291" s="705" t="s">
        <v>388</v>
      </c>
      <c r="B291" s="706" t="s">
        <v>388</v>
      </c>
      <c r="C291" s="455">
        <f t="shared" si="33"/>
        <v>0</v>
      </c>
      <c r="D291" s="334"/>
      <c r="E291" s="334"/>
      <c r="F291" s="334"/>
      <c r="G291" s="334"/>
      <c r="H291" s="334"/>
      <c r="I291" s="334"/>
      <c r="J291" s="334"/>
      <c r="K291" s="334"/>
      <c r="L291" s="334"/>
      <c r="M291" s="334"/>
    </row>
    <row r="292" spans="1:13" ht="15" customHeight="1" x14ac:dyDescent="0.2">
      <c r="A292" s="705" t="s">
        <v>389</v>
      </c>
      <c r="B292" s="706" t="s">
        <v>389</v>
      </c>
      <c r="C292" s="455">
        <f t="shared" si="33"/>
        <v>0</v>
      </c>
      <c r="D292" s="334"/>
      <c r="E292" s="334"/>
      <c r="F292" s="334"/>
      <c r="G292" s="334"/>
      <c r="H292" s="334"/>
      <c r="I292" s="334"/>
      <c r="J292" s="334"/>
      <c r="K292" s="334"/>
      <c r="L292" s="334"/>
      <c r="M292" s="334"/>
    </row>
    <row r="293" spans="1:13" ht="15" customHeight="1" x14ac:dyDescent="0.2">
      <c r="A293" s="707" t="s">
        <v>390</v>
      </c>
      <c r="B293" s="708"/>
      <c r="C293" s="455">
        <f t="shared" si="33"/>
        <v>0</v>
      </c>
      <c r="D293" s="334"/>
      <c r="E293" s="334"/>
      <c r="F293" s="334"/>
      <c r="G293" s="334"/>
      <c r="H293" s="334"/>
      <c r="I293" s="334"/>
      <c r="J293" s="334"/>
      <c r="K293" s="334"/>
      <c r="L293" s="334"/>
      <c r="M293" s="334"/>
    </row>
    <row r="294" spans="1:13" ht="15" customHeight="1" x14ac:dyDescent="0.2">
      <c r="A294" s="707" t="s">
        <v>56</v>
      </c>
      <c r="B294" s="708" t="s">
        <v>56</v>
      </c>
      <c r="C294" s="455">
        <f t="shared" si="33"/>
        <v>0</v>
      </c>
      <c r="D294" s="334"/>
      <c r="E294" s="334"/>
      <c r="F294" s="334"/>
      <c r="G294" s="334"/>
      <c r="H294" s="334"/>
      <c r="I294" s="334"/>
      <c r="J294" s="334"/>
      <c r="K294" s="334"/>
      <c r="L294" s="334"/>
      <c r="M294" s="334"/>
    </row>
    <row r="295" spans="1:13" ht="15" customHeight="1" x14ac:dyDescent="0.2">
      <c r="A295" s="703" t="s">
        <v>41</v>
      </c>
      <c r="B295" s="704"/>
      <c r="C295" s="455">
        <f t="shared" si="33"/>
        <v>0</v>
      </c>
      <c r="D295" s="334"/>
      <c r="E295" s="334"/>
      <c r="F295" s="334"/>
      <c r="G295" s="334"/>
      <c r="H295" s="334"/>
      <c r="I295" s="334"/>
      <c r="J295" s="334"/>
      <c r="K295" s="334"/>
      <c r="L295" s="334"/>
      <c r="M295" s="334"/>
    </row>
    <row r="296" spans="1:13" ht="30" customHeight="1" x14ac:dyDescent="0.2">
      <c r="A296" s="707" t="s">
        <v>391</v>
      </c>
      <c r="B296" s="708" t="s">
        <v>391</v>
      </c>
      <c r="C296" s="455">
        <f t="shared" si="33"/>
        <v>0</v>
      </c>
      <c r="D296" s="334"/>
      <c r="E296" s="334"/>
      <c r="F296" s="334"/>
      <c r="G296" s="334"/>
      <c r="H296" s="334"/>
      <c r="I296" s="334"/>
      <c r="J296" s="334"/>
      <c r="K296" s="334"/>
      <c r="L296" s="334"/>
      <c r="M296" s="334"/>
    </row>
    <row r="297" spans="1:13" ht="15" customHeight="1" x14ac:dyDescent="0.2">
      <c r="A297" s="707" t="s">
        <v>38</v>
      </c>
      <c r="B297" s="708" t="s">
        <v>38</v>
      </c>
      <c r="C297" s="455">
        <f t="shared" si="33"/>
        <v>0</v>
      </c>
      <c r="D297" s="334"/>
      <c r="E297" s="334"/>
      <c r="F297" s="334"/>
      <c r="G297" s="334"/>
      <c r="H297" s="334"/>
      <c r="I297" s="334"/>
      <c r="J297" s="334"/>
      <c r="K297" s="334"/>
      <c r="L297" s="334"/>
      <c r="M297" s="334"/>
    </row>
    <row r="298" spans="1:13" ht="15" customHeight="1" x14ac:dyDescent="0.2">
      <c r="A298" s="486"/>
      <c r="B298" s="235" t="s">
        <v>392</v>
      </c>
      <c r="C298" s="455">
        <f t="shared" ref="C298:M298" si="34">SUM(C290:C297)</f>
        <v>0</v>
      </c>
      <c r="D298" s="455">
        <f t="shared" si="34"/>
        <v>0</v>
      </c>
      <c r="E298" s="455">
        <f t="shared" si="34"/>
        <v>0</v>
      </c>
      <c r="F298" s="455">
        <f t="shared" si="34"/>
        <v>0</v>
      </c>
      <c r="G298" s="455">
        <f t="shared" si="34"/>
        <v>0</v>
      </c>
      <c r="H298" s="455">
        <f t="shared" si="34"/>
        <v>0</v>
      </c>
      <c r="I298" s="455">
        <f t="shared" si="34"/>
        <v>0</v>
      </c>
      <c r="J298" s="455">
        <f t="shared" si="34"/>
        <v>0</v>
      </c>
      <c r="K298" s="455">
        <f t="shared" si="34"/>
        <v>0</v>
      </c>
      <c r="L298" s="455">
        <f t="shared" si="34"/>
        <v>0</v>
      </c>
      <c r="M298" s="455">
        <f t="shared" si="34"/>
        <v>0</v>
      </c>
    </row>
    <row r="299" spans="1:13" ht="15" customHeight="1" x14ac:dyDescent="0.2">
      <c r="A299" s="711" t="s">
        <v>393</v>
      </c>
      <c r="B299" s="712"/>
      <c r="C299" s="455">
        <f t="shared" ref="C299:C304" si="35">SUM(E299:F299)</f>
        <v>0</v>
      </c>
      <c r="D299" s="334"/>
      <c r="E299" s="334"/>
      <c r="F299" s="334"/>
      <c r="G299" s="334"/>
      <c r="H299" s="334"/>
      <c r="I299" s="334"/>
      <c r="J299" s="334"/>
      <c r="K299" s="334"/>
      <c r="L299" s="334"/>
      <c r="M299" s="334"/>
    </row>
    <row r="300" spans="1:13" ht="15" customHeight="1" x14ac:dyDescent="0.2">
      <c r="A300" s="711" t="s">
        <v>394</v>
      </c>
      <c r="B300" s="712"/>
      <c r="C300" s="455">
        <f t="shared" si="35"/>
        <v>0</v>
      </c>
      <c r="D300" s="334"/>
      <c r="E300" s="334"/>
      <c r="F300" s="334"/>
      <c r="G300" s="334"/>
      <c r="H300" s="334"/>
      <c r="I300" s="334"/>
      <c r="J300" s="334"/>
      <c r="K300" s="334"/>
      <c r="L300" s="334"/>
      <c r="M300" s="334"/>
    </row>
    <row r="301" spans="1:13" ht="15" customHeight="1" x14ac:dyDescent="0.2">
      <c r="A301" s="711" t="s">
        <v>395</v>
      </c>
      <c r="B301" s="712"/>
      <c r="C301" s="455">
        <f t="shared" si="35"/>
        <v>0</v>
      </c>
      <c r="D301" s="334"/>
      <c r="E301" s="334"/>
      <c r="F301" s="334"/>
      <c r="G301" s="334"/>
      <c r="H301" s="334"/>
      <c r="I301" s="334"/>
      <c r="J301" s="334"/>
      <c r="K301" s="334"/>
      <c r="L301" s="334"/>
      <c r="M301" s="334"/>
    </row>
    <row r="302" spans="1:13" ht="15" customHeight="1" x14ac:dyDescent="0.2">
      <c r="A302" s="703" t="s">
        <v>396</v>
      </c>
      <c r="B302" s="704"/>
      <c r="C302" s="455">
        <f t="shared" si="35"/>
        <v>0</v>
      </c>
      <c r="D302" s="334"/>
      <c r="E302" s="334"/>
      <c r="F302" s="334"/>
      <c r="G302" s="334"/>
      <c r="H302" s="334"/>
      <c r="I302" s="334"/>
      <c r="J302" s="334"/>
      <c r="K302" s="334"/>
      <c r="L302" s="334"/>
      <c r="M302" s="334"/>
    </row>
    <row r="303" spans="1:13" ht="15" customHeight="1" x14ac:dyDescent="0.2">
      <c r="A303" s="703" t="s">
        <v>397</v>
      </c>
      <c r="B303" s="704"/>
      <c r="C303" s="455">
        <f t="shared" si="35"/>
        <v>0</v>
      </c>
      <c r="D303" s="334"/>
      <c r="E303" s="334"/>
      <c r="F303" s="334"/>
      <c r="G303" s="334"/>
      <c r="H303" s="334"/>
      <c r="I303" s="334"/>
      <c r="J303" s="334"/>
      <c r="K303" s="334"/>
      <c r="L303" s="334"/>
      <c r="M303" s="334"/>
    </row>
    <row r="304" spans="1:13" ht="15" customHeight="1" x14ac:dyDescent="0.2">
      <c r="A304" s="703" t="s">
        <v>398</v>
      </c>
      <c r="B304" s="704"/>
      <c r="C304" s="455">
        <f t="shared" si="35"/>
        <v>0</v>
      </c>
      <c r="D304" s="334"/>
      <c r="E304" s="334"/>
      <c r="F304" s="334"/>
      <c r="G304" s="334"/>
      <c r="H304" s="334"/>
      <c r="I304" s="334"/>
      <c r="J304" s="334"/>
      <c r="K304" s="334"/>
      <c r="L304" s="334"/>
      <c r="M304" s="334"/>
    </row>
    <row r="305" spans="1:13" ht="15" customHeight="1" x14ac:dyDescent="0.2">
      <c r="A305" s="486"/>
      <c r="B305" s="235" t="s">
        <v>399</v>
      </c>
      <c r="C305" s="455">
        <f t="shared" ref="C305:M305" si="36">SUM(C299:C304)</f>
        <v>0</v>
      </c>
      <c r="D305" s="455">
        <f t="shared" si="36"/>
        <v>0</v>
      </c>
      <c r="E305" s="455">
        <f t="shared" si="36"/>
        <v>0</v>
      </c>
      <c r="F305" s="455">
        <f t="shared" si="36"/>
        <v>0</v>
      </c>
      <c r="G305" s="455">
        <f t="shared" si="36"/>
        <v>0</v>
      </c>
      <c r="H305" s="455">
        <f t="shared" si="36"/>
        <v>0</v>
      </c>
      <c r="I305" s="455">
        <f t="shared" si="36"/>
        <v>0</v>
      </c>
      <c r="J305" s="455">
        <f t="shared" si="36"/>
        <v>0</v>
      </c>
      <c r="K305" s="455">
        <f t="shared" si="36"/>
        <v>0</v>
      </c>
      <c r="L305" s="455">
        <f t="shared" si="36"/>
        <v>0</v>
      </c>
      <c r="M305" s="455">
        <f t="shared" si="36"/>
        <v>0</v>
      </c>
    </row>
    <row r="306" spans="1:13" ht="15" customHeight="1" x14ac:dyDescent="0.2">
      <c r="A306" s="703" t="s">
        <v>143</v>
      </c>
      <c r="B306" s="704" t="s">
        <v>143</v>
      </c>
      <c r="C306" s="455">
        <f>SUM(E306:F306)</f>
        <v>0</v>
      </c>
      <c r="D306" s="335"/>
      <c r="E306" s="334"/>
      <c r="F306" s="334"/>
      <c r="G306" s="334"/>
      <c r="H306" s="334"/>
      <c r="I306" s="334"/>
      <c r="J306" s="334"/>
      <c r="K306" s="334"/>
      <c r="L306" s="334"/>
      <c r="M306" s="334"/>
    </row>
    <row r="307" spans="1:13" ht="15" customHeight="1" x14ac:dyDescent="0.2">
      <c r="A307" s="703" t="s">
        <v>145</v>
      </c>
      <c r="B307" s="704" t="s">
        <v>145</v>
      </c>
      <c r="C307" s="455">
        <f>SUM(E307:F307)</f>
        <v>0</v>
      </c>
      <c r="D307" s="335"/>
      <c r="E307" s="334"/>
      <c r="F307" s="334"/>
      <c r="G307" s="334"/>
      <c r="H307" s="334"/>
      <c r="I307" s="334"/>
      <c r="J307" s="334"/>
      <c r="K307" s="334"/>
      <c r="L307" s="334"/>
      <c r="M307" s="334"/>
    </row>
    <row r="308" spans="1:13" ht="32.25" customHeight="1" x14ac:dyDescent="0.2">
      <c r="A308" s="703" t="s">
        <v>400</v>
      </c>
      <c r="B308" s="704"/>
      <c r="C308" s="455">
        <f>SUM(E308:F308)</f>
        <v>0</v>
      </c>
      <c r="D308" s="335"/>
      <c r="E308" s="335"/>
      <c r="F308" s="335"/>
      <c r="G308" s="335"/>
      <c r="H308" s="335"/>
      <c r="I308" s="335"/>
      <c r="J308" s="335"/>
      <c r="K308" s="335"/>
      <c r="L308" s="335"/>
      <c r="M308" s="335"/>
    </row>
    <row r="309" spans="1:13" ht="15" customHeight="1" x14ac:dyDescent="0.2">
      <c r="A309" s="703" t="s">
        <v>281</v>
      </c>
      <c r="B309" s="704"/>
      <c r="C309" s="455">
        <f>SUM(E309:F309)</f>
        <v>0</v>
      </c>
      <c r="D309" s="335"/>
      <c r="E309" s="335"/>
      <c r="F309" s="335"/>
      <c r="G309" s="335"/>
      <c r="H309" s="335"/>
      <c r="I309" s="335"/>
      <c r="J309" s="335"/>
      <c r="K309" s="335"/>
      <c r="L309" s="335"/>
      <c r="M309" s="335"/>
    </row>
    <row r="310" spans="1:13" ht="15" customHeight="1" x14ac:dyDescent="0.2">
      <c r="A310" s="703" t="s">
        <v>282</v>
      </c>
      <c r="B310" s="704"/>
      <c r="C310" s="455">
        <f>SUM(E310:F310)</f>
        <v>0</v>
      </c>
      <c r="D310" s="335"/>
      <c r="E310" s="335"/>
      <c r="F310" s="335"/>
      <c r="G310" s="335"/>
      <c r="H310" s="335"/>
      <c r="I310" s="335"/>
      <c r="J310" s="335"/>
      <c r="K310" s="335"/>
      <c r="L310" s="335"/>
      <c r="M310" s="335"/>
    </row>
    <row r="311" spans="1:13" ht="15" customHeight="1" x14ac:dyDescent="0.2">
      <c r="A311" s="236"/>
      <c r="B311" s="237" t="s">
        <v>401</v>
      </c>
      <c r="C311" s="455">
        <f>SUM(C306:C310)</f>
        <v>0</v>
      </c>
      <c r="D311" s="455">
        <f>SUM(D306:D310)</f>
        <v>0</v>
      </c>
      <c r="E311" s="455">
        <f t="shared" ref="E311:M311" si="37">SUM(E306:E310)</f>
        <v>0</v>
      </c>
      <c r="F311" s="455">
        <f t="shared" si="37"/>
        <v>0</v>
      </c>
      <c r="G311" s="455">
        <f t="shared" si="37"/>
        <v>0</v>
      </c>
      <c r="H311" s="455">
        <f t="shared" si="37"/>
        <v>0</v>
      </c>
      <c r="I311" s="455">
        <f t="shared" si="37"/>
        <v>0</v>
      </c>
      <c r="J311" s="455">
        <f t="shared" si="37"/>
        <v>0</v>
      </c>
      <c r="K311" s="455">
        <f t="shared" si="37"/>
        <v>0</v>
      </c>
      <c r="L311" s="455">
        <f t="shared" si="37"/>
        <v>0</v>
      </c>
      <c r="M311" s="455">
        <f t="shared" si="37"/>
        <v>0</v>
      </c>
    </row>
    <row r="312" spans="1:13" ht="15" customHeight="1" x14ac:dyDescent="0.2">
      <c r="A312" s="238"/>
      <c r="B312" s="239" t="s">
        <v>160</v>
      </c>
      <c r="C312" s="240">
        <f t="shared" ref="C312:M312" si="38">SUM(C277+C281+C285+C289+C298+C305+C311)</f>
        <v>0</v>
      </c>
      <c r="D312" s="240">
        <f t="shared" si="38"/>
        <v>0</v>
      </c>
      <c r="E312" s="240">
        <f t="shared" si="38"/>
        <v>0</v>
      </c>
      <c r="F312" s="240">
        <f t="shared" si="38"/>
        <v>0</v>
      </c>
      <c r="G312" s="240">
        <f t="shared" si="38"/>
        <v>0</v>
      </c>
      <c r="H312" s="240">
        <f t="shared" si="38"/>
        <v>0</v>
      </c>
      <c r="I312" s="240">
        <f t="shared" si="38"/>
        <v>0</v>
      </c>
      <c r="J312" s="240">
        <f t="shared" si="38"/>
        <v>0</v>
      </c>
      <c r="K312" s="240">
        <f t="shared" si="38"/>
        <v>0</v>
      </c>
      <c r="L312" s="240">
        <f t="shared" si="38"/>
        <v>0</v>
      </c>
      <c r="M312" s="240">
        <f t="shared" si="38"/>
        <v>0</v>
      </c>
    </row>
  </sheetData>
  <mergeCells count="198">
    <mergeCell ref="A309:B309"/>
    <mergeCell ref="A310:B310"/>
    <mergeCell ref="A302:B302"/>
    <mergeCell ref="A303:B303"/>
    <mergeCell ref="A304:B304"/>
    <mergeCell ref="A306:B306"/>
    <mergeCell ref="A307:B307"/>
    <mergeCell ref="A308:B308"/>
    <mergeCell ref="A295:B295"/>
    <mergeCell ref="A296:B296"/>
    <mergeCell ref="A297:B297"/>
    <mergeCell ref="A299:B299"/>
    <mergeCell ref="A300:B300"/>
    <mergeCell ref="A301:B301"/>
    <mergeCell ref="A288:B288"/>
    <mergeCell ref="A290:B290"/>
    <mergeCell ref="A291:B291"/>
    <mergeCell ref="A292:B292"/>
    <mergeCell ref="A293:B293"/>
    <mergeCell ref="A294:B294"/>
    <mergeCell ref="A281:B281"/>
    <mergeCell ref="A282:B282"/>
    <mergeCell ref="A283:B283"/>
    <mergeCell ref="A284:B284"/>
    <mergeCell ref="A286:B286"/>
    <mergeCell ref="A287:B287"/>
    <mergeCell ref="A274:B274"/>
    <mergeCell ref="A275:B275"/>
    <mergeCell ref="A276:B276"/>
    <mergeCell ref="A278:B278"/>
    <mergeCell ref="A279:B279"/>
    <mergeCell ref="A280:B280"/>
    <mergeCell ref="C270:C271"/>
    <mergeCell ref="D270:D271"/>
    <mergeCell ref="E270:F270"/>
    <mergeCell ref="G270:I270"/>
    <mergeCell ref="A272:B272"/>
    <mergeCell ref="A273:B273"/>
    <mergeCell ref="A261:B261"/>
    <mergeCell ref="A262:B262"/>
    <mergeCell ref="A263:B263"/>
    <mergeCell ref="A265:B265"/>
    <mergeCell ref="A266:A268"/>
    <mergeCell ref="A270:B271"/>
    <mergeCell ref="A255:A256"/>
    <mergeCell ref="A257:B257"/>
    <mergeCell ref="A259:B260"/>
    <mergeCell ref="C259:C260"/>
    <mergeCell ref="D259:I259"/>
    <mergeCell ref="J259:J260"/>
    <mergeCell ref="A247:B247"/>
    <mergeCell ref="A248:B248"/>
    <mergeCell ref="A249:B249"/>
    <mergeCell ref="A250:B250"/>
    <mergeCell ref="A251:B251"/>
    <mergeCell ref="A252:B252"/>
    <mergeCell ref="A232:A234"/>
    <mergeCell ref="A235:A237"/>
    <mergeCell ref="A238:A240"/>
    <mergeCell ref="A241:A243"/>
    <mergeCell ref="A245:B245"/>
    <mergeCell ref="A246:B246"/>
    <mergeCell ref="A212:A214"/>
    <mergeCell ref="A215:A217"/>
    <mergeCell ref="A218:A220"/>
    <mergeCell ref="A223:A225"/>
    <mergeCell ref="A226:A228"/>
    <mergeCell ref="A229:A231"/>
    <mergeCell ref="Q209:Q211"/>
    <mergeCell ref="D210:D211"/>
    <mergeCell ref="E210:F210"/>
    <mergeCell ref="G210:G211"/>
    <mergeCell ref="H210:H211"/>
    <mergeCell ref="I210:I211"/>
    <mergeCell ref="D204:D205"/>
    <mergeCell ref="A206:B206"/>
    <mergeCell ref="A207:B207"/>
    <mergeCell ref="A208:B208"/>
    <mergeCell ref="A209:B211"/>
    <mergeCell ref="C209:C211"/>
    <mergeCell ref="D209:G209"/>
    <mergeCell ref="J210:J211"/>
    <mergeCell ref="K210:K211"/>
    <mergeCell ref="L210:L211"/>
    <mergeCell ref="M210:M211"/>
    <mergeCell ref="O210:O211"/>
    <mergeCell ref="P210:P211"/>
    <mergeCell ref="H209:J209"/>
    <mergeCell ref="K209:M209"/>
    <mergeCell ref="N209:N211"/>
    <mergeCell ref="O209:P209"/>
    <mergeCell ref="A199:B199"/>
    <mergeCell ref="A200:B200"/>
    <mergeCell ref="A201:A202"/>
    <mergeCell ref="A203:B203"/>
    <mergeCell ref="A204:B205"/>
    <mergeCell ref="C204:C205"/>
    <mergeCell ref="V172:V174"/>
    <mergeCell ref="E173:G173"/>
    <mergeCell ref="H173:J173"/>
    <mergeCell ref="A195:B195"/>
    <mergeCell ref="A196:F196"/>
    <mergeCell ref="A197:B198"/>
    <mergeCell ref="C197:C198"/>
    <mergeCell ref="D197:D198"/>
    <mergeCell ref="E197:E198"/>
    <mergeCell ref="F197:F198"/>
    <mergeCell ref="O172:O174"/>
    <mergeCell ref="P172:Q173"/>
    <mergeCell ref="R172:R174"/>
    <mergeCell ref="S172:S174"/>
    <mergeCell ref="T172:T174"/>
    <mergeCell ref="U172:U174"/>
    <mergeCell ref="A170:B170"/>
    <mergeCell ref="A171:B171"/>
    <mergeCell ref="A172:B174"/>
    <mergeCell ref="C172:C174"/>
    <mergeCell ref="D172:D174"/>
    <mergeCell ref="E172:J172"/>
    <mergeCell ref="K172:K174"/>
    <mergeCell ref="L172:N173"/>
    <mergeCell ref="N159:N161"/>
    <mergeCell ref="Q159:Q161"/>
    <mergeCell ref="R159:R161"/>
    <mergeCell ref="D160:D161"/>
    <mergeCell ref="E160:F160"/>
    <mergeCell ref="G160:G161"/>
    <mergeCell ref="H160:H161"/>
    <mergeCell ref="I160:I161"/>
    <mergeCell ref="J160:J161"/>
    <mergeCell ref="A157:B157"/>
    <mergeCell ref="A159:B161"/>
    <mergeCell ref="C159:C161"/>
    <mergeCell ref="D159:G159"/>
    <mergeCell ref="H159:J159"/>
    <mergeCell ref="K159:M159"/>
    <mergeCell ref="K160:K161"/>
    <mergeCell ref="L160:L161"/>
    <mergeCell ref="M160:M161"/>
    <mergeCell ref="O160:O161"/>
    <mergeCell ref="P160:P161"/>
    <mergeCell ref="O159:P159"/>
    <mergeCell ref="O150:O151"/>
    <mergeCell ref="P150:P151"/>
    <mergeCell ref="A152:B152"/>
    <mergeCell ref="A154:B154"/>
    <mergeCell ref="A155:B155"/>
    <mergeCell ref="A156:B156"/>
    <mergeCell ref="O149:P149"/>
    <mergeCell ref="Q149:Q151"/>
    <mergeCell ref="R149:R151"/>
    <mergeCell ref="D150:D151"/>
    <mergeCell ref="E150:F150"/>
    <mergeCell ref="G150:G151"/>
    <mergeCell ref="H150:H151"/>
    <mergeCell ref="I150:I151"/>
    <mergeCell ref="J150:J151"/>
    <mergeCell ref="K150:K151"/>
    <mergeCell ref="A149:B151"/>
    <mergeCell ref="C149:C151"/>
    <mergeCell ref="D149:G149"/>
    <mergeCell ref="H149:J149"/>
    <mergeCell ref="K149:M149"/>
    <mergeCell ref="N149:N151"/>
    <mergeCell ref="L150:L151"/>
    <mergeCell ref="M150:M151"/>
    <mergeCell ref="A136:B136"/>
    <mergeCell ref="A140:A143"/>
    <mergeCell ref="A146:B146"/>
    <mergeCell ref="A147:B147"/>
    <mergeCell ref="R120:R122"/>
    <mergeCell ref="S120:S122"/>
    <mergeCell ref="D121:D122"/>
    <mergeCell ref="E121:F121"/>
    <mergeCell ref="G121:G122"/>
    <mergeCell ref="H121:H122"/>
    <mergeCell ref="I121:I122"/>
    <mergeCell ref="J121:J122"/>
    <mergeCell ref="K121:K122"/>
    <mergeCell ref="L121:L122"/>
    <mergeCell ref="D120:G120"/>
    <mergeCell ref="H120:J120"/>
    <mergeCell ref="K120:M120"/>
    <mergeCell ref="N120:N122"/>
    <mergeCell ref="O120:P120"/>
    <mergeCell ref="Q120:Q122"/>
    <mergeCell ref="M121:M122"/>
    <mergeCell ref="O121:O122"/>
    <mergeCell ref="P121:P122"/>
    <mergeCell ref="A8:C8"/>
    <mergeCell ref="A57:B57"/>
    <mergeCell ref="A86:B86"/>
    <mergeCell ref="A96:B96"/>
    <mergeCell ref="A102:B102"/>
    <mergeCell ref="A120:B122"/>
    <mergeCell ref="C120:C122"/>
    <mergeCell ref="A123:B123"/>
    <mergeCell ref="A129:A132"/>
  </mergeCells>
  <dataValidations count="1">
    <dataValidation allowBlank="1" showInputMessage="1" showErrorMessage="1" errorTitle="ERROR" error="Por favor ingrese solo Números." sqref="R152:R159 A1:A238 R1:R149 S1:V172 W1:XFD1048576 S175:V1048576 A241:A1048576 R162:R1048576 B1:Q1048576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2"/>
  <sheetViews>
    <sheetView topLeftCell="D166" zoomScale="80" zoomScaleNormal="80" workbookViewId="0">
      <selection activeCell="K179" sqref="K179"/>
    </sheetView>
  </sheetViews>
  <sheetFormatPr baseColWidth="10" defaultColWidth="11.42578125" defaultRowHeight="14.25" x14ac:dyDescent="0.2"/>
  <cols>
    <col min="1" max="1" width="23.5703125" style="5" customWidth="1"/>
    <col min="2" max="2" width="122.5703125" style="4" customWidth="1"/>
    <col min="3" max="3" width="24.5703125" style="5" customWidth="1"/>
    <col min="4" max="5" width="20.7109375" style="5" customWidth="1"/>
    <col min="6" max="6" width="18.42578125" style="5" customWidth="1"/>
    <col min="7" max="7" width="24.5703125" style="5" bestFit="1" customWidth="1"/>
    <col min="8" max="9" width="15.7109375" style="5" customWidth="1"/>
    <col min="10" max="10" width="16.7109375" style="5" customWidth="1"/>
    <col min="11" max="12" width="17" style="5" customWidth="1"/>
    <col min="13" max="13" width="18.28515625" style="5" customWidth="1"/>
    <col min="14" max="14" width="18.5703125" style="5" customWidth="1"/>
    <col min="15" max="15" width="14.140625" style="5" customWidth="1"/>
    <col min="16" max="16" width="12.7109375" style="5" customWidth="1"/>
    <col min="17" max="17" width="14.7109375" style="5" customWidth="1"/>
    <col min="18" max="18" width="22" style="5" customWidth="1"/>
    <col min="19" max="22" width="22.7109375" style="5" customWidth="1"/>
    <col min="23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2">
      <c r="A1" s="1" t="s">
        <v>0</v>
      </c>
      <c r="B1" s="2"/>
    </row>
    <row r="2" spans="1:14" s="3" customFormat="1" ht="15" customHeight="1" x14ac:dyDescent="0.2">
      <c r="A2" s="1" t="str">
        <f>CONCATENATE("COMUNA: ",[8]NOMBRE!B2," - ","( ",[8]NOMBRE!C2,[8]NOMBRE!D2,[8]NOMBRE!E2,[8]NOMBRE!F2,[8]NOMBRE!G2," )")</f>
        <v>COMUNA: LINARES - ( 07401 )</v>
      </c>
      <c r="B2" s="2"/>
    </row>
    <row r="3" spans="1:14" ht="15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14" ht="15" customHeight="1" x14ac:dyDescent="0.2">
      <c r="A4" s="1" t="str">
        <f>CONCATENATE("MES: ",[8]NOMBRE!B6," - ","( ",[8]NOMBRE!C6,[8]NOMBRE!D6," )")</f>
        <v>MES: JULIO - ( 07 )</v>
      </c>
    </row>
    <row r="5" spans="1:14" s="3" customFormat="1" ht="15" customHeight="1" x14ac:dyDescent="0.2">
      <c r="A5" s="1" t="str">
        <f>CONCATENATE("AÑO: ",[8]NOMBRE!B7)</f>
        <v>AÑO: 2022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ht="14.25" customHeigh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ht="15.95" customHeight="1" x14ac:dyDescent="0.2">
      <c r="A8" s="546" t="s">
        <v>2</v>
      </c>
      <c r="B8" s="546"/>
      <c r="C8" s="546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42" customHeight="1" x14ac:dyDescent="0.2">
      <c r="A9" s="8" t="s">
        <v>3</v>
      </c>
      <c r="B9" s="8" t="s">
        <v>4</v>
      </c>
      <c r="C9" s="471" t="s">
        <v>5</v>
      </c>
      <c r="D9" s="471" t="s">
        <v>6</v>
      </c>
      <c r="E9" s="471" t="s">
        <v>7</v>
      </c>
      <c r="F9" s="7"/>
      <c r="G9" s="458">
        <f>+E56+E77+E85+E95+E101+E110+E115+E118+S123+S136+R157+R170+V195+E252</f>
        <v>1696580920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2">
      <c r="A10" s="10"/>
      <c r="B10" s="11" t="s">
        <v>8</v>
      </c>
      <c r="C10" s="340">
        <f>SUM(C11:C18)</f>
        <v>10256</v>
      </c>
      <c r="D10" s="340">
        <f>SUM(D11:D18)</f>
        <v>10023</v>
      </c>
      <c r="E10" s="341">
        <f>SUM(E11:E18)</f>
        <v>87690920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4.1" customHeight="1" x14ac:dyDescent="0.2">
      <c r="A11" s="241"/>
      <c r="B11" s="242" t="s">
        <v>9</v>
      </c>
      <c r="C11" s="342">
        <f>[8]B!C54</f>
        <v>0</v>
      </c>
      <c r="D11" s="342">
        <f>[8]B!E54</f>
        <v>0</v>
      </c>
      <c r="E11" s="15">
        <f>[8]B!AL54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4.1" customHeight="1" x14ac:dyDescent="0.2">
      <c r="A12" s="241"/>
      <c r="B12" s="242" t="s">
        <v>10</v>
      </c>
      <c r="C12" s="342">
        <f>[8]B!C52</f>
        <v>6415</v>
      </c>
      <c r="D12" s="342">
        <f>[8]B!E52</f>
        <v>6406</v>
      </c>
      <c r="E12" s="15">
        <f>[8]B!AL52</f>
        <v>55540020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4.1" customHeight="1" x14ac:dyDescent="0.2">
      <c r="A13" s="241"/>
      <c r="B13" s="242" t="s">
        <v>11</v>
      </c>
      <c r="C13" s="342">
        <f>[8]B!C56</f>
        <v>3601</v>
      </c>
      <c r="D13" s="342">
        <f>[8]B!E56</f>
        <v>3440</v>
      </c>
      <c r="E13" s="15">
        <f>[8]B!AL56</f>
        <v>29824800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4.1" customHeight="1" x14ac:dyDescent="0.2">
      <c r="A14" s="241"/>
      <c r="B14" s="242" t="s">
        <v>12</v>
      </c>
      <c r="C14" s="342">
        <f>[8]B!C55</f>
        <v>172</v>
      </c>
      <c r="D14" s="342">
        <f>[8]B!E55</f>
        <v>109</v>
      </c>
      <c r="E14" s="15">
        <f>[8]B!AL55</f>
        <v>1752720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4.1" customHeight="1" x14ac:dyDescent="0.2">
      <c r="A15" s="241"/>
      <c r="B15" s="242" t="s">
        <v>13</v>
      </c>
      <c r="C15" s="342">
        <f>[8]B!C119</f>
        <v>65</v>
      </c>
      <c r="D15" s="342">
        <f>[8]B!E119</f>
        <v>65</v>
      </c>
      <c r="E15" s="15">
        <f>[8]B!AL119</f>
        <v>468650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4.1" customHeight="1" x14ac:dyDescent="0.2">
      <c r="A16" s="241"/>
      <c r="B16" s="242" t="s">
        <v>14</v>
      </c>
      <c r="C16" s="342">
        <f>[8]B!C122</f>
        <v>0</v>
      </c>
      <c r="D16" s="342">
        <f>[8]B!E122</f>
        <v>0</v>
      </c>
      <c r="E16" s="15">
        <f>[8]B!AL122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4.1" customHeight="1" x14ac:dyDescent="0.2">
      <c r="A17" s="241"/>
      <c r="B17" s="242" t="s">
        <v>15</v>
      </c>
      <c r="C17" s="342">
        <f>[8]B!C126</f>
        <v>0</v>
      </c>
      <c r="D17" s="342">
        <f>[8]B!E126</f>
        <v>0</v>
      </c>
      <c r="E17" s="15">
        <f>[8]B!AL126</f>
        <v>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14.1" customHeight="1" x14ac:dyDescent="0.2">
      <c r="A18" s="243" t="s">
        <v>16</v>
      </c>
      <c r="B18" s="244" t="s">
        <v>17</v>
      </c>
      <c r="C18" s="342">
        <f>[8]B!C1234</f>
        <v>3</v>
      </c>
      <c r="D18" s="343">
        <f>[8]B!E1234</f>
        <v>3</v>
      </c>
      <c r="E18" s="16">
        <f>[8]B!AL1234</f>
        <v>104730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14.1" customHeight="1" x14ac:dyDescent="0.2">
      <c r="A19" s="17"/>
      <c r="B19" s="18" t="s">
        <v>18</v>
      </c>
      <c r="C19" s="344">
        <f>SUM(C20:C29)</f>
        <v>3069</v>
      </c>
      <c r="D19" s="344">
        <f>SUM(D20:D29)</f>
        <v>3064</v>
      </c>
      <c r="E19" s="345">
        <f>SUM(E20:E29)</f>
        <v>6163890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14.1" customHeight="1" x14ac:dyDescent="0.2">
      <c r="A20" s="245" t="s">
        <v>19</v>
      </c>
      <c r="B20" s="244" t="s">
        <v>20</v>
      </c>
      <c r="C20" s="346">
        <f>[8]B!$C$60</f>
        <v>749</v>
      </c>
      <c r="D20" s="346">
        <f>[8]B!$E$60</f>
        <v>749</v>
      </c>
      <c r="E20" s="21">
        <f>[8]B!$AL$60</f>
        <v>1730190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14.1" customHeight="1" x14ac:dyDescent="0.2">
      <c r="A21" s="241" t="s">
        <v>21</v>
      </c>
      <c r="B21" s="242" t="s">
        <v>22</v>
      </c>
      <c r="C21" s="347">
        <f>[8]B!$C$61</f>
        <v>0</v>
      </c>
      <c r="D21" s="347">
        <f>[8]B!$E$61</f>
        <v>0</v>
      </c>
      <c r="E21" s="15">
        <f>[8]B!$AL$61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14.1" customHeight="1" x14ac:dyDescent="0.2">
      <c r="A22" s="241" t="s">
        <v>23</v>
      </c>
      <c r="B22" s="242" t="s">
        <v>24</v>
      </c>
      <c r="C22" s="347">
        <f>[8]B!$C$62</f>
        <v>0</v>
      </c>
      <c r="D22" s="347">
        <f>[8]B!$E$62</f>
        <v>0</v>
      </c>
      <c r="E22" s="15">
        <f>[8]B!$AL$62</f>
        <v>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14.1" customHeight="1" x14ac:dyDescent="0.2">
      <c r="A23" s="241" t="s">
        <v>25</v>
      </c>
      <c r="B23" s="242" t="s">
        <v>26</v>
      </c>
      <c r="C23" s="347">
        <f>[8]B!$C$63</f>
        <v>276</v>
      </c>
      <c r="D23" s="347">
        <f>[8]B!$E$63</f>
        <v>276</v>
      </c>
      <c r="E23" s="15">
        <f>[8]B!$AL$63</f>
        <v>372600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4.1" customHeight="1" x14ac:dyDescent="0.2">
      <c r="A24" s="241" t="s">
        <v>27</v>
      </c>
      <c r="B24" s="242" t="s">
        <v>28</v>
      </c>
      <c r="C24" s="347">
        <f>[8]B!$C$64</f>
        <v>884</v>
      </c>
      <c r="D24" s="347">
        <f>[8]B!$E$64</f>
        <v>879</v>
      </c>
      <c r="E24" s="15">
        <f>[8]B!$AL$64</f>
        <v>1186650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4.1" customHeight="1" x14ac:dyDescent="0.2">
      <c r="A25" s="241" t="s">
        <v>29</v>
      </c>
      <c r="B25" s="242" t="s">
        <v>30</v>
      </c>
      <c r="C25" s="347">
        <f>[8]B!$C$65</f>
        <v>489</v>
      </c>
      <c r="D25" s="347">
        <f>[8]B!$E$65</f>
        <v>489</v>
      </c>
      <c r="E25" s="15">
        <f>[8]B!$AL$65</f>
        <v>660150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4.1" customHeight="1" x14ac:dyDescent="0.2">
      <c r="A26" s="241" t="s">
        <v>31</v>
      </c>
      <c r="B26" s="242" t="s">
        <v>32</v>
      </c>
      <c r="C26" s="347">
        <f>[8]B!$C$1230</f>
        <v>341</v>
      </c>
      <c r="D26" s="347">
        <f>[8]B!$E$1230</f>
        <v>341</v>
      </c>
      <c r="E26" s="15">
        <f>[8]B!$AL$1230</f>
        <v>1125300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4.1" customHeight="1" x14ac:dyDescent="0.2">
      <c r="A27" s="241" t="s">
        <v>33</v>
      </c>
      <c r="B27" s="242" t="s">
        <v>34</v>
      </c>
      <c r="C27" s="347">
        <f>[8]B!$C$1231</f>
        <v>330</v>
      </c>
      <c r="D27" s="347">
        <f>[8]B!$E$1231</f>
        <v>330</v>
      </c>
      <c r="E27" s="15">
        <f>[8]B!$AL$1231</f>
        <v>1089000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4.1" customHeight="1" x14ac:dyDescent="0.2">
      <c r="A28" s="241" t="s">
        <v>35</v>
      </c>
      <c r="B28" s="242" t="s">
        <v>36</v>
      </c>
      <c r="C28" s="347">
        <f>[8]B!$C$1232</f>
        <v>0</v>
      </c>
      <c r="D28" s="347">
        <f>[8]B!$E$1232</f>
        <v>0</v>
      </c>
      <c r="E28" s="15">
        <f>[8]B!$AL$1232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4.1" customHeight="1" x14ac:dyDescent="0.2">
      <c r="A29" s="241" t="s">
        <v>37</v>
      </c>
      <c r="B29" s="242" t="s">
        <v>38</v>
      </c>
      <c r="C29" s="347">
        <f>[8]B!$C$1233</f>
        <v>0</v>
      </c>
      <c r="D29" s="347">
        <f>[8]B!$E$1233</f>
        <v>0</v>
      </c>
      <c r="E29" s="15">
        <f>[8]B!$AL$1233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4.1" customHeight="1" x14ac:dyDescent="0.2">
      <c r="A30" s="246"/>
      <c r="B30" s="247" t="s">
        <v>39</v>
      </c>
      <c r="C30" s="348">
        <f>SUM(C31:C32)</f>
        <v>619</v>
      </c>
      <c r="D30" s="349"/>
      <c r="E30" s="24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4.1" customHeight="1" x14ac:dyDescent="0.2">
      <c r="A31" s="25"/>
      <c r="B31" s="242" t="s">
        <v>40</v>
      </c>
      <c r="C31" s="347">
        <f>[8]B!$C$67</f>
        <v>291</v>
      </c>
      <c r="D31" s="349"/>
      <c r="E31" s="24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4.1" customHeight="1" x14ac:dyDescent="0.2">
      <c r="A32" s="25"/>
      <c r="B32" s="242" t="s">
        <v>41</v>
      </c>
      <c r="C32" s="347">
        <f>[8]B!$C$68</f>
        <v>328</v>
      </c>
      <c r="D32" s="349"/>
      <c r="E32" s="24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2">
      <c r="A33" s="17"/>
      <c r="B33" s="18" t="s">
        <v>42</v>
      </c>
      <c r="C33" s="350">
        <f>SUM(C34:C35)</f>
        <v>0</v>
      </c>
      <c r="D33" s="344">
        <f>SUM(D34:D35)</f>
        <v>0</v>
      </c>
      <c r="E33" s="27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2">
      <c r="A34" s="243" t="s">
        <v>43</v>
      </c>
      <c r="B34" s="244" t="s">
        <v>44</v>
      </c>
      <c r="C34" s="351">
        <f>[8]B!$C$1235</f>
        <v>0</v>
      </c>
      <c r="D34" s="351">
        <f>[8]B!$E$1235</f>
        <v>0</v>
      </c>
      <c r="E34" s="28">
        <f>[8]B!$AL$1235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2">
      <c r="A35" s="241" t="s">
        <v>45</v>
      </c>
      <c r="B35" s="242" t="s">
        <v>46</v>
      </c>
      <c r="C35" s="342">
        <f>[8]B!$C$1236</f>
        <v>0</v>
      </c>
      <c r="D35" s="342">
        <f>[8]B!$E$1236</f>
        <v>0</v>
      </c>
      <c r="E35" s="29">
        <f>[8]B!$AL$1236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2">
      <c r="A36" s="246"/>
      <c r="B36" s="248" t="s">
        <v>47</v>
      </c>
      <c r="C36" s="352">
        <f>C37</f>
        <v>0</v>
      </c>
      <c r="D36" s="349"/>
      <c r="E36" s="3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28.5" x14ac:dyDescent="0.2">
      <c r="A37" s="241" t="s">
        <v>48</v>
      </c>
      <c r="B37" s="249" t="s">
        <v>49</v>
      </c>
      <c r="C37" s="353">
        <f>[8]B!$C$1210</f>
        <v>0</v>
      </c>
      <c r="D37" s="349"/>
      <c r="E37" s="3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20.100000000000001" customHeight="1" x14ac:dyDescent="0.2">
      <c r="A38" s="32"/>
      <c r="B38" s="18" t="s">
        <v>50</v>
      </c>
      <c r="C38" s="350">
        <f>SUM(C39:C44)</f>
        <v>553</v>
      </c>
      <c r="D38" s="350">
        <f>SUM(D39:D44)</f>
        <v>553</v>
      </c>
      <c r="E38" s="354">
        <f>SUM(E39:E44)</f>
        <v>1423320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2">
      <c r="A39" s="243" t="s">
        <v>51</v>
      </c>
      <c r="B39" s="244" t="s">
        <v>52</v>
      </c>
      <c r="C39" s="351">
        <f>[8]B!$C$128</f>
        <v>37</v>
      </c>
      <c r="D39" s="351">
        <f>[8]B!$E$128</f>
        <v>37</v>
      </c>
      <c r="E39" s="28">
        <f>[8]B!$AL$128</f>
        <v>164280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2">
      <c r="A40" s="250" t="s">
        <v>53</v>
      </c>
      <c r="B40" s="242" t="s">
        <v>54</v>
      </c>
      <c r="C40" s="342">
        <f>[8]B!$C$129</f>
        <v>111</v>
      </c>
      <c r="D40" s="342">
        <f>[8]B!$E$129</f>
        <v>111</v>
      </c>
      <c r="E40" s="29">
        <f>[8]B!$AL$129</f>
        <v>270840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2">
      <c r="A41" s="241" t="s">
        <v>55</v>
      </c>
      <c r="B41" s="242" t="s">
        <v>56</v>
      </c>
      <c r="C41" s="342">
        <f>[8]B!$C$130</f>
        <v>0</v>
      </c>
      <c r="D41" s="342">
        <f>[8]B!$E$130</f>
        <v>0</v>
      </c>
      <c r="E41" s="29">
        <f>[8]B!$AL$130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2">
      <c r="A42" s="241" t="s">
        <v>57</v>
      </c>
      <c r="B42" s="242" t="s">
        <v>58</v>
      </c>
      <c r="C42" s="342">
        <f>[8]B!$C$131</f>
        <v>263</v>
      </c>
      <c r="D42" s="342">
        <f>[8]B!$E$131</f>
        <v>263</v>
      </c>
      <c r="E42" s="29">
        <f>[8]B!$AL$131</f>
        <v>641720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2">
      <c r="A43" s="251" t="s">
        <v>59</v>
      </c>
      <c r="B43" s="242" t="s">
        <v>60</v>
      </c>
      <c r="C43" s="342">
        <f>[8]B!$C$132</f>
        <v>28</v>
      </c>
      <c r="D43" s="342">
        <f>[8]B!$E$132</f>
        <v>28</v>
      </c>
      <c r="E43" s="29">
        <f>[8]B!$AL$132</f>
        <v>68320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2">
      <c r="A44" s="251" t="s">
        <v>61</v>
      </c>
      <c r="B44" s="242" t="s">
        <v>62</v>
      </c>
      <c r="C44" s="342">
        <f>[8]B!$C$133</f>
        <v>114</v>
      </c>
      <c r="D44" s="342">
        <f>[8]B!$E$133</f>
        <v>114</v>
      </c>
      <c r="E44" s="29">
        <f>[8]B!$AL$133</f>
        <v>278160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2">
      <c r="A45" s="252"/>
      <c r="B45" s="248" t="s">
        <v>63</v>
      </c>
      <c r="C45" s="355">
        <f>C46</f>
        <v>514</v>
      </c>
      <c r="D45" s="349"/>
      <c r="E45" s="24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2">
      <c r="A46" s="253"/>
      <c r="B46" s="249" t="s">
        <v>64</v>
      </c>
      <c r="C46" s="356">
        <f>[8]B!$C$135</f>
        <v>514</v>
      </c>
      <c r="D46" s="349"/>
      <c r="E46" s="24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20.100000000000001" customHeight="1" x14ac:dyDescent="0.2">
      <c r="A47" s="32"/>
      <c r="B47" s="18" t="s">
        <v>65</v>
      </c>
      <c r="C47" s="350">
        <f>SUM(C48:C52)</f>
        <v>517</v>
      </c>
      <c r="D47" s="350">
        <f>SUM(D48:D52)</f>
        <v>517</v>
      </c>
      <c r="E47" s="354">
        <f>SUM(E48:E52)</f>
        <v>697340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2">
      <c r="A48" s="245" t="s">
        <v>66</v>
      </c>
      <c r="B48" s="244" t="s">
        <v>67</v>
      </c>
      <c r="C48" s="342">
        <f>[8]B!$C$141</f>
        <v>36</v>
      </c>
      <c r="D48" s="342">
        <f>[8]B!$E$141</f>
        <v>36</v>
      </c>
      <c r="E48" s="29">
        <f>[8]B!$AL$141</f>
        <v>76320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2">
      <c r="A49" s="241" t="s">
        <v>68</v>
      </c>
      <c r="B49" s="242" t="s">
        <v>69</v>
      </c>
      <c r="C49" s="342">
        <f>[8]B!$C$139</f>
        <v>31</v>
      </c>
      <c r="D49" s="342">
        <f>[8]B!$E$139</f>
        <v>31</v>
      </c>
      <c r="E49" s="29">
        <f>[8]B!$AL$139</f>
        <v>65720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2">
      <c r="A50" s="241" t="s">
        <v>70</v>
      </c>
      <c r="B50" s="242" t="s">
        <v>71</v>
      </c>
      <c r="C50" s="342">
        <f>[8]B!$C$140</f>
        <v>443</v>
      </c>
      <c r="D50" s="342">
        <f>[8]B!$E$140</f>
        <v>443</v>
      </c>
      <c r="E50" s="29">
        <f>[8]B!$AL$140</f>
        <v>540460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2">
      <c r="A51" s="254" t="s">
        <v>72</v>
      </c>
      <c r="B51" s="242" t="s">
        <v>73</v>
      </c>
      <c r="C51" s="342">
        <f>[8]B!$C$142</f>
        <v>0</v>
      </c>
      <c r="D51" s="342">
        <f>[8]B!$E$142</f>
        <v>0</v>
      </c>
      <c r="E51" s="29">
        <f>[8]B!$AL$142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2">
      <c r="A52" s="254" t="s">
        <v>74</v>
      </c>
      <c r="B52" s="242" t="s">
        <v>75</v>
      </c>
      <c r="C52" s="342">
        <f>[8]B!$C$143</f>
        <v>7</v>
      </c>
      <c r="D52" s="342">
        <f>[8]B!$E$143</f>
        <v>7</v>
      </c>
      <c r="E52" s="29">
        <f>[8]B!$AL$143</f>
        <v>14840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2">
      <c r="A53" s="246"/>
      <c r="B53" s="247" t="s">
        <v>76</v>
      </c>
      <c r="C53" s="357">
        <f>SUM(C54:C55)</f>
        <v>759</v>
      </c>
      <c r="D53" s="349"/>
      <c r="E53" s="36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2">
      <c r="A54" s="25"/>
      <c r="B54" s="242" t="s">
        <v>77</v>
      </c>
      <c r="C54" s="342">
        <f xml:space="preserve"> [8]B!$C$145</f>
        <v>759</v>
      </c>
      <c r="D54" s="349"/>
      <c r="E54" s="36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15" customHeight="1" x14ac:dyDescent="0.2">
      <c r="A55" s="37"/>
      <c r="B55" s="249" t="s">
        <v>78</v>
      </c>
      <c r="C55" s="356">
        <f>[8]B!$C$146</f>
        <v>0</v>
      </c>
      <c r="D55" s="358"/>
      <c r="E55" s="3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2">
      <c r="A56" s="40"/>
      <c r="B56" s="8" t="s">
        <v>79</v>
      </c>
      <c r="C56" s="350">
        <f>C10+C19+C33+C38+C47+C30+C36+C45+C53</f>
        <v>16287</v>
      </c>
      <c r="D56" s="350">
        <f>D10+D19+D33+D38+D47</f>
        <v>14157</v>
      </c>
      <c r="E56" s="359">
        <f>E10+E19+E33+E38+E47</f>
        <v>95975470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24.95" customHeight="1" x14ac:dyDescent="0.2">
      <c r="A57" s="547" t="s">
        <v>80</v>
      </c>
      <c r="B57" s="548"/>
      <c r="C57" s="360"/>
      <c r="D57" s="360"/>
      <c r="E57" s="43"/>
      <c r="F57" s="7"/>
      <c r="G57" s="7"/>
      <c r="H57" s="7"/>
      <c r="I57" s="7"/>
      <c r="J57" s="7"/>
      <c r="K57" s="7"/>
      <c r="L57" s="7"/>
    </row>
    <row r="58" spans="1:14" s="3" customFormat="1" ht="39.950000000000003" customHeight="1" x14ac:dyDescent="0.2">
      <c r="A58" s="8" t="s">
        <v>3</v>
      </c>
      <c r="B58" s="8" t="s">
        <v>4</v>
      </c>
      <c r="C58" s="478" t="s">
        <v>5</v>
      </c>
      <c r="D58" s="478" t="s">
        <v>6</v>
      </c>
      <c r="E58" s="478" t="s">
        <v>7</v>
      </c>
      <c r="F58" s="7"/>
      <c r="G58" s="7"/>
      <c r="H58" s="7"/>
      <c r="I58" s="7"/>
      <c r="J58" s="7"/>
      <c r="K58" s="7"/>
      <c r="L58" s="7"/>
    </row>
    <row r="59" spans="1:14" s="3" customFormat="1" ht="20.100000000000001" customHeight="1" x14ac:dyDescent="0.2">
      <c r="A59" s="8"/>
      <c r="B59" s="255" t="s">
        <v>81</v>
      </c>
      <c r="C59" s="350"/>
      <c r="D59" s="350"/>
      <c r="E59" s="45"/>
      <c r="F59" s="7"/>
      <c r="G59" s="7"/>
      <c r="H59" s="7"/>
      <c r="I59" s="7"/>
      <c r="J59" s="7"/>
      <c r="K59" s="7"/>
      <c r="L59" s="7"/>
    </row>
    <row r="60" spans="1:14" s="3" customFormat="1" ht="15" customHeight="1" x14ac:dyDescent="0.2">
      <c r="A60" s="256" t="s">
        <v>82</v>
      </c>
      <c r="B60" s="46" t="s">
        <v>83</v>
      </c>
      <c r="C60" s="361">
        <f>[8]B!C196</f>
        <v>1350</v>
      </c>
      <c r="D60" s="361">
        <f>[8]B!E196</f>
        <v>1079</v>
      </c>
      <c r="E60" s="29">
        <f>[8]B!$AL$196</f>
        <v>41724930</v>
      </c>
      <c r="F60" s="7"/>
      <c r="G60" s="7"/>
      <c r="H60" s="7"/>
      <c r="I60" s="7"/>
      <c r="J60" s="7"/>
      <c r="K60" s="7"/>
      <c r="L60" s="7"/>
    </row>
    <row r="61" spans="1:14" s="3" customFormat="1" ht="15" customHeight="1" x14ac:dyDescent="0.2">
      <c r="A61" s="256" t="s">
        <v>84</v>
      </c>
      <c r="B61" s="46" t="s">
        <v>85</v>
      </c>
      <c r="C61" s="361">
        <f>[8]B!C197</f>
        <v>2163</v>
      </c>
      <c r="D61" s="361">
        <f>[8]B!E197</f>
        <v>2156</v>
      </c>
      <c r="E61" s="29">
        <f>[8]B!$AL$197</f>
        <v>93850680</v>
      </c>
      <c r="F61" s="7"/>
      <c r="G61" s="7"/>
      <c r="H61" s="7"/>
      <c r="I61" s="7"/>
      <c r="J61" s="7"/>
      <c r="K61" s="7"/>
      <c r="L61" s="7"/>
    </row>
    <row r="62" spans="1:14" s="3" customFormat="1" ht="15" customHeight="1" x14ac:dyDescent="0.2">
      <c r="A62" s="256" t="s">
        <v>86</v>
      </c>
      <c r="B62" s="46" t="s">
        <v>87</v>
      </c>
      <c r="C62" s="361">
        <f>[8]B!C198</f>
        <v>356</v>
      </c>
      <c r="D62" s="361">
        <f>[8]B!E198</f>
        <v>354</v>
      </c>
      <c r="E62" s="29">
        <f>[8]B!$AL$198</f>
        <v>28659840</v>
      </c>
      <c r="F62" s="7"/>
      <c r="G62" s="7"/>
      <c r="H62" s="7"/>
      <c r="I62" s="7"/>
      <c r="J62" s="7"/>
      <c r="K62" s="7"/>
      <c r="L62" s="7"/>
    </row>
    <row r="63" spans="1:14" s="3" customFormat="1" ht="15" customHeight="1" x14ac:dyDescent="0.2">
      <c r="A63" s="256" t="s">
        <v>88</v>
      </c>
      <c r="B63" s="46" t="s">
        <v>89</v>
      </c>
      <c r="C63" s="361">
        <f>[8]B!C199</f>
        <v>186</v>
      </c>
      <c r="D63" s="361">
        <f>[8]B!E199</f>
        <v>184</v>
      </c>
      <c r="E63" s="29">
        <f>[8]B!$AL$199</f>
        <v>14896640</v>
      </c>
      <c r="F63" s="7"/>
      <c r="G63" s="7"/>
      <c r="H63" s="7"/>
      <c r="I63" s="7"/>
      <c r="J63" s="7"/>
      <c r="K63" s="7"/>
      <c r="L63" s="7"/>
    </row>
    <row r="64" spans="1:14" s="3" customFormat="1" ht="15" customHeight="1" x14ac:dyDescent="0.2">
      <c r="A64" s="256" t="s">
        <v>90</v>
      </c>
      <c r="B64" s="46" t="s">
        <v>91</v>
      </c>
      <c r="C64" s="361">
        <f>[8]B!C200</f>
        <v>0</v>
      </c>
      <c r="D64" s="361">
        <f>[8]B!E200</f>
        <v>0</v>
      </c>
      <c r="E64" s="29">
        <f>[8]B!$AL$200</f>
        <v>0</v>
      </c>
      <c r="F64" s="7"/>
      <c r="G64" s="7"/>
      <c r="H64" s="7"/>
      <c r="I64" s="7"/>
      <c r="J64" s="7"/>
      <c r="K64" s="7"/>
      <c r="L64" s="7"/>
    </row>
    <row r="65" spans="1:12" s="3" customFormat="1" ht="15" customHeight="1" x14ac:dyDescent="0.2">
      <c r="A65" s="256" t="s">
        <v>92</v>
      </c>
      <c r="B65" s="46" t="s">
        <v>93</v>
      </c>
      <c r="C65" s="361">
        <f>[8]B!C201</f>
        <v>801</v>
      </c>
      <c r="D65" s="361">
        <f>[8]B!E201</f>
        <v>799</v>
      </c>
      <c r="E65" s="29">
        <f>[8]B!$AL$201</f>
        <v>133912400</v>
      </c>
      <c r="F65" s="7"/>
      <c r="G65" s="7"/>
      <c r="H65" s="7"/>
      <c r="I65" s="7"/>
      <c r="J65" s="7"/>
      <c r="K65" s="7"/>
      <c r="L65" s="7"/>
    </row>
    <row r="66" spans="1:12" s="3" customFormat="1" ht="15" customHeight="1" x14ac:dyDescent="0.2">
      <c r="A66" s="256" t="s">
        <v>94</v>
      </c>
      <c r="B66" s="46" t="s">
        <v>95</v>
      </c>
      <c r="C66" s="361">
        <f>[8]B!C202</f>
        <v>0</v>
      </c>
      <c r="D66" s="361">
        <f>[8]B!E202</f>
        <v>0</v>
      </c>
      <c r="E66" s="29">
        <f>[8]B!$AL$202</f>
        <v>0</v>
      </c>
      <c r="F66" s="7"/>
      <c r="G66" s="7"/>
      <c r="H66" s="7"/>
      <c r="I66" s="7"/>
      <c r="J66" s="7"/>
      <c r="K66" s="7"/>
      <c r="L66" s="7"/>
    </row>
    <row r="67" spans="1:12" s="3" customFormat="1" ht="15" customHeight="1" x14ac:dyDescent="0.2">
      <c r="A67" s="256" t="s">
        <v>96</v>
      </c>
      <c r="B67" s="46" t="s">
        <v>97</v>
      </c>
      <c r="C67" s="361">
        <f>[8]B!C203</f>
        <v>0</v>
      </c>
      <c r="D67" s="361">
        <f>[8]B!E203</f>
        <v>0</v>
      </c>
      <c r="E67" s="29">
        <f>[8]B!$AL$203</f>
        <v>0</v>
      </c>
      <c r="F67" s="7"/>
      <c r="G67" s="7"/>
      <c r="H67" s="7"/>
      <c r="I67" s="7"/>
      <c r="J67" s="7"/>
      <c r="K67" s="7"/>
      <c r="L67" s="7"/>
    </row>
    <row r="68" spans="1:12" s="3" customFormat="1" ht="15" customHeight="1" x14ac:dyDescent="0.2">
      <c r="A68" s="256" t="s">
        <v>98</v>
      </c>
      <c r="B68" s="46" t="s">
        <v>99</v>
      </c>
      <c r="C68" s="361">
        <f>[8]B!C204</f>
        <v>505</v>
      </c>
      <c r="D68" s="361">
        <f>[8]B!E204</f>
        <v>504</v>
      </c>
      <c r="E68" s="29">
        <f>[8]B!$AL$204</f>
        <v>19514880</v>
      </c>
      <c r="F68" s="7"/>
      <c r="G68" s="7"/>
      <c r="H68" s="7"/>
      <c r="I68" s="7"/>
      <c r="J68" s="7"/>
      <c r="K68" s="7"/>
      <c r="L68" s="7"/>
    </row>
    <row r="69" spans="1:12" s="3" customFormat="1" ht="15" customHeight="1" x14ac:dyDescent="0.2">
      <c r="A69" s="256" t="s">
        <v>100</v>
      </c>
      <c r="B69" s="46" t="s">
        <v>101</v>
      </c>
      <c r="C69" s="361">
        <f>[8]B!C205</f>
        <v>227</v>
      </c>
      <c r="D69" s="361">
        <f>[8]B!E205</f>
        <v>227</v>
      </c>
      <c r="E69" s="29">
        <f>[8]B!$AL$205</f>
        <v>1775140</v>
      </c>
      <c r="F69" s="7"/>
      <c r="G69" s="7"/>
      <c r="H69" s="7"/>
      <c r="I69" s="7"/>
      <c r="J69" s="7"/>
      <c r="K69" s="7"/>
      <c r="L69" s="7"/>
    </row>
    <row r="70" spans="1:12" s="3" customFormat="1" ht="15" customHeight="1" x14ac:dyDescent="0.2">
      <c r="A70" s="256" t="s">
        <v>102</v>
      </c>
      <c r="B70" s="46" t="s">
        <v>103</v>
      </c>
      <c r="C70" s="361">
        <f>[8]B!C206</f>
        <v>123</v>
      </c>
      <c r="D70" s="361">
        <f>[8]B!E206</f>
        <v>123</v>
      </c>
      <c r="E70" s="29">
        <f>[8]B!$AL$206</f>
        <v>8933490</v>
      </c>
      <c r="F70" s="7"/>
      <c r="G70" s="7"/>
      <c r="H70" s="7"/>
      <c r="I70" s="7"/>
      <c r="J70" s="7"/>
      <c r="K70" s="7"/>
      <c r="L70" s="7"/>
    </row>
    <row r="71" spans="1:12" s="3" customFormat="1" ht="15" customHeight="1" x14ac:dyDescent="0.2">
      <c r="A71" s="456" t="s">
        <v>104</v>
      </c>
      <c r="B71" s="457" t="s">
        <v>105</v>
      </c>
      <c r="C71" s="358"/>
      <c r="D71" s="358"/>
      <c r="E71" s="358"/>
      <c r="F71" s="7"/>
      <c r="G71" s="7"/>
      <c r="H71" s="7"/>
      <c r="I71" s="7"/>
      <c r="J71" s="7"/>
      <c r="K71" s="7"/>
      <c r="L71" s="7"/>
    </row>
    <row r="72" spans="1:12" s="3" customFormat="1" ht="15" customHeight="1" x14ac:dyDescent="0.2">
      <c r="A72" s="256" t="s">
        <v>106</v>
      </c>
      <c r="B72" s="46" t="s">
        <v>107</v>
      </c>
      <c r="C72" s="361">
        <f>[8]B!C208</f>
        <v>0</v>
      </c>
      <c r="D72" s="361">
        <f>[8]B!E208</f>
        <v>0</v>
      </c>
      <c r="E72" s="29">
        <f>[8]B!$AL$208</f>
        <v>0</v>
      </c>
      <c r="F72" s="7"/>
      <c r="G72" s="7"/>
      <c r="H72" s="7"/>
      <c r="I72" s="7"/>
      <c r="J72" s="7"/>
      <c r="K72" s="7"/>
      <c r="L72" s="7"/>
    </row>
    <row r="73" spans="1:12" s="3" customFormat="1" ht="15" customHeight="1" x14ac:dyDescent="0.2">
      <c r="A73" s="256" t="s">
        <v>108</v>
      </c>
      <c r="B73" s="46" t="s">
        <v>109</v>
      </c>
      <c r="C73" s="361">
        <f>[8]B!C209</f>
        <v>0</v>
      </c>
      <c r="D73" s="361">
        <f>[8]B!E209</f>
        <v>0</v>
      </c>
      <c r="E73" s="29">
        <f>[8]B!$AL$209</f>
        <v>0</v>
      </c>
      <c r="F73" s="7"/>
      <c r="G73" s="7"/>
      <c r="H73" s="7"/>
      <c r="I73" s="7"/>
      <c r="J73" s="7"/>
      <c r="K73" s="7"/>
      <c r="L73" s="7"/>
    </row>
    <row r="74" spans="1:12" s="3" customFormat="1" ht="15" customHeight="1" x14ac:dyDescent="0.2">
      <c r="A74" s="256" t="s">
        <v>110</v>
      </c>
      <c r="B74" s="46" t="s">
        <v>111</v>
      </c>
      <c r="C74" s="361">
        <f>[8]B!C210</f>
        <v>0</v>
      </c>
      <c r="D74" s="361">
        <f>[8]B!E210</f>
        <v>0</v>
      </c>
      <c r="E74" s="29">
        <f>[8]B!$AL$210</f>
        <v>0</v>
      </c>
      <c r="F74" s="7"/>
      <c r="G74" s="7"/>
      <c r="H74" s="7"/>
      <c r="I74" s="7"/>
      <c r="J74" s="7"/>
      <c r="K74" s="7"/>
      <c r="L74" s="7"/>
    </row>
    <row r="75" spans="1:12" s="3" customFormat="1" ht="15" customHeight="1" x14ac:dyDescent="0.2">
      <c r="A75" s="256" t="s">
        <v>112</v>
      </c>
      <c r="B75" s="46" t="s">
        <v>113</v>
      </c>
      <c r="C75" s="361">
        <f>[8]B!C211</f>
        <v>232</v>
      </c>
      <c r="D75" s="361">
        <f>[8]B!E211</f>
        <v>232</v>
      </c>
      <c r="E75" s="29">
        <f>[8]B!$AL$211</f>
        <v>13398000</v>
      </c>
      <c r="F75" s="7"/>
      <c r="G75" s="7"/>
      <c r="H75" s="7"/>
      <c r="I75" s="7"/>
      <c r="J75" s="7"/>
      <c r="K75" s="7"/>
      <c r="L75" s="7"/>
    </row>
    <row r="76" spans="1:12" s="3" customFormat="1" ht="15" customHeight="1" x14ac:dyDescent="0.2">
      <c r="A76" s="257" t="s">
        <v>114</v>
      </c>
      <c r="B76" s="49" t="s">
        <v>115</v>
      </c>
      <c r="C76" s="361">
        <f>[8]B!C212</f>
        <v>495</v>
      </c>
      <c r="D76" s="361">
        <f>[8]B!E212</f>
        <v>495</v>
      </c>
      <c r="E76" s="29">
        <f>[8]B!$AL$212</f>
        <v>47614050</v>
      </c>
      <c r="F76" s="7"/>
      <c r="G76" s="7"/>
      <c r="H76" s="7"/>
      <c r="I76" s="7"/>
      <c r="J76" s="7"/>
      <c r="K76" s="7"/>
      <c r="L76" s="7"/>
    </row>
    <row r="77" spans="1:12" s="3" customFormat="1" ht="20.100000000000001" customHeight="1" x14ac:dyDescent="0.2">
      <c r="A77" s="258"/>
      <c r="B77" s="50" t="s">
        <v>79</v>
      </c>
      <c r="C77" s="362">
        <f>SUM(C60:C76)</f>
        <v>6438</v>
      </c>
      <c r="D77" s="362">
        <f t="shared" ref="D77:E77" si="0">SUM(D60:D76)</f>
        <v>6153</v>
      </c>
      <c r="E77" s="359">
        <f t="shared" si="0"/>
        <v>404280050</v>
      </c>
      <c r="F77" s="7"/>
      <c r="G77" s="7"/>
      <c r="H77" s="7"/>
      <c r="I77" s="7"/>
      <c r="J77" s="7"/>
      <c r="K77" s="7"/>
      <c r="L77" s="7"/>
    </row>
    <row r="78" spans="1:12" s="3" customFormat="1" ht="24.95" customHeight="1" x14ac:dyDescent="0.2">
      <c r="A78" s="52" t="s">
        <v>116</v>
      </c>
      <c r="B78" s="53"/>
      <c r="C78" s="363"/>
      <c r="D78" s="363"/>
      <c r="E78" s="55"/>
      <c r="F78" s="7"/>
      <c r="G78" s="7"/>
      <c r="H78" s="7"/>
      <c r="I78" s="7"/>
      <c r="J78" s="7"/>
      <c r="K78" s="7"/>
      <c r="L78" s="7"/>
    </row>
    <row r="79" spans="1:12" s="3" customFormat="1" ht="39.950000000000003" customHeight="1" x14ac:dyDescent="0.2">
      <c r="A79" s="8" t="s">
        <v>3</v>
      </c>
      <c r="B79" s="56" t="s">
        <v>117</v>
      </c>
      <c r="C79" s="478" t="s">
        <v>5</v>
      </c>
      <c r="D79" s="57" t="s">
        <v>6</v>
      </c>
      <c r="E79" s="478" t="s">
        <v>7</v>
      </c>
      <c r="F79" s="7"/>
      <c r="G79" s="7"/>
      <c r="H79" s="7"/>
      <c r="I79" s="7"/>
      <c r="J79" s="7"/>
      <c r="K79" s="7"/>
      <c r="L79" s="7"/>
    </row>
    <row r="80" spans="1:12" s="3" customFormat="1" ht="15" customHeight="1" x14ac:dyDescent="0.2">
      <c r="A80" s="243">
        <v>3003001</v>
      </c>
      <c r="B80" s="58" t="s">
        <v>118</v>
      </c>
      <c r="C80" s="364">
        <f>[8]B!C3150</f>
        <v>3</v>
      </c>
      <c r="D80" s="365">
        <f>[8]B!$E$3150</f>
        <v>3</v>
      </c>
      <c r="E80" s="28">
        <f>[8]B!$AL$3150</f>
        <v>25260</v>
      </c>
      <c r="F80" s="7"/>
      <c r="G80" s="7"/>
      <c r="H80" s="7"/>
      <c r="I80" s="7"/>
      <c r="J80" s="7"/>
      <c r="K80" s="7"/>
      <c r="L80" s="7"/>
    </row>
    <row r="81" spans="1:22" s="3" customFormat="1" ht="15" customHeight="1" x14ac:dyDescent="0.2">
      <c r="A81" s="241" t="s">
        <v>119</v>
      </c>
      <c r="B81" s="59" t="s">
        <v>120</v>
      </c>
      <c r="C81" s="366">
        <f>[8]B!C3151</f>
        <v>0</v>
      </c>
      <c r="D81" s="367">
        <f>[8]B!$E$3151</f>
        <v>0</v>
      </c>
      <c r="E81" s="29">
        <f>[8]B!$AL$3151</f>
        <v>0</v>
      </c>
      <c r="F81" s="7"/>
      <c r="G81" s="7"/>
      <c r="H81" s="7"/>
      <c r="I81" s="7"/>
      <c r="J81" s="7"/>
      <c r="K81" s="7"/>
      <c r="L81" s="7"/>
    </row>
    <row r="82" spans="1:22" s="3" customFormat="1" ht="15" customHeight="1" x14ac:dyDescent="0.2">
      <c r="A82" s="241" t="s">
        <v>121</v>
      </c>
      <c r="B82" s="59" t="s">
        <v>122</v>
      </c>
      <c r="C82" s="366">
        <f>[8]B!C3152</f>
        <v>0</v>
      </c>
      <c r="D82" s="366">
        <f>[8]B!$E$3152</f>
        <v>0</v>
      </c>
      <c r="E82" s="29">
        <f>[8]B!$AL$3152</f>
        <v>0</v>
      </c>
      <c r="F82" s="7"/>
      <c r="G82" s="7"/>
      <c r="H82" s="7"/>
      <c r="I82" s="7"/>
      <c r="J82" s="7"/>
      <c r="K82" s="7"/>
      <c r="L82" s="7"/>
    </row>
    <row r="83" spans="1:22" s="3" customFormat="1" ht="15" customHeight="1" x14ac:dyDescent="0.2">
      <c r="A83" s="241" t="s">
        <v>123</v>
      </c>
      <c r="B83" s="59" t="s">
        <v>124</v>
      </c>
      <c r="C83" s="366">
        <f>[8]B!C3153</f>
        <v>0</v>
      </c>
      <c r="D83" s="366">
        <f>[8]B!$E$3153</f>
        <v>0</v>
      </c>
      <c r="E83" s="29">
        <f>[8]B!$AL$3153</f>
        <v>0</v>
      </c>
      <c r="F83" s="7"/>
      <c r="G83" s="7"/>
      <c r="H83" s="7"/>
      <c r="I83" s="7"/>
      <c r="J83" s="7"/>
      <c r="K83" s="7"/>
      <c r="L83" s="7"/>
    </row>
    <row r="84" spans="1:22" s="3" customFormat="1" ht="15" customHeight="1" x14ac:dyDescent="0.2">
      <c r="A84" s="253" t="s">
        <v>125</v>
      </c>
      <c r="B84" s="60" t="s">
        <v>126</v>
      </c>
      <c r="C84" s="368">
        <f>[8]B!C3154</f>
        <v>1</v>
      </c>
      <c r="D84" s="368">
        <f>[8]B!$E$3154</f>
        <v>1</v>
      </c>
      <c r="E84" s="61">
        <f>[8]B!$AL$3154</f>
        <v>950770</v>
      </c>
      <c r="F84" s="7"/>
      <c r="G84" s="7"/>
      <c r="H84" s="7"/>
      <c r="I84" s="7"/>
      <c r="J84" s="7"/>
      <c r="K84" s="7"/>
      <c r="L84" s="7"/>
    </row>
    <row r="85" spans="1:22" s="3" customFormat="1" ht="15" customHeight="1" x14ac:dyDescent="0.2">
      <c r="A85" s="258"/>
      <c r="B85" s="62" t="s">
        <v>79</v>
      </c>
      <c r="C85" s="369">
        <f>SUM(C80:C84)</f>
        <v>4</v>
      </c>
      <c r="D85" s="369">
        <f>SUM(D80:D84)</f>
        <v>4</v>
      </c>
      <c r="E85" s="370">
        <f>SUM(E80:E84)</f>
        <v>976030</v>
      </c>
      <c r="F85" s="7"/>
      <c r="G85" s="7"/>
      <c r="H85" s="7"/>
      <c r="I85" s="7"/>
      <c r="J85" s="7"/>
      <c r="K85" s="7"/>
      <c r="L85" s="7"/>
    </row>
    <row r="86" spans="1:22" s="67" customFormat="1" ht="24.95" customHeight="1" x14ac:dyDescent="0.2">
      <c r="A86" s="549" t="s">
        <v>127</v>
      </c>
      <c r="B86" s="549"/>
      <c r="C86" s="371"/>
      <c r="D86" s="371"/>
      <c r="E86" s="66"/>
    </row>
    <row r="87" spans="1:22" s="3" customFormat="1" ht="39.950000000000003" customHeight="1" x14ac:dyDescent="0.2">
      <c r="A87" s="8" t="s">
        <v>3</v>
      </c>
      <c r="B87" s="56" t="s">
        <v>128</v>
      </c>
      <c r="C87" s="478" t="s">
        <v>5</v>
      </c>
      <c r="D87" s="57" t="s">
        <v>6</v>
      </c>
      <c r="E87" s="478" t="s">
        <v>7</v>
      </c>
      <c r="F87" s="7"/>
      <c r="G87" s="7"/>
      <c r="H87" s="7"/>
      <c r="I87" s="7"/>
      <c r="J87" s="7"/>
      <c r="K87" s="7"/>
      <c r="L87" s="7"/>
    </row>
    <row r="88" spans="1:22" s="3" customFormat="1" ht="15" customHeight="1" x14ac:dyDescent="0.2">
      <c r="A88" s="243">
        <v>2401061</v>
      </c>
      <c r="B88" s="58" t="s">
        <v>129</v>
      </c>
      <c r="C88" s="364">
        <f>[8]B!$C$2951</f>
        <v>158</v>
      </c>
      <c r="D88" s="364">
        <f>[8]B!$E$2951</f>
        <v>158</v>
      </c>
      <c r="E88" s="28">
        <f>[8]B!$AL$2951</f>
        <v>3555000</v>
      </c>
      <c r="F88" s="7"/>
      <c r="G88" s="7"/>
      <c r="H88" s="7"/>
      <c r="I88" s="7"/>
      <c r="J88" s="7"/>
      <c r="K88" s="7"/>
      <c r="L88" s="7"/>
    </row>
    <row r="89" spans="1:22" s="3" customFormat="1" ht="15" customHeight="1" x14ac:dyDescent="0.2">
      <c r="A89" s="241" t="s">
        <v>130</v>
      </c>
      <c r="B89" s="59" t="s">
        <v>131</v>
      </c>
      <c r="C89" s="366">
        <f>[8]B!$C$2952</f>
        <v>176</v>
      </c>
      <c r="D89" s="366">
        <f>[8]B!$E$2952</f>
        <v>176</v>
      </c>
      <c r="E89" s="29">
        <f>[8]B!$AL$2952</f>
        <v>12457280</v>
      </c>
      <c r="F89" s="7"/>
      <c r="G89" s="7"/>
      <c r="H89" s="7"/>
      <c r="I89" s="7"/>
      <c r="J89" s="7"/>
      <c r="K89" s="7"/>
      <c r="L89" s="7"/>
    </row>
    <row r="90" spans="1:22" s="3" customFormat="1" ht="15" customHeight="1" x14ac:dyDescent="0.2">
      <c r="A90" s="241" t="s">
        <v>132</v>
      </c>
      <c r="B90" s="59" t="s">
        <v>133</v>
      </c>
      <c r="C90" s="366">
        <f>[8]B!$C$2953</f>
        <v>0</v>
      </c>
      <c r="D90" s="366">
        <f>[8]B!$E$2953</f>
        <v>0</v>
      </c>
      <c r="E90" s="29">
        <f>[8]B!$AL$2953</f>
        <v>0</v>
      </c>
      <c r="F90" s="7"/>
      <c r="G90" s="7"/>
      <c r="H90" s="7"/>
      <c r="I90" s="7"/>
      <c r="J90" s="7"/>
      <c r="K90" s="7"/>
      <c r="L90" s="7"/>
    </row>
    <row r="91" spans="1:22" s="3" customFormat="1" ht="15" customHeight="1" x14ac:dyDescent="0.2">
      <c r="A91" s="241" t="s">
        <v>134</v>
      </c>
      <c r="B91" s="59" t="s">
        <v>135</v>
      </c>
      <c r="C91" s="366">
        <f>[8]B!$C$2954</f>
        <v>334</v>
      </c>
      <c r="D91" s="366">
        <f>[8]B!$E$2954</f>
        <v>329</v>
      </c>
      <c r="E91" s="29">
        <f>[8]B!$AL$2954</f>
        <v>1016610</v>
      </c>
      <c r="F91" s="7"/>
      <c r="G91" s="7"/>
      <c r="H91" s="7"/>
      <c r="I91" s="7"/>
      <c r="J91" s="7"/>
      <c r="K91" s="7"/>
      <c r="L91" s="7"/>
    </row>
    <row r="92" spans="1:22" s="3" customFormat="1" ht="15" customHeight="1" x14ac:dyDescent="0.2">
      <c r="A92" s="241" t="s">
        <v>136</v>
      </c>
      <c r="B92" s="59" t="s">
        <v>137</v>
      </c>
      <c r="C92" s="366">
        <f>[8]B!$C$2955</f>
        <v>0</v>
      </c>
      <c r="D92" s="366">
        <f>[8]B!$E$2955</f>
        <v>0</v>
      </c>
      <c r="E92" s="29">
        <f>[8]B!$AL$2955</f>
        <v>0</v>
      </c>
      <c r="F92" s="7"/>
      <c r="G92" s="7"/>
      <c r="H92" s="7"/>
      <c r="I92" s="7"/>
      <c r="J92" s="7"/>
      <c r="K92" s="7"/>
      <c r="L92" s="7"/>
    </row>
    <row r="93" spans="1:22" s="3" customFormat="1" ht="15" customHeight="1" x14ac:dyDescent="0.2">
      <c r="A93" s="241" t="s">
        <v>138</v>
      </c>
      <c r="B93" s="59" t="s">
        <v>139</v>
      </c>
      <c r="C93" s="366">
        <f>[8]B!$C$2956</f>
        <v>0</v>
      </c>
      <c r="D93" s="366">
        <f>[8]B!$E$2956</f>
        <v>0</v>
      </c>
      <c r="E93" s="29">
        <f>[8]B!$AL$2956</f>
        <v>0</v>
      </c>
      <c r="F93" s="7"/>
      <c r="G93" s="7"/>
      <c r="H93" s="7"/>
      <c r="I93" s="7"/>
      <c r="J93" s="7"/>
      <c r="K93" s="7"/>
      <c r="L93" s="7"/>
      <c r="V93" s="68"/>
    </row>
    <row r="94" spans="1:22" s="3" customFormat="1" ht="15" customHeight="1" x14ac:dyDescent="0.2">
      <c r="A94" s="253" t="s">
        <v>140</v>
      </c>
      <c r="B94" s="60" t="s">
        <v>141</v>
      </c>
      <c r="C94" s="368">
        <f>[8]B!$C$2957</f>
        <v>0</v>
      </c>
      <c r="D94" s="368">
        <f>[8]B!$E$2957</f>
        <v>0</v>
      </c>
      <c r="E94" s="61">
        <f>[8]B!$AL$2957</f>
        <v>0</v>
      </c>
      <c r="F94" s="7"/>
      <c r="G94" s="7"/>
      <c r="H94" s="7"/>
      <c r="I94" s="7"/>
      <c r="J94" s="7"/>
      <c r="K94" s="7"/>
      <c r="L94" s="7"/>
      <c r="V94" s="68"/>
    </row>
    <row r="95" spans="1:22" s="3" customFormat="1" ht="15" customHeight="1" x14ac:dyDescent="0.2">
      <c r="A95" s="258"/>
      <c r="B95" s="62" t="s">
        <v>79</v>
      </c>
      <c r="C95" s="372">
        <f>SUM(C88:C94)</f>
        <v>668</v>
      </c>
      <c r="D95" s="372">
        <f>SUM(D88:D94)</f>
        <v>663</v>
      </c>
      <c r="E95" s="370">
        <f>SUM(E88:E94)</f>
        <v>17028890</v>
      </c>
      <c r="F95" s="7"/>
      <c r="G95" s="7"/>
      <c r="H95" s="7"/>
      <c r="I95" s="7"/>
      <c r="J95" s="7"/>
      <c r="K95" s="7"/>
      <c r="L95" s="7"/>
      <c r="V95" s="68"/>
    </row>
    <row r="96" spans="1:22" s="72" customFormat="1" ht="24.95" customHeight="1" x14ac:dyDescent="0.2">
      <c r="A96" s="548" t="s">
        <v>142</v>
      </c>
      <c r="B96" s="548"/>
      <c r="C96" s="373"/>
      <c r="D96" s="373"/>
      <c r="E96" s="43"/>
      <c r="F96" s="259"/>
      <c r="G96" s="259"/>
      <c r="H96" s="259"/>
      <c r="I96" s="259"/>
      <c r="J96" s="259"/>
      <c r="K96" s="259"/>
      <c r="L96" s="259"/>
      <c r="M96" s="259"/>
      <c r="N96" s="259"/>
      <c r="O96" s="71"/>
      <c r="V96" s="73"/>
    </row>
    <row r="97" spans="1:22" ht="39.950000000000003" customHeight="1" x14ac:dyDescent="0.2">
      <c r="A97" s="8" t="s">
        <v>3</v>
      </c>
      <c r="B97" s="8" t="s">
        <v>4</v>
      </c>
      <c r="C97" s="478" t="s">
        <v>5</v>
      </c>
      <c r="D97" s="57" t="s">
        <v>6</v>
      </c>
      <c r="E97" s="478" t="s">
        <v>7</v>
      </c>
      <c r="F97" s="260"/>
      <c r="G97" s="260"/>
      <c r="H97" s="260"/>
      <c r="I97" s="260"/>
      <c r="J97" s="260"/>
      <c r="K97" s="260"/>
      <c r="L97" s="260"/>
      <c r="M97" s="260"/>
      <c r="N97" s="260"/>
      <c r="O97" s="74"/>
      <c r="V97" s="75"/>
    </row>
    <row r="98" spans="1:22" ht="15" customHeight="1" x14ac:dyDescent="0.2">
      <c r="A98" s="243">
        <v>2004103</v>
      </c>
      <c r="B98" s="58" t="s">
        <v>143</v>
      </c>
      <c r="C98" s="364">
        <f>[8]B!$C$2628</f>
        <v>59</v>
      </c>
      <c r="D98" s="364">
        <f>[8]B!$E$2628</f>
        <v>51</v>
      </c>
      <c r="E98" s="28">
        <f>[8]B!$AL$2628</f>
        <v>8028420</v>
      </c>
      <c r="F98" s="260"/>
      <c r="G98" s="260"/>
      <c r="H98" s="260"/>
      <c r="I98" s="260"/>
      <c r="J98" s="260"/>
      <c r="K98" s="260"/>
      <c r="L98" s="260"/>
      <c r="M98" s="260"/>
      <c r="N98" s="260"/>
      <c r="O98" s="74"/>
      <c r="V98" s="75"/>
    </row>
    <row r="99" spans="1:22" ht="15" customHeight="1" x14ac:dyDescent="0.2">
      <c r="A99" s="253" t="s">
        <v>144</v>
      </c>
      <c r="B99" s="60" t="s">
        <v>145</v>
      </c>
      <c r="C99" s="366">
        <f>[8]B!$C$2629</f>
        <v>2</v>
      </c>
      <c r="D99" s="366">
        <f>[8]B!$E$2629</f>
        <v>1</v>
      </c>
      <c r="E99" s="29">
        <f>[8]B!$AL$2629</f>
        <v>165620</v>
      </c>
      <c r="F99" s="260"/>
      <c r="G99" s="260"/>
      <c r="H99" s="260"/>
      <c r="I99" s="260"/>
      <c r="J99" s="260"/>
      <c r="K99" s="260"/>
      <c r="L99" s="260"/>
      <c r="M99" s="260"/>
      <c r="N99" s="260"/>
      <c r="O99" s="74"/>
      <c r="V99" s="75"/>
    </row>
    <row r="100" spans="1:22" ht="28.5" x14ac:dyDescent="0.2">
      <c r="A100" s="261">
        <v>2004003</v>
      </c>
      <c r="B100" s="60" t="s">
        <v>146</v>
      </c>
      <c r="C100" s="368">
        <f>[8]B!C2630</f>
        <v>0</v>
      </c>
      <c r="D100" s="368">
        <f>[8]B!E2630</f>
        <v>0</v>
      </c>
      <c r="E100" s="61">
        <f>[8]B!$AL$2630</f>
        <v>0</v>
      </c>
      <c r="F100" s="260"/>
      <c r="G100" s="260"/>
      <c r="H100" s="260"/>
      <c r="I100" s="260"/>
      <c r="J100" s="260"/>
      <c r="K100" s="260"/>
      <c r="L100" s="260"/>
      <c r="M100" s="260"/>
      <c r="N100" s="260"/>
      <c r="O100" s="74"/>
      <c r="V100" s="75"/>
    </row>
    <row r="101" spans="1:22" ht="15" customHeight="1" x14ac:dyDescent="0.2">
      <c r="A101" s="258"/>
      <c r="B101" s="62" t="s">
        <v>79</v>
      </c>
      <c r="C101" s="369">
        <f>SUM(C98:C100)</f>
        <v>61</v>
      </c>
      <c r="D101" s="369">
        <f>SUM(D98:D100)</f>
        <v>52</v>
      </c>
      <c r="E101" s="370">
        <f>SUM(E98:E100)</f>
        <v>8194040</v>
      </c>
      <c r="F101" s="260"/>
      <c r="G101" s="260"/>
      <c r="H101" s="260"/>
      <c r="I101" s="260"/>
      <c r="J101" s="260"/>
      <c r="K101" s="260"/>
      <c r="L101" s="260"/>
      <c r="M101" s="260"/>
      <c r="N101" s="260"/>
      <c r="O101" s="74"/>
      <c r="V101" s="75"/>
    </row>
    <row r="102" spans="1:22" s="72" customFormat="1" ht="24.95" customHeight="1" x14ac:dyDescent="0.2">
      <c r="A102" s="548" t="s">
        <v>147</v>
      </c>
      <c r="B102" s="548"/>
      <c r="C102" s="360"/>
      <c r="D102" s="360"/>
      <c r="E102" s="43"/>
      <c r="F102" s="259"/>
      <c r="G102" s="259"/>
      <c r="H102" s="259"/>
      <c r="I102" s="259"/>
      <c r="J102" s="259"/>
      <c r="K102" s="259"/>
      <c r="L102" s="259"/>
      <c r="M102" s="259"/>
      <c r="N102" s="259"/>
      <c r="O102" s="259"/>
      <c r="P102" s="259"/>
      <c r="Q102" s="71"/>
      <c r="V102" s="76"/>
    </row>
    <row r="103" spans="1:22" ht="39.950000000000003" customHeight="1" x14ac:dyDescent="0.2">
      <c r="A103" s="8"/>
      <c r="B103" s="8" t="s">
        <v>148</v>
      </c>
      <c r="C103" s="478" t="s">
        <v>5</v>
      </c>
      <c r="D103" s="57" t="s">
        <v>6</v>
      </c>
      <c r="E103" s="478" t="s">
        <v>7</v>
      </c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74"/>
    </row>
    <row r="104" spans="1:22" ht="15" customHeight="1" x14ac:dyDescent="0.2">
      <c r="A104" s="262" t="s">
        <v>149</v>
      </c>
      <c r="B104" s="58" t="s">
        <v>150</v>
      </c>
      <c r="C104" s="374">
        <f>[8]B!C2976</f>
        <v>595</v>
      </c>
      <c r="D104" s="374">
        <f>[8]B!E2976</f>
        <v>595</v>
      </c>
      <c r="E104" s="28">
        <f>[8]B!$AL$2976</f>
        <v>2437150</v>
      </c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74"/>
    </row>
    <row r="105" spans="1:22" ht="15" customHeight="1" x14ac:dyDescent="0.2">
      <c r="A105" s="264" t="s">
        <v>151</v>
      </c>
      <c r="B105" s="59" t="s">
        <v>152</v>
      </c>
      <c r="C105" s="374">
        <f>[8]B!C2995</f>
        <v>595</v>
      </c>
      <c r="D105" s="374">
        <f>[8]B!E2995</f>
        <v>595</v>
      </c>
      <c r="E105" s="29">
        <f>[8]B!$AL$2995</f>
        <v>2614150</v>
      </c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74"/>
    </row>
    <row r="106" spans="1:22" ht="15" customHeight="1" x14ac:dyDescent="0.2">
      <c r="A106" s="264" t="s">
        <v>153</v>
      </c>
      <c r="B106" s="77" t="s">
        <v>154</v>
      </c>
      <c r="C106" s="374">
        <f>[8]B!C3013</f>
        <v>121</v>
      </c>
      <c r="D106" s="374">
        <f>[8]B!E3013</f>
        <v>121</v>
      </c>
      <c r="E106" s="29">
        <f>[8]B!$AL$3013</f>
        <v>999200</v>
      </c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74"/>
    </row>
    <row r="107" spans="1:22" ht="15" customHeight="1" x14ac:dyDescent="0.2">
      <c r="A107" s="264" t="s">
        <v>155</v>
      </c>
      <c r="B107" s="59" t="s">
        <v>156</v>
      </c>
      <c r="C107" s="374">
        <f>[8]B!C3045</f>
        <v>49</v>
      </c>
      <c r="D107" s="374">
        <f>[8]B!E3045</f>
        <v>49</v>
      </c>
      <c r="E107" s="29">
        <f>[8]B!$AL$3045</f>
        <v>3257060</v>
      </c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74"/>
    </row>
    <row r="108" spans="1:22" ht="15" customHeight="1" x14ac:dyDescent="0.2">
      <c r="A108" s="264" t="s">
        <v>157</v>
      </c>
      <c r="B108" s="59" t="s">
        <v>158</v>
      </c>
      <c r="C108" s="374">
        <f>[8]B!C3073</f>
        <v>82</v>
      </c>
      <c r="D108" s="374">
        <f>[8]B!I3073</f>
        <v>37</v>
      </c>
      <c r="E108" s="29">
        <f>[8]B!AL3073</f>
        <v>1294940</v>
      </c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74"/>
    </row>
    <row r="109" spans="1:22" ht="15" customHeight="1" x14ac:dyDescent="0.2">
      <c r="A109" s="253"/>
      <c r="B109" s="60" t="s">
        <v>159</v>
      </c>
      <c r="C109" s="375">
        <f>[8]B!$C$3134</f>
        <v>0</v>
      </c>
      <c r="D109" s="376"/>
      <c r="E109" s="39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74"/>
    </row>
    <row r="110" spans="1:22" ht="15" customHeight="1" x14ac:dyDescent="0.2">
      <c r="A110" s="258"/>
      <c r="B110" s="62" t="s">
        <v>160</v>
      </c>
      <c r="C110" s="377">
        <f>SUM(C104:C109)</f>
        <v>1442</v>
      </c>
      <c r="D110" s="377">
        <f>SUM(D104:D108)</f>
        <v>1397</v>
      </c>
      <c r="E110" s="370">
        <f>SUM(E104:E108)</f>
        <v>10602500</v>
      </c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74"/>
    </row>
    <row r="111" spans="1:22" s="84" customFormat="1" ht="24.95" customHeight="1" x14ac:dyDescent="0.2">
      <c r="A111" s="80" t="s">
        <v>161</v>
      </c>
      <c r="B111" s="81"/>
      <c r="C111" s="378"/>
      <c r="D111" s="378"/>
      <c r="E111" s="83"/>
    </row>
    <row r="112" spans="1:22" s="84" customFormat="1" ht="39.950000000000003" customHeight="1" x14ac:dyDescent="0.2">
      <c r="A112" s="8" t="s">
        <v>3</v>
      </c>
      <c r="B112" s="8" t="s">
        <v>4</v>
      </c>
      <c r="C112" s="57" t="s">
        <v>162</v>
      </c>
      <c r="D112" s="57" t="s">
        <v>6</v>
      </c>
      <c r="E112" s="478" t="s">
        <v>7</v>
      </c>
    </row>
    <row r="113" spans="1:19" s="84" customFormat="1" ht="15" customHeight="1" x14ac:dyDescent="0.2">
      <c r="A113" s="243">
        <v>3001001</v>
      </c>
      <c r="B113" s="58" t="s">
        <v>163</v>
      </c>
      <c r="C113" s="379">
        <f>[8]B!$C$3137</f>
        <v>631</v>
      </c>
      <c r="D113" s="379">
        <f>[8]B!$E$3137</f>
        <v>631</v>
      </c>
      <c r="E113" s="28">
        <f>[8]B!$AL$3137</f>
        <v>14872670</v>
      </c>
    </row>
    <row r="114" spans="1:19" s="84" customFormat="1" ht="15" customHeight="1" x14ac:dyDescent="0.2">
      <c r="A114" s="253" t="s">
        <v>164</v>
      </c>
      <c r="B114" s="60" t="s">
        <v>165</v>
      </c>
      <c r="C114" s="380">
        <f>[8]B!$C$3138</f>
        <v>0</v>
      </c>
      <c r="D114" s="380">
        <f>[8]B!$E$3138</f>
        <v>0</v>
      </c>
      <c r="E114" s="61">
        <f>[8]B!$AL$3138</f>
        <v>0</v>
      </c>
    </row>
    <row r="115" spans="1:19" s="84" customFormat="1" ht="15" customHeight="1" x14ac:dyDescent="0.2">
      <c r="A115" s="258"/>
      <c r="B115" s="62" t="s">
        <v>160</v>
      </c>
      <c r="C115" s="381">
        <f>SUM(C113:C114)</f>
        <v>631</v>
      </c>
      <c r="D115" s="381">
        <f>SUM(D113:D114)</f>
        <v>631</v>
      </c>
      <c r="E115" s="86">
        <f>SUM(E113:E114)</f>
        <v>14872670</v>
      </c>
    </row>
    <row r="116" spans="1:19" s="84" customFormat="1" ht="24.95" customHeight="1" x14ac:dyDescent="0.2">
      <c r="A116" s="52" t="s">
        <v>166</v>
      </c>
      <c r="B116" s="87"/>
      <c r="C116" s="360"/>
      <c r="D116" s="360"/>
      <c r="E116" s="43"/>
    </row>
    <row r="117" spans="1:19" s="84" customFormat="1" ht="39.950000000000003" customHeight="1" x14ac:dyDescent="0.2">
      <c r="A117" s="8" t="s">
        <v>3</v>
      </c>
      <c r="B117" s="56" t="s">
        <v>4</v>
      </c>
      <c r="C117" s="57" t="s">
        <v>162</v>
      </c>
      <c r="D117" s="57" t="s">
        <v>6</v>
      </c>
      <c r="E117" s="478" t="s">
        <v>7</v>
      </c>
    </row>
    <row r="118" spans="1:19" s="84" customFormat="1" ht="15" customHeight="1" x14ac:dyDescent="0.2">
      <c r="A118" s="258" t="s">
        <v>167</v>
      </c>
      <c r="B118" s="60" t="s">
        <v>168</v>
      </c>
      <c r="C118" s="382">
        <f>[8]B!$C$1192</f>
        <v>2228</v>
      </c>
      <c r="D118" s="382">
        <f>[8]B!$E$1192</f>
        <v>2191</v>
      </c>
      <c r="E118" s="86">
        <f>[8]B!$AL$1192</f>
        <v>71283830</v>
      </c>
    </row>
    <row r="119" spans="1:19" ht="24.95" customHeight="1" x14ac:dyDescent="0.2">
      <c r="A119" s="3" t="s">
        <v>169</v>
      </c>
    </row>
    <row r="120" spans="1:19" ht="24.95" customHeight="1" x14ac:dyDescent="0.2">
      <c r="A120" s="550" t="s">
        <v>170</v>
      </c>
      <c r="B120" s="551"/>
      <c r="C120" s="556" t="s">
        <v>160</v>
      </c>
      <c r="D120" s="588" t="s">
        <v>171</v>
      </c>
      <c r="E120" s="589"/>
      <c r="F120" s="589"/>
      <c r="G120" s="589"/>
      <c r="H120" s="590" t="s">
        <v>172</v>
      </c>
      <c r="I120" s="591"/>
      <c r="J120" s="592"/>
      <c r="K120" s="593" t="s">
        <v>173</v>
      </c>
      <c r="L120" s="594"/>
      <c r="M120" s="595"/>
      <c r="N120" s="596" t="s">
        <v>174</v>
      </c>
      <c r="O120" s="599" t="s">
        <v>175</v>
      </c>
      <c r="P120" s="600"/>
      <c r="Q120" s="568" t="s">
        <v>176</v>
      </c>
      <c r="R120" s="568" t="s">
        <v>177</v>
      </c>
      <c r="S120" s="571" t="s">
        <v>7</v>
      </c>
    </row>
    <row r="121" spans="1:19" ht="20.100000000000001" customHeight="1" x14ac:dyDescent="0.2">
      <c r="A121" s="552"/>
      <c r="B121" s="553"/>
      <c r="C121" s="557"/>
      <c r="D121" s="574" t="s">
        <v>178</v>
      </c>
      <c r="E121" s="576" t="s">
        <v>179</v>
      </c>
      <c r="F121" s="577"/>
      <c r="G121" s="578" t="s">
        <v>180</v>
      </c>
      <c r="H121" s="580" t="s">
        <v>181</v>
      </c>
      <c r="I121" s="582" t="s">
        <v>182</v>
      </c>
      <c r="J121" s="584" t="s">
        <v>183</v>
      </c>
      <c r="K121" s="586" t="s">
        <v>184</v>
      </c>
      <c r="L121" s="587" t="s">
        <v>185</v>
      </c>
      <c r="M121" s="601" t="s">
        <v>186</v>
      </c>
      <c r="N121" s="597"/>
      <c r="O121" s="602" t="s">
        <v>187</v>
      </c>
      <c r="P121" s="603" t="s">
        <v>188</v>
      </c>
      <c r="Q121" s="569"/>
      <c r="R121" s="569"/>
      <c r="S121" s="572"/>
    </row>
    <row r="122" spans="1:19" ht="20.100000000000001" customHeight="1" x14ac:dyDescent="0.2">
      <c r="A122" s="554"/>
      <c r="B122" s="555"/>
      <c r="C122" s="558"/>
      <c r="D122" s="575"/>
      <c r="E122" s="88" t="s">
        <v>189</v>
      </c>
      <c r="F122" s="89" t="s">
        <v>190</v>
      </c>
      <c r="G122" s="579"/>
      <c r="H122" s="581"/>
      <c r="I122" s="583"/>
      <c r="J122" s="585"/>
      <c r="K122" s="586"/>
      <c r="L122" s="587"/>
      <c r="M122" s="601"/>
      <c r="N122" s="598"/>
      <c r="O122" s="602"/>
      <c r="P122" s="603"/>
      <c r="Q122" s="570"/>
      <c r="R122" s="570"/>
      <c r="S122" s="573"/>
    </row>
    <row r="123" spans="1:19" s="91" customFormat="1" ht="15" customHeight="1" x14ac:dyDescent="0.25">
      <c r="A123" s="559" t="s">
        <v>191</v>
      </c>
      <c r="B123" s="560"/>
      <c r="C123" s="383">
        <f>+C124+C125+C126+C127+C128+C129+C133+C134+C135</f>
        <v>138306</v>
      </c>
      <c r="D123" s="383">
        <f t="shared" ref="D123:P123" si="1">+D124+D125+D126+D127+D128+D129+D133+D134+D135</f>
        <v>137202</v>
      </c>
      <c r="E123" s="383">
        <f t="shared" si="1"/>
        <v>137202</v>
      </c>
      <c r="F123" s="383">
        <f t="shared" si="1"/>
        <v>0</v>
      </c>
      <c r="G123" s="383">
        <f t="shared" si="1"/>
        <v>1104</v>
      </c>
      <c r="H123" s="383">
        <f t="shared" si="1"/>
        <v>39116</v>
      </c>
      <c r="I123" s="383">
        <f t="shared" si="1"/>
        <v>65224</v>
      </c>
      <c r="J123" s="383">
        <f t="shared" si="1"/>
        <v>33966</v>
      </c>
      <c r="K123" s="383">
        <f t="shared" si="1"/>
        <v>0</v>
      </c>
      <c r="L123" s="383">
        <f t="shared" si="1"/>
        <v>0</v>
      </c>
      <c r="M123" s="383">
        <f t="shared" si="1"/>
        <v>0</v>
      </c>
      <c r="N123" s="383">
        <f t="shared" si="1"/>
        <v>0</v>
      </c>
      <c r="O123" s="383">
        <f t="shared" si="1"/>
        <v>0</v>
      </c>
      <c r="P123" s="383">
        <f t="shared" si="1"/>
        <v>281</v>
      </c>
      <c r="Q123" s="383">
        <f>+Q124+Q125+Q126+Q127+Q128+Q129+Q133+Q134+Q135</f>
        <v>0</v>
      </c>
      <c r="R123" s="383">
        <v>0</v>
      </c>
      <c r="S123" s="90">
        <f>SUM(S124:S128,S129,S133:S135)</f>
        <v>777864900</v>
      </c>
    </row>
    <row r="124" spans="1:19" ht="15" customHeight="1" x14ac:dyDescent="0.2">
      <c r="A124" s="92" t="s">
        <v>192</v>
      </c>
      <c r="B124" s="93" t="s">
        <v>193</v>
      </c>
      <c r="C124" s="384">
        <f>[8]B!C297</f>
        <v>45751</v>
      </c>
      <c r="D124" s="384">
        <f>[8]B!D297</f>
        <v>45163</v>
      </c>
      <c r="E124" s="384">
        <f>[8]B!E297</f>
        <v>45163</v>
      </c>
      <c r="F124" s="384">
        <f>[8]B!F297</f>
        <v>0</v>
      </c>
      <c r="G124" s="384">
        <f>[8]B!G297</f>
        <v>588</v>
      </c>
      <c r="H124" s="384">
        <f>[8]B!AA297</f>
        <v>19397</v>
      </c>
      <c r="I124" s="384">
        <f>[8]B!AB297</f>
        <v>11495</v>
      </c>
      <c r="J124" s="384">
        <f>[8]B!AC297</f>
        <v>14859</v>
      </c>
      <c r="K124" s="384">
        <f>[8]B!AD297</f>
        <v>0</v>
      </c>
      <c r="L124" s="384">
        <f>[8]B!AE297</f>
        <v>0</v>
      </c>
      <c r="M124" s="384">
        <f>[8]B!AF297</f>
        <v>0</v>
      </c>
      <c r="N124" s="384">
        <f>[8]B!AG297</f>
        <v>0</v>
      </c>
      <c r="O124" s="384">
        <f>[8]B!AH297</f>
        <v>0</v>
      </c>
      <c r="P124" s="384">
        <f>[8]B!AI297</f>
        <v>2</v>
      </c>
      <c r="Q124" s="384">
        <f>[8]B!AJ297</f>
        <v>0</v>
      </c>
      <c r="R124" s="385"/>
      <c r="S124" s="94">
        <f>[8]B!$AL$297</f>
        <v>76919370</v>
      </c>
    </row>
    <row r="125" spans="1:19" ht="15" customHeight="1" x14ac:dyDescent="0.2">
      <c r="A125" s="95" t="s">
        <v>194</v>
      </c>
      <c r="B125" s="96" t="s">
        <v>195</v>
      </c>
      <c r="C125" s="386">
        <f>[8]B!C375</f>
        <v>51581</v>
      </c>
      <c r="D125" s="386">
        <f>[8]B!D375</f>
        <v>51277</v>
      </c>
      <c r="E125" s="386">
        <f>[8]B!E375</f>
        <v>51277</v>
      </c>
      <c r="F125" s="386">
        <f>[8]B!F375</f>
        <v>0</v>
      </c>
      <c r="G125" s="386">
        <f>[8]B!G375</f>
        <v>304</v>
      </c>
      <c r="H125" s="386">
        <f>[8]B!AA375</f>
        <v>17434</v>
      </c>
      <c r="I125" s="386">
        <f>[8]B!AB375</f>
        <v>19239</v>
      </c>
      <c r="J125" s="386">
        <f>[8]B!AC375</f>
        <v>14908</v>
      </c>
      <c r="K125" s="386">
        <f>[8]B!AD375</f>
        <v>0</v>
      </c>
      <c r="L125" s="386">
        <f>[8]B!AE375</f>
        <v>0</v>
      </c>
      <c r="M125" s="386">
        <f>[8]B!AF375</f>
        <v>0</v>
      </c>
      <c r="N125" s="386">
        <f>[8]B!AG375</f>
        <v>0</v>
      </c>
      <c r="O125" s="386">
        <f>[8]B!AH375</f>
        <v>0</v>
      </c>
      <c r="P125" s="386">
        <f>[8]B!AI375</f>
        <v>39</v>
      </c>
      <c r="Q125" s="386">
        <f>[8]B!AJ375</f>
        <v>0</v>
      </c>
      <c r="R125" s="387"/>
      <c r="S125" s="97">
        <f>[8]B!$AL$375</f>
        <v>83546820</v>
      </c>
    </row>
    <row r="126" spans="1:19" ht="15" customHeight="1" x14ac:dyDescent="0.2">
      <c r="A126" s="95" t="s">
        <v>196</v>
      </c>
      <c r="B126" s="96" t="s">
        <v>197</v>
      </c>
      <c r="C126" s="386">
        <f>[8]B!C421</f>
        <v>4013</v>
      </c>
      <c r="D126" s="386">
        <f>[8]B!D421</f>
        <v>3986</v>
      </c>
      <c r="E126" s="386">
        <f>[8]B!E421</f>
        <v>3986</v>
      </c>
      <c r="F126" s="386">
        <f>[8]B!F421</f>
        <v>0</v>
      </c>
      <c r="G126" s="386">
        <f>[8]B!G421</f>
        <v>27</v>
      </c>
      <c r="H126" s="386">
        <f>[8]B!AA421</f>
        <v>312</v>
      </c>
      <c r="I126" s="386">
        <f>[8]B!AB421</f>
        <v>3636</v>
      </c>
      <c r="J126" s="386">
        <f>[8]B!AC421</f>
        <v>65</v>
      </c>
      <c r="K126" s="386">
        <f>[8]B!AD421</f>
        <v>0</v>
      </c>
      <c r="L126" s="386">
        <f>[8]B!AE421</f>
        <v>0</v>
      </c>
      <c r="M126" s="386">
        <f>[8]B!AF421</f>
        <v>0</v>
      </c>
      <c r="N126" s="386">
        <f>[8]B!AG421</f>
        <v>0</v>
      </c>
      <c r="O126" s="386">
        <f>[8]B!AH421</f>
        <v>0</v>
      </c>
      <c r="P126" s="386">
        <f>[8]B!AI421</f>
        <v>33</v>
      </c>
      <c r="Q126" s="386">
        <f>[8]B!AJ421</f>
        <v>0</v>
      </c>
      <c r="R126" s="387"/>
      <c r="S126" s="97">
        <f>[8]B!$AL$421</f>
        <v>18723250</v>
      </c>
    </row>
    <row r="127" spans="1:19" ht="15" customHeight="1" x14ac:dyDescent="0.2">
      <c r="A127" s="95" t="s">
        <v>198</v>
      </c>
      <c r="B127" s="96" t="s">
        <v>199</v>
      </c>
      <c r="C127" s="386">
        <f>[8]B!C435</f>
        <v>0</v>
      </c>
      <c r="D127" s="386">
        <f>[8]B!D435</f>
        <v>0</v>
      </c>
      <c r="E127" s="386">
        <f>[8]B!E435</f>
        <v>0</v>
      </c>
      <c r="F127" s="386">
        <f>[8]B!F435</f>
        <v>0</v>
      </c>
      <c r="G127" s="386">
        <f>[8]B!G435</f>
        <v>0</v>
      </c>
      <c r="H127" s="386">
        <f>[8]B!AA435</f>
        <v>0</v>
      </c>
      <c r="I127" s="386">
        <f>[8]B!AB435</f>
        <v>0</v>
      </c>
      <c r="J127" s="386">
        <f>[8]B!AC435</f>
        <v>0</v>
      </c>
      <c r="K127" s="386">
        <f>[8]B!AD435</f>
        <v>0</v>
      </c>
      <c r="L127" s="386">
        <f>[8]B!AE435</f>
        <v>0</v>
      </c>
      <c r="M127" s="386">
        <f>[8]B!AF435</f>
        <v>0</v>
      </c>
      <c r="N127" s="386">
        <f>[8]B!AG435</f>
        <v>0</v>
      </c>
      <c r="O127" s="386">
        <f>[8]B!AH435</f>
        <v>0</v>
      </c>
      <c r="P127" s="386">
        <f>[8]B!AI435</f>
        <v>4</v>
      </c>
      <c r="Q127" s="386">
        <f>[8]B!AJ435</f>
        <v>0</v>
      </c>
      <c r="R127" s="387"/>
      <c r="S127" s="97">
        <f>[8]B!$AL$435</f>
        <v>0</v>
      </c>
    </row>
    <row r="128" spans="1:19" ht="15" customHeight="1" x14ac:dyDescent="0.2">
      <c r="A128" s="98" t="s">
        <v>200</v>
      </c>
      <c r="B128" s="99" t="s">
        <v>201</v>
      </c>
      <c r="C128" s="388">
        <f>[8]B!C514</f>
        <v>900</v>
      </c>
      <c r="D128" s="388">
        <f>[8]B!D514</f>
        <v>896</v>
      </c>
      <c r="E128" s="388">
        <f>[8]B!E514</f>
        <v>896</v>
      </c>
      <c r="F128" s="388">
        <f>[8]B!F514</f>
        <v>0</v>
      </c>
      <c r="G128" s="388">
        <f>[8]B!G514</f>
        <v>4</v>
      </c>
      <c r="H128" s="388">
        <f>[8]B!AA514</f>
        <v>43</v>
      </c>
      <c r="I128" s="388">
        <f>[8]B!AB514</f>
        <v>857</v>
      </c>
      <c r="J128" s="388">
        <f>[8]B!AC514</f>
        <v>0</v>
      </c>
      <c r="K128" s="388">
        <f>[8]B!AD514</f>
        <v>0</v>
      </c>
      <c r="L128" s="388">
        <f>[8]B!AE514</f>
        <v>0</v>
      </c>
      <c r="M128" s="388">
        <f>[8]B!AF514</f>
        <v>0</v>
      </c>
      <c r="N128" s="388">
        <f>[8]B!AG514</f>
        <v>0</v>
      </c>
      <c r="O128" s="388">
        <f>[8]B!AH514</f>
        <v>0</v>
      </c>
      <c r="P128" s="388">
        <f>[8]B!AI514</f>
        <v>155</v>
      </c>
      <c r="Q128" s="388">
        <f>[8]B!AJ514</f>
        <v>0</v>
      </c>
      <c r="R128" s="389"/>
      <c r="S128" s="100">
        <f>[8]B!$AL$514</f>
        <v>6603910</v>
      </c>
    </row>
    <row r="129" spans="1:19" ht="15" customHeight="1" x14ac:dyDescent="0.2">
      <c r="A129" s="561" t="s">
        <v>202</v>
      </c>
      <c r="B129" s="4" t="s">
        <v>203</v>
      </c>
      <c r="C129" s="390">
        <f>SUM(C130:C132)</f>
        <v>31921</v>
      </c>
      <c r="D129" s="391">
        <f>SUM(D130:D132)</f>
        <v>31773</v>
      </c>
      <c r="E129" s="392">
        <f t="shared" ref="E129:P129" si="2">SUM(E130:E132)</f>
        <v>31773</v>
      </c>
      <c r="F129" s="393">
        <f t="shared" si="2"/>
        <v>0</v>
      </c>
      <c r="G129" s="394">
        <f t="shared" si="2"/>
        <v>148</v>
      </c>
      <c r="H129" s="394">
        <f t="shared" si="2"/>
        <v>1533</v>
      </c>
      <c r="I129" s="394">
        <f t="shared" si="2"/>
        <v>27564</v>
      </c>
      <c r="J129" s="394">
        <f t="shared" si="2"/>
        <v>2824</v>
      </c>
      <c r="K129" s="394">
        <f t="shared" si="2"/>
        <v>0</v>
      </c>
      <c r="L129" s="394">
        <f t="shared" si="2"/>
        <v>0</v>
      </c>
      <c r="M129" s="394">
        <f t="shared" si="2"/>
        <v>0</v>
      </c>
      <c r="N129" s="394">
        <f t="shared" si="2"/>
        <v>0</v>
      </c>
      <c r="O129" s="394">
        <f t="shared" si="2"/>
        <v>0</v>
      </c>
      <c r="P129" s="394">
        <f t="shared" si="2"/>
        <v>43</v>
      </c>
      <c r="Q129" s="395">
        <f>SUM(Q130:Q132)</f>
        <v>0</v>
      </c>
      <c r="R129" s="396">
        <v>0</v>
      </c>
      <c r="S129" s="102">
        <f>SUM(S130:S132)</f>
        <v>584419100</v>
      </c>
    </row>
    <row r="130" spans="1:19" ht="15" customHeight="1" x14ac:dyDescent="0.2">
      <c r="A130" s="561"/>
      <c r="B130" s="103" t="s">
        <v>204</v>
      </c>
      <c r="C130" s="384">
        <f>[8]B!C573</f>
        <v>4184</v>
      </c>
      <c r="D130" s="384">
        <f>[8]B!D573</f>
        <v>4167</v>
      </c>
      <c r="E130" s="384">
        <f>[8]B!E573</f>
        <v>4167</v>
      </c>
      <c r="F130" s="384">
        <f>[8]B!F573</f>
        <v>0</v>
      </c>
      <c r="G130" s="384">
        <f>[8]B!G573</f>
        <v>17</v>
      </c>
      <c r="H130" s="384">
        <f>[8]B!AA573</f>
        <v>985</v>
      </c>
      <c r="I130" s="384">
        <f>[8]B!AB573</f>
        <v>2797</v>
      </c>
      <c r="J130" s="384">
        <f>[8]B!AC573</f>
        <v>402</v>
      </c>
      <c r="K130" s="384">
        <f>[8]B!AD573</f>
        <v>0</v>
      </c>
      <c r="L130" s="384">
        <f>[8]B!AE573</f>
        <v>0</v>
      </c>
      <c r="M130" s="384">
        <f>[8]B!AF573</f>
        <v>0</v>
      </c>
      <c r="N130" s="384">
        <f>[8]B!AG573</f>
        <v>0</v>
      </c>
      <c r="O130" s="384">
        <f>[8]B!AH573</f>
        <v>0</v>
      </c>
      <c r="P130" s="384">
        <f>[8]B!AI573</f>
        <v>8</v>
      </c>
      <c r="Q130" s="384">
        <f>[8]B!AJ573</f>
        <v>0</v>
      </c>
      <c r="R130" s="385"/>
      <c r="S130" s="104">
        <f>[8]B!$AL$573</f>
        <v>16023390</v>
      </c>
    </row>
    <row r="131" spans="1:19" ht="15" customHeight="1" x14ac:dyDescent="0.2">
      <c r="A131" s="561"/>
      <c r="B131" s="105" t="s">
        <v>205</v>
      </c>
      <c r="C131" s="386">
        <f>[8]B!C593</f>
        <v>30</v>
      </c>
      <c r="D131" s="386">
        <f>[8]B!D593</f>
        <v>29</v>
      </c>
      <c r="E131" s="386">
        <f>[8]B!E593</f>
        <v>29</v>
      </c>
      <c r="F131" s="386">
        <f>[8]B!F593</f>
        <v>0</v>
      </c>
      <c r="G131" s="386">
        <f>[8]B!G593</f>
        <v>1</v>
      </c>
      <c r="H131" s="386">
        <f>[8]B!AA593</f>
        <v>2</v>
      </c>
      <c r="I131" s="386">
        <f>[8]B!AB593</f>
        <v>27</v>
      </c>
      <c r="J131" s="386">
        <f>[8]B!AC593</f>
        <v>1</v>
      </c>
      <c r="K131" s="386">
        <f>[8]B!AD593</f>
        <v>0</v>
      </c>
      <c r="L131" s="386">
        <f>[8]B!AE593</f>
        <v>0</v>
      </c>
      <c r="M131" s="386">
        <f>[8]B!AF593</f>
        <v>0</v>
      </c>
      <c r="N131" s="386">
        <f>[8]B!AG593</f>
        <v>0</v>
      </c>
      <c r="O131" s="386">
        <f>[8]B!AH593</f>
        <v>0</v>
      </c>
      <c r="P131" s="386">
        <f>[8]B!AI593</f>
        <v>0</v>
      </c>
      <c r="Q131" s="386">
        <f>[8]B!AJ593</f>
        <v>0</v>
      </c>
      <c r="R131" s="387"/>
      <c r="S131" s="97">
        <f>[8]B!$AL$593</f>
        <v>100340</v>
      </c>
    </row>
    <row r="132" spans="1:19" ht="15" customHeight="1" x14ac:dyDescent="0.2">
      <c r="A132" s="562"/>
      <c r="B132" s="106" t="s">
        <v>206</v>
      </c>
      <c r="C132" s="397">
        <f>[8]B!C634</f>
        <v>27707</v>
      </c>
      <c r="D132" s="397">
        <f>[8]B!D634</f>
        <v>27577</v>
      </c>
      <c r="E132" s="397">
        <f>[8]B!E634</f>
        <v>27577</v>
      </c>
      <c r="F132" s="397">
        <f>[8]B!F634</f>
        <v>0</v>
      </c>
      <c r="G132" s="397">
        <f>[8]B!G634</f>
        <v>130</v>
      </c>
      <c r="H132" s="397">
        <f>[8]B!AA634</f>
        <v>546</v>
      </c>
      <c r="I132" s="397">
        <f>[8]B!AB634</f>
        <v>24740</v>
      </c>
      <c r="J132" s="397">
        <f>[8]B!AC634</f>
        <v>2421</v>
      </c>
      <c r="K132" s="397">
        <f>[8]B!AD634</f>
        <v>0</v>
      </c>
      <c r="L132" s="397">
        <f>[8]B!AE634</f>
        <v>0</v>
      </c>
      <c r="M132" s="397">
        <f>[8]B!AF634</f>
        <v>0</v>
      </c>
      <c r="N132" s="397">
        <f>[8]B!AG634</f>
        <v>0</v>
      </c>
      <c r="O132" s="397">
        <f>[8]B!AH634</f>
        <v>0</v>
      </c>
      <c r="P132" s="397">
        <f>[8]B!AI634</f>
        <v>35</v>
      </c>
      <c r="Q132" s="397">
        <f>[8]B!AJ634</f>
        <v>0</v>
      </c>
      <c r="R132" s="398"/>
      <c r="S132" s="97">
        <f>[8]B!$AL$634</f>
        <v>568295370</v>
      </c>
    </row>
    <row r="133" spans="1:19" ht="15" customHeight="1" x14ac:dyDescent="0.2">
      <c r="A133" s="92" t="s">
        <v>207</v>
      </c>
      <c r="B133" s="93" t="s">
        <v>208</v>
      </c>
      <c r="C133" s="384">
        <f>[8]B!C644</f>
        <v>653</v>
      </c>
      <c r="D133" s="384">
        <f>[8]B!D644</f>
        <v>633</v>
      </c>
      <c r="E133" s="384">
        <f>[8]B!E644</f>
        <v>633</v>
      </c>
      <c r="F133" s="384">
        <f>[8]B!F644</f>
        <v>0</v>
      </c>
      <c r="G133" s="384">
        <f>[8]B!G644</f>
        <v>20</v>
      </c>
      <c r="H133" s="384">
        <f>[8]B!AA644</f>
        <v>29</v>
      </c>
      <c r="I133" s="384">
        <f>[8]B!AB644</f>
        <v>16</v>
      </c>
      <c r="J133" s="384">
        <f>[8]B!AC644</f>
        <v>608</v>
      </c>
      <c r="K133" s="384">
        <f>[8]B!AD644</f>
        <v>0</v>
      </c>
      <c r="L133" s="384">
        <f>[8]B!AE644</f>
        <v>0</v>
      </c>
      <c r="M133" s="384">
        <f>[8]B!AF644</f>
        <v>0</v>
      </c>
      <c r="N133" s="384">
        <f>[8]B!AG644</f>
        <v>0</v>
      </c>
      <c r="O133" s="384">
        <f>[8]B!AH644</f>
        <v>0</v>
      </c>
      <c r="P133" s="384">
        <f>[8]B!AI644</f>
        <v>0</v>
      </c>
      <c r="Q133" s="384">
        <f>[8]B!AJ644</f>
        <v>0</v>
      </c>
      <c r="R133" s="385"/>
      <c r="S133" s="97">
        <f>[8]B!$AL$644</f>
        <v>1500280</v>
      </c>
    </row>
    <row r="134" spans="1:19" s="109" customFormat="1" ht="15" customHeight="1" x14ac:dyDescent="0.2">
      <c r="A134" s="95" t="s">
        <v>209</v>
      </c>
      <c r="B134" s="486" t="s">
        <v>210</v>
      </c>
      <c r="C134" s="386">
        <f>[8]B!C705</f>
        <v>96</v>
      </c>
      <c r="D134" s="386">
        <f>[8]B!D705</f>
        <v>95</v>
      </c>
      <c r="E134" s="386">
        <f>[8]B!E705</f>
        <v>95</v>
      </c>
      <c r="F134" s="386">
        <f>[8]B!F705</f>
        <v>0</v>
      </c>
      <c r="G134" s="386">
        <f>[8]B!G705</f>
        <v>1</v>
      </c>
      <c r="H134" s="386">
        <f>[8]B!AA705</f>
        <v>32</v>
      </c>
      <c r="I134" s="386">
        <f>[8]B!AB705</f>
        <v>38</v>
      </c>
      <c r="J134" s="386">
        <f>[8]B!AC705</f>
        <v>26</v>
      </c>
      <c r="K134" s="386">
        <f>[8]B!AD705</f>
        <v>0</v>
      </c>
      <c r="L134" s="386">
        <f>[8]B!AE705</f>
        <v>0</v>
      </c>
      <c r="M134" s="386">
        <f>[8]B!AF705</f>
        <v>0</v>
      </c>
      <c r="N134" s="386">
        <f>[8]B!AG705</f>
        <v>0</v>
      </c>
      <c r="O134" s="386">
        <f>[8]B!AH705</f>
        <v>0</v>
      </c>
      <c r="P134" s="386">
        <f>[8]B!AI705</f>
        <v>2</v>
      </c>
      <c r="Q134" s="386">
        <f>[8]B!AJ705</f>
        <v>0</v>
      </c>
      <c r="R134" s="387"/>
      <c r="S134" s="108">
        <f>[8]B!$AL$705</f>
        <v>187490</v>
      </c>
    </row>
    <row r="135" spans="1:19" ht="15" customHeight="1" x14ac:dyDescent="0.2">
      <c r="A135" s="95" t="s">
        <v>211</v>
      </c>
      <c r="B135" s="486" t="s">
        <v>212</v>
      </c>
      <c r="C135" s="388">
        <f>[8]B!C747</f>
        <v>3391</v>
      </c>
      <c r="D135" s="388">
        <f>[8]B!D747</f>
        <v>3379</v>
      </c>
      <c r="E135" s="388">
        <f>[8]B!E747</f>
        <v>3379</v>
      </c>
      <c r="F135" s="388">
        <f>[8]B!F747</f>
        <v>0</v>
      </c>
      <c r="G135" s="388">
        <f>[8]B!G747</f>
        <v>12</v>
      </c>
      <c r="H135" s="388">
        <f>[8]B!AA747</f>
        <v>336</v>
      </c>
      <c r="I135" s="388">
        <f>[8]B!AB747</f>
        <v>2379</v>
      </c>
      <c r="J135" s="388">
        <f>[8]B!AC747</f>
        <v>676</v>
      </c>
      <c r="K135" s="388">
        <f>[8]B!AD747</f>
        <v>0</v>
      </c>
      <c r="L135" s="388">
        <f>[8]B!AE747</f>
        <v>0</v>
      </c>
      <c r="M135" s="388">
        <f>[8]B!AF747</f>
        <v>0</v>
      </c>
      <c r="N135" s="388">
        <f>[8]B!AG747</f>
        <v>0</v>
      </c>
      <c r="O135" s="388">
        <f>[8]B!AH747</f>
        <v>0</v>
      </c>
      <c r="P135" s="388">
        <f>[8]B!AI747</f>
        <v>3</v>
      </c>
      <c r="Q135" s="388">
        <f>[8]B!AJ747</f>
        <v>0</v>
      </c>
      <c r="R135" s="389"/>
      <c r="S135" s="97">
        <f>[8]B!$AL$747</f>
        <v>5964680</v>
      </c>
    </row>
    <row r="136" spans="1:19" s="3" customFormat="1" ht="15" customHeight="1" x14ac:dyDescent="0.2">
      <c r="A136" s="559" t="s">
        <v>213</v>
      </c>
      <c r="B136" s="560"/>
      <c r="C136" s="399">
        <f t="shared" ref="C136:P136" si="3">+C137+C138+C139+C140+C144+C145</f>
        <v>5674</v>
      </c>
      <c r="D136" s="400">
        <f t="shared" si="3"/>
        <v>5608</v>
      </c>
      <c r="E136" s="392">
        <f t="shared" si="3"/>
        <v>5607</v>
      </c>
      <c r="F136" s="393">
        <f t="shared" si="3"/>
        <v>1</v>
      </c>
      <c r="G136" s="394">
        <f t="shared" si="3"/>
        <v>66</v>
      </c>
      <c r="H136" s="392">
        <f t="shared" si="3"/>
        <v>1033</v>
      </c>
      <c r="I136" s="401">
        <f t="shared" si="3"/>
        <v>1751</v>
      </c>
      <c r="J136" s="393">
        <f t="shared" si="3"/>
        <v>2890</v>
      </c>
      <c r="K136" s="392">
        <f t="shared" si="3"/>
        <v>3</v>
      </c>
      <c r="L136" s="401">
        <f t="shared" si="3"/>
        <v>0</v>
      </c>
      <c r="M136" s="393">
        <f t="shared" si="3"/>
        <v>0</v>
      </c>
      <c r="N136" s="393">
        <f t="shared" si="3"/>
        <v>0</v>
      </c>
      <c r="O136" s="402">
        <f t="shared" si="3"/>
        <v>0</v>
      </c>
      <c r="P136" s="403">
        <f t="shared" si="3"/>
        <v>7361</v>
      </c>
      <c r="Q136" s="404">
        <f>+Q137+Q138+Q139+Q140+Q144+Q145</f>
        <v>0</v>
      </c>
      <c r="R136" s="405">
        <f>+R137+R138+R139</f>
        <v>0</v>
      </c>
      <c r="S136" s="102">
        <f>+S137+S138+S139+S140+S144</f>
        <v>160197930</v>
      </c>
    </row>
    <row r="137" spans="1:19" ht="15" customHeight="1" x14ac:dyDescent="0.2">
      <c r="A137" s="92" t="s">
        <v>214</v>
      </c>
      <c r="B137" s="110" t="s">
        <v>215</v>
      </c>
      <c r="C137" s="384">
        <f>[8]B!C807</f>
        <v>2453</v>
      </c>
      <c r="D137" s="384">
        <f>[8]B!D807</f>
        <v>2419</v>
      </c>
      <c r="E137" s="384">
        <f>[8]B!E807</f>
        <v>2418</v>
      </c>
      <c r="F137" s="384">
        <f>[8]B!F807</f>
        <v>1</v>
      </c>
      <c r="G137" s="384">
        <f>[8]B!G807</f>
        <v>34</v>
      </c>
      <c r="H137" s="406">
        <f>[8]B!AA807</f>
        <v>381</v>
      </c>
      <c r="I137" s="406">
        <f>[8]B!AB807</f>
        <v>688</v>
      </c>
      <c r="J137" s="406">
        <f>[8]B!AC807</f>
        <v>1384</v>
      </c>
      <c r="K137" s="406">
        <f>[8]B!AD807</f>
        <v>3</v>
      </c>
      <c r="L137" s="406">
        <f>[8]B!AE807</f>
        <v>0</v>
      </c>
      <c r="M137" s="406">
        <f>[8]B!AF807</f>
        <v>0</v>
      </c>
      <c r="N137" s="406">
        <f>[8]B!AG807</f>
        <v>0</v>
      </c>
      <c r="O137" s="406">
        <f>[8]B!AH807</f>
        <v>0</v>
      </c>
      <c r="P137" s="406">
        <f>[8]B!AI807</f>
        <v>0</v>
      </c>
      <c r="Q137" s="406">
        <f>[8]B!AJ807</f>
        <v>0</v>
      </c>
      <c r="R137" s="407"/>
      <c r="S137" s="104">
        <f>[8]B!$AL$807</f>
        <v>26433710</v>
      </c>
    </row>
    <row r="138" spans="1:19" ht="15" customHeight="1" x14ac:dyDescent="0.2">
      <c r="A138" s="98" t="s">
        <v>216</v>
      </c>
      <c r="B138" s="111" t="s">
        <v>217</v>
      </c>
      <c r="C138" s="386">
        <f>[8]B!C830</f>
        <v>4</v>
      </c>
      <c r="D138" s="386">
        <f>[8]B!D830</f>
        <v>4</v>
      </c>
      <c r="E138" s="386">
        <f>[8]B!E830</f>
        <v>4</v>
      </c>
      <c r="F138" s="386">
        <f>[8]B!F830</f>
        <v>0</v>
      </c>
      <c r="G138" s="386">
        <f>[8]B!G830</f>
        <v>0</v>
      </c>
      <c r="H138" s="408">
        <f>[8]B!AA830</f>
        <v>1</v>
      </c>
      <c r="I138" s="408">
        <f>[8]B!AB830</f>
        <v>3</v>
      </c>
      <c r="J138" s="408">
        <f>[8]B!AC830</f>
        <v>0</v>
      </c>
      <c r="K138" s="408">
        <f>[8]B!AD830</f>
        <v>0</v>
      </c>
      <c r="L138" s="408">
        <f>[8]B!AE830</f>
        <v>0</v>
      </c>
      <c r="M138" s="408">
        <f>[8]B!AF830</f>
        <v>0</v>
      </c>
      <c r="N138" s="408">
        <f>[8]B!AG830</f>
        <v>0</v>
      </c>
      <c r="O138" s="408">
        <f>[8]B!AH830</f>
        <v>0</v>
      </c>
      <c r="P138" s="408">
        <f>[8]B!AI830</f>
        <v>0</v>
      </c>
      <c r="Q138" s="408">
        <f>[8]B!AJ830</f>
        <v>0</v>
      </c>
      <c r="R138" s="409"/>
      <c r="S138" s="97">
        <f>[8]B!$AL$830</f>
        <v>113760</v>
      </c>
    </row>
    <row r="139" spans="1:19" ht="15" customHeight="1" x14ac:dyDescent="0.2">
      <c r="A139" s="483" t="s">
        <v>218</v>
      </c>
      <c r="B139" s="113" t="s">
        <v>219</v>
      </c>
      <c r="C139" s="388">
        <f>[8]B!C860</f>
        <v>1807</v>
      </c>
      <c r="D139" s="388">
        <f>[8]B!D860</f>
        <v>1779</v>
      </c>
      <c r="E139" s="388">
        <f>[8]B!E860</f>
        <v>1779</v>
      </c>
      <c r="F139" s="388">
        <f>[8]B!F860</f>
        <v>0</v>
      </c>
      <c r="G139" s="388">
        <f>[8]B!G860</f>
        <v>28</v>
      </c>
      <c r="H139" s="410">
        <f>[8]B!AA860</f>
        <v>216</v>
      </c>
      <c r="I139" s="410">
        <f>[8]B!AB860</f>
        <v>280</v>
      </c>
      <c r="J139" s="410">
        <f>[8]B!AC860</f>
        <v>1311</v>
      </c>
      <c r="K139" s="410">
        <f>[8]B!AD860</f>
        <v>0</v>
      </c>
      <c r="L139" s="410">
        <f>[8]B!AE860</f>
        <v>0</v>
      </c>
      <c r="M139" s="410">
        <f>[8]B!AF860</f>
        <v>0</v>
      </c>
      <c r="N139" s="410">
        <f>[8]B!AG860</f>
        <v>0</v>
      </c>
      <c r="O139" s="410">
        <f>[8]B!AH860</f>
        <v>0</v>
      </c>
      <c r="P139" s="410">
        <f>[8]B!AI860</f>
        <v>7355</v>
      </c>
      <c r="Q139" s="410">
        <f>[8]B!AJ860</f>
        <v>0</v>
      </c>
      <c r="R139" s="411"/>
      <c r="S139" s="97">
        <f>[8]B!$AL$860</f>
        <v>104796620</v>
      </c>
    </row>
    <row r="140" spans="1:19" ht="15" customHeight="1" x14ac:dyDescent="0.2">
      <c r="A140" s="563" t="s">
        <v>196</v>
      </c>
      <c r="B140" s="110" t="s">
        <v>220</v>
      </c>
      <c r="C140" s="412">
        <f>SUM(C141:C143)</f>
        <v>1407</v>
      </c>
      <c r="D140" s="351">
        <f>SUM(D141:D143)</f>
        <v>1403</v>
      </c>
      <c r="E140" s="459">
        <f t="shared" ref="E140:P140" si="4">SUM(E141:E143)</f>
        <v>1403</v>
      </c>
      <c r="F140" s="460">
        <f t="shared" si="4"/>
        <v>0</v>
      </c>
      <c r="G140" s="461">
        <f t="shared" si="4"/>
        <v>4</v>
      </c>
      <c r="H140" s="462">
        <f t="shared" si="4"/>
        <v>433</v>
      </c>
      <c r="I140" s="463">
        <f t="shared" si="4"/>
        <v>779</v>
      </c>
      <c r="J140" s="464">
        <f t="shared" si="4"/>
        <v>195</v>
      </c>
      <c r="K140" s="462">
        <f t="shared" si="4"/>
        <v>0</v>
      </c>
      <c r="L140" s="463">
        <f t="shared" si="4"/>
        <v>0</v>
      </c>
      <c r="M140" s="464">
        <f t="shared" si="4"/>
        <v>0</v>
      </c>
      <c r="N140" s="464">
        <f>SUM(N141:N143)</f>
        <v>0</v>
      </c>
      <c r="O140" s="465">
        <f t="shared" si="4"/>
        <v>0</v>
      </c>
      <c r="P140" s="466">
        <f t="shared" si="4"/>
        <v>1</v>
      </c>
      <c r="Q140" s="467">
        <f>SUM(Q141:Q143)</f>
        <v>0</v>
      </c>
      <c r="R140" s="468">
        <f>SUM(R141:R144)</f>
        <v>0</v>
      </c>
      <c r="S140" s="97">
        <f>SUM(S141:S143)</f>
        <v>28853840</v>
      </c>
    </row>
    <row r="141" spans="1:19" ht="15" customHeight="1" x14ac:dyDescent="0.2">
      <c r="A141" s="563"/>
      <c r="B141" s="105" t="s">
        <v>221</v>
      </c>
      <c r="C141" s="384">
        <f>[8]B!C885-[8]B!C862-[8]B!C863</f>
        <v>1316</v>
      </c>
      <c r="D141" s="384">
        <f>[8]B!D885-[8]B!D862-[8]B!D863</f>
        <v>1313</v>
      </c>
      <c r="E141" s="384">
        <f>[8]B!E885-[8]B!E862-[8]B!E863</f>
        <v>1313</v>
      </c>
      <c r="F141" s="384">
        <f>[8]B!F885-[8]B!F862-[8]B!F863</f>
        <v>0</v>
      </c>
      <c r="G141" s="384">
        <f>[8]B!G885-[8]B!G862-[8]B!G863</f>
        <v>3</v>
      </c>
      <c r="H141" s="406">
        <f>[8]B!AA885-[8]B!AA862-[8]B!AA863</f>
        <v>414</v>
      </c>
      <c r="I141" s="406">
        <f>[8]B!AB885-[8]B!AB862-[8]B!AB863</f>
        <v>734</v>
      </c>
      <c r="J141" s="406">
        <f>[8]B!AC885-[8]B!AC862-[8]B!AC863</f>
        <v>168</v>
      </c>
      <c r="K141" s="406">
        <f>[8]B!AD885-[8]B!AD862-[8]B!AD863</f>
        <v>0</v>
      </c>
      <c r="L141" s="406">
        <f>[8]B!AE885-[8]B!AE862-[8]B!AE863</f>
        <v>0</v>
      </c>
      <c r="M141" s="406">
        <f>[8]B!AF885-[8]B!AF862-[8]B!AF863</f>
        <v>0</v>
      </c>
      <c r="N141" s="406">
        <f>[8]B!AG885-[8]B!AG862-[8]B!AG863</f>
        <v>0</v>
      </c>
      <c r="O141" s="406">
        <f>[8]B!AH885-[8]B!AH862-[8]B!AH863</f>
        <v>0</v>
      </c>
      <c r="P141" s="406">
        <f>[8]B!AI885-[8]B!AI862-[8]B!AI863</f>
        <v>1</v>
      </c>
      <c r="Q141" s="406">
        <f>[8]B!AJ885-[8]B!AJ862-[8]B!AJ863</f>
        <v>0</v>
      </c>
      <c r="R141" s="407"/>
      <c r="S141" s="97">
        <f>[8]B!$AL$885-[8]B!$AL$862-[8]B!$AL$863</f>
        <v>26807240</v>
      </c>
    </row>
    <row r="142" spans="1:19" ht="15" customHeight="1" x14ac:dyDescent="0.2">
      <c r="A142" s="563"/>
      <c r="B142" s="105" t="s">
        <v>222</v>
      </c>
      <c r="C142" s="386">
        <f>[8]B!C862</f>
        <v>0</v>
      </c>
      <c r="D142" s="386">
        <f>[8]B!D862</f>
        <v>0</v>
      </c>
      <c r="E142" s="386">
        <f>[8]B!E862</f>
        <v>0</v>
      </c>
      <c r="F142" s="386">
        <f>[8]B!F862</f>
        <v>0</v>
      </c>
      <c r="G142" s="386">
        <f>[8]B!G862</f>
        <v>0</v>
      </c>
      <c r="H142" s="408">
        <f>[8]B!AA862</f>
        <v>0</v>
      </c>
      <c r="I142" s="408">
        <f>[8]B!AB862</f>
        <v>0</v>
      </c>
      <c r="J142" s="408">
        <f>[8]B!AC862</f>
        <v>0</v>
      </c>
      <c r="K142" s="408">
        <f>[8]B!AD862</f>
        <v>0</v>
      </c>
      <c r="L142" s="408">
        <f>[8]B!AE862</f>
        <v>0</v>
      </c>
      <c r="M142" s="408">
        <f>[8]B!AF862</f>
        <v>0</v>
      </c>
      <c r="N142" s="408">
        <f>[8]B!AG862</f>
        <v>0</v>
      </c>
      <c r="O142" s="408">
        <f>[8]B!AH862</f>
        <v>0</v>
      </c>
      <c r="P142" s="408">
        <f>[8]B!AI862</f>
        <v>0</v>
      </c>
      <c r="Q142" s="408">
        <f>[8]B!AJ862</f>
        <v>0</v>
      </c>
      <c r="R142" s="409"/>
      <c r="S142" s="97">
        <f>[8]B!$AL$862</f>
        <v>0</v>
      </c>
    </row>
    <row r="143" spans="1:19" ht="15" customHeight="1" x14ac:dyDescent="0.2">
      <c r="A143" s="563"/>
      <c r="B143" s="106" t="s">
        <v>223</v>
      </c>
      <c r="C143" s="388">
        <f>[8]B!C863</f>
        <v>91</v>
      </c>
      <c r="D143" s="388">
        <f>[8]B!D863</f>
        <v>90</v>
      </c>
      <c r="E143" s="388">
        <f>[8]B!E863</f>
        <v>90</v>
      </c>
      <c r="F143" s="388">
        <f>[8]B!F863</f>
        <v>0</v>
      </c>
      <c r="G143" s="388">
        <f>[8]B!G863</f>
        <v>1</v>
      </c>
      <c r="H143" s="410">
        <f>[8]B!AA863</f>
        <v>19</v>
      </c>
      <c r="I143" s="410">
        <f>[8]B!AB863</f>
        <v>45</v>
      </c>
      <c r="J143" s="410">
        <f>[8]B!AC863</f>
        <v>27</v>
      </c>
      <c r="K143" s="410">
        <f>[8]B!AD863</f>
        <v>0</v>
      </c>
      <c r="L143" s="410">
        <f>[8]B!AE863</f>
        <v>0</v>
      </c>
      <c r="M143" s="410">
        <f>[8]B!AF863</f>
        <v>0</v>
      </c>
      <c r="N143" s="410">
        <f>[8]B!AG863</f>
        <v>0</v>
      </c>
      <c r="O143" s="410">
        <f>[8]B!AH863</f>
        <v>0</v>
      </c>
      <c r="P143" s="410">
        <f>[8]B!AI863</f>
        <v>0</v>
      </c>
      <c r="Q143" s="410">
        <f>[8]B!AJ863</f>
        <v>0</v>
      </c>
      <c r="R143" s="411"/>
      <c r="S143" s="97">
        <f>[8]B!$AL$863</f>
        <v>2046600</v>
      </c>
    </row>
    <row r="144" spans="1:19" ht="15" customHeight="1" x14ac:dyDescent="0.2">
      <c r="A144" s="92" t="s">
        <v>198</v>
      </c>
      <c r="B144" s="114" t="s">
        <v>224</v>
      </c>
      <c r="C144" s="413">
        <f>[8]B!C926</f>
        <v>0</v>
      </c>
      <c r="D144" s="413">
        <f>[8]B!D926</f>
        <v>0</v>
      </c>
      <c r="E144" s="413">
        <f>[8]B!E926</f>
        <v>0</v>
      </c>
      <c r="F144" s="413">
        <f>[8]B!F926</f>
        <v>0</v>
      </c>
      <c r="G144" s="413">
        <f>[8]B!G926</f>
        <v>0</v>
      </c>
      <c r="H144" s="414">
        <f>[8]B!AA926</f>
        <v>0</v>
      </c>
      <c r="I144" s="414">
        <f>[8]B!AB926</f>
        <v>0</v>
      </c>
      <c r="J144" s="414">
        <f>[8]B!AC926</f>
        <v>0</v>
      </c>
      <c r="K144" s="414">
        <f>[8]B!AD926</f>
        <v>0</v>
      </c>
      <c r="L144" s="414">
        <f>[8]B!AE926</f>
        <v>0</v>
      </c>
      <c r="M144" s="414">
        <f>[8]B!AF926</f>
        <v>0</v>
      </c>
      <c r="N144" s="414">
        <f>[8]B!AG926</f>
        <v>0</v>
      </c>
      <c r="O144" s="414">
        <f>[8]B!AH926</f>
        <v>0</v>
      </c>
      <c r="P144" s="414">
        <f>[8]B!AI926</f>
        <v>5</v>
      </c>
      <c r="Q144" s="414">
        <f>[8]B!AJ926</f>
        <v>0</v>
      </c>
      <c r="R144" s="415"/>
      <c r="S144" s="97">
        <f>[8]B!$AL$926</f>
        <v>0</v>
      </c>
    </row>
    <row r="145" spans="1:24" s="117" customFormat="1" ht="15" customHeight="1" x14ac:dyDescent="0.2">
      <c r="A145" s="98"/>
      <c r="B145" s="115" t="s">
        <v>225</v>
      </c>
      <c r="C145" s="388">
        <f>[8]B!C970</f>
        <v>3</v>
      </c>
      <c r="D145" s="388">
        <f>[8]B!D970</f>
        <v>3</v>
      </c>
      <c r="E145" s="388">
        <f>[8]B!E970</f>
        <v>3</v>
      </c>
      <c r="F145" s="388">
        <f>[8]B!F970</f>
        <v>0</v>
      </c>
      <c r="G145" s="388">
        <f>[8]B!G970</f>
        <v>0</v>
      </c>
      <c r="H145" s="410">
        <f>[8]B!AA970</f>
        <v>2</v>
      </c>
      <c r="I145" s="410">
        <f>[8]B!AB970</f>
        <v>1</v>
      </c>
      <c r="J145" s="410">
        <f>[8]B!AC970</f>
        <v>0</v>
      </c>
      <c r="K145" s="410">
        <f>[8]B!AD970</f>
        <v>0</v>
      </c>
      <c r="L145" s="410">
        <f>[8]B!AE970</f>
        <v>0</v>
      </c>
      <c r="M145" s="410">
        <f>[8]B!AF970</f>
        <v>0</v>
      </c>
      <c r="N145" s="410">
        <f>[8]B!AG970</f>
        <v>0</v>
      </c>
      <c r="O145" s="410">
        <f>[8]B!AH970</f>
        <v>0</v>
      </c>
      <c r="P145" s="410">
        <f>[8]B!AI970</f>
        <v>0</v>
      </c>
      <c r="Q145" s="410">
        <f>[8]B!AJ970</f>
        <v>0</v>
      </c>
      <c r="R145" s="389"/>
      <c r="S145" s="116"/>
    </row>
    <row r="146" spans="1:24" s="117" customFormat="1" ht="15" customHeight="1" x14ac:dyDescent="0.2">
      <c r="A146" s="564" t="s">
        <v>226</v>
      </c>
      <c r="B146" s="565"/>
      <c r="C146" s="384">
        <f>[8]B!C655</f>
        <v>3125</v>
      </c>
      <c r="D146" s="384">
        <f>[8]B!D655</f>
        <v>2943</v>
      </c>
      <c r="E146" s="384">
        <f>[8]B!E655</f>
        <v>2943</v>
      </c>
      <c r="F146" s="384">
        <f>[8]B!F655</f>
        <v>0</v>
      </c>
      <c r="G146" s="384">
        <f>[8]B!G655</f>
        <v>182</v>
      </c>
      <c r="H146" s="406">
        <f>[8]B!AA655</f>
        <v>1898</v>
      </c>
      <c r="I146" s="406">
        <f>[8]B!AB655</f>
        <v>0</v>
      </c>
      <c r="J146" s="406">
        <f>[8]B!AC655</f>
        <v>1227</v>
      </c>
      <c r="K146" s="406">
        <f>[8]B!AD655</f>
        <v>0</v>
      </c>
      <c r="L146" s="406">
        <f>[8]B!AE655</f>
        <v>0</v>
      </c>
      <c r="M146" s="406">
        <f>[8]B!AF655</f>
        <v>0</v>
      </c>
      <c r="N146" s="406">
        <f>[8]B!AG655</f>
        <v>0</v>
      </c>
      <c r="O146" s="406">
        <f>[8]B!AH655</f>
        <v>0</v>
      </c>
      <c r="P146" s="406">
        <f>[8]B!AI655</f>
        <v>0</v>
      </c>
      <c r="Q146" s="406">
        <f>[8]B!AJ655</f>
        <v>0</v>
      </c>
      <c r="R146" s="385"/>
      <c r="S146" s="116"/>
    </row>
    <row r="147" spans="1:24" s="3" customFormat="1" ht="15" customHeight="1" x14ac:dyDescent="0.2">
      <c r="A147" s="566" t="s">
        <v>227</v>
      </c>
      <c r="B147" s="567"/>
      <c r="C147" s="416">
        <f>[8]B!C1206</f>
        <v>0</v>
      </c>
      <c r="D147" s="416">
        <f>[8]B!D1206</f>
        <v>0</v>
      </c>
      <c r="E147" s="416">
        <f>[8]B!E1206</f>
        <v>0</v>
      </c>
      <c r="F147" s="416">
        <f>[8]B!F1206</f>
        <v>0</v>
      </c>
      <c r="G147" s="416">
        <f>[8]B!G1206</f>
        <v>0</v>
      </c>
      <c r="H147" s="417">
        <f>[8]B!AA1206</f>
        <v>0</v>
      </c>
      <c r="I147" s="417">
        <f>[8]B!AB1206</f>
        <v>0</v>
      </c>
      <c r="J147" s="417">
        <f>[8]B!AC1206</f>
        <v>0</v>
      </c>
      <c r="K147" s="417">
        <f>[8]B!AD1206</f>
        <v>0</v>
      </c>
      <c r="L147" s="417">
        <f>[8]B!AE1206</f>
        <v>0</v>
      </c>
      <c r="M147" s="417">
        <f>[8]B!AF1206</f>
        <v>0</v>
      </c>
      <c r="N147" s="417">
        <f>[8]B!AG1206</f>
        <v>0</v>
      </c>
      <c r="O147" s="417">
        <f>[8]B!AH1206</f>
        <v>0</v>
      </c>
      <c r="P147" s="417">
        <f>[8]B!AI1206</f>
        <v>649</v>
      </c>
      <c r="Q147" s="417">
        <f>[8]B!AJ1206</f>
        <v>0</v>
      </c>
      <c r="R147" s="418"/>
      <c r="S147" s="118">
        <f>[8]B!$AL$1206</f>
        <v>0</v>
      </c>
      <c r="T147" s="75"/>
    </row>
    <row r="148" spans="1:24" ht="20.45" customHeight="1" x14ac:dyDescent="0.2">
      <c r="A148" s="3" t="s">
        <v>228</v>
      </c>
      <c r="C148" s="4"/>
      <c r="R148" s="119"/>
      <c r="U148" s="120"/>
    </row>
    <row r="149" spans="1:24" ht="24.95" customHeight="1" x14ac:dyDescent="0.2">
      <c r="A149" s="610" t="s">
        <v>229</v>
      </c>
      <c r="B149" s="611"/>
      <c r="C149" s="556" t="s">
        <v>160</v>
      </c>
      <c r="D149" s="588" t="s">
        <v>230</v>
      </c>
      <c r="E149" s="589"/>
      <c r="F149" s="589"/>
      <c r="G149" s="609"/>
      <c r="H149" s="612" t="s">
        <v>172</v>
      </c>
      <c r="I149" s="612"/>
      <c r="J149" s="613"/>
      <c r="K149" s="614" t="s">
        <v>173</v>
      </c>
      <c r="L149" s="614"/>
      <c r="M149" s="614"/>
      <c r="N149" s="596" t="s">
        <v>174</v>
      </c>
      <c r="O149" s="599" t="s">
        <v>175</v>
      </c>
      <c r="P149" s="600"/>
      <c r="Q149" s="568" t="s">
        <v>176</v>
      </c>
      <c r="R149" s="608" t="s">
        <v>7</v>
      </c>
      <c r="U149" s="120"/>
    </row>
    <row r="150" spans="1:24" ht="20.100000000000001" customHeight="1" x14ac:dyDescent="0.2">
      <c r="A150" s="610"/>
      <c r="B150" s="611"/>
      <c r="C150" s="557"/>
      <c r="D150" s="574" t="s">
        <v>178</v>
      </c>
      <c r="E150" s="588" t="s">
        <v>179</v>
      </c>
      <c r="F150" s="609"/>
      <c r="G150" s="574" t="s">
        <v>180</v>
      </c>
      <c r="H150" s="580" t="s">
        <v>181</v>
      </c>
      <c r="I150" s="582" t="s">
        <v>182</v>
      </c>
      <c r="J150" s="584" t="s">
        <v>183</v>
      </c>
      <c r="K150" s="586" t="s">
        <v>184</v>
      </c>
      <c r="L150" s="587" t="s">
        <v>185</v>
      </c>
      <c r="M150" s="601" t="s">
        <v>186</v>
      </c>
      <c r="N150" s="597"/>
      <c r="O150" s="602" t="s">
        <v>187</v>
      </c>
      <c r="P150" s="603" t="s">
        <v>188</v>
      </c>
      <c r="Q150" s="569"/>
      <c r="R150" s="608"/>
      <c r="U150" s="120"/>
    </row>
    <row r="151" spans="1:24" ht="20.100000000000001" customHeight="1" x14ac:dyDescent="0.2">
      <c r="A151" s="610"/>
      <c r="B151" s="611"/>
      <c r="C151" s="558"/>
      <c r="D151" s="575"/>
      <c r="E151" s="121" t="s">
        <v>189</v>
      </c>
      <c r="F151" s="89" t="s">
        <v>190</v>
      </c>
      <c r="G151" s="575"/>
      <c r="H151" s="581"/>
      <c r="I151" s="583"/>
      <c r="J151" s="585"/>
      <c r="K151" s="586"/>
      <c r="L151" s="587"/>
      <c r="M151" s="601"/>
      <c r="N151" s="598"/>
      <c r="O151" s="602"/>
      <c r="P151" s="603"/>
      <c r="Q151" s="570"/>
      <c r="R151" s="608"/>
      <c r="U151" s="120"/>
    </row>
    <row r="152" spans="1:24" ht="15" customHeight="1" x14ac:dyDescent="0.2">
      <c r="A152" s="604" t="s">
        <v>231</v>
      </c>
      <c r="B152" s="605"/>
      <c r="C152" s="419">
        <f>[8]B!C1048</f>
        <v>0</v>
      </c>
      <c r="D152" s="420">
        <f>[8]B!D1048</f>
        <v>0</v>
      </c>
      <c r="E152" s="420">
        <f>[8]B!E1048</f>
        <v>0</v>
      </c>
      <c r="F152" s="420">
        <f>[8]B!F1048</f>
        <v>0</v>
      </c>
      <c r="G152" s="420">
        <f>[8]B!G1048</f>
        <v>0</v>
      </c>
      <c r="H152" s="420">
        <f>[8]B!AA1048</f>
        <v>0</v>
      </c>
      <c r="I152" s="420">
        <f>[8]B!AB1048</f>
        <v>0</v>
      </c>
      <c r="J152" s="420">
        <f>[8]B!AC1048</f>
        <v>0</v>
      </c>
      <c r="K152" s="420">
        <f>[8]B!AD1048</f>
        <v>0</v>
      </c>
      <c r="L152" s="420">
        <f>[8]B!AE1048</f>
        <v>0</v>
      </c>
      <c r="M152" s="420">
        <f>[8]B!AF1048</f>
        <v>0</v>
      </c>
      <c r="N152" s="420">
        <f>[8]B!AG1048</f>
        <v>0</v>
      </c>
      <c r="O152" s="420">
        <f>[8]B!AH1048</f>
        <v>0</v>
      </c>
      <c r="P152" s="420">
        <f>[8]B!AI1048</f>
        <v>39</v>
      </c>
      <c r="Q152" s="420">
        <f>[8]B!AJ1048</f>
        <v>0</v>
      </c>
      <c r="R152" s="122">
        <f>[8]B!AL1048</f>
        <v>0</v>
      </c>
      <c r="U152" s="120"/>
    </row>
    <row r="153" spans="1:24" ht="15" customHeight="1" x14ac:dyDescent="0.2">
      <c r="A153" s="123" t="s">
        <v>232</v>
      </c>
      <c r="B153" s="124"/>
      <c r="C153" s="421"/>
      <c r="D153" s="422"/>
      <c r="E153" s="423"/>
      <c r="F153" s="424"/>
      <c r="G153" s="425"/>
      <c r="H153" s="423"/>
      <c r="I153" s="426"/>
      <c r="J153" s="424"/>
      <c r="K153" s="423"/>
      <c r="L153" s="426"/>
      <c r="M153" s="424"/>
      <c r="N153" s="427"/>
      <c r="O153" s="423"/>
      <c r="P153" s="424"/>
      <c r="Q153" s="428"/>
      <c r="R153" s="428"/>
      <c r="U153" s="120"/>
    </row>
    <row r="154" spans="1:24" ht="15" customHeight="1" x14ac:dyDescent="0.2">
      <c r="A154" s="604" t="s">
        <v>233</v>
      </c>
      <c r="B154" s="605"/>
      <c r="C154" s="429">
        <f>[8]B!C1054</f>
        <v>0</v>
      </c>
      <c r="D154" s="430">
        <f>[8]B!D1054</f>
        <v>0</v>
      </c>
      <c r="E154" s="430">
        <f>[8]B!E1054</f>
        <v>0</v>
      </c>
      <c r="F154" s="430">
        <f>[8]B!F1054</f>
        <v>0</v>
      </c>
      <c r="G154" s="430">
        <f>[8]B!G1054</f>
        <v>0</v>
      </c>
      <c r="H154" s="430">
        <f>[8]B!AA1054</f>
        <v>0</v>
      </c>
      <c r="I154" s="430">
        <f>[8]B!AB1054</f>
        <v>0</v>
      </c>
      <c r="J154" s="430">
        <f>[8]B!AC1054</f>
        <v>0</v>
      </c>
      <c r="K154" s="430">
        <f>[8]B!AD1054</f>
        <v>0</v>
      </c>
      <c r="L154" s="430">
        <f>[8]B!AE1054</f>
        <v>0</v>
      </c>
      <c r="M154" s="430">
        <f>[8]B!AF1054</f>
        <v>0</v>
      </c>
      <c r="N154" s="430">
        <f>[8]B!AG1054</f>
        <v>0</v>
      </c>
      <c r="O154" s="430">
        <f>[8]B!AH1054</f>
        <v>0</v>
      </c>
      <c r="P154" s="430">
        <f>[8]B!AI1054</f>
        <v>0</v>
      </c>
      <c r="Q154" s="430">
        <f>[8]B!AJ1054</f>
        <v>0</v>
      </c>
      <c r="R154" s="97">
        <f>[8]B!AL1054</f>
        <v>0</v>
      </c>
      <c r="U154" s="120"/>
    </row>
    <row r="155" spans="1:24" ht="15" customHeight="1" x14ac:dyDescent="0.2">
      <c r="A155" s="606" t="s">
        <v>234</v>
      </c>
      <c r="B155" s="607"/>
      <c r="C155" s="431">
        <f>[8]B!C1064</f>
        <v>0</v>
      </c>
      <c r="D155" s="432">
        <f>[8]B!D1064</f>
        <v>0</v>
      </c>
      <c r="E155" s="432">
        <f>[8]B!E1064</f>
        <v>0</v>
      </c>
      <c r="F155" s="432">
        <f>[8]B!F1064</f>
        <v>0</v>
      </c>
      <c r="G155" s="432">
        <f>[8]B!G1064</f>
        <v>0</v>
      </c>
      <c r="H155" s="432">
        <f>[8]B!AA1064</f>
        <v>0</v>
      </c>
      <c r="I155" s="432">
        <f>[8]B!AB1064</f>
        <v>0</v>
      </c>
      <c r="J155" s="432">
        <f>[8]B!AC1064</f>
        <v>0</v>
      </c>
      <c r="K155" s="432">
        <f>[8]B!AD1064</f>
        <v>0</v>
      </c>
      <c r="L155" s="432">
        <f>[8]B!AE1064</f>
        <v>0</v>
      </c>
      <c r="M155" s="432">
        <f>[8]B!AF1064</f>
        <v>0</v>
      </c>
      <c r="N155" s="432">
        <f>[8]B!AG1064</f>
        <v>0</v>
      </c>
      <c r="O155" s="432">
        <f>[8]B!AH1064</f>
        <v>0</v>
      </c>
      <c r="P155" s="432">
        <f>[8]B!AI1064</f>
        <v>0</v>
      </c>
      <c r="Q155" s="432">
        <f>[8]B!AJ1064</f>
        <v>0</v>
      </c>
      <c r="R155" s="97">
        <f>[8]B!AL1064</f>
        <v>0</v>
      </c>
      <c r="U155" s="120"/>
    </row>
    <row r="156" spans="1:24" ht="15" customHeight="1" x14ac:dyDescent="0.2">
      <c r="A156" s="606" t="s">
        <v>235</v>
      </c>
      <c r="B156" s="607"/>
      <c r="C156" s="433">
        <f>[8]B!C1087</f>
        <v>0</v>
      </c>
      <c r="D156" s="434">
        <f>[8]B!D1087</f>
        <v>0</v>
      </c>
      <c r="E156" s="434">
        <f>[8]B!E1087</f>
        <v>0</v>
      </c>
      <c r="F156" s="434">
        <f>[8]B!F1087</f>
        <v>0</v>
      </c>
      <c r="G156" s="434">
        <f>[8]B!G1087</f>
        <v>0</v>
      </c>
      <c r="H156" s="434">
        <f>[8]B!AA1087</f>
        <v>0</v>
      </c>
      <c r="I156" s="434">
        <f>[8]B!AB1087</f>
        <v>0</v>
      </c>
      <c r="J156" s="434">
        <f>[8]B!AC1087</f>
        <v>0</v>
      </c>
      <c r="K156" s="434">
        <f>[8]B!AD1087</f>
        <v>0</v>
      </c>
      <c r="L156" s="434">
        <f>[8]B!AE1087</f>
        <v>0</v>
      </c>
      <c r="M156" s="434">
        <f>[8]B!AF1087</f>
        <v>0</v>
      </c>
      <c r="N156" s="434">
        <f>[8]B!AG1087</f>
        <v>0</v>
      </c>
      <c r="O156" s="434">
        <f>[8]B!AH1087</f>
        <v>0</v>
      </c>
      <c r="P156" s="434">
        <f>[8]B!AI1087</f>
        <v>0</v>
      </c>
      <c r="Q156" s="434">
        <f>[8]B!AJ1087</f>
        <v>0</v>
      </c>
      <c r="R156" s="97">
        <f>[8]B!AL1086</f>
        <v>0</v>
      </c>
      <c r="U156" s="120"/>
    </row>
    <row r="157" spans="1:24" ht="15" customHeight="1" x14ac:dyDescent="0.2">
      <c r="A157" s="559" t="s">
        <v>79</v>
      </c>
      <c r="B157" s="620"/>
      <c r="C157" s="435">
        <f t="shared" ref="C157:R157" si="5">SUM(C152+C154+C155+C156)</f>
        <v>0</v>
      </c>
      <c r="D157" s="435">
        <f t="shared" si="5"/>
        <v>0</v>
      </c>
      <c r="E157" s="435">
        <f t="shared" si="5"/>
        <v>0</v>
      </c>
      <c r="F157" s="435">
        <f t="shared" si="5"/>
        <v>0</v>
      </c>
      <c r="G157" s="435">
        <f t="shared" si="5"/>
        <v>0</v>
      </c>
      <c r="H157" s="435">
        <f t="shared" si="5"/>
        <v>0</v>
      </c>
      <c r="I157" s="435">
        <f t="shared" si="5"/>
        <v>0</v>
      </c>
      <c r="J157" s="435">
        <f t="shared" si="5"/>
        <v>0</v>
      </c>
      <c r="K157" s="435">
        <f t="shared" si="5"/>
        <v>0</v>
      </c>
      <c r="L157" s="435">
        <f t="shared" si="5"/>
        <v>0</v>
      </c>
      <c r="M157" s="435">
        <f t="shared" si="5"/>
        <v>0</v>
      </c>
      <c r="N157" s="435">
        <f t="shared" si="5"/>
        <v>0</v>
      </c>
      <c r="O157" s="435">
        <f t="shared" si="5"/>
        <v>0</v>
      </c>
      <c r="P157" s="435">
        <f t="shared" si="5"/>
        <v>39</v>
      </c>
      <c r="Q157" s="435">
        <f t="shared" si="5"/>
        <v>0</v>
      </c>
      <c r="R157" s="122">
        <f t="shared" si="5"/>
        <v>0</v>
      </c>
      <c r="U157" s="120"/>
    </row>
    <row r="158" spans="1:24" s="72" customFormat="1" ht="24.95" customHeight="1" x14ac:dyDescent="0.2">
      <c r="A158" s="67" t="s">
        <v>236</v>
      </c>
      <c r="B158" s="126"/>
      <c r="C158" s="126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/>
      <c r="O158" s="265"/>
      <c r="P158" s="265"/>
      <c r="Q158" s="265"/>
      <c r="R158" s="265"/>
      <c r="S158" s="5"/>
      <c r="T158" s="5"/>
      <c r="X158" s="5"/>
    </row>
    <row r="159" spans="1:24" ht="24" customHeight="1" x14ac:dyDescent="0.2">
      <c r="A159" s="610" t="s">
        <v>237</v>
      </c>
      <c r="B159" s="611"/>
      <c r="C159" s="556" t="s">
        <v>160</v>
      </c>
      <c r="D159" s="621" t="s">
        <v>230</v>
      </c>
      <c r="E159" s="621"/>
      <c r="F159" s="621"/>
      <c r="G159" s="621"/>
      <c r="H159" s="612" t="s">
        <v>172</v>
      </c>
      <c r="I159" s="612"/>
      <c r="J159" s="613"/>
      <c r="K159" s="614" t="s">
        <v>173</v>
      </c>
      <c r="L159" s="614"/>
      <c r="M159" s="614"/>
      <c r="N159" s="596" t="s">
        <v>174</v>
      </c>
      <c r="O159" s="599" t="s">
        <v>175</v>
      </c>
      <c r="P159" s="600"/>
      <c r="Q159" s="568" t="s">
        <v>176</v>
      </c>
      <c r="R159" s="608" t="s">
        <v>7</v>
      </c>
    </row>
    <row r="160" spans="1:24" ht="20.100000000000001" customHeight="1" x14ac:dyDescent="0.2">
      <c r="A160" s="610"/>
      <c r="B160" s="611"/>
      <c r="C160" s="557"/>
      <c r="D160" s="615" t="s">
        <v>238</v>
      </c>
      <c r="E160" s="617" t="s">
        <v>179</v>
      </c>
      <c r="F160" s="577"/>
      <c r="G160" s="618" t="s">
        <v>239</v>
      </c>
      <c r="H160" s="580" t="s">
        <v>181</v>
      </c>
      <c r="I160" s="582" t="s">
        <v>182</v>
      </c>
      <c r="J160" s="584" t="s">
        <v>183</v>
      </c>
      <c r="K160" s="586" t="s">
        <v>184</v>
      </c>
      <c r="L160" s="587" t="s">
        <v>185</v>
      </c>
      <c r="M160" s="601" t="s">
        <v>186</v>
      </c>
      <c r="N160" s="597"/>
      <c r="O160" s="602" t="s">
        <v>187</v>
      </c>
      <c r="P160" s="603" t="s">
        <v>188</v>
      </c>
      <c r="Q160" s="569"/>
      <c r="R160" s="608"/>
      <c r="S160" s="127"/>
      <c r="T160" s="72"/>
    </row>
    <row r="161" spans="1:22" ht="20.100000000000001" customHeight="1" x14ac:dyDescent="0.2">
      <c r="A161" s="610"/>
      <c r="B161" s="611"/>
      <c r="C161" s="558"/>
      <c r="D161" s="616"/>
      <c r="E161" s="121" t="s">
        <v>189</v>
      </c>
      <c r="F161" s="89" t="s">
        <v>190</v>
      </c>
      <c r="G161" s="619"/>
      <c r="H161" s="581"/>
      <c r="I161" s="583"/>
      <c r="J161" s="585"/>
      <c r="K161" s="586"/>
      <c r="L161" s="587"/>
      <c r="M161" s="601"/>
      <c r="N161" s="598"/>
      <c r="O161" s="602"/>
      <c r="P161" s="603"/>
      <c r="Q161" s="570"/>
      <c r="R161" s="608"/>
      <c r="S161" s="119"/>
    </row>
    <row r="162" spans="1:22" ht="15" customHeight="1" x14ac:dyDescent="0.2">
      <c r="A162" s="266">
        <v>1901023</v>
      </c>
      <c r="B162" s="267" t="s">
        <v>240</v>
      </c>
      <c r="C162" s="268">
        <f>[8]B!C2450</f>
        <v>27</v>
      </c>
      <c r="D162" s="268">
        <f>[8]B!D2450</f>
        <v>27</v>
      </c>
      <c r="E162" s="269">
        <f>[8]B!E2450</f>
        <v>27</v>
      </c>
      <c r="F162" s="269">
        <f>[8]B!F2450</f>
        <v>0</v>
      </c>
      <c r="G162" s="269">
        <f>[8]B!G2450</f>
        <v>0</v>
      </c>
      <c r="H162" s="270">
        <f>[8]B!AA2450</f>
        <v>27</v>
      </c>
      <c r="I162" s="270">
        <f>[8]B!AB2450</f>
        <v>0</v>
      </c>
      <c r="J162" s="270">
        <f>[8]B!AC2450</f>
        <v>0</v>
      </c>
      <c r="K162" s="270">
        <f>[8]B!AD2450</f>
        <v>0</v>
      </c>
      <c r="L162" s="270">
        <f>[8]B!AE2450</f>
        <v>0</v>
      </c>
      <c r="M162" s="270">
        <f>[8]B!AF2450</f>
        <v>0</v>
      </c>
      <c r="N162" s="270">
        <f>[8]B!AG2450</f>
        <v>0</v>
      </c>
      <c r="O162" s="270">
        <f>[8]B!AH2450</f>
        <v>0</v>
      </c>
      <c r="P162" s="270">
        <f>[8]B!AI2450</f>
        <v>0</v>
      </c>
      <c r="Q162" s="270">
        <f>[8]B!AJ2450</f>
        <v>0</v>
      </c>
      <c r="R162" s="128">
        <f>[8]B!$AL$2450</f>
        <v>1370790</v>
      </c>
    </row>
    <row r="163" spans="1:22" ht="15" customHeight="1" x14ac:dyDescent="0.2">
      <c r="A163" s="271">
        <v>1901024</v>
      </c>
      <c r="B163" s="272" t="s">
        <v>241</v>
      </c>
      <c r="C163" s="268">
        <f>[8]B!C2451</f>
        <v>0</v>
      </c>
      <c r="D163" s="268">
        <f>[8]B!D2451</f>
        <v>0</v>
      </c>
      <c r="E163" s="269">
        <f>[8]B!E2451</f>
        <v>0</v>
      </c>
      <c r="F163" s="269">
        <f>[8]B!F2451</f>
        <v>0</v>
      </c>
      <c r="G163" s="269">
        <f>[8]B!G2451</f>
        <v>0</v>
      </c>
      <c r="H163" s="270">
        <f>[8]B!AA2451</f>
        <v>0</v>
      </c>
      <c r="I163" s="270">
        <f>[8]B!AB2451</f>
        <v>0</v>
      </c>
      <c r="J163" s="270">
        <f>[8]B!AC2451</f>
        <v>0</v>
      </c>
      <c r="K163" s="270">
        <f>[8]B!AD2451</f>
        <v>0</v>
      </c>
      <c r="L163" s="270">
        <f>[8]B!AE2451</f>
        <v>0</v>
      </c>
      <c r="M163" s="270">
        <f>[8]B!AF2451</f>
        <v>0</v>
      </c>
      <c r="N163" s="270">
        <f>[8]B!AG2451</f>
        <v>0</v>
      </c>
      <c r="O163" s="270">
        <f>[8]B!AH2451</f>
        <v>0</v>
      </c>
      <c r="P163" s="270">
        <f>[8]B!AI2451</f>
        <v>0</v>
      </c>
      <c r="Q163" s="270">
        <f>[8]B!AJ2451</f>
        <v>0</v>
      </c>
      <c r="R163" s="129">
        <f>[8]B!$AL$2451</f>
        <v>0</v>
      </c>
    </row>
    <row r="164" spans="1:22" ht="15" customHeight="1" x14ac:dyDescent="0.2">
      <c r="A164" s="271">
        <v>1901025</v>
      </c>
      <c r="B164" s="272" t="s">
        <v>242</v>
      </c>
      <c r="C164" s="268">
        <f>[8]B!C2452</f>
        <v>0</v>
      </c>
      <c r="D164" s="268">
        <f>[8]B!D2452</f>
        <v>0</v>
      </c>
      <c r="E164" s="269">
        <f>[8]B!E2452</f>
        <v>0</v>
      </c>
      <c r="F164" s="269">
        <f>[8]B!F2452</f>
        <v>0</v>
      </c>
      <c r="G164" s="269">
        <f>[8]B!G2452</f>
        <v>0</v>
      </c>
      <c r="H164" s="270">
        <f>[8]B!AA2452</f>
        <v>0</v>
      </c>
      <c r="I164" s="270">
        <f>[8]B!AB2452</f>
        <v>0</v>
      </c>
      <c r="J164" s="270">
        <f>[8]B!AC2452</f>
        <v>0</v>
      </c>
      <c r="K164" s="270">
        <f>[8]B!AD2452</f>
        <v>0</v>
      </c>
      <c r="L164" s="270">
        <f>[8]B!AE2452</f>
        <v>0</v>
      </c>
      <c r="M164" s="270">
        <f>[8]B!AF2452</f>
        <v>0</v>
      </c>
      <c r="N164" s="270">
        <f>[8]B!AG2452</f>
        <v>0</v>
      </c>
      <c r="O164" s="270">
        <f>[8]B!AH2452</f>
        <v>0</v>
      </c>
      <c r="P164" s="270">
        <f>[8]B!AI2452</f>
        <v>0</v>
      </c>
      <c r="Q164" s="270">
        <f>[8]B!AJ2452</f>
        <v>0</v>
      </c>
      <c r="R164" s="129">
        <f>[8]B!$AL$2452</f>
        <v>0</v>
      </c>
    </row>
    <row r="165" spans="1:22" ht="15" customHeight="1" x14ac:dyDescent="0.2">
      <c r="A165" s="271">
        <v>1901026</v>
      </c>
      <c r="B165" s="272" t="s">
        <v>243</v>
      </c>
      <c r="C165" s="268">
        <f>[8]B!C2453</f>
        <v>0</v>
      </c>
      <c r="D165" s="268">
        <f>[8]B!D2453</f>
        <v>0</v>
      </c>
      <c r="E165" s="269">
        <f>[8]B!E2453</f>
        <v>0</v>
      </c>
      <c r="F165" s="269">
        <f>[8]B!F2453</f>
        <v>0</v>
      </c>
      <c r="G165" s="269">
        <f>[8]B!G2453</f>
        <v>0</v>
      </c>
      <c r="H165" s="270">
        <f>[8]B!AA2453</f>
        <v>0</v>
      </c>
      <c r="I165" s="270">
        <f>[8]B!AB2453</f>
        <v>0</v>
      </c>
      <c r="J165" s="270">
        <f>[8]B!AC2453</f>
        <v>0</v>
      </c>
      <c r="K165" s="270">
        <f>[8]B!AD2453</f>
        <v>0</v>
      </c>
      <c r="L165" s="270">
        <f>[8]B!AE2453</f>
        <v>0</v>
      </c>
      <c r="M165" s="270">
        <f>[8]B!AF2453</f>
        <v>0</v>
      </c>
      <c r="N165" s="270">
        <f>[8]B!AG2453</f>
        <v>0</v>
      </c>
      <c r="O165" s="270">
        <f>[8]B!AH2453</f>
        <v>0</v>
      </c>
      <c r="P165" s="270">
        <f>[8]B!AI2453</f>
        <v>0</v>
      </c>
      <c r="Q165" s="270">
        <f>[8]B!AJ2453</f>
        <v>0</v>
      </c>
      <c r="R165" s="129">
        <f>[8]B!$AL$2453</f>
        <v>0</v>
      </c>
    </row>
    <row r="166" spans="1:22" ht="15" customHeight="1" x14ac:dyDescent="0.2">
      <c r="A166" s="271">
        <v>1901126</v>
      </c>
      <c r="B166" s="272" t="s">
        <v>244</v>
      </c>
      <c r="C166" s="268">
        <f>[8]B!C2454</f>
        <v>1</v>
      </c>
      <c r="D166" s="268">
        <f>[8]B!D2454</f>
        <v>1</v>
      </c>
      <c r="E166" s="269">
        <f>[8]B!E2454</f>
        <v>1</v>
      </c>
      <c r="F166" s="269">
        <f>[8]B!F2454</f>
        <v>0</v>
      </c>
      <c r="G166" s="269">
        <f>[8]B!G2454</f>
        <v>0</v>
      </c>
      <c r="H166" s="270">
        <f>[8]B!AA2454</f>
        <v>1</v>
      </c>
      <c r="I166" s="270">
        <f>[8]B!AB2454</f>
        <v>0</v>
      </c>
      <c r="J166" s="270">
        <f>[8]B!AC2454</f>
        <v>0</v>
      </c>
      <c r="K166" s="270">
        <f>[8]B!AD2454</f>
        <v>0</v>
      </c>
      <c r="L166" s="270">
        <f>[8]B!AE2454</f>
        <v>0</v>
      </c>
      <c r="M166" s="270">
        <f>[8]B!AF2454</f>
        <v>0</v>
      </c>
      <c r="N166" s="270">
        <f>[8]B!AG2454</f>
        <v>0</v>
      </c>
      <c r="O166" s="270">
        <f>[8]B!AH2454</f>
        <v>0</v>
      </c>
      <c r="P166" s="270">
        <f>[8]B!AI2454</f>
        <v>0</v>
      </c>
      <c r="Q166" s="270">
        <f>[8]B!AJ2454</f>
        <v>0</v>
      </c>
      <c r="R166" s="129">
        <f>[8]B!$AL$2454</f>
        <v>448090</v>
      </c>
    </row>
    <row r="167" spans="1:22" ht="15" customHeight="1" x14ac:dyDescent="0.2">
      <c r="A167" s="271">
        <v>1901027</v>
      </c>
      <c r="B167" s="272" t="s">
        <v>245</v>
      </c>
      <c r="C167" s="268">
        <f>[8]B!C2455</f>
        <v>0</v>
      </c>
      <c r="D167" s="268">
        <f>[8]B!D2455</f>
        <v>0</v>
      </c>
      <c r="E167" s="269">
        <f>[8]B!E2455</f>
        <v>0</v>
      </c>
      <c r="F167" s="269">
        <f>[8]B!F2455</f>
        <v>0</v>
      </c>
      <c r="G167" s="269">
        <f>[8]B!G2455</f>
        <v>0</v>
      </c>
      <c r="H167" s="270">
        <f>[8]B!AA2455</f>
        <v>0</v>
      </c>
      <c r="I167" s="270">
        <f>[8]B!AB2455</f>
        <v>0</v>
      </c>
      <c r="J167" s="270">
        <f>[8]B!AC2455</f>
        <v>0</v>
      </c>
      <c r="K167" s="270">
        <f>[8]B!AD2455</f>
        <v>0</v>
      </c>
      <c r="L167" s="270">
        <f>[8]B!AE2455</f>
        <v>0</v>
      </c>
      <c r="M167" s="270">
        <f>[8]B!AF2455</f>
        <v>0</v>
      </c>
      <c r="N167" s="270">
        <f>[8]B!AG2455</f>
        <v>0</v>
      </c>
      <c r="O167" s="270">
        <f>[8]B!AH2455</f>
        <v>0</v>
      </c>
      <c r="P167" s="270">
        <f>[8]B!AI2455</f>
        <v>0</v>
      </c>
      <c r="Q167" s="270">
        <f>[8]B!AJ2455</f>
        <v>0</v>
      </c>
      <c r="R167" s="129">
        <f>[8]B!$AL$2455</f>
        <v>0</v>
      </c>
    </row>
    <row r="168" spans="1:22" ht="15" customHeight="1" x14ac:dyDescent="0.2">
      <c r="A168" s="271">
        <v>1901028</v>
      </c>
      <c r="B168" s="272" t="s">
        <v>246</v>
      </c>
      <c r="C168" s="268">
        <f>[8]B!C2456</f>
        <v>0</v>
      </c>
      <c r="D168" s="268">
        <f>[8]B!D2456</f>
        <v>0</v>
      </c>
      <c r="E168" s="269">
        <f>[8]B!E2456</f>
        <v>0</v>
      </c>
      <c r="F168" s="269">
        <f>[8]B!F2456</f>
        <v>0</v>
      </c>
      <c r="G168" s="269">
        <f>[8]B!G2456</f>
        <v>0</v>
      </c>
      <c r="H168" s="270">
        <f>[8]B!AA2456</f>
        <v>0</v>
      </c>
      <c r="I168" s="270">
        <f>[8]B!AB2456</f>
        <v>0</v>
      </c>
      <c r="J168" s="270">
        <f>[8]B!AC2456</f>
        <v>0</v>
      </c>
      <c r="K168" s="270">
        <f>[8]B!AD2456</f>
        <v>0</v>
      </c>
      <c r="L168" s="270">
        <f>[8]B!AE2456</f>
        <v>0</v>
      </c>
      <c r="M168" s="270">
        <f>[8]B!AF2456</f>
        <v>0</v>
      </c>
      <c r="N168" s="270">
        <f>[8]B!AG2456</f>
        <v>0</v>
      </c>
      <c r="O168" s="270">
        <f>[8]B!AH2456</f>
        <v>0</v>
      </c>
      <c r="P168" s="270">
        <f>[8]B!AI2456</f>
        <v>0</v>
      </c>
      <c r="Q168" s="270">
        <f>[8]B!AJ2456</f>
        <v>0</v>
      </c>
      <c r="R168" s="129">
        <f>[8]B!$AL$2456</f>
        <v>0</v>
      </c>
    </row>
    <row r="169" spans="1:22" ht="15" customHeight="1" x14ac:dyDescent="0.2">
      <c r="A169" s="273">
        <v>1901029</v>
      </c>
      <c r="B169" s="274" t="s">
        <v>247</v>
      </c>
      <c r="C169" s="268">
        <f>[8]B!C2457</f>
        <v>0</v>
      </c>
      <c r="D169" s="268">
        <f>[8]B!D2457</f>
        <v>0</v>
      </c>
      <c r="E169" s="269">
        <f>[8]B!E2457</f>
        <v>0</v>
      </c>
      <c r="F169" s="269">
        <f>[8]B!F2457</f>
        <v>0</v>
      </c>
      <c r="G169" s="269">
        <f>[8]B!G2457</f>
        <v>0</v>
      </c>
      <c r="H169" s="270">
        <f>[8]B!AA2457</f>
        <v>0</v>
      </c>
      <c r="I169" s="270">
        <f>[8]B!AB2457</f>
        <v>0</v>
      </c>
      <c r="J169" s="270">
        <f>[8]B!AC2457</f>
        <v>0</v>
      </c>
      <c r="K169" s="270">
        <f>[8]B!AD2457</f>
        <v>0</v>
      </c>
      <c r="L169" s="270">
        <f>[8]B!AE2457</f>
        <v>0</v>
      </c>
      <c r="M169" s="270">
        <f>[8]B!AF2457</f>
        <v>0</v>
      </c>
      <c r="N169" s="270">
        <f>[8]B!AG2457</f>
        <v>0</v>
      </c>
      <c r="O169" s="270">
        <f>[8]B!AH2457</f>
        <v>0</v>
      </c>
      <c r="P169" s="270">
        <f>[8]B!AI2457</f>
        <v>0</v>
      </c>
      <c r="Q169" s="270">
        <f>[8]B!AJ2457</f>
        <v>0</v>
      </c>
      <c r="R169" s="130">
        <f>[8]B!$AL$2457</f>
        <v>0</v>
      </c>
    </row>
    <row r="170" spans="1:22" s="394" customFormat="1" ht="15" customHeight="1" x14ac:dyDescent="0.2">
      <c r="A170" s="713" t="s">
        <v>160</v>
      </c>
      <c r="B170" s="714"/>
      <c r="C170" s="275">
        <f>SUM(C162:C169)</f>
        <v>28</v>
      </c>
      <c r="D170" s="436">
        <f>SUM(D162:D169)</f>
        <v>28</v>
      </c>
      <c r="E170" s="437">
        <f t="shared" ref="E170:Q170" si="6">SUM(E162:E169)</f>
        <v>28</v>
      </c>
      <c r="F170" s="437">
        <f t="shared" si="6"/>
        <v>0</v>
      </c>
      <c r="G170" s="437">
        <f t="shared" si="6"/>
        <v>0</v>
      </c>
      <c r="H170" s="437">
        <f t="shared" si="6"/>
        <v>28</v>
      </c>
      <c r="I170" s="437">
        <f t="shared" si="6"/>
        <v>0</v>
      </c>
      <c r="J170" s="437">
        <f t="shared" si="6"/>
        <v>0</v>
      </c>
      <c r="K170" s="437">
        <f t="shared" si="6"/>
        <v>0</v>
      </c>
      <c r="L170" s="437">
        <f t="shared" si="6"/>
        <v>0</v>
      </c>
      <c r="M170" s="437">
        <f t="shared" si="6"/>
        <v>0</v>
      </c>
      <c r="N170" s="437">
        <f t="shared" si="6"/>
        <v>0</v>
      </c>
      <c r="O170" s="437">
        <f t="shared" si="6"/>
        <v>0</v>
      </c>
      <c r="P170" s="435">
        <f t="shared" si="6"/>
        <v>0</v>
      </c>
      <c r="Q170" s="435">
        <f t="shared" si="6"/>
        <v>0</v>
      </c>
      <c r="R170" s="86">
        <f>SUM(R162:R169)</f>
        <v>1818880</v>
      </c>
      <c r="S170" s="5"/>
      <c r="T170" s="5"/>
    </row>
    <row r="171" spans="1:22" ht="24.95" customHeight="1" x14ac:dyDescent="0.2">
      <c r="A171" s="624" t="s">
        <v>248</v>
      </c>
      <c r="B171" s="624"/>
      <c r="C171" s="133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134"/>
      <c r="O171" s="260"/>
      <c r="P171" s="260"/>
      <c r="R171" s="135"/>
    </row>
    <row r="172" spans="1:22" ht="24.95" customHeight="1" x14ac:dyDescent="0.2">
      <c r="A172" s="550" t="s">
        <v>249</v>
      </c>
      <c r="B172" s="625"/>
      <c r="C172" s="628" t="s">
        <v>5</v>
      </c>
      <c r="D172" s="574" t="s">
        <v>178</v>
      </c>
      <c r="E172" s="632" t="s">
        <v>250</v>
      </c>
      <c r="F172" s="632"/>
      <c r="G172" s="632"/>
      <c r="H172" s="632"/>
      <c r="I172" s="632"/>
      <c r="J172" s="633"/>
      <c r="K172" s="634" t="s">
        <v>251</v>
      </c>
      <c r="L172" s="637" t="s">
        <v>173</v>
      </c>
      <c r="M172" s="638"/>
      <c r="N172" s="639"/>
      <c r="O172" s="596" t="s">
        <v>174</v>
      </c>
      <c r="P172" s="656" t="s">
        <v>175</v>
      </c>
      <c r="Q172" s="657"/>
      <c r="R172" s="568" t="s">
        <v>176</v>
      </c>
      <c r="S172" s="571" t="s">
        <v>252</v>
      </c>
      <c r="T172" s="571" t="s">
        <v>253</v>
      </c>
      <c r="U172" s="571" t="s">
        <v>254</v>
      </c>
      <c r="V172" s="571" t="s">
        <v>7</v>
      </c>
    </row>
    <row r="173" spans="1:22" ht="20.100000000000001" customHeight="1" x14ac:dyDescent="0.2">
      <c r="A173" s="552"/>
      <c r="B173" s="626"/>
      <c r="C173" s="629"/>
      <c r="D173" s="631"/>
      <c r="E173" s="654" t="s">
        <v>255</v>
      </c>
      <c r="F173" s="655"/>
      <c r="G173" s="655"/>
      <c r="H173" s="655" t="s">
        <v>256</v>
      </c>
      <c r="I173" s="655"/>
      <c r="J173" s="655"/>
      <c r="K173" s="635"/>
      <c r="L173" s="640"/>
      <c r="M173" s="641"/>
      <c r="N173" s="642"/>
      <c r="O173" s="597"/>
      <c r="P173" s="658"/>
      <c r="Q173" s="659"/>
      <c r="R173" s="569"/>
      <c r="S173" s="572"/>
      <c r="T173" s="572"/>
      <c r="U173" s="572"/>
      <c r="V173" s="572"/>
    </row>
    <row r="174" spans="1:22" ht="41.25" customHeight="1" x14ac:dyDescent="0.2">
      <c r="A174" s="554"/>
      <c r="B174" s="627"/>
      <c r="C174" s="630"/>
      <c r="D174" s="575"/>
      <c r="E174" s="136" t="s">
        <v>189</v>
      </c>
      <c r="F174" s="137" t="s">
        <v>190</v>
      </c>
      <c r="G174" s="481" t="s">
        <v>239</v>
      </c>
      <c r="H174" s="136" t="s">
        <v>189</v>
      </c>
      <c r="I174" s="137" t="s">
        <v>190</v>
      </c>
      <c r="J174" s="481" t="s">
        <v>239</v>
      </c>
      <c r="K174" s="636"/>
      <c r="L174" s="473" t="s">
        <v>184</v>
      </c>
      <c r="M174" s="474" t="s">
        <v>185</v>
      </c>
      <c r="N174" s="475" t="s">
        <v>186</v>
      </c>
      <c r="O174" s="598"/>
      <c r="P174" s="476" t="s">
        <v>187</v>
      </c>
      <c r="Q174" s="477" t="s">
        <v>188</v>
      </c>
      <c r="R174" s="570"/>
      <c r="S174" s="653"/>
      <c r="T174" s="653"/>
      <c r="U174" s="653"/>
      <c r="V174" s="653"/>
    </row>
    <row r="175" spans="1:22" ht="15" customHeight="1" x14ac:dyDescent="0.2">
      <c r="A175" s="142" t="s">
        <v>257</v>
      </c>
      <c r="B175" s="143" t="s">
        <v>258</v>
      </c>
      <c r="C175" s="438">
        <f>[8]B!$C$1380</f>
        <v>9</v>
      </c>
      <c r="D175" s="279">
        <f>[8]B!H1380</f>
        <v>8</v>
      </c>
      <c r="E175" s="280">
        <f>[8]B!I1380</f>
        <v>6</v>
      </c>
      <c r="F175" s="280">
        <f>[8]B!J1380</f>
        <v>2</v>
      </c>
      <c r="G175" s="280">
        <f>[8]B!K1380</f>
        <v>1</v>
      </c>
      <c r="H175" s="280">
        <f>[8]B!L1380</f>
        <v>0</v>
      </c>
      <c r="I175" s="280">
        <f>[8]B!M1380</f>
        <v>0</v>
      </c>
      <c r="J175" s="280">
        <f>[8]B!N1380</f>
        <v>0</v>
      </c>
      <c r="K175" s="281"/>
      <c r="L175" s="280">
        <f>[8]B!AD1380</f>
        <v>0</v>
      </c>
      <c r="M175" s="280">
        <f>[8]B!AE1380</f>
        <v>0</v>
      </c>
      <c r="N175" s="280">
        <f>[8]B!AF1380</f>
        <v>0</v>
      </c>
      <c r="O175" s="280">
        <f>[8]B!AG1380</f>
        <v>0</v>
      </c>
      <c r="P175" s="280">
        <f>[8]B!AH1380</f>
        <v>0</v>
      </c>
      <c r="Q175" s="280">
        <f>[8]B!AI1380</f>
        <v>0</v>
      </c>
      <c r="R175" s="280">
        <f>[8]B!AJ1380</f>
        <v>3</v>
      </c>
      <c r="S175" s="439">
        <f>[8]B!$I$1380</f>
        <v>6</v>
      </c>
      <c r="T175" s="439">
        <f>[8]B!$L$1380</f>
        <v>0</v>
      </c>
      <c r="U175" s="144"/>
      <c r="V175" s="97">
        <f>[8]B!$AL$1380</f>
        <v>1094460</v>
      </c>
    </row>
    <row r="176" spans="1:22" ht="15" customHeight="1" x14ac:dyDescent="0.2">
      <c r="A176" s="145" t="s">
        <v>259</v>
      </c>
      <c r="B176" s="146" t="s">
        <v>260</v>
      </c>
      <c r="C176" s="279">
        <f>[8]B!C1514</f>
        <v>90</v>
      </c>
      <c r="D176" s="279">
        <f>[8]B!H1514</f>
        <v>66</v>
      </c>
      <c r="E176" s="282">
        <f>[8]B!I1514</f>
        <v>40</v>
      </c>
      <c r="F176" s="282">
        <f>[8]B!J1514</f>
        <v>26</v>
      </c>
      <c r="G176" s="282">
        <f>[8]B!K1514</f>
        <v>1</v>
      </c>
      <c r="H176" s="282">
        <f>[8]B!L1514</f>
        <v>12</v>
      </c>
      <c r="I176" s="282">
        <f>[8]B!M1514</f>
        <v>11</v>
      </c>
      <c r="J176" s="282">
        <f>[8]B!N1514</f>
        <v>0</v>
      </c>
      <c r="K176" s="282">
        <v>43</v>
      </c>
      <c r="L176" s="282">
        <f>[8]B!AD1514</f>
        <v>0</v>
      </c>
      <c r="M176" s="282">
        <f>[8]B!AE1514</f>
        <v>5</v>
      </c>
      <c r="N176" s="282">
        <f>[8]B!AF1514</f>
        <v>0</v>
      </c>
      <c r="O176" s="282">
        <f>[8]B!AG1514</f>
        <v>0</v>
      </c>
      <c r="P176" s="282">
        <f>[8]B!AH1514</f>
        <v>0</v>
      </c>
      <c r="Q176" s="282">
        <f>[8]B!AI1514</f>
        <v>0</v>
      </c>
      <c r="R176" s="282">
        <f>[8]B!AJ1514</f>
        <v>25</v>
      </c>
      <c r="S176" s="439">
        <f>[8]B!$I$1514</f>
        <v>40</v>
      </c>
      <c r="T176" s="439">
        <f>[8]B!$L$1514</f>
        <v>12</v>
      </c>
      <c r="U176" s="144"/>
      <c r="V176" s="97">
        <f>[8]B!$AL$1514</f>
        <v>8525260</v>
      </c>
    </row>
    <row r="177" spans="1:22" ht="15" customHeight="1" x14ac:dyDescent="0.2">
      <c r="A177" s="145" t="s">
        <v>196</v>
      </c>
      <c r="B177" s="146" t="s">
        <v>261</v>
      </c>
      <c r="C177" s="279">
        <f>[8]B!C1696</f>
        <v>48</v>
      </c>
      <c r="D177" s="279">
        <f>[8]B!H1696</f>
        <v>41</v>
      </c>
      <c r="E177" s="282">
        <f>[8]B!I1696</f>
        <v>20</v>
      </c>
      <c r="F177" s="282">
        <f>[8]B!J1696</f>
        <v>21</v>
      </c>
      <c r="G177" s="282">
        <f>[8]B!K1696</f>
        <v>0</v>
      </c>
      <c r="H177" s="282">
        <f>[8]B!L1696</f>
        <v>5</v>
      </c>
      <c r="I177" s="282">
        <f>[8]B!M1696</f>
        <v>2</v>
      </c>
      <c r="J177" s="282">
        <f>[8]B!N1696</f>
        <v>0</v>
      </c>
      <c r="K177" s="282">
        <v>22</v>
      </c>
      <c r="L177" s="282">
        <f>[8]B!AD1696</f>
        <v>0</v>
      </c>
      <c r="M177" s="282">
        <f>[8]B!AE1696</f>
        <v>0</v>
      </c>
      <c r="N177" s="282">
        <f>[8]B!AF1696</f>
        <v>0</v>
      </c>
      <c r="O177" s="282">
        <f>[8]B!AG1696</f>
        <v>0</v>
      </c>
      <c r="P177" s="282">
        <f>[8]B!AH1696</f>
        <v>0</v>
      </c>
      <c r="Q177" s="282">
        <f>[8]B!AI1696</f>
        <v>0</v>
      </c>
      <c r="R177" s="282">
        <f>[8]B!AJ1696</f>
        <v>20</v>
      </c>
      <c r="S177" s="439">
        <f>[8]B!$I$1696</f>
        <v>20</v>
      </c>
      <c r="T177" s="439">
        <f>[8]B!$L$1696</f>
        <v>5</v>
      </c>
      <c r="U177" s="144"/>
      <c r="V177" s="97">
        <f>[8]B!$AL$1696</f>
        <v>2073790</v>
      </c>
    </row>
    <row r="178" spans="1:22" ht="15" customHeight="1" x14ac:dyDescent="0.2">
      <c r="A178" s="145" t="s">
        <v>198</v>
      </c>
      <c r="B178" s="146" t="s">
        <v>262</v>
      </c>
      <c r="C178" s="279">
        <f>[8]B!C1760</f>
        <v>11</v>
      </c>
      <c r="D178" s="279">
        <f>[8]B!H1760</f>
        <v>9</v>
      </c>
      <c r="E178" s="282">
        <f>[8]B!I1760</f>
        <v>9</v>
      </c>
      <c r="F178" s="282">
        <f>[8]B!J1760</f>
        <v>0</v>
      </c>
      <c r="G178" s="282">
        <f>[8]B!K1760</f>
        <v>0</v>
      </c>
      <c r="H178" s="282">
        <f>[8]B!L1760</f>
        <v>2</v>
      </c>
      <c r="I178" s="282">
        <f>[8]B!M1760</f>
        <v>0</v>
      </c>
      <c r="J178" s="282">
        <f>[8]B!N1760</f>
        <v>0</v>
      </c>
      <c r="K178" s="282">
        <v>2</v>
      </c>
      <c r="L178" s="282">
        <f>[8]B!AD1760</f>
        <v>0</v>
      </c>
      <c r="M178" s="282">
        <f>[8]B!AE1760</f>
        <v>0</v>
      </c>
      <c r="N178" s="282">
        <f>[8]B!AF1760</f>
        <v>0</v>
      </c>
      <c r="O178" s="282">
        <f>[8]B!AG1760</f>
        <v>0</v>
      </c>
      <c r="P178" s="282">
        <f>[8]B!AH1760</f>
        <v>0</v>
      </c>
      <c r="Q178" s="282">
        <f>[8]B!AI1760</f>
        <v>0</v>
      </c>
      <c r="R178" s="282">
        <f>[8]B!AJ1760</f>
        <v>0</v>
      </c>
      <c r="S178" s="439">
        <f>[8]B!$I$1760</f>
        <v>9</v>
      </c>
      <c r="T178" s="439">
        <f>[8]B!$L$1760</f>
        <v>2</v>
      </c>
      <c r="U178" s="144"/>
      <c r="V178" s="97">
        <f>[8]B!$AL$1760</f>
        <v>1593025</v>
      </c>
    </row>
    <row r="179" spans="1:22" ht="15" customHeight="1" x14ac:dyDescent="0.2">
      <c r="A179" s="145" t="s">
        <v>200</v>
      </c>
      <c r="B179" s="146" t="s">
        <v>263</v>
      </c>
      <c r="C179" s="279">
        <f>[8]B!C1834</f>
        <v>45</v>
      </c>
      <c r="D179" s="279">
        <f>[8]B!H1834</f>
        <v>31</v>
      </c>
      <c r="E179" s="282">
        <f>[8]B!I1834</f>
        <v>27</v>
      </c>
      <c r="F179" s="282">
        <f>[8]B!J1834</f>
        <v>4</v>
      </c>
      <c r="G179" s="282">
        <f>[8]B!K1834</f>
        <v>0</v>
      </c>
      <c r="H179" s="282">
        <f>[8]B!L1834</f>
        <v>13</v>
      </c>
      <c r="I179" s="282">
        <f>[8]B!M1834</f>
        <v>1</v>
      </c>
      <c r="J179" s="282">
        <f>[8]B!N1834</f>
        <v>0</v>
      </c>
      <c r="K179" s="282">
        <v>26</v>
      </c>
      <c r="L179" s="282">
        <f>[8]B!AD1834</f>
        <v>0</v>
      </c>
      <c r="M179" s="282">
        <f>[8]B!AE1834</f>
        <v>0</v>
      </c>
      <c r="N179" s="282">
        <f>[8]B!AF1834</f>
        <v>0</v>
      </c>
      <c r="O179" s="282">
        <f>[8]B!AG1834</f>
        <v>0</v>
      </c>
      <c r="P179" s="282">
        <f>[8]B!AH1834</f>
        <v>0</v>
      </c>
      <c r="Q179" s="282">
        <f>[8]B!AI1834</f>
        <v>0</v>
      </c>
      <c r="R179" s="282">
        <f>[8]B!AJ1834</f>
        <v>3</v>
      </c>
      <c r="S179" s="439">
        <f>[8]B!$I$1834</f>
        <v>27</v>
      </c>
      <c r="T179" s="439">
        <f>[8]B!$L$1834</f>
        <v>13</v>
      </c>
      <c r="U179" s="144"/>
      <c r="V179" s="97">
        <f>[8]B!$AL$1834</f>
        <v>2601375</v>
      </c>
    </row>
    <row r="180" spans="1:22" ht="15" customHeight="1" x14ac:dyDescent="0.2">
      <c r="A180" s="145" t="s">
        <v>264</v>
      </c>
      <c r="B180" s="146" t="s">
        <v>265</v>
      </c>
      <c r="C180" s="279">
        <f>[8]B!C1877</f>
        <v>37</v>
      </c>
      <c r="D180" s="279">
        <f>[8]B!H1877</f>
        <v>29</v>
      </c>
      <c r="E180" s="282">
        <f>[8]B!I1877</f>
        <v>27</v>
      </c>
      <c r="F180" s="282">
        <f>[8]B!J1877</f>
        <v>2</v>
      </c>
      <c r="G180" s="282">
        <f>[8]B!K1877</f>
        <v>0</v>
      </c>
      <c r="H180" s="282">
        <f>[8]B!L1877</f>
        <v>7</v>
      </c>
      <c r="I180" s="282">
        <f>[8]B!M1877</f>
        <v>1</v>
      </c>
      <c r="J180" s="282">
        <f>[8]B!N1877</f>
        <v>0</v>
      </c>
      <c r="K180" s="282">
        <v>36</v>
      </c>
      <c r="L180" s="282">
        <f>[8]B!AD1877</f>
        <v>0</v>
      </c>
      <c r="M180" s="282">
        <f>[8]B!AE1877</f>
        <v>0</v>
      </c>
      <c r="N180" s="282">
        <f>[8]B!AF1877</f>
        <v>0</v>
      </c>
      <c r="O180" s="282">
        <f>[8]B!AG1877</f>
        <v>0</v>
      </c>
      <c r="P180" s="282">
        <f>[8]B!AH1877</f>
        <v>0</v>
      </c>
      <c r="Q180" s="282">
        <f>[8]B!AI1877</f>
        <v>0</v>
      </c>
      <c r="R180" s="282">
        <f>[8]B!AJ1877</f>
        <v>2</v>
      </c>
      <c r="S180" s="439">
        <f>[8]B!$I$1877</f>
        <v>27</v>
      </c>
      <c r="T180" s="439">
        <f>[8]B!$L$1877</f>
        <v>7</v>
      </c>
      <c r="U180" s="144"/>
      <c r="V180" s="97">
        <f>[8]B!$AL$1877</f>
        <v>1692705</v>
      </c>
    </row>
    <row r="181" spans="1:22" ht="15" customHeight="1" x14ac:dyDescent="0.2">
      <c r="A181" s="145" t="s">
        <v>207</v>
      </c>
      <c r="B181" s="146" t="s">
        <v>266</v>
      </c>
      <c r="C181" s="283">
        <f>[8]B!C2104</f>
        <v>15</v>
      </c>
      <c r="D181" s="283">
        <f>[8]B!H2104</f>
        <v>14</v>
      </c>
      <c r="E181" s="282">
        <f>[8]B!I2104</f>
        <v>13</v>
      </c>
      <c r="F181" s="282">
        <f>[8]B!J2104</f>
        <v>1</v>
      </c>
      <c r="G181" s="282">
        <f>[8]B!K2104</f>
        <v>0</v>
      </c>
      <c r="H181" s="282">
        <f>[8]B!L2104</f>
        <v>1</v>
      </c>
      <c r="I181" s="282">
        <f>[8]B!M2104</f>
        <v>0</v>
      </c>
      <c r="J181" s="282">
        <f>[8]B!N2104</f>
        <v>0</v>
      </c>
      <c r="K181" s="282">
        <v>2</v>
      </c>
      <c r="L181" s="282">
        <f>[8]B!AD2104</f>
        <v>0</v>
      </c>
      <c r="M181" s="282">
        <f>[8]B!AE2104</f>
        <v>0</v>
      </c>
      <c r="N181" s="282">
        <f>[8]B!AF2104</f>
        <v>0</v>
      </c>
      <c r="O181" s="282">
        <f>[8]B!AG2104</f>
        <v>0</v>
      </c>
      <c r="P181" s="282">
        <f>[8]B!AH2104</f>
        <v>0</v>
      </c>
      <c r="Q181" s="282">
        <f>[8]B!AI2104</f>
        <v>0</v>
      </c>
      <c r="R181" s="282">
        <f>[8]B!AJ2104</f>
        <v>1</v>
      </c>
      <c r="S181" s="439">
        <f>[8]B!$I$2104</f>
        <v>13</v>
      </c>
      <c r="T181" s="439">
        <f>[8]B!$L$2104</f>
        <v>1</v>
      </c>
      <c r="U181" s="144"/>
      <c r="V181" s="97">
        <f>[8]B!$AL$2104</f>
        <v>18045205</v>
      </c>
    </row>
    <row r="182" spans="1:22" ht="15" customHeight="1" x14ac:dyDescent="0.2">
      <c r="A182" s="145" t="s">
        <v>267</v>
      </c>
      <c r="B182" s="146" t="s">
        <v>268</v>
      </c>
      <c r="C182" s="283">
        <f>[8]B!C2190</f>
        <v>7</v>
      </c>
      <c r="D182" s="283">
        <f>[8]B!H2190</f>
        <v>5</v>
      </c>
      <c r="E182" s="282">
        <f>[8]B!I2190</f>
        <v>5</v>
      </c>
      <c r="F182" s="282">
        <f>[8]B!J2190</f>
        <v>0</v>
      </c>
      <c r="G182" s="282">
        <f>[8]B!K2190</f>
        <v>0</v>
      </c>
      <c r="H182" s="282">
        <f>[8]B!L2190</f>
        <v>2</v>
      </c>
      <c r="I182" s="282">
        <f>[8]B!M2190</f>
        <v>0</v>
      </c>
      <c r="J182" s="282">
        <f>[8]B!N2190</f>
        <v>0</v>
      </c>
      <c r="K182" s="282">
        <v>0</v>
      </c>
      <c r="L182" s="282">
        <f>[8]B!AD2190</f>
        <v>0</v>
      </c>
      <c r="M182" s="282">
        <f>[8]B!AE2190</f>
        <v>0</v>
      </c>
      <c r="N182" s="282">
        <f>[8]B!AF2190</f>
        <v>0</v>
      </c>
      <c r="O182" s="282">
        <f>[8]B!AG2190</f>
        <v>0</v>
      </c>
      <c r="P182" s="282">
        <f>[8]B!AH2190</f>
        <v>0</v>
      </c>
      <c r="Q182" s="282">
        <f>[8]B!AI2190</f>
        <v>0</v>
      </c>
      <c r="R182" s="282">
        <f>[8]B!AJ2190</f>
        <v>0</v>
      </c>
      <c r="S182" s="439">
        <f>[8]B!$I$2190</f>
        <v>5</v>
      </c>
      <c r="T182" s="439">
        <f>[8]B!$L$2190</f>
        <v>2</v>
      </c>
      <c r="U182" s="144"/>
      <c r="V182" s="97">
        <f>[8]B!$AL$2190</f>
        <v>1772280</v>
      </c>
    </row>
    <row r="183" spans="1:22" ht="15" customHeight="1" x14ac:dyDescent="0.2">
      <c r="A183" s="145" t="s">
        <v>269</v>
      </c>
      <c r="B183" s="146" t="s">
        <v>270</v>
      </c>
      <c r="C183" s="283">
        <f>[8]B!C2379</f>
        <v>220</v>
      </c>
      <c r="D183" s="283">
        <f>[8]B!H2379</f>
        <v>180</v>
      </c>
      <c r="E183" s="282">
        <f>[8]B!I2379</f>
        <v>133</v>
      </c>
      <c r="F183" s="282">
        <f>[8]B!J2379</f>
        <v>47</v>
      </c>
      <c r="G183" s="282">
        <f>[8]B!K2379</f>
        <v>8</v>
      </c>
      <c r="H183" s="282">
        <f>[8]B!L2379</f>
        <v>28</v>
      </c>
      <c r="I183" s="282">
        <f>[8]B!M2379</f>
        <v>3</v>
      </c>
      <c r="J183" s="282">
        <f>[8]B!N2379</f>
        <v>1</v>
      </c>
      <c r="K183" s="284"/>
      <c r="L183" s="282">
        <f>[8]B!AD2379</f>
        <v>0</v>
      </c>
      <c r="M183" s="282">
        <f>[8]B!AE2379</f>
        <v>0</v>
      </c>
      <c r="N183" s="282">
        <f>[8]B!AF2379</f>
        <v>0</v>
      </c>
      <c r="O183" s="282">
        <f>[8]B!AG2379</f>
        <v>0</v>
      </c>
      <c r="P183" s="282">
        <f>[8]B!AH2379</f>
        <v>0</v>
      </c>
      <c r="Q183" s="282">
        <f>[8]B!AI2379</f>
        <v>0</v>
      </c>
      <c r="R183" s="282">
        <f>[8]B!AJ2379</f>
        <v>50</v>
      </c>
      <c r="S183" s="439">
        <f>[8]B!$I$2379</f>
        <v>133</v>
      </c>
      <c r="T183" s="439">
        <f>[8]B!$L$2379</f>
        <v>28</v>
      </c>
      <c r="U183" s="144"/>
      <c r="V183" s="97">
        <f>[8]B!$AL$2379</f>
        <v>45250145</v>
      </c>
    </row>
    <row r="184" spans="1:22" ht="15" customHeight="1" x14ac:dyDescent="0.2">
      <c r="A184" s="145" t="s">
        <v>271</v>
      </c>
      <c r="B184" s="146" t="s">
        <v>272</v>
      </c>
      <c r="C184" s="279">
        <f>[8]B!C2419</f>
        <v>16</v>
      </c>
      <c r="D184" s="279">
        <f>[8]B!H2419</f>
        <v>13</v>
      </c>
      <c r="E184" s="282">
        <f>[8]B!I2419</f>
        <v>6</v>
      </c>
      <c r="F184" s="282">
        <f>[8]B!J2419</f>
        <v>7</v>
      </c>
      <c r="G184" s="282">
        <f>[8]B!K2419</f>
        <v>2</v>
      </c>
      <c r="H184" s="282">
        <f>[8]B!L2419</f>
        <v>0</v>
      </c>
      <c r="I184" s="282">
        <f>[8]B!M2419</f>
        <v>0</v>
      </c>
      <c r="J184" s="282">
        <f>[8]B!N2419</f>
        <v>1</v>
      </c>
      <c r="K184" s="282">
        <v>2</v>
      </c>
      <c r="L184" s="282">
        <f>[8]B!AD2419</f>
        <v>0</v>
      </c>
      <c r="M184" s="282">
        <f>[8]B!AE2419</f>
        <v>0</v>
      </c>
      <c r="N184" s="282">
        <f>[8]B!AF2419</f>
        <v>0</v>
      </c>
      <c r="O184" s="282">
        <f>[8]B!AG2419</f>
        <v>0</v>
      </c>
      <c r="P184" s="282">
        <f>[8]B!AH2419</f>
        <v>0</v>
      </c>
      <c r="Q184" s="282">
        <f>[8]B!AI2419</f>
        <v>0</v>
      </c>
      <c r="R184" s="282">
        <f>[8]B!AJ2419</f>
        <v>9</v>
      </c>
      <c r="S184" s="439">
        <f>[8]B!$I$2419</f>
        <v>6</v>
      </c>
      <c r="T184" s="439">
        <f>[8]B!$L$2419</f>
        <v>0</v>
      </c>
      <c r="U184" s="144"/>
      <c r="V184" s="97">
        <f>[8]B!AL2419</f>
        <v>976680</v>
      </c>
    </row>
    <row r="185" spans="1:22" ht="15" customHeight="1" x14ac:dyDescent="0.2">
      <c r="A185" s="145" t="s">
        <v>273</v>
      </c>
      <c r="B185" s="146" t="s">
        <v>274</v>
      </c>
      <c r="C185" s="279">
        <f>[8]B!C2541</f>
        <v>90</v>
      </c>
      <c r="D185" s="279">
        <f>[8]B!H2541</f>
        <v>77</v>
      </c>
      <c r="E185" s="282">
        <f>[8]B!I2541</f>
        <v>50</v>
      </c>
      <c r="F185" s="282">
        <f>[8]B!J2541</f>
        <v>27</v>
      </c>
      <c r="G185" s="282">
        <f>[8]B!K2541</f>
        <v>4</v>
      </c>
      <c r="H185" s="282">
        <f>[8]B!L2541</f>
        <v>7</v>
      </c>
      <c r="I185" s="282">
        <f>[8]B!M2541</f>
        <v>2</v>
      </c>
      <c r="J185" s="282">
        <f>[8]B!N2541</f>
        <v>0</v>
      </c>
      <c r="K185" s="280">
        <v>1</v>
      </c>
      <c r="L185" s="282">
        <f>[8]B!AD2541</f>
        <v>0</v>
      </c>
      <c r="M185" s="282">
        <f>[8]B!AE2541</f>
        <v>0</v>
      </c>
      <c r="N185" s="282">
        <f>[8]B!AF2541</f>
        <v>0</v>
      </c>
      <c r="O185" s="282">
        <f>[8]B!AG2541</f>
        <v>0</v>
      </c>
      <c r="P185" s="282">
        <f>[8]B!AH2541</f>
        <v>0</v>
      </c>
      <c r="Q185" s="282">
        <f>[8]B!AI2541</f>
        <v>0</v>
      </c>
      <c r="R185" s="282">
        <f>[8]B!AJ2541</f>
        <v>31</v>
      </c>
      <c r="S185" s="439">
        <f>[8]B!$I$2541</f>
        <v>50</v>
      </c>
      <c r="T185" s="439">
        <f>[8]B!$L$2541</f>
        <v>7</v>
      </c>
      <c r="U185" s="144"/>
      <c r="V185" s="97">
        <f>[8]B!AL2541</f>
        <v>13566420</v>
      </c>
    </row>
    <row r="186" spans="1:22" ht="15" customHeight="1" x14ac:dyDescent="0.2">
      <c r="A186" s="145" t="s">
        <v>275</v>
      </c>
      <c r="B186" s="146" t="s">
        <v>276</v>
      </c>
      <c r="C186" s="279">
        <f>[8]B!C2575</f>
        <v>7</v>
      </c>
      <c r="D186" s="279">
        <f>[8]B!H2575</f>
        <v>5</v>
      </c>
      <c r="E186" s="282">
        <f>[8]B!I2575</f>
        <v>5</v>
      </c>
      <c r="F186" s="282">
        <f>[8]B!J2575</f>
        <v>0</v>
      </c>
      <c r="G186" s="282">
        <f>[8]B!K2575</f>
        <v>1</v>
      </c>
      <c r="H186" s="282">
        <f>[8]B!L2575</f>
        <v>1</v>
      </c>
      <c r="I186" s="282">
        <f>[8]B!M2575</f>
        <v>0</v>
      </c>
      <c r="J186" s="282">
        <f>[8]B!N2575</f>
        <v>0</v>
      </c>
      <c r="K186" s="280">
        <v>0</v>
      </c>
      <c r="L186" s="282">
        <f>[8]B!AD2575</f>
        <v>0</v>
      </c>
      <c r="M186" s="282">
        <f>[8]B!AE2575</f>
        <v>0</v>
      </c>
      <c r="N186" s="282">
        <f>[8]B!AF2575</f>
        <v>0</v>
      </c>
      <c r="O186" s="282">
        <f>[8]B!AG2575</f>
        <v>0</v>
      </c>
      <c r="P186" s="282">
        <f>[8]B!AH2575</f>
        <v>0</v>
      </c>
      <c r="Q186" s="282">
        <f>[8]B!AI2575</f>
        <v>0</v>
      </c>
      <c r="R186" s="282">
        <f>[8]B!AJ2575</f>
        <v>1</v>
      </c>
      <c r="S186" s="439">
        <f>[8]B!$I$2575</f>
        <v>5</v>
      </c>
      <c r="T186" s="439">
        <f>[8]B!$L$2575</f>
        <v>1</v>
      </c>
      <c r="U186" s="144"/>
      <c r="V186" s="97">
        <f>[8]B!AL2575</f>
        <v>1395190</v>
      </c>
    </row>
    <row r="187" spans="1:22" ht="15" customHeight="1" x14ac:dyDescent="0.2">
      <c r="A187" s="145" t="s">
        <v>277</v>
      </c>
      <c r="B187" s="146" t="s">
        <v>278</v>
      </c>
      <c r="C187" s="279">
        <f>[8]B!C2615</f>
        <v>67</v>
      </c>
      <c r="D187" s="279">
        <f>[8]B!H2615</f>
        <v>63</v>
      </c>
      <c r="E187" s="282">
        <f>[8]B!I2615</f>
        <v>39</v>
      </c>
      <c r="F187" s="282">
        <f>[8]B!J2615</f>
        <v>24</v>
      </c>
      <c r="G187" s="282">
        <f>[8]B!K2615</f>
        <v>0</v>
      </c>
      <c r="H187" s="282">
        <f>[8]B!L2615</f>
        <v>3</v>
      </c>
      <c r="I187" s="282">
        <f>[8]B!M2615</f>
        <v>1</v>
      </c>
      <c r="J187" s="282">
        <f>[8]B!N2615</f>
        <v>0</v>
      </c>
      <c r="K187" s="280">
        <v>1</v>
      </c>
      <c r="L187" s="282">
        <f>[8]B!AD2615</f>
        <v>0</v>
      </c>
      <c r="M187" s="282">
        <f>[8]B!AE2615</f>
        <v>0</v>
      </c>
      <c r="N187" s="282">
        <f>[8]B!AF2615</f>
        <v>0</v>
      </c>
      <c r="O187" s="282">
        <f>[8]B!AG2615</f>
        <v>0</v>
      </c>
      <c r="P187" s="282">
        <f>[8]B!AH2615</f>
        <v>0</v>
      </c>
      <c r="Q187" s="282">
        <f>[8]B!AI2615</f>
        <v>0</v>
      </c>
      <c r="R187" s="282">
        <f>[8]B!AJ2615</f>
        <v>24</v>
      </c>
      <c r="S187" s="439">
        <f>[8]B!$I$2615</f>
        <v>39</v>
      </c>
      <c r="T187" s="439">
        <f>[8]B!$L$2615</f>
        <v>3</v>
      </c>
      <c r="U187" s="144"/>
      <c r="V187" s="97">
        <f>[8]B!AL2615</f>
        <v>7263305</v>
      </c>
    </row>
    <row r="188" spans="1:22" ht="15" customHeight="1" x14ac:dyDescent="0.2">
      <c r="A188" s="147" t="s">
        <v>279</v>
      </c>
      <c r="B188" s="146" t="s">
        <v>280</v>
      </c>
      <c r="C188" s="285">
        <f>SUM(C189:C191)</f>
        <v>87</v>
      </c>
      <c r="D188" s="285">
        <f t="shared" ref="D188:J188" si="7">SUM(D189:D191)</f>
        <v>84</v>
      </c>
      <c r="E188" s="285">
        <f t="shared" si="7"/>
        <v>30</v>
      </c>
      <c r="F188" s="285">
        <f t="shared" si="7"/>
        <v>54</v>
      </c>
      <c r="G188" s="285">
        <f t="shared" si="7"/>
        <v>3</v>
      </c>
      <c r="H188" s="285">
        <f t="shared" si="7"/>
        <v>0</v>
      </c>
      <c r="I188" s="285">
        <f t="shared" si="7"/>
        <v>0</v>
      </c>
      <c r="J188" s="285">
        <f t="shared" si="7"/>
        <v>0</v>
      </c>
      <c r="K188" s="284"/>
      <c r="L188" s="285">
        <f>SUM(L189:L191)</f>
        <v>0</v>
      </c>
      <c r="M188" s="285">
        <f t="shared" ref="M188:R188" si="8">SUM(M189:M191)</f>
        <v>0</v>
      </c>
      <c r="N188" s="285">
        <f t="shared" si="8"/>
        <v>0</v>
      </c>
      <c r="O188" s="285">
        <f t="shared" si="8"/>
        <v>0</v>
      </c>
      <c r="P188" s="285">
        <f t="shared" si="8"/>
        <v>0</v>
      </c>
      <c r="Q188" s="285">
        <f t="shared" si="8"/>
        <v>0</v>
      </c>
      <c r="R188" s="285">
        <f t="shared" si="8"/>
        <v>53</v>
      </c>
      <c r="S188" s="440">
        <f>SUM(S189:S191)</f>
        <v>30</v>
      </c>
      <c r="T188" s="440">
        <f>SUM(T189:T191)</f>
        <v>0</v>
      </c>
      <c r="U188" s="144"/>
      <c r="V188" s="148">
        <f>SUM(V189:V191)</f>
        <v>4722900</v>
      </c>
    </row>
    <row r="189" spans="1:22" ht="15" customHeight="1" x14ac:dyDescent="0.2">
      <c r="A189" s="149"/>
      <c r="B189" s="150" t="s">
        <v>281</v>
      </c>
      <c r="C189" s="286">
        <f>[8]B!C2621</f>
        <v>87</v>
      </c>
      <c r="D189" s="286">
        <f>[8]B!H2621</f>
        <v>84</v>
      </c>
      <c r="E189" s="282">
        <f>[8]B!I2621</f>
        <v>30</v>
      </c>
      <c r="F189" s="282">
        <f>[8]B!J2621</f>
        <v>54</v>
      </c>
      <c r="G189" s="282">
        <f>[8]B!K2621</f>
        <v>3</v>
      </c>
      <c r="H189" s="282">
        <f>[8]B!L2621</f>
        <v>0</v>
      </c>
      <c r="I189" s="282">
        <f>[8]B!M2621</f>
        <v>0</v>
      </c>
      <c r="J189" s="282">
        <f>[8]B!N2621</f>
        <v>0</v>
      </c>
      <c r="K189" s="284"/>
      <c r="L189" s="282">
        <f>[8]B!AD2621</f>
        <v>0</v>
      </c>
      <c r="M189" s="282">
        <f>[8]B!AE2621</f>
        <v>0</v>
      </c>
      <c r="N189" s="282">
        <f>[8]B!AF2621</f>
        <v>0</v>
      </c>
      <c r="O189" s="282">
        <f>[8]B!AG2621</f>
        <v>0</v>
      </c>
      <c r="P189" s="282">
        <f>[8]B!AH2621</f>
        <v>0</v>
      </c>
      <c r="Q189" s="282">
        <f>[8]B!AI2621</f>
        <v>0</v>
      </c>
      <c r="R189" s="282">
        <f>[8]B!AJ2621</f>
        <v>53</v>
      </c>
      <c r="S189" s="439">
        <f>[8]B!$I$2621</f>
        <v>30</v>
      </c>
      <c r="T189" s="439">
        <f>[8]B!$L$2621</f>
        <v>0</v>
      </c>
      <c r="U189" s="144"/>
      <c r="V189" s="97">
        <f>[8]B!$AL$2621</f>
        <v>4722900</v>
      </c>
    </row>
    <row r="190" spans="1:22" ht="15" customHeight="1" x14ac:dyDescent="0.2">
      <c r="A190" s="149"/>
      <c r="B190" s="150" t="s">
        <v>282</v>
      </c>
      <c r="C190" s="286">
        <f>[8]B!C2622</f>
        <v>0</v>
      </c>
      <c r="D190" s="286">
        <f>[8]B!H2622</f>
        <v>0</v>
      </c>
      <c r="E190" s="282">
        <f>[8]B!I2622</f>
        <v>0</v>
      </c>
      <c r="F190" s="282">
        <f>[8]B!J2622</f>
        <v>0</v>
      </c>
      <c r="G190" s="282">
        <f>[8]B!K2622</f>
        <v>0</v>
      </c>
      <c r="H190" s="282">
        <f>[8]B!L2622</f>
        <v>0</v>
      </c>
      <c r="I190" s="282">
        <f>[8]B!M2622</f>
        <v>0</v>
      </c>
      <c r="J190" s="282">
        <f>[8]B!N2622</f>
        <v>0</v>
      </c>
      <c r="K190" s="284"/>
      <c r="L190" s="282">
        <f>[8]B!AD2622</f>
        <v>0</v>
      </c>
      <c r="M190" s="282">
        <f>[8]B!AE2622</f>
        <v>0</v>
      </c>
      <c r="N190" s="282">
        <f>[8]B!AF2622</f>
        <v>0</v>
      </c>
      <c r="O190" s="282">
        <f>[8]B!AG2622</f>
        <v>0</v>
      </c>
      <c r="P190" s="282">
        <f>[8]B!AH2622</f>
        <v>0</v>
      </c>
      <c r="Q190" s="282">
        <f>[8]B!AI2622</f>
        <v>0</v>
      </c>
      <c r="R190" s="282">
        <f>[8]B!AJ2622</f>
        <v>0</v>
      </c>
      <c r="S190" s="439">
        <f>[8]B!$I$2622</f>
        <v>0</v>
      </c>
      <c r="T190" s="439">
        <f>[8]B!$L$2622</f>
        <v>0</v>
      </c>
      <c r="U190" s="144"/>
      <c r="V190" s="97">
        <f>[8]B!$AL$2622</f>
        <v>0</v>
      </c>
    </row>
    <row r="191" spans="1:22" ht="15" customHeight="1" x14ac:dyDescent="0.2">
      <c r="A191" s="149"/>
      <c r="B191" s="150" t="s">
        <v>283</v>
      </c>
      <c r="C191" s="439">
        <f>SUM([8]B!C2623:C2627)</f>
        <v>0</v>
      </c>
      <c r="D191" s="439">
        <f>SUM([8]B!H2623:H2627)</f>
        <v>0</v>
      </c>
      <c r="E191" s="441">
        <f>SUM([8]B!I2623:I2627)</f>
        <v>0</v>
      </c>
      <c r="F191" s="441">
        <f>SUM([8]B!J2623:J2627)</f>
        <v>0</v>
      </c>
      <c r="G191" s="441">
        <f>SUM([8]B!K2623:K2627)</f>
        <v>0</v>
      </c>
      <c r="H191" s="441">
        <f>SUM([8]B!L2623:L2627)</f>
        <v>0</v>
      </c>
      <c r="I191" s="441">
        <f>SUM([8]B!M2623:M2627)</f>
        <v>0</v>
      </c>
      <c r="J191" s="441">
        <f>SUM([8]B!N2623:N2627)</f>
        <v>0</v>
      </c>
      <c r="K191" s="284"/>
      <c r="L191" s="441">
        <f>SUM([8]B!AD2623:AD2627)</f>
        <v>0</v>
      </c>
      <c r="M191" s="441">
        <f>SUM([8]B!AE2623:AE2627)</f>
        <v>0</v>
      </c>
      <c r="N191" s="441">
        <f>SUM([8]B!AF2623:AF2627)</f>
        <v>0</v>
      </c>
      <c r="O191" s="441">
        <f>SUM([8]B!AG2623:AG2627)</f>
        <v>0</v>
      </c>
      <c r="P191" s="441">
        <f>SUM([8]B!AH2623:AH2627)</f>
        <v>0</v>
      </c>
      <c r="Q191" s="441">
        <f>SUM([8]B!AI2623:AI2627)</f>
        <v>0</v>
      </c>
      <c r="R191" s="441">
        <f>SUM([8]B!AJ2623:AJ2627)</f>
        <v>0</v>
      </c>
      <c r="S191" s="441">
        <f>SUM([8]B!I2623:I2627)</f>
        <v>0</v>
      </c>
      <c r="T191" s="441">
        <f>SUM([8]B!L2623:L2627)</f>
        <v>0</v>
      </c>
      <c r="U191" s="151"/>
      <c r="V191" s="441">
        <f>SUM([8]B!AL2623:AL2627)</f>
        <v>0</v>
      </c>
    </row>
    <row r="192" spans="1:22" ht="15" customHeight="1" x14ac:dyDescent="0.2">
      <c r="A192" s="145" t="s">
        <v>284</v>
      </c>
      <c r="B192" s="146" t="s">
        <v>285</v>
      </c>
      <c r="C192" s="279">
        <f>[8]B!C2858</f>
        <v>79</v>
      </c>
      <c r="D192" s="279">
        <f>[8]B!H2858</f>
        <v>66</v>
      </c>
      <c r="E192" s="282">
        <f>[8]B!I2858</f>
        <v>58</v>
      </c>
      <c r="F192" s="282">
        <f>[8]B!J2858</f>
        <v>8</v>
      </c>
      <c r="G192" s="282">
        <f>[8]B!K2858</f>
        <v>2</v>
      </c>
      <c r="H192" s="282">
        <f>[8]B!L2858</f>
        <v>10</v>
      </c>
      <c r="I192" s="282">
        <f>[8]B!M2858</f>
        <v>0</v>
      </c>
      <c r="J192" s="282">
        <f>[8]B!N2858</f>
        <v>1</v>
      </c>
      <c r="K192" s="280">
        <v>6</v>
      </c>
      <c r="L192" s="282">
        <f>[8]B!AD2858</f>
        <v>0</v>
      </c>
      <c r="M192" s="282">
        <f>[8]B!AE2858</f>
        <v>0</v>
      </c>
      <c r="N192" s="282">
        <f>[8]B!AF2858</f>
        <v>0</v>
      </c>
      <c r="O192" s="282">
        <f>[8]B!AG2858</f>
        <v>0</v>
      </c>
      <c r="P192" s="282">
        <f>[8]B!AH2858</f>
        <v>0</v>
      </c>
      <c r="Q192" s="282">
        <f>[8]B!AI2858</f>
        <v>0</v>
      </c>
      <c r="R192" s="282">
        <f>[8]B!AJ2858</f>
        <v>8</v>
      </c>
      <c r="S192" s="439">
        <f>[8]B!$I$2858</f>
        <v>58</v>
      </c>
      <c r="T192" s="439">
        <f>[8]B!$L$2858</f>
        <v>10</v>
      </c>
      <c r="U192" s="151"/>
      <c r="V192" s="100">
        <f>[8]B!$AL$2858</f>
        <v>18398300</v>
      </c>
    </row>
    <row r="193" spans="1:28" ht="15" customHeight="1" x14ac:dyDescent="0.2">
      <c r="A193" s="145" t="s">
        <v>286</v>
      </c>
      <c r="B193" s="146" t="s">
        <v>287</v>
      </c>
      <c r="C193" s="283">
        <f>SUM([8]B!C3084)</f>
        <v>83</v>
      </c>
      <c r="D193" s="283">
        <f>SUM([8]B!H3084)</f>
        <v>41</v>
      </c>
      <c r="E193" s="282">
        <f>SUM([8]B!I3084)</f>
        <v>38</v>
      </c>
      <c r="F193" s="282">
        <f>SUM([8]B!J3084)</f>
        <v>3</v>
      </c>
      <c r="G193" s="282">
        <f>SUM([8]B!K3084)</f>
        <v>1</v>
      </c>
      <c r="H193" s="282">
        <f>SUM([8]B!L3084)</f>
        <v>39</v>
      </c>
      <c r="I193" s="282">
        <f>SUM([8]B!M3084)</f>
        <v>1</v>
      </c>
      <c r="J193" s="282">
        <f>SUM([8]B!N3084)</f>
        <v>1</v>
      </c>
      <c r="K193" s="282">
        <v>82</v>
      </c>
      <c r="L193" s="282">
        <f>SUM([8]B!AD3084)</f>
        <v>0</v>
      </c>
      <c r="M193" s="282">
        <f>SUM([8]B!AE3084)</f>
        <v>0</v>
      </c>
      <c r="N193" s="282">
        <f>SUM([8]B!AF3084)</f>
        <v>0</v>
      </c>
      <c r="O193" s="282">
        <f>SUM([8]B!AG3084)</f>
        <v>0</v>
      </c>
      <c r="P193" s="282">
        <f>SUM([8]B!AH3084)</f>
        <v>0</v>
      </c>
      <c r="Q193" s="282">
        <f>SUM([8]B!AI3084)</f>
        <v>0</v>
      </c>
      <c r="R193" s="282">
        <f>SUM([8]B!AJ3084)</f>
        <v>4</v>
      </c>
      <c r="S193" s="439">
        <f>[8]B!$I$3084</f>
        <v>38</v>
      </c>
      <c r="T193" s="439">
        <f>[8]B!$L$3084</f>
        <v>39</v>
      </c>
      <c r="U193" s="151"/>
      <c r="V193" s="152">
        <f>[8]B!AL3084</f>
        <v>1294940</v>
      </c>
    </row>
    <row r="194" spans="1:28" ht="15" customHeight="1" x14ac:dyDescent="0.2">
      <c r="A194" s="153" t="s">
        <v>286</v>
      </c>
      <c r="B194" s="154" t="s">
        <v>288</v>
      </c>
      <c r="C194" s="287">
        <f>[8]B!C2870</f>
        <v>13</v>
      </c>
      <c r="D194" s="279">
        <f>[8]B!H2870</f>
        <v>10</v>
      </c>
      <c r="E194" s="288">
        <f>[8]B!I2870</f>
        <v>9</v>
      </c>
      <c r="F194" s="288">
        <f>[8]B!J2870</f>
        <v>1</v>
      </c>
      <c r="G194" s="288">
        <f>[8]B!K2870</f>
        <v>0</v>
      </c>
      <c r="H194" s="288">
        <f>[8]B!L2870</f>
        <v>3</v>
      </c>
      <c r="I194" s="288">
        <f>[8]B!M2870</f>
        <v>0</v>
      </c>
      <c r="J194" s="288">
        <f>[8]B!N2870</f>
        <v>0</v>
      </c>
      <c r="K194" s="289"/>
      <c r="L194" s="288">
        <f>[8]B!AD2870</f>
        <v>0</v>
      </c>
      <c r="M194" s="288">
        <f>[8]B!AE2870</f>
        <v>0</v>
      </c>
      <c r="N194" s="288">
        <f>[8]B!AF2870</f>
        <v>0</v>
      </c>
      <c r="O194" s="288">
        <f>[8]B!AG2870</f>
        <v>0</v>
      </c>
      <c r="P194" s="288">
        <f>[8]B!AH2870</f>
        <v>0</v>
      </c>
      <c r="Q194" s="288">
        <f>[8]B!AI2870</f>
        <v>0</v>
      </c>
      <c r="R194" s="288">
        <f>[8]B!AJ2870</f>
        <v>1</v>
      </c>
      <c r="S194" s="144"/>
      <c r="T194" s="144"/>
      <c r="U194" s="442">
        <f>[8]B!C2870</f>
        <v>13</v>
      </c>
      <c r="V194" s="442">
        <f>+([8]B!$AL2870)*0.75</f>
        <v>444420</v>
      </c>
    </row>
    <row r="195" spans="1:28" s="3" customFormat="1" ht="15" customHeight="1" x14ac:dyDescent="0.2">
      <c r="A195" s="610" t="s">
        <v>289</v>
      </c>
      <c r="B195" s="610"/>
      <c r="C195" s="290">
        <f>SUM(C175:C188)+C192+C193+C194</f>
        <v>924</v>
      </c>
      <c r="D195" s="290">
        <f t="shared" ref="D195:J195" si="9">SUM(D175:D188)+D192+D193+D194</f>
        <v>742</v>
      </c>
      <c r="E195" s="290">
        <f t="shared" si="9"/>
        <v>515</v>
      </c>
      <c r="F195" s="290">
        <f t="shared" si="9"/>
        <v>227</v>
      </c>
      <c r="G195" s="290">
        <f t="shared" si="9"/>
        <v>23</v>
      </c>
      <c r="H195" s="290">
        <f t="shared" si="9"/>
        <v>133</v>
      </c>
      <c r="I195" s="290">
        <f t="shared" si="9"/>
        <v>22</v>
      </c>
      <c r="J195" s="290">
        <f t="shared" si="9"/>
        <v>4</v>
      </c>
      <c r="K195" s="290">
        <f>SUM(K176:K182)+K192+K193+K184+K185+K186+K187</f>
        <v>223</v>
      </c>
      <c r="L195" s="290">
        <f t="shared" ref="L195:R195" si="10">SUM(L175:L188)+L192+L193+L194</f>
        <v>0</v>
      </c>
      <c r="M195" s="290">
        <f t="shared" si="10"/>
        <v>5</v>
      </c>
      <c r="N195" s="290">
        <f t="shared" si="10"/>
        <v>0</v>
      </c>
      <c r="O195" s="290">
        <f t="shared" si="10"/>
        <v>0</v>
      </c>
      <c r="P195" s="290">
        <f t="shared" si="10"/>
        <v>0</v>
      </c>
      <c r="Q195" s="290">
        <f t="shared" si="10"/>
        <v>0</v>
      </c>
      <c r="R195" s="290">
        <f t="shared" si="10"/>
        <v>235</v>
      </c>
      <c r="S195" s="443">
        <f>SUM(S175:S188)+S192+S193</f>
        <v>506</v>
      </c>
      <c r="T195" s="443">
        <f>SUM(T175:T188)+T192+T193</f>
        <v>130</v>
      </c>
      <c r="U195" s="442">
        <f>SUM(U194)</f>
        <v>13</v>
      </c>
      <c r="V195" s="102">
        <f>SUM(V175:V188)+V192+V193+V194</f>
        <v>130710400</v>
      </c>
    </row>
    <row r="196" spans="1:28" ht="24.95" customHeight="1" x14ac:dyDescent="0.2">
      <c r="A196" s="648" t="s">
        <v>290</v>
      </c>
      <c r="B196" s="648"/>
      <c r="C196" s="648"/>
      <c r="D196" s="648"/>
      <c r="E196" s="648"/>
      <c r="F196" s="648"/>
    </row>
    <row r="197" spans="1:28" ht="51" customHeight="1" x14ac:dyDescent="0.2">
      <c r="A197" s="550" t="s">
        <v>291</v>
      </c>
      <c r="B197" s="625"/>
      <c r="C197" s="556" t="s">
        <v>160</v>
      </c>
      <c r="D197" s="556" t="s">
        <v>292</v>
      </c>
      <c r="E197" s="596" t="s">
        <v>293</v>
      </c>
      <c r="F197" s="596" t="s">
        <v>294</v>
      </c>
      <c r="G197" s="476" t="s">
        <v>295</v>
      </c>
      <c r="H197" s="476" t="s">
        <v>296</v>
      </c>
      <c r="I197" s="476" t="s">
        <v>297</v>
      </c>
      <c r="J197" s="291" t="s">
        <v>297</v>
      </c>
    </row>
    <row r="198" spans="1:28" ht="32.25" customHeight="1" x14ac:dyDescent="0.2">
      <c r="A198" s="554"/>
      <c r="B198" s="627"/>
      <c r="C198" s="558"/>
      <c r="D198" s="558"/>
      <c r="E198" s="598"/>
      <c r="F198" s="598"/>
      <c r="G198" s="292" t="s">
        <v>293</v>
      </c>
      <c r="H198" s="292" t="s">
        <v>294</v>
      </c>
      <c r="I198" s="292" t="s">
        <v>293</v>
      </c>
      <c r="J198" s="293" t="s">
        <v>294</v>
      </c>
      <c r="S198" s="3"/>
      <c r="T198" s="3"/>
      <c r="U198" s="3"/>
      <c r="V198" s="3"/>
    </row>
    <row r="199" spans="1:28" ht="15" customHeight="1" x14ac:dyDescent="0.2">
      <c r="A199" s="604" t="s">
        <v>298</v>
      </c>
      <c r="B199" s="643"/>
      <c r="C199" s="445">
        <f>SUM(E199:F199)</f>
        <v>346</v>
      </c>
      <c r="D199" s="294">
        <v>194</v>
      </c>
      <c r="E199" s="295">
        <f>SUM([8]B!P1380,[8]B!P1514,[8]B!P1696,[8]B!P1760,[8]B!P1834,[8]B!P1877,[8]B!P2093,[8]B!P2103,[8]B!P2190,[8]B!P2379,[8]B!P2419,[8]B!P2541,[8]B!P2575,[8]B!P2615,[8]B!P2631,[8]B!P2858,[8]B!P2870,[8]B!P3073)</f>
        <v>28</v>
      </c>
      <c r="F199" s="295">
        <f>SUM([8]B!Q1380,[8]B!Q1514,[8]B!Q1696,[8]B!Q1760,[8]B!Q1834,[8]B!Q1877,[8]B!Q2093,[8]B!Q2103,[8]B!Q2190,[8]B!Q2379,[8]B!Q2419,[8]B!Q2541,[8]B!Q2575,[8]B!Q2615,[8]B!Q2631,[8]B!Q2858,[8]B!Q2870,[8]B!Q3073)</f>
        <v>318</v>
      </c>
      <c r="G199" s="294"/>
      <c r="H199" s="296"/>
      <c r="I199" s="296"/>
      <c r="J199" s="297"/>
      <c r="K199" s="158" t="str">
        <f>AA199</f>
        <v/>
      </c>
      <c r="AA199" s="159" t="str">
        <f>IF(C199&lt;D199,"Beneficiarios MAI no puede ser mayor al TOTAL","")</f>
        <v/>
      </c>
      <c r="AB199" s="159">
        <f>IF(C199&lt;D199,1,0)</f>
        <v>0</v>
      </c>
    </row>
    <row r="200" spans="1:28" ht="15" customHeight="1" x14ac:dyDescent="0.2">
      <c r="A200" s="644" t="s">
        <v>299</v>
      </c>
      <c r="B200" s="645"/>
      <c r="C200" s="445">
        <f>SUM(E200:F200)</f>
        <v>182</v>
      </c>
      <c r="D200" s="298">
        <v>106</v>
      </c>
      <c r="E200" s="299">
        <f>SUM([8]B!S1380,[8]B!S1514,[8]B!S1696,[8]B!S1760,[8]B!S1834,[8]B!S1877,[8]B!S2093,[8]B!S2103,[8]B!S2190,[8]B!S2379,[8]B!S2419,[8]B!S2541,[8]B!S2575,[8]B!S2615,[8]B!S2631,[8]B!S2858,[8]B!S2870,[8]B!S3073)</f>
        <v>40</v>
      </c>
      <c r="F200" s="299">
        <f>SUM([8]B!T1380,[8]B!T1514,[8]B!T1696,[8]B!T1760,[8]B!T1834,[8]B!T1877,[8]B!T2093,[8]B!T2103,[8]B!T2190,[8]B!T2379,[8]B!T2419,[8]B!T2541,[8]B!T2575,[8]B!T2615,[8]B!T2631,[8]B!T2858,[8]B!T2870,[8]B!T3073)</f>
        <v>142</v>
      </c>
      <c r="G200" s="298"/>
      <c r="H200" s="300"/>
      <c r="I200" s="300"/>
      <c r="J200" s="300"/>
      <c r="K200" s="158" t="str">
        <f>AA200</f>
        <v/>
      </c>
      <c r="S200" s="3"/>
      <c r="T200" s="3"/>
      <c r="V200" s="3"/>
      <c r="AA200" s="159" t="str">
        <f>IF(C200&lt;D200,"Beneficiarios MAI no puede ser mayor al TOTAL","")</f>
        <v/>
      </c>
      <c r="AB200" s="159">
        <f>IF(C200&lt;D200,1,0)</f>
        <v>0</v>
      </c>
    </row>
    <row r="201" spans="1:28" ht="15" customHeight="1" x14ac:dyDescent="0.2">
      <c r="A201" s="646" t="s">
        <v>300</v>
      </c>
      <c r="B201" s="160" t="s">
        <v>301</v>
      </c>
      <c r="C201" s="445">
        <f>SUM(E201:F201)</f>
        <v>171</v>
      </c>
      <c r="D201" s="294">
        <v>157</v>
      </c>
      <c r="E201" s="295">
        <f>SUM([8]B!Y1380,[8]B!Y1514,[8]B!Y1696,[8]B!Y1760,[8]B!Y1834,[8]B!Y1877,[8]B!Y2093,[8]B!Y2103,[8]B!Y2190,[8]B!Y2379,[8]B!Y2419,[8]B!Y2541,[8]B!Y2575,[8]B!Y2615,[8]B!Y2631,[8]B!Y2858,[8]B!Y2870,[8]B!Y3073)</f>
        <v>10</v>
      </c>
      <c r="F201" s="295">
        <f>SUM([8]B!Z1380,[8]B!Z1514,[8]B!Z1696,[8]B!Z1760,[8]B!Z1834,[8]B!Z1877,[8]B!Z2093,[8]B!Z2103,[8]B!Z2190,[8]B!Z2379,[8]B!Z2419,[8]B!Z2541,[8]B!Z2575,[8]B!Z2615,[8]B!Z2631,[8]B!Z2858,[8]B!Z2870,[8]B!Z3073)</f>
        <v>161</v>
      </c>
      <c r="G201" s="294"/>
      <c r="H201" s="296"/>
      <c r="I201" s="296"/>
      <c r="J201" s="296"/>
      <c r="K201" s="158" t="str">
        <f>AA201</f>
        <v/>
      </c>
      <c r="AA201" s="159" t="str">
        <f>IF(C201&lt;D201,"Beneficiarios MAI no puede ser mayor al TOTAL","")</f>
        <v/>
      </c>
      <c r="AB201" s="159">
        <f>IF(C201&lt;D201,1,0)</f>
        <v>0</v>
      </c>
    </row>
    <row r="202" spans="1:28" ht="15" customHeight="1" x14ac:dyDescent="0.2">
      <c r="A202" s="647"/>
      <c r="B202" s="161" t="s">
        <v>302</v>
      </c>
      <c r="C202" s="446">
        <f>SUM(E202:F202)</f>
        <v>2</v>
      </c>
      <c r="D202" s="301">
        <v>1</v>
      </c>
      <c r="E202" s="302">
        <f>SUM([8]B!V1380,[8]B!V1514,[8]B!V1696,[8]B!V1760,[8]B!V1834,[8]B!V1877,[8]B!V2093,[8]B!V2103,[8]B!V2190,[8]B!V2379,[8]B!V2419,[8]B!V2541,[8]B!V2575,[8]B!V2615,[8]B!V2631,[8]B!V2858,[8]B!V2870,[8]B!V3073)</f>
        <v>0</v>
      </c>
      <c r="F202" s="302">
        <f>SUM([8]B!W1380,[8]B!W1514,[8]B!W1696,[8]B!W1760,[8]B!W1834,[8]B!W1877,[8]B!W2093,[8]B!W2103,[8]B!W2190,[8]B!W2379,[8]B!W2419,[8]B!W2541,[8]B!W2575,[8]B!W2615,[8]B!W2631,[8]B!W2858,[8]B!W2870,[8]B!W3073)</f>
        <v>2</v>
      </c>
      <c r="G202" s="301"/>
      <c r="H202" s="303"/>
      <c r="I202" s="303"/>
      <c r="J202" s="303"/>
      <c r="K202" s="158" t="str">
        <f>AA202</f>
        <v/>
      </c>
      <c r="AA202" s="159" t="str">
        <f>IF(C202&lt;D202,"Beneficiarios MAI no puede ser mayor al TOTAL","")</f>
        <v/>
      </c>
      <c r="AB202" s="159">
        <f>IF(C202&lt;D202,1,0)</f>
        <v>0</v>
      </c>
    </row>
    <row r="203" spans="1:28" ht="24.95" customHeight="1" x14ac:dyDescent="0.2">
      <c r="A203" s="648" t="s">
        <v>303</v>
      </c>
      <c r="B203" s="648"/>
      <c r="C203" s="480"/>
      <c r="D203" s="480"/>
      <c r="E203" s="2"/>
      <c r="F203" s="2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</row>
    <row r="204" spans="1:28" ht="29.25" customHeight="1" x14ac:dyDescent="0.2">
      <c r="A204" s="649" t="s">
        <v>304</v>
      </c>
      <c r="B204" s="650"/>
      <c r="C204" s="556" t="s">
        <v>5</v>
      </c>
      <c r="D204" s="574" t="s">
        <v>6</v>
      </c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74"/>
    </row>
    <row r="205" spans="1:28" ht="20.25" customHeight="1" x14ac:dyDescent="0.2">
      <c r="A205" s="651"/>
      <c r="B205" s="652"/>
      <c r="C205" s="558"/>
      <c r="D205" s="575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74"/>
    </row>
    <row r="206" spans="1:28" ht="15" customHeight="1" x14ac:dyDescent="0.2">
      <c r="A206" s="660" t="s">
        <v>305</v>
      </c>
      <c r="B206" s="661"/>
      <c r="C206" s="447">
        <f>[8]B!C2862</f>
        <v>3</v>
      </c>
      <c r="D206" s="448">
        <f>[8]B!I2862</f>
        <v>3</v>
      </c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74"/>
      <c r="U206" s="74"/>
    </row>
    <row r="207" spans="1:28" ht="15" customHeight="1" x14ac:dyDescent="0.2">
      <c r="A207" s="662" t="s">
        <v>306</v>
      </c>
      <c r="B207" s="662"/>
      <c r="C207" s="449">
        <f>SUM([8]B!C2861+[8]B!C2863)</f>
        <v>4</v>
      </c>
      <c r="D207" s="450">
        <f>[8]B!I2861+[8]B!I2863</f>
        <v>4</v>
      </c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74"/>
    </row>
    <row r="208" spans="1:28" ht="24.95" customHeight="1" x14ac:dyDescent="0.2">
      <c r="A208" s="663" t="s">
        <v>307</v>
      </c>
      <c r="B208" s="663"/>
      <c r="C208" s="482"/>
      <c r="D208" s="304"/>
      <c r="E208" s="304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74"/>
      <c r="S208" s="260"/>
      <c r="T208" s="260"/>
    </row>
    <row r="209" spans="1:22" ht="24.95" customHeight="1" x14ac:dyDescent="0.2">
      <c r="A209" s="664" t="s">
        <v>229</v>
      </c>
      <c r="B209" s="664"/>
      <c r="C209" s="556" t="s">
        <v>160</v>
      </c>
      <c r="D209" s="588" t="s">
        <v>230</v>
      </c>
      <c r="E209" s="589"/>
      <c r="F209" s="589"/>
      <c r="G209" s="589"/>
      <c r="H209" s="590" t="s">
        <v>172</v>
      </c>
      <c r="I209" s="591"/>
      <c r="J209" s="592"/>
      <c r="K209" s="665" t="s">
        <v>173</v>
      </c>
      <c r="L209" s="614"/>
      <c r="M209" s="614"/>
      <c r="N209" s="596" t="s">
        <v>174</v>
      </c>
      <c r="O209" s="599" t="s">
        <v>175</v>
      </c>
      <c r="P209" s="600"/>
      <c r="Q209" s="568" t="s">
        <v>176</v>
      </c>
    </row>
    <row r="210" spans="1:22" s="84" customFormat="1" ht="20.100000000000001" customHeight="1" x14ac:dyDescent="0.2">
      <c r="A210" s="664"/>
      <c r="B210" s="664"/>
      <c r="C210" s="557"/>
      <c r="D210" s="615" t="s">
        <v>178</v>
      </c>
      <c r="E210" s="621" t="s">
        <v>179</v>
      </c>
      <c r="F210" s="621"/>
      <c r="G210" s="578" t="s">
        <v>239</v>
      </c>
      <c r="H210" s="580" t="s">
        <v>181</v>
      </c>
      <c r="I210" s="582" t="s">
        <v>182</v>
      </c>
      <c r="J210" s="584" t="s">
        <v>183</v>
      </c>
      <c r="K210" s="586" t="s">
        <v>308</v>
      </c>
      <c r="L210" s="587" t="s">
        <v>185</v>
      </c>
      <c r="M210" s="601" t="s">
        <v>186</v>
      </c>
      <c r="N210" s="597"/>
      <c r="O210" s="602" t="s">
        <v>187</v>
      </c>
      <c r="P210" s="603" t="s">
        <v>188</v>
      </c>
      <c r="Q210" s="569"/>
      <c r="S210" s="5"/>
      <c r="T210" s="5"/>
      <c r="U210" s="5"/>
      <c r="V210" s="5"/>
    </row>
    <row r="211" spans="1:22" s="84" customFormat="1" ht="20.100000000000001" customHeight="1" x14ac:dyDescent="0.2">
      <c r="A211" s="664"/>
      <c r="B211" s="664"/>
      <c r="C211" s="558"/>
      <c r="D211" s="616"/>
      <c r="E211" s="121" t="s">
        <v>189</v>
      </c>
      <c r="F211" s="89" t="s">
        <v>190</v>
      </c>
      <c r="G211" s="579"/>
      <c r="H211" s="581"/>
      <c r="I211" s="583"/>
      <c r="J211" s="585"/>
      <c r="K211" s="586"/>
      <c r="L211" s="587"/>
      <c r="M211" s="601"/>
      <c r="N211" s="598"/>
      <c r="O211" s="602"/>
      <c r="P211" s="603"/>
      <c r="Q211" s="570"/>
      <c r="S211" s="5"/>
      <c r="T211" s="5"/>
      <c r="U211" s="5"/>
      <c r="V211" s="5"/>
    </row>
    <row r="212" spans="1:22" ht="15" customHeight="1" x14ac:dyDescent="0.2">
      <c r="A212" s="667" t="s">
        <v>309</v>
      </c>
      <c r="B212" s="165" t="s">
        <v>310</v>
      </c>
      <c r="C212" s="165">
        <f>SUM([8]B!C1242:C1282)</f>
        <v>15</v>
      </c>
      <c r="D212" s="165">
        <f>SUM([8]B!D1242:D1285)</f>
        <v>15</v>
      </c>
      <c r="E212" s="165">
        <f>SUM([8]B!E1242:E1285)</f>
        <v>15</v>
      </c>
      <c r="F212" s="165">
        <f>SUM([8]B!F1242:F1285)</f>
        <v>0</v>
      </c>
      <c r="G212" s="165">
        <f>SUM([8]B!G1242:G1285)</f>
        <v>0</v>
      </c>
      <c r="H212" s="165">
        <f>SUM([8]B!AA1242:AA1285)</f>
        <v>8</v>
      </c>
      <c r="I212" s="165">
        <f>SUM([8]B!AB1242:AB1285)</f>
        <v>7</v>
      </c>
      <c r="J212" s="165">
        <f>SUM([8]B!AC1242:AC1285)</f>
        <v>0</v>
      </c>
      <c r="K212" s="165">
        <f>SUM([8]B!AD1242:AD1285)</f>
        <v>0</v>
      </c>
      <c r="L212" s="165">
        <f>SUM([8]B!AE1242:AE1285)</f>
        <v>0</v>
      </c>
      <c r="M212" s="165">
        <f>SUM([8]B!AF1242:AF1285)</f>
        <v>0</v>
      </c>
      <c r="N212" s="165">
        <f>SUM([8]B!AG1242:AG1285)</f>
        <v>0</v>
      </c>
      <c r="O212" s="165">
        <f>SUM([8]B!AH1242:AH1285)</f>
        <v>0</v>
      </c>
      <c r="P212" s="165">
        <f>SUM([8]B!AI1242:AI1285)</f>
        <v>0</v>
      </c>
      <c r="Q212" s="165">
        <f>SUM([8]B!AJ1242:AJ1285)</f>
        <v>0</v>
      </c>
    </row>
    <row r="213" spans="1:22" ht="15" customHeight="1" x14ac:dyDescent="0.2">
      <c r="A213" s="563"/>
      <c r="B213" s="166" t="s">
        <v>311</v>
      </c>
      <c r="C213" s="305">
        <f>SUM([8]B!C1283:C1297)</f>
        <v>17</v>
      </c>
      <c r="D213" s="305">
        <f>SUM([8]B!D1286:D1297)</f>
        <v>17</v>
      </c>
      <c r="E213" s="305">
        <f>SUM([8]B!E1286:E1297)</f>
        <v>17</v>
      </c>
      <c r="F213" s="305">
        <f>SUM([8]B!F1286:F1297)</f>
        <v>0</v>
      </c>
      <c r="G213" s="305">
        <f>SUM([8]B!G1286:G1297)</f>
        <v>0</v>
      </c>
      <c r="H213" s="305">
        <f>SUM([8]B!AA1286:AA1297)</f>
        <v>0</v>
      </c>
      <c r="I213" s="305">
        <f>SUM([8]B!AB1286:AB1297)</f>
        <v>16</v>
      </c>
      <c r="J213" s="305">
        <f>SUM([8]B!AC1286:AC1297)</f>
        <v>1</v>
      </c>
      <c r="K213" s="305">
        <f>SUM([8]B!AD1286:AD1297)</f>
        <v>0</v>
      </c>
      <c r="L213" s="305">
        <f>SUM([8]B!AE1286:AE1297)</f>
        <v>0</v>
      </c>
      <c r="M213" s="305">
        <f>SUM([8]B!AF1286:AF1297)</f>
        <v>0</v>
      </c>
      <c r="N213" s="305">
        <f>SUM([8]B!AG1286:AG1297)</f>
        <v>0</v>
      </c>
      <c r="O213" s="305">
        <f>SUM([8]B!AH1286:AH1297)</f>
        <v>0</v>
      </c>
      <c r="P213" s="305">
        <f>SUM([8]B!AI1286:AI1297)</f>
        <v>0</v>
      </c>
      <c r="Q213" s="305">
        <f>SUM([8]B!AJ1286:AJ1297)</f>
        <v>0</v>
      </c>
      <c r="U213" s="84"/>
      <c r="V213" s="84"/>
    </row>
    <row r="214" spans="1:22" ht="15" customHeight="1" x14ac:dyDescent="0.2">
      <c r="A214" s="668"/>
      <c r="B214" s="479" t="s">
        <v>160</v>
      </c>
      <c r="C214" s="168">
        <f>SUM(C212:C213)</f>
        <v>32</v>
      </c>
      <c r="D214" s="306">
        <f>SUM(D212:D213)</f>
        <v>32</v>
      </c>
      <c r="E214" s="307">
        <f t="shared" ref="E214:Q214" si="11">SUM(E212:E213)</f>
        <v>32</v>
      </c>
      <c r="F214" s="308">
        <f t="shared" si="11"/>
        <v>0</v>
      </c>
      <c r="G214" s="309">
        <f t="shared" si="11"/>
        <v>0</v>
      </c>
      <c r="H214" s="307">
        <f t="shared" si="11"/>
        <v>8</v>
      </c>
      <c r="I214" s="310">
        <f t="shared" si="11"/>
        <v>23</v>
      </c>
      <c r="J214" s="308">
        <f t="shared" si="11"/>
        <v>1</v>
      </c>
      <c r="K214" s="307">
        <f t="shared" si="11"/>
        <v>0</v>
      </c>
      <c r="L214" s="310">
        <f t="shared" si="11"/>
        <v>0</v>
      </c>
      <c r="M214" s="308">
        <f t="shared" si="11"/>
        <v>0</v>
      </c>
      <c r="N214" s="308">
        <f t="shared" si="11"/>
        <v>0</v>
      </c>
      <c r="O214" s="307">
        <f t="shared" si="11"/>
        <v>0</v>
      </c>
      <c r="P214" s="308">
        <f t="shared" si="11"/>
        <v>0</v>
      </c>
      <c r="Q214" s="306">
        <f t="shared" si="11"/>
        <v>0</v>
      </c>
      <c r="U214" s="84"/>
      <c r="V214" s="84"/>
    </row>
    <row r="215" spans="1:22" ht="15" customHeight="1" x14ac:dyDescent="0.2">
      <c r="A215" s="667" t="s">
        <v>312</v>
      </c>
      <c r="B215" s="165" t="s">
        <v>310</v>
      </c>
      <c r="C215" s="484">
        <f>SUM([8]B!C1382:C1420)</f>
        <v>635</v>
      </c>
      <c r="D215" s="484">
        <f>SUM([8]B!D1382:D1420)</f>
        <v>634</v>
      </c>
      <c r="E215" s="484">
        <f>SUM([8]B!E1382:E1420)</f>
        <v>632</v>
      </c>
      <c r="F215" s="484">
        <f>SUM([8]B!F1382:F1420)</f>
        <v>2</v>
      </c>
      <c r="G215" s="484">
        <f>SUM([8]B!G1382:G1420)</f>
        <v>1</v>
      </c>
      <c r="H215" s="484">
        <f>SUM([8]B!AA1382:AA1420)</f>
        <v>20</v>
      </c>
      <c r="I215" s="484">
        <f>SUM([8]B!AB1382:AB1420)</f>
        <v>615</v>
      </c>
      <c r="J215" s="484">
        <f>SUM([8]B!AC1382:AC1420)</f>
        <v>0</v>
      </c>
      <c r="K215" s="484">
        <f>SUM([8]B!AD1382:AD1420)</f>
        <v>0</v>
      </c>
      <c r="L215" s="484">
        <f>SUM([8]B!AE1382:AE1420)</f>
        <v>0</v>
      </c>
      <c r="M215" s="484">
        <f>SUM([8]B!AF1382:AF1420)</f>
        <v>0</v>
      </c>
      <c r="N215" s="484">
        <f>SUM([8]B!AG1382:AG1420)</f>
        <v>0</v>
      </c>
      <c r="O215" s="484">
        <f>SUM([8]B!AH1382:AH1420)</f>
        <v>0</v>
      </c>
      <c r="P215" s="484">
        <f>SUM([8]B!AI1382:AI1420)</f>
        <v>0</v>
      </c>
      <c r="Q215" s="169">
        <f>SUM([8]B!AJ1382:AJ1420)</f>
        <v>3</v>
      </c>
      <c r="S215" s="84"/>
      <c r="T215" s="84"/>
    </row>
    <row r="216" spans="1:22" ht="15" customHeight="1" x14ac:dyDescent="0.2">
      <c r="A216" s="563"/>
      <c r="B216" s="166" t="s">
        <v>313</v>
      </c>
      <c r="C216" s="311">
        <f>SUM([8]B!C1421:C1428)</f>
        <v>203</v>
      </c>
      <c r="D216" s="311">
        <f>SUM([8]B!D1421:D1428)</f>
        <v>203</v>
      </c>
      <c r="E216" s="311">
        <f>SUM([8]B!E1421:E1428)</f>
        <v>203</v>
      </c>
      <c r="F216" s="311">
        <f>SUM([8]B!F1421:F1428)</f>
        <v>0</v>
      </c>
      <c r="G216" s="311">
        <f>SUM([8]B!G1421:G1428)</f>
        <v>0</v>
      </c>
      <c r="H216" s="311">
        <f>SUM([8]B!AA1421:AA1428)</f>
        <v>0</v>
      </c>
      <c r="I216" s="311">
        <f>SUM([8]B!AB1421:AB1428)</f>
        <v>203</v>
      </c>
      <c r="J216" s="311">
        <f>SUM([8]B!AC1421:AC1428)</f>
        <v>0</v>
      </c>
      <c r="K216" s="311">
        <f>SUM([8]B!AD1421:AD1428)</f>
        <v>0</v>
      </c>
      <c r="L216" s="311">
        <f>SUM([8]B!AE1421:AE1428)</f>
        <v>0</v>
      </c>
      <c r="M216" s="311">
        <f>SUM([8]B!AF1421:AF1428)</f>
        <v>0</v>
      </c>
      <c r="N216" s="311">
        <f>SUM([8]B!AG1421:AG1428)</f>
        <v>0</v>
      </c>
      <c r="O216" s="311">
        <f>SUM([8]B!AH1421:AH1428)</f>
        <v>0</v>
      </c>
      <c r="P216" s="311">
        <f>SUM([8]B!AI1421:AI1428)</f>
        <v>0</v>
      </c>
      <c r="Q216" s="312">
        <f>SUM([8]B!AJ1421:AJ1428)</f>
        <v>0</v>
      </c>
      <c r="S216" s="84"/>
      <c r="T216" s="84"/>
    </row>
    <row r="217" spans="1:22" ht="15" customHeight="1" x14ac:dyDescent="0.2">
      <c r="A217" s="668"/>
      <c r="B217" s="479" t="s">
        <v>160</v>
      </c>
      <c r="C217" s="309">
        <f>SUM(C215:C216)</f>
        <v>838</v>
      </c>
      <c r="D217" s="309">
        <f>SUM(D215:D216)</f>
        <v>837</v>
      </c>
      <c r="E217" s="309">
        <f t="shared" ref="E217:Q217" si="12">SUM(E215:E216)</f>
        <v>835</v>
      </c>
      <c r="F217" s="309">
        <f t="shared" si="12"/>
        <v>2</v>
      </c>
      <c r="G217" s="309">
        <f t="shared" si="12"/>
        <v>1</v>
      </c>
      <c r="H217" s="309">
        <f t="shared" si="12"/>
        <v>20</v>
      </c>
      <c r="I217" s="309">
        <f t="shared" si="12"/>
        <v>818</v>
      </c>
      <c r="J217" s="309">
        <f t="shared" si="12"/>
        <v>0</v>
      </c>
      <c r="K217" s="309">
        <f t="shared" si="12"/>
        <v>0</v>
      </c>
      <c r="L217" s="309">
        <f t="shared" si="12"/>
        <v>0</v>
      </c>
      <c r="M217" s="309">
        <f t="shared" si="12"/>
        <v>0</v>
      </c>
      <c r="N217" s="309">
        <f t="shared" si="12"/>
        <v>0</v>
      </c>
      <c r="O217" s="309">
        <f t="shared" si="12"/>
        <v>0</v>
      </c>
      <c r="P217" s="309">
        <f t="shared" si="12"/>
        <v>0</v>
      </c>
      <c r="Q217" s="306">
        <f t="shared" si="12"/>
        <v>3</v>
      </c>
    </row>
    <row r="218" spans="1:22" ht="15" customHeight="1" x14ac:dyDescent="0.2">
      <c r="A218" s="667" t="s">
        <v>314</v>
      </c>
      <c r="B218" s="165" t="s">
        <v>310</v>
      </c>
      <c r="C218" s="311">
        <f>SUM([8]B!C1516:C1569)</f>
        <v>849</v>
      </c>
      <c r="D218" s="311">
        <f>SUM([8]B!D1516:D1569)</f>
        <v>849</v>
      </c>
      <c r="E218" s="311">
        <f>SUM([8]B!E1516:E1569)</f>
        <v>849</v>
      </c>
      <c r="F218" s="311">
        <f>SUM([8]B!F1516:F1564)</f>
        <v>0</v>
      </c>
      <c r="G218" s="311">
        <f>SUM([8]B!G1516:G1564)</f>
        <v>0</v>
      </c>
      <c r="H218" s="311">
        <f>SUM([8]B!AA1516:AA1564)</f>
        <v>404</v>
      </c>
      <c r="I218" s="311">
        <f>SUM([8]B!AB1516:AB1564)</f>
        <v>443</v>
      </c>
      <c r="J218" s="311">
        <f>SUM([8]B!AC1516:AC1564)</f>
        <v>2</v>
      </c>
      <c r="K218" s="311">
        <f>SUM([8]B!AD1516:AD1564)</f>
        <v>0</v>
      </c>
      <c r="L218" s="311">
        <f>SUM([8]B!AE1516:AE1564)</f>
        <v>0</v>
      </c>
      <c r="M218" s="311">
        <f>SUM([8]B!AF1516:AF1564)</f>
        <v>0</v>
      </c>
      <c r="N218" s="311">
        <f>SUM([8]B!AG1516:AG1564)</f>
        <v>0</v>
      </c>
      <c r="O218" s="311">
        <f>SUM([8]B!AH1516:AH1564)</f>
        <v>0</v>
      </c>
      <c r="P218" s="311">
        <f>SUM([8]B!AI1516:AI1564)</f>
        <v>0</v>
      </c>
      <c r="Q218" s="312">
        <f>SUM([8]B!AJ1516:AJ1564)</f>
        <v>0</v>
      </c>
    </row>
    <row r="219" spans="1:22" ht="15" customHeight="1" x14ac:dyDescent="0.2">
      <c r="A219" s="563"/>
      <c r="B219" s="170" t="s">
        <v>313</v>
      </c>
      <c r="C219" s="311">
        <f>SUM([8]B!C1570:C1585)</f>
        <v>5</v>
      </c>
      <c r="D219" s="311">
        <f>SUM([8]B!D1570:D1585)</f>
        <v>5</v>
      </c>
      <c r="E219" s="311">
        <f>SUM([8]B!E1570:E1585)</f>
        <v>5</v>
      </c>
      <c r="F219" s="311">
        <f>SUM([8]B!F1570:F1585)</f>
        <v>0</v>
      </c>
      <c r="G219" s="311">
        <f>SUM([8]B!G1570:G1585)</f>
        <v>0</v>
      </c>
      <c r="H219" s="311">
        <f>SUM([8]B!AA1570:AA1585)</f>
        <v>0</v>
      </c>
      <c r="I219" s="311">
        <f>SUM([8]B!AB1570:AB1585)</f>
        <v>5</v>
      </c>
      <c r="J219" s="311">
        <f>SUM([8]B!AC1570:AC1585)</f>
        <v>0</v>
      </c>
      <c r="K219" s="311">
        <f>SUM([8]B!AD1570:AD1585)</f>
        <v>0</v>
      </c>
      <c r="L219" s="311">
        <f>SUM([8]B!AE1570:AE1585)</f>
        <v>0</v>
      </c>
      <c r="M219" s="311">
        <f>SUM([8]B!AF1570:AF1585)</f>
        <v>0</v>
      </c>
      <c r="N219" s="311">
        <f>SUM([8]B!AG1570:AG1585)</f>
        <v>0</v>
      </c>
      <c r="O219" s="311">
        <f>SUM([8]B!AH1570:AH1585)</f>
        <v>0</v>
      </c>
      <c r="P219" s="311">
        <f>SUM([8]B!AI1570:AI1585)</f>
        <v>0</v>
      </c>
      <c r="Q219" s="312">
        <f>SUM([8]B!AJ1570:AJ1585)</f>
        <v>0</v>
      </c>
    </row>
    <row r="220" spans="1:22" ht="15" customHeight="1" x14ac:dyDescent="0.2">
      <c r="A220" s="668"/>
      <c r="B220" s="479" t="s">
        <v>160</v>
      </c>
      <c r="C220" s="309">
        <f>SUM(C218:C219)</f>
        <v>854</v>
      </c>
      <c r="D220" s="309">
        <f t="shared" ref="D220:Q220" si="13">SUM(D218:D219)</f>
        <v>854</v>
      </c>
      <c r="E220" s="309">
        <f t="shared" si="13"/>
        <v>854</v>
      </c>
      <c r="F220" s="309">
        <f t="shared" si="13"/>
        <v>0</v>
      </c>
      <c r="G220" s="309">
        <f t="shared" si="13"/>
        <v>0</v>
      </c>
      <c r="H220" s="309">
        <f t="shared" si="13"/>
        <v>404</v>
      </c>
      <c r="I220" s="309">
        <f t="shared" si="13"/>
        <v>448</v>
      </c>
      <c r="J220" s="309">
        <f t="shared" si="13"/>
        <v>2</v>
      </c>
      <c r="K220" s="309">
        <f t="shared" si="13"/>
        <v>0</v>
      </c>
      <c r="L220" s="309">
        <f t="shared" si="13"/>
        <v>0</v>
      </c>
      <c r="M220" s="309">
        <f t="shared" si="13"/>
        <v>0</v>
      </c>
      <c r="N220" s="309">
        <f t="shared" si="13"/>
        <v>0</v>
      </c>
      <c r="O220" s="309">
        <f t="shared" si="13"/>
        <v>0</v>
      </c>
      <c r="P220" s="309">
        <f t="shared" si="13"/>
        <v>0</v>
      </c>
      <c r="Q220" s="306">
        <f t="shared" si="13"/>
        <v>0</v>
      </c>
    </row>
    <row r="221" spans="1:22" ht="29.25" customHeight="1" x14ac:dyDescent="0.2">
      <c r="A221" s="483" t="s">
        <v>315</v>
      </c>
      <c r="B221" s="169" t="s">
        <v>310</v>
      </c>
      <c r="C221" s="309">
        <f>[8]B!C1698</f>
        <v>2</v>
      </c>
      <c r="D221" s="309">
        <f>[8]B!D1698</f>
        <v>2</v>
      </c>
      <c r="E221" s="311">
        <f>[8]B!E1698</f>
        <v>2</v>
      </c>
      <c r="F221" s="311">
        <f>[8]B!F1698</f>
        <v>0</v>
      </c>
      <c r="G221" s="311">
        <f>[8]B!G1698</f>
        <v>0</v>
      </c>
      <c r="H221" s="311">
        <f>[8]B!AA1698</f>
        <v>0</v>
      </c>
      <c r="I221" s="311">
        <f>[8]B!AB1698</f>
        <v>2</v>
      </c>
      <c r="J221" s="311">
        <f>[8]B!AC1698</f>
        <v>0</v>
      </c>
      <c r="K221" s="311">
        <f>[8]B!AD1698</f>
        <v>0</v>
      </c>
      <c r="L221" s="311">
        <f>[8]B!AE1698</f>
        <v>0</v>
      </c>
      <c r="M221" s="311">
        <f>[8]B!AF1698</f>
        <v>0</v>
      </c>
      <c r="N221" s="311">
        <f>[8]B!AG1698</f>
        <v>0</v>
      </c>
      <c r="O221" s="311">
        <f>[8]B!AH1698</f>
        <v>0</v>
      </c>
      <c r="P221" s="311">
        <f>[8]B!AI1698</f>
        <v>0</v>
      </c>
      <c r="Q221" s="312">
        <f>[8]B!AJ1698</f>
        <v>0</v>
      </c>
    </row>
    <row r="222" spans="1:22" ht="15" customHeight="1" x14ac:dyDescent="0.2">
      <c r="A222" s="171" t="s">
        <v>316</v>
      </c>
      <c r="B222" s="166" t="s">
        <v>310</v>
      </c>
      <c r="C222" s="309">
        <f>[8]B!C1851</f>
        <v>0</v>
      </c>
      <c r="D222" s="309">
        <f>[8]B!D1851</f>
        <v>0</v>
      </c>
      <c r="E222" s="311">
        <f>[8]B!E1851</f>
        <v>0</v>
      </c>
      <c r="F222" s="311">
        <f>[8]B!F1851</f>
        <v>0</v>
      </c>
      <c r="G222" s="311">
        <f>[8]B!G1851</f>
        <v>0</v>
      </c>
      <c r="H222" s="311">
        <f>[8]B!AA1851</f>
        <v>0</v>
      </c>
      <c r="I222" s="311">
        <f>[8]B!AB1851</f>
        <v>0</v>
      </c>
      <c r="J222" s="311">
        <f>[8]B!AC1851</f>
        <v>0</v>
      </c>
      <c r="K222" s="311">
        <f>[8]B!AD1851</f>
        <v>0</v>
      </c>
      <c r="L222" s="311">
        <f>[8]B!AE1851</f>
        <v>0</v>
      </c>
      <c r="M222" s="311">
        <f>[8]B!AF1851</f>
        <v>0</v>
      </c>
      <c r="N222" s="311">
        <f>[8]B!AG1851</f>
        <v>0</v>
      </c>
      <c r="O222" s="311">
        <f>[8]B!AH1851</f>
        <v>0</v>
      </c>
      <c r="P222" s="311">
        <f>[8]B!AI1851</f>
        <v>0</v>
      </c>
      <c r="Q222" s="312">
        <f>[8]B!AJ1851</f>
        <v>0</v>
      </c>
    </row>
    <row r="223" spans="1:22" ht="15" customHeight="1" x14ac:dyDescent="0.2">
      <c r="A223" s="667" t="s">
        <v>317</v>
      </c>
      <c r="B223" s="172" t="s">
        <v>310</v>
      </c>
      <c r="C223" s="313">
        <f>SUM([8]B!C1879:C1887,[8]B!C1891:C1894,[8]B!C1898,[8]B!C1901:C1938,[8]B!C1949:C1955)+[8]B!C1999</f>
        <v>21984</v>
      </c>
      <c r="D223" s="313">
        <f>SUM([8]B!D1879:D1887,[8]B!D1891:D1894,[8]B!D1898,[8]B!D1901:D1938,[8]B!D1949:D1955)+[8]B!D1999</f>
        <v>18429</v>
      </c>
      <c r="E223" s="313">
        <f>SUM([8]B!E1879:E1887,[8]B!E1891:E1894,[8]B!E1898,[8]B!E1901:E1938,[8]B!E1949:E1955)+[8]B!E1999</f>
        <v>18429</v>
      </c>
      <c r="F223" s="313">
        <f>SUM([8]B!F1879:F1887,[8]B!F1891:F1894,[8]B!F1898,[8]B!F1901:F1938,[8]B!F1949:F1954)+[8]B!F1999</f>
        <v>0</v>
      </c>
      <c r="G223" s="313">
        <f>SUM([8]B!G1879:G1887,[8]B!G1891:G1894,[8]B!G1898,[8]B!G1901:G1938,[8]B!G1949:G1954)+[8]B!G1999</f>
        <v>3555</v>
      </c>
      <c r="H223" s="313">
        <f>SUM([8]B!AA1879:AA1887,[8]B!AA1891:AA1894,[8]B!AA1898,[8]B!AA1901:AA1938,[8]B!AA1949:AA1954)+[8]B!AA1999</f>
        <v>20577</v>
      </c>
      <c r="I223" s="313">
        <f>SUM([8]B!AB1879:AB1887,[8]B!AB1891:AB1894,[8]B!AB1898,[8]B!AB1901:AB1938,[8]B!AB1949:AB1954)+[8]B!AB1999</f>
        <v>470</v>
      </c>
      <c r="J223" s="313">
        <f>SUM([8]B!AC1879:AC1887,[8]B!AC1891:AC1894,[8]B!AC1898,[8]B!AC1901:AC1938,[8]B!AC1949:AC1954)+[8]B!AC1999</f>
        <v>937</v>
      </c>
      <c r="K223" s="313">
        <f>SUM([8]B!AD1879:AD1887,[8]B!AD1891:AD1894,[8]B!AD1898,[8]B!AD1901:AD1938,[8]B!AD1949:AD1954)+[8]B!AD1999</f>
        <v>0</v>
      </c>
      <c r="L223" s="313">
        <f>SUM([8]B!AE1879:AE1887,[8]B!AE1891:AE1894,[8]B!AE1898,[8]B!AE1901:AE1938,[8]B!AE1949:AE1954)+[8]B!AE1999</f>
        <v>0</v>
      </c>
      <c r="M223" s="313">
        <f>SUM([8]B!AF1879:AF1887,[8]B!AF1891:AF1894,[8]B!AF1898,[8]B!AF1901:AF1938,[8]B!AF1949:AF1954)+[8]B!AF1999</f>
        <v>0</v>
      </c>
      <c r="N223" s="313">
        <f>SUM([8]B!AG1879:AG1887,[8]B!AG1891:AG1894,[8]B!AG1898,[8]B!AG1901:AG1938,[8]B!AG1949:AG1954)+[8]B!AG1999</f>
        <v>0</v>
      </c>
      <c r="O223" s="313">
        <f>SUM([8]B!AH1879:AH1887,[8]B!AH1891:AH1894,[8]B!AH1898,[8]B!AH1901:AH1938,[8]B!AH1949:AH1954)+[8]B!AH1999</f>
        <v>0</v>
      </c>
      <c r="P223" s="313">
        <f>SUM([8]B!AI1879:AI1887,[8]B!AI1891:AI1894,[8]B!AI1898,[8]B!AI1901:AI1938,[8]B!AI1949:AI1954)+[8]B!AI1999</f>
        <v>0</v>
      </c>
      <c r="Q223" s="314">
        <f>SUM([8]B!AJ1879:AJ1887,[8]B!AJ1891:AJ1894,[8]B!AJ1898,[8]B!AJ1901:AJ1938,[8]B!AJ1949:AJ1954)+[8]B!AJ1999</f>
        <v>0</v>
      </c>
    </row>
    <row r="224" spans="1:22" ht="15" customHeight="1" x14ac:dyDescent="0.2">
      <c r="A224" s="563"/>
      <c r="B224" s="170" t="s">
        <v>318</v>
      </c>
      <c r="C224" s="315">
        <f>SUM([8]B!C1888:C1890,[8]B!C1892:C1893,[8]B!C1898:C1900,[8]B!C1939:C1948,[8]B!C1956:C1972,[8]B!C2002)</f>
        <v>1870</v>
      </c>
      <c r="D224" s="315">
        <f>SUM([8]B!D1888:D1890,[8]B!D1892:D1893,[8]B!D1898:D1900,[8]B!D1939:D1948,[8]B!D1956:D1972,[8]B!D2002)</f>
        <v>1870</v>
      </c>
      <c r="E224" s="315">
        <f>SUM([8]B!E1888:E1890,[8]B!E1892:E1893,[8]B!E1898:E1900,[8]B!E1939:E1948,[8]B!E1956:E1972,[8]B!E2002)</f>
        <v>1870</v>
      </c>
      <c r="F224" s="315">
        <f>SUM([8]B!F1888:F1890,[8]B!F1892:F1893,[8]B!F1898:F1900,[8]B!F1939:F1948,[8]B!F1956:F1972,[8]B!F2002)</f>
        <v>0</v>
      </c>
      <c r="G224" s="315">
        <f>SUM([8]B!G1888:G1890,[8]B!G1892:G1893,[8]B!G1898:G1900,[8]B!G1939:G1948,[8]B!G1956:G1972,[8]B!G2002)</f>
        <v>0</v>
      </c>
      <c r="H224" s="315">
        <f>SUM([8]B!AA1888:AA1890,[8]B!AA1892:AA1893,[8]B!AA1898:AA1900,[8]B!AA1939:AA1948,[8]B!AA1956:AA1972,[8]B!AA2002)</f>
        <v>1011</v>
      </c>
      <c r="I224" s="315">
        <f>SUM([8]B!AB1888:AB1890,[8]B!AB1892:AB1893,[8]B!AB1898:AB1900,[8]B!AB1939:AB1948,[8]B!AB1956:AB1972,[8]B!AB2002)</f>
        <v>0</v>
      </c>
      <c r="J224" s="315">
        <f>SUM([8]B!AC1888:AC1890,[8]B!AC1892:AC1893,[8]B!AC1898:AC1900,[8]B!AC1939:AC1948,[8]B!AC1956:AC1972,[8]B!AC2002)</f>
        <v>859</v>
      </c>
      <c r="K224" s="315">
        <f>SUM([8]B!AD1888:AD1890,[8]B!AD1892:AD1893,[8]B!AD1898:AD1900,[8]B!AD1939:AD1948,[8]B!AD1956:AD1972,[8]B!AD2002)</f>
        <v>0</v>
      </c>
      <c r="L224" s="315">
        <f>SUM([8]B!AE1888:AE1890,[8]B!AE1892:AE1893,[8]B!AE1898:AE1900,[8]B!AE1939:AE1948,[8]B!AE1956:AE1972,[8]B!AE2002)</f>
        <v>0</v>
      </c>
      <c r="M224" s="315">
        <f>SUM([8]B!AF1888:AF1890,[8]B!AF1892:AF1893,[8]B!AF1898:AF1900,[8]B!AF1939:AF1948,[8]B!AF1956:AF1972,[8]B!AF2002)</f>
        <v>0</v>
      </c>
      <c r="N224" s="315">
        <f>SUM([8]B!AG1888:AG1890,[8]B!AG1892:AG1893,[8]B!AG1898:AG1900,[8]B!AG1939:AG1948,[8]B!AG1956:AG1972,[8]B!AG2002)</f>
        <v>0</v>
      </c>
      <c r="O224" s="315">
        <f>SUM([8]B!AH1888:AH1890,[8]B!AH1892:AH1893,[8]B!AH1898:AH1900,[8]B!AH1939:AH1948,[8]B!AH1956:AH1972,[8]B!AH2002)</f>
        <v>0</v>
      </c>
      <c r="P224" s="315">
        <f>SUM([8]B!AI1888:AI1890,[8]B!AI1892:AI1893,[8]B!AI1898:AI1900,[8]B!AI1939:AI1948,[8]B!AI1956:AI1972,[8]B!AI2002)</f>
        <v>0</v>
      </c>
      <c r="Q224" s="305">
        <f>SUM([8]B!AJ1888:AJ1890,[8]B!AJ1892:AJ1893,[8]B!AJ1898:AJ1900,[8]B!AJ1939:AJ1948,[8]B!AJ1956:AJ1972,[8]B!AJ2002)</f>
        <v>0</v>
      </c>
    </row>
    <row r="225" spans="1:17" ht="15" customHeight="1" x14ac:dyDescent="0.2">
      <c r="A225" s="668"/>
      <c r="B225" s="479" t="s">
        <v>160</v>
      </c>
      <c r="C225" s="168">
        <f t="shared" ref="C225:Q225" si="14">SUM(C223:C224)</f>
        <v>23854</v>
      </c>
      <c r="D225" s="306">
        <f t="shared" si="14"/>
        <v>20299</v>
      </c>
      <c r="E225" s="307">
        <f t="shared" si="14"/>
        <v>20299</v>
      </c>
      <c r="F225" s="308">
        <f t="shared" si="14"/>
        <v>0</v>
      </c>
      <c r="G225" s="309">
        <f t="shared" si="14"/>
        <v>3555</v>
      </c>
      <c r="H225" s="307">
        <f t="shared" si="14"/>
        <v>21588</v>
      </c>
      <c r="I225" s="310">
        <f t="shared" si="14"/>
        <v>470</v>
      </c>
      <c r="J225" s="308">
        <f t="shared" si="14"/>
        <v>1796</v>
      </c>
      <c r="K225" s="307">
        <f t="shared" si="14"/>
        <v>0</v>
      </c>
      <c r="L225" s="310">
        <f t="shared" si="14"/>
        <v>0</v>
      </c>
      <c r="M225" s="308">
        <f t="shared" si="14"/>
        <v>0</v>
      </c>
      <c r="N225" s="308">
        <f>SUM(N223:N224)</f>
        <v>0</v>
      </c>
      <c r="O225" s="307">
        <f t="shared" si="14"/>
        <v>0</v>
      </c>
      <c r="P225" s="308">
        <f t="shared" si="14"/>
        <v>0</v>
      </c>
      <c r="Q225" s="306">
        <f t="shared" si="14"/>
        <v>0</v>
      </c>
    </row>
    <row r="226" spans="1:17" ht="15" customHeight="1" x14ac:dyDescent="0.2">
      <c r="A226" s="563" t="s">
        <v>319</v>
      </c>
      <c r="B226" s="172" t="s">
        <v>310</v>
      </c>
      <c r="C226" s="316">
        <f>SUM([8]B!C2192:C2205,[8]B!C2207:C2242,[8]B!C2260:C2262)</f>
        <v>308</v>
      </c>
      <c r="D226" s="316">
        <f>SUM([8]B!D2192:D2205,[8]B!D2207:D2242,[8]B!D2260:D2262)</f>
        <v>302</v>
      </c>
      <c r="E226" s="316">
        <f>SUM([8]B!E2192:E2205,[8]B!E2207:E2242,[8]B!E2260:E2262)</f>
        <v>302</v>
      </c>
      <c r="F226" s="316">
        <f>SUM([8]B!F2192:F2205,[8]B!F2207:F2242,[8]B!F2260:F2262)</f>
        <v>0</v>
      </c>
      <c r="G226" s="316">
        <f>SUM([8]B!G2192:G2205,[8]B!G2207:G2242,[8]B!G2260:G2262)</f>
        <v>6</v>
      </c>
      <c r="H226" s="316">
        <f>SUM([8]B!AA2192:AA2205,[8]B!AA2207:AA2242,[8]B!AA2260:AA2262)</f>
        <v>128</v>
      </c>
      <c r="I226" s="316">
        <f>SUM([8]B!AB2192:AB2205,[8]B!AB2207:AB2242,[8]B!AB2260:AB2262)</f>
        <v>162</v>
      </c>
      <c r="J226" s="316">
        <f>SUM([8]B!AC2192:AC2205,[8]B!AC2207:AC2242,[8]B!AC2260:AC2262)</f>
        <v>18</v>
      </c>
      <c r="K226" s="316">
        <f>SUM([8]B!AD2192:AD2205,[8]B!AD2207:AD2242,[8]B!AD2260:AD2262)</f>
        <v>0</v>
      </c>
      <c r="L226" s="316">
        <f>SUM([8]B!AE2192:AE2205,[8]B!AE2207:AE2242,[8]B!AE2260:AE2262)</f>
        <v>0</v>
      </c>
      <c r="M226" s="316">
        <f>SUM([8]B!AF2192:AF2205,[8]B!AF2207:AF2242,[8]B!AF2260:AF2262)</f>
        <v>0</v>
      </c>
      <c r="N226" s="316">
        <f>SUM([8]B!AG2192:AG2205,[8]B!AG2207:AG2242,[8]B!AG2260:AG2262)</f>
        <v>0</v>
      </c>
      <c r="O226" s="316">
        <f>SUM([8]B!AH2192:AH2205,[8]B!AH2207:AH2242,[8]B!AH2260:AH2262)</f>
        <v>0</v>
      </c>
      <c r="P226" s="316">
        <f>SUM([8]B!AI2192:AI2205,[8]B!AI2207:AI2242,[8]B!AI2260:AI2262)</f>
        <v>0</v>
      </c>
      <c r="Q226" s="317">
        <f>SUM([8]B!AJ2192:AJ2205,[8]B!AJ2207:AJ2242,[8]B!AJ2260:AJ2262)</f>
        <v>0</v>
      </c>
    </row>
    <row r="227" spans="1:17" ht="15" customHeight="1" x14ac:dyDescent="0.2">
      <c r="A227" s="563"/>
      <c r="B227" s="170" t="s">
        <v>318</v>
      </c>
      <c r="C227" s="315">
        <f>SUM([8]B!C2206,[8]B!C2243:C2257)</f>
        <v>1</v>
      </c>
      <c r="D227" s="315">
        <f>SUM([8]B!D2206,[8]B!D2243:D2257)</f>
        <v>1</v>
      </c>
      <c r="E227" s="315">
        <f>SUM([8]B!E2206,[8]B!E2243:E2257)</f>
        <v>1</v>
      </c>
      <c r="F227" s="315">
        <f>SUM([8]B!F2206,[8]B!F2243:F2257)</f>
        <v>0</v>
      </c>
      <c r="G227" s="315">
        <f>SUM([8]B!G2206,[8]B!G2243:G2257)</f>
        <v>0</v>
      </c>
      <c r="H227" s="315">
        <f>SUM([8]B!AA2206,[8]B!AA2243:AA2257)</f>
        <v>0</v>
      </c>
      <c r="I227" s="315">
        <f>SUM([8]B!AB2206,[8]B!AB2243:AB2257)</f>
        <v>1</v>
      </c>
      <c r="J227" s="315">
        <f>SUM([8]B!AC2206,[8]B!AC2243:AC2257)</f>
        <v>0</v>
      </c>
      <c r="K227" s="315">
        <f>SUM([8]B!AD2206,[8]B!AD2243:AD2257)</f>
        <v>0</v>
      </c>
      <c r="L227" s="315">
        <f>SUM([8]B!AE2206,[8]B!AE2243:AE2257)</f>
        <v>0</v>
      </c>
      <c r="M227" s="315">
        <f>SUM([8]B!AF2206,[8]B!AF2243:AF2257)</f>
        <v>0</v>
      </c>
      <c r="N227" s="315">
        <f>SUM([8]B!AG2206,[8]B!AG2243:AG2257)</f>
        <v>0</v>
      </c>
      <c r="O227" s="315">
        <f>SUM([8]B!AH2206,[8]B!AH2243:AH2257)</f>
        <v>0</v>
      </c>
      <c r="P227" s="315">
        <f>SUM([8]B!AI2206,[8]B!AI2243:AI2257)</f>
        <v>0</v>
      </c>
      <c r="Q227" s="305">
        <f>SUM([8]B!AJ2206,[8]B!AJ2243:AJ2257)</f>
        <v>0</v>
      </c>
    </row>
    <row r="228" spans="1:17" ht="15" customHeight="1" x14ac:dyDescent="0.2">
      <c r="A228" s="563"/>
      <c r="B228" s="479" t="s">
        <v>160</v>
      </c>
      <c r="C228" s="168">
        <f>SUM(C226:C227)</f>
        <v>309</v>
      </c>
      <c r="D228" s="306">
        <f t="shared" ref="D228:Q228" si="15">SUM(D226:D227)</f>
        <v>303</v>
      </c>
      <c r="E228" s="307">
        <f t="shared" si="15"/>
        <v>303</v>
      </c>
      <c r="F228" s="308">
        <f t="shared" si="15"/>
        <v>0</v>
      </c>
      <c r="G228" s="309">
        <f t="shared" si="15"/>
        <v>6</v>
      </c>
      <c r="H228" s="307">
        <f t="shared" si="15"/>
        <v>128</v>
      </c>
      <c r="I228" s="310">
        <f t="shared" si="15"/>
        <v>163</v>
      </c>
      <c r="J228" s="308">
        <f t="shared" si="15"/>
        <v>18</v>
      </c>
      <c r="K228" s="307">
        <f t="shared" si="15"/>
        <v>0</v>
      </c>
      <c r="L228" s="310">
        <f t="shared" si="15"/>
        <v>0</v>
      </c>
      <c r="M228" s="308">
        <f t="shared" si="15"/>
        <v>0</v>
      </c>
      <c r="N228" s="308">
        <f t="shared" si="15"/>
        <v>0</v>
      </c>
      <c r="O228" s="307">
        <f t="shared" si="15"/>
        <v>0</v>
      </c>
      <c r="P228" s="308">
        <f t="shared" si="15"/>
        <v>0</v>
      </c>
      <c r="Q228" s="306">
        <f t="shared" si="15"/>
        <v>0</v>
      </c>
    </row>
    <row r="229" spans="1:17" ht="15" customHeight="1" x14ac:dyDescent="0.2">
      <c r="A229" s="667" t="s">
        <v>320</v>
      </c>
      <c r="B229" s="165" t="s">
        <v>310</v>
      </c>
      <c r="C229" s="173">
        <f>SUM([8]B!C2421:C2442,[8]B!C2458:C2460)</f>
        <v>329</v>
      </c>
      <c r="D229" s="173">
        <f>SUM([8]B!D2421:D2442,[8]B!D2458:D2460)</f>
        <v>314</v>
      </c>
      <c r="E229" s="173">
        <f>SUM([8]B!E2421:E2442,[8]B!E2458:E2460)</f>
        <v>314</v>
      </c>
      <c r="F229" s="173">
        <f>SUM([8]B!F2421:F2442,[8]B!F2458:F2460)</f>
        <v>0</v>
      </c>
      <c r="G229" s="173">
        <f>SUM([8]B!G2421:G2442,[8]B!G2458:G2460)</f>
        <v>15</v>
      </c>
      <c r="H229" s="173">
        <f>SUM([8]B!AA2421:AA2442,[8]B!AA2458:AA2460)</f>
        <v>238</v>
      </c>
      <c r="I229" s="173">
        <f>SUM([8]B!AB2421:AB2442,[8]B!AB2458:AB2460)</f>
        <v>30</v>
      </c>
      <c r="J229" s="173">
        <f>SUM([8]B!AC2421:AC2442,[8]B!AC2458:AC2460)</f>
        <v>61</v>
      </c>
      <c r="K229" s="173">
        <f>SUM([8]B!AD2421:AD2442,[8]B!AD2458:AD2460)</f>
        <v>0</v>
      </c>
      <c r="L229" s="173">
        <f>SUM([8]B!AE2421:AE2442,[8]B!AE2458:AE2460)</f>
        <v>0</v>
      </c>
      <c r="M229" s="173">
        <f>SUM([8]B!AF2421:AF2442,[8]B!AF2458:AF2460)</f>
        <v>0</v>
      </c>
      <c r="N229" s="173">
        <f>SUM([8]B!AG2421:AG2442,[8]B!AG2458:AG2460)</f>
        <v>0</v>
      </c>
      <c r="O229" s="173">
        <f>SUM([8]B!AH2421:AH2442,[8]B!AH2458:AH2460)</f>
        <v>0</v>
      </c>
      <c r="P229" s="173">
        <f>SUM([8]B!AI2421:AI2442,[8]B!AI2458:AI2460)</f>
        <v>0</v>
      </c>
      <c r="Q229" s="172">
        <f>SUM([8]B!AJ2421:AJ2442,[8]B!AJ2458:AJ2460)</f>
        <v>0</v>
      </c>
    </row>
    <row r="230" spans="1:17" ht="15" customHeight="1" x14ac:dyDescent="0.2">
      <c r="A230" s="563"/>
      <c r="B230" s="170" t="s">
        <v>318</v>
      </c>
      <c r="C230" s="315">
        <f>SUM([8]B!C2443:C2446)</f>
        <v>116</v>
      </c>
      <c r="D230" s="315">
        <f>SUM([8]B!D2443:D2446)</f>
        <v>116</v>
      </c>
      <c r="E230" s="315">
        <f>SUM([8]B!E2443:E2446)</f>
        <v>116</v>
      </c>
      <c r="F230" s="315">
        <f>SUM([8]B!F2443:F2446)</f>
        <v>0</v>
      </c>
      <c r="G230" s="315">
        <f>SUM([8]B!G2443:G2446)</f>
        <v>0</v>
      </c>
      <c r="H230" s="315">
        <f>SUM([8]B!AA2443:AA2446)</f>
        <v>8</v>
      </c>
      <c r="I230" s="315">
        <f>SUM([8]B!AB2443:AB2446)</f>
        <v>0</v>
      </c>
      <c r="J230" s="315">
        <f>SUM([8]B!AC2443:AC2446)</f>
        <v>108</v>
      </c>
      <c r="K230" s="315">
        <f>SUM([8]B!AD2443:AD2446)</f>
        <v>0</v>
      </c>
      <c r="L230" s="315">
        <f>SUM([8]B!AE2443:AE2446)</f>
        <v>0</v>
      </c>
      <c r="M230" s="315">
        <f>SUM([8]B!AF2443:AF2446)</f>
        <v>0</v>
      </c>
      <c r="N230" s="315">
        <f>SUM([8]B!AG2443:AG2446)</f>
        <v>0</v>
      </c>
      <c r="O230" s="315">
        <f>SUM([8]B!AH2443:AH2446)</f>
        <v>0</v>
      </c>
      <c r="P230" s="315">
        <f>SUM([8]B!AI2443:AI2446)</f>
        <v>0</v>
      </c>
      <c r="Q230" s="305">
        <f>SUM([8]B!AJ2443:AJ2446)</f>
        <v>0</v>
      </c>
    </row>
    <row r="231" spans="1:17" ht="15" customHeight="1" x14ac:dyDescent="0.2">
      <c r="A231" s="668"/>
      <c r="B231" s="479" t="s">
        <v>160</v>
      </c>
      <c r="C231" s="309">
        <f>SUM(C229:C230)</f>
        <v>445</v>
      </c>
      <c r="D231" s="309">
        <f t="shared" ref="D231:Q231" si="16">SUM(D229:D230)</f>
        <v>430</v>
      </c>
      <c r="E231" s="309">
        <f t="shared" si="16"/>
        <v>430</v>
      </c>
      <c r="F231" s="309">
        <f t="shared" si="16"/>
        <v>0</v>
      </c>
      <c r="G231" s="309">
        <f t="shared" si="16"/>
        <v>15</v>
      </c>
      <c r="H231" s="309">
        <f>SUM(H229:H230)</f>
        <v>246</v>
      </c>
      <c r="I231" s="309">
        <f t="shared" si="16"/>
        <v>30</v>
      </c>
      <c r="J231" s="309">
        <f t="shared" si="16"/>
        <v>169</v>
      </c>
      <c r="K231" s="309">
        <f t="shared" si="16"/>
        <v>0</v>
      </c>
      <c r="L231" s="309">
        <f t="shared" si="16"/>
        <v>0</v>
      </c>
      <c r="M231" s="309">
        <f t="shared" si="16"/>
        <v>0</v>
      </c>
      <c r="N231" s="309">
        <f t="shared" si="16"/>
        <v>0</v>
      </c>
      <c r="O231" s="309">
        <f t="shared" si="16"/>
        <v>0</v>
      </c>
      <c r="P231" s="309">
        <f t="shared" si="16"/>
        <v>0</v>
      </c>
      <c r="Q231" s="306">
        <f t="shared" si="16"/>
        <v>0</v>
      </c>
    </row>
    <row r="232" spans="1:17" ht="15" customHeight="1" x14ac:dyDescent="0.2">
      <c r="A232" s="649" t="s">
        <v>321</v>
      </c>
      <c r="B232" s="169" t="s">
        <v>322</v>
      </c>
      <c r="C232" s="313">
        <f>SUM([8]B!C2617:C2619)+[8]B!C2561</f>
        <v>1059</v>
      </c>
      <c r="D232" s="313">
        <f>SUM([8]B!D2617:D2619)+[8]B!D2561</f>
        <v>963</v>
      </c>
      <c r="E232" s="313">
        <f>SUM([8]B!E2617:E2619)+[8]B!E2561</f>
        <v>960</v>
      </c>
      <c r="F232" s="313">
        <f>SUM([8]B!F2617:F2619)+[8]B!F2561</f>
        <v>3</v>
      </c>
      <c r="G232" s="313">
        <f>SUM([8]B!G2617:G2619)+[8]B!G2561</f>
        <v>96</v>
      </c>
      <c r="H232" s="313">
        <f>SUM([8]B!AA2617:AA2619)+[8]B!AA2561</f>
        <v>990</v>
      </c>
      <c r="I232" s="314">
        <f>SUM([8]B!AB2617:AB2619)+[8]B!AB2561</f>
        <v>6</v>
      </c>
      <c r="J232" s="314">
        <f>SUM([8]B!AC2617:AC2619)+[8]B!AC2561</f>
        <v>63</v>
      </c>
      <c r="K232" s="314">
        <f>SUM([8]B!AD2617:AD2619)+[8]B!AD2561</f>
        <v>0</v>
      </c>
      <c r="L232" s="314">
        <f>SUM([8]B!AE2617:AE2619)+[8]B!AE2561</f>
        <v>0</v>
      </c>
      <c r="M232" s="314">
        <f>SUM([8]B!AF2617:AF2619)+[8]B!AF2561</f>
        <v>0</v>
      </c>
      <c r="N232" s="314">
        <f>SUM([8]B!AG2617:AG2619)+[8]B!AG2561</f>
        <v>0</v>
      </c>
      <c r="O232" s="314">
        <f>SUM([8]B!AH2617:AH2619)+[8]B!AH2561</f>
        <v>0</v>
      </c>
      <c r="P232" s="314">
        <f>SUM([8]B!AI2617:AI2619)+[8]B!AI2561</f>
        <v>0</v>
      </c>
      <c r="Q232" s="314">
        <f>SUM([8]B!AJ2617:AJ2619)+[8]B!AJ2561</f>
        <v>3</v>
      </c>
    </row>
    <row r="233" spans="1:17" ht="15" customHeight="1" x14ac:dyDescent="0.2">
      <c r="A233" s="666"/>
      <c r="B233" s="174" t="s">
        <v>318</v>
      </c>
      <c r="C233" s="318">
        <f>[8]B!C2567</f>
        <v>22</v>
      </c>
      <c r="D233" s="318">
        <f>[8]B!D2567</f>
        <v>22</v>
      </c>
      <c r="E233" s="318">
        <f>[8]B!E2567</f>
        <v>22</v>
      </c>
      <c r="F233" s="318">
        <f>[8]B!F2567</f>
        <v>0</v>
      </c>
      <c r="G233" s="318">
        <f>[8]B!G2567</f>
        <v>0</v>
      </c>
      <c r="H233" s="318">
        <f>[8]B!AA2567</f>
        <v>0</v>
      </c>
      <c r="I233" s="305">
        <f>[8]B!AB2567</f>
        <v>22</v>
      </c>
      <c r="J233" s="305">
        <f>[8]B!AC2567</f>
        <v>0</v>
      </c>
      <c r="K233" s="305">
        <f>[8]B!AD2567</f>
        <v>0</v>
      </c>
      <c r="L233" s="305">
        <f>[8]B!AE2567</f>
        <v>0</v>
      </c>
      <c r="M233" s="305">
        <f>[8]B!AF2567</f>
        <v>0</v>
      </c>
      <c r="N233" s="305">
        <f>[8]B!AG2567</f>
        <v>0</v>
      </c>
      <c r="O233" s="305">
        <f>[8]B!AH2567</f>
        <v>0</v>
      </c>
      <c r="P233" s="305">
        <f>[8]B!AI2567</f>
        <v>0</v>
      </c>
      <c r="Q233" s="305">
        <f>[8]B!AJ2567</f>
        <v>0</v>
      </c>
    </row>
    <row r="234" spans="1:17" ht="15" customHeight="1" x14ac:dyDescent="0.2">
      <c r="A234" s="651"/>
      <c r="B234" s="479" t="s">
        <v>160</v>
      </c>
      <c r="C234" s="309">
        <f>SUM(C232:C233)</f>
        <v>1081</v>
      </c>
      <c r="D234" s="309">
        <f t="shared" ref="D234:Q234" si="17">SUM(D232:D233)</f>
        <v>985</v>
      </c>
      <c r="E234" s="309">
        <f t="shared" si="17"/>
        <v>982</v>
      </c>
      <c r="F234" s="309">
        <f t="shared" si="17"/>
        <v>3</v>
      </c>
      <c r="G234" s="309">
        <f t="shared" si="17"/>
        <v>96</v>
      </c>
      <c r="H234" s="309">
        <f t="shared" si="17"/>
        <v>990</v>
      </c>
      <c r="I234" s="309">
        <f t="shared" si="17"/>
        <v>28</v>
      </c>
      <c r="J234" s="309">
        <f t="shared" si="17"/>
        <v>63</v>
      </c>
      <c r="K234" s="309">
        <f t="shared" si="17"/>
        <v>0</v>
      </c>
      <c r="L234" s="309">
        <f t="shared" si="17"/>
        <v>0</v>
      </c>
      <c r="M234" s="309">
        <f t="shared" si="17"/>
        <v>0</v>
      </c>
      <c r="N234" s="309">
        <f t="shared" si="17"/>
        <v>0</v>
      </c>
      <c r="O234" s="309">
        <f t="shared" si="17"/>
        <v>0</v>
      </c>
      <c r="P234" s="309">
        <f t="shared" si="17"/>
        <v>0</v>
      </c>
      <c r="Q234" s="306">
        <f t="shared" si="17"/>
        <v>3</v>
      </c>
    </row>
    <row r="235" spans="1:17" ht="15" customHeight="1" x14ac:dyDescent="0.2">
      <c r="A235" s="667" t="s">
        <v>323</v>
      </c>
      <c r="B235" s="172" t="s">
        <v>310</v>
      </c>
      <c r="C235" s="313">
        <f>SUM([8]B!C2636:C2648,[8]B!C2882)</f>
        <v>146</v>
      </c>
      <c r="D235" s="313">
        <f>SUM([8]B!D2636:D2648,[8]B!D2882)</f>
        <v>146</v>
      </c>
      <c r="E235" s="313">
        <f>SUM([8]B!E2636:E2648,[8]B!E2882)</f>
        <v>146</v>
      </c>
      <c r="F235" s="313">
        <f>SUM([8]B!F2636:F2648,[8]B!F2882)</f>
        <v>0</v>
      </c>
      <c r="G235" s="313">
        <f>SUM([8]B!G2636:G2648,[8]B!G2882)</f>
        <v>0</v>
      </c>
      <c r="H235" s="313">
        <f>SUM([8]B!AA2636:AA2648,[8]B!AA2882)</f>
        <v>2</v>
      </c>
      <c r="I235" s="313">
        <f>SUM([8]B!AB2636:AB2648,[8]B!AB2882)</f>
        <v>118</v>
      </c>
      <c r="J235" s="313">
        <f>SUM([8]B!AC2636:AC2648,[8]B!AC2882)</f>
        <v>26</v>
      </c>
      <c r="K235" s="313">
        <f>SUM([8]B!AD2636:AD2648,[8]B!AD2882)</f>
        <v>0</v>
      </c>
      <c r="L235" s="313">
        <f>SUM([8]B!AE2636:AE2648,[8]B!AE2882)</f>
        <v>0</v>
      </c>
      <c r="M235" s="313">
        <f>SUM([8]B!AF2636:AF2648,[8]B!AF2882)</f>
        <v>0</v>
      </c>
      <c r="N235" s="313">
        <f>SUM([8]B!AG2636:AG2648,[8]B!AG2882)</f>
        <v>0</v>
      </c>
      <c r="O235" s="313">
        <f>SUM([8]B!AH2636:AH2648,[8]B!AH2882)</f>
        <v>0</v>
      </c>
      <c r="P235" s="313">
        <f>SUM([8]B!AI2636:AI2648,[8]B!AI2882)</f>
        <v>0</v>
      </c>
      <c r="Q235" s="314">
        <f>SUM([8]B!AJ2636:AJ2648,[8]B!AJ2882)</f>
        <v>0</v>
      </c>
    </row>
    <row r="236" spans="1:17" ht="15" customHeight="1" x14ac:dyDescent="0.2">
      <c r="A236" s="563"/>
      <c r="B236" s="170" t="s">
        <v>318</v>
      </c>
      <c r="C236" s="315">
        <f>SUM([8]B!C2633:C2635,[8]B!C2649:C2649)</f>
        <v>105</v>
      </c>
      <c r="D236" s="315">
        <f>SUM([8]B!D2633:D2635,[8]B!D2649:D2649)</f>
        <v>105</v>
      </c>
      <c r="E236" s="315">
        <f>SUM([8]B!E2633:E2635,[8]B!E2649:E2649)</f>
        <v>105</v>
      </c>
      <c r="F236" s="315">
        <f>SUM([8]B!F2633:F2635,[8]B!F2649:F2649)</f>
        <v>0</v>
      </c>
      <c r="G236" s="315">
        <f>SUM([8]B!G2633:G2635,[8]B!G2649:G2649)</f>
        <v>0</v>
      </c>
      <c r="H236" s="315">
        <f>SUM([8]B!AA2633:AA2635,[8]B!AA2649:AA2649)</f>
        <v>0</v>
      </c>
      <c r="I236" s="315">
        <f>SUM([8]B!AB2633:AB2635,[8]B!AB2649:AB2649)</f>
        <v>105</v>
      </c>
      <c r="J236" s="315">
        <f>SUM([8]B!AC2633:AC2635,[8]B!AC2649:AC2649)</f>
        <v>0</v>
      </c>
      <c r="K236" s="315">
        <f>SUM([8]B!AD2633:AD2635,[8]B!AD2649:AD2649)</f>
        <v>0</v>
      </c>
      <c r="L236" s="315">
        <f>SUM([8]B!AE2633:AE2635,[8]B!AE2649:AE2649)</f>
        <v>0</v>
      </c>
      <c r="M236" s="315">
        <f>SUM([8]B!AF2633:AF2635,[8]B!AF2649:AF2649)</f>
        <v>0</v>
      </c>
      <c r="N236" s="315">
        <f>SUM([8]B!AG2633:AG2635,[8]B!AG2649:AG2649)</f>
        <v>0</v>
      </c>
      <c r="O236" s="315">
        <f>SUM([8]B!AH2633:AH2635,[8]B!AH2649:AH2649)</f>
        <v>0</v>
      </c>
      <c r="P236" s="315">
        <f>SUM([8]B!AI2633:AI2635,[8]B!AI2649:AI2649)</f>
        <v>0</v>
      </c>
      <c r="Q236" s="305">
        <f>SUM([8]B!AJ2633:AJ2635,[8]B!AJ2649:AJ2649)</f>
        <v>0</v>
      </c>
    </row>
    <row r="237" spans="1:17" ht="15" customHeight="1" x14ac:dyDescent="0.2">
      <c r="A237" s="668"/>
      <c r="B237" s="479" t="s">
        <v>160</v>
      </c>
      <c r="C237" s="168">
        <f t="shared" ref="C237:Q237" si="18">SUM(C235:C236)</f>
        <v>251</v>
      </c>
      <c r="D237" s="306">
        <f t="shared" si="18"/>
        <v>251</v>
      </c>
      <c r="E237" s="307">
        <f t="shared" si="18"/>
        <v>251</v>
      </c>
      <c r="F237" s="308">
        <f t="shared" si="18"/>
        <v>0</v>
      </c>
      <c r="G237" s="309">
        <f t="shared" si="18"/>
        <v>0</v>
      </c>
      <c r="H237" s="307">
        <f t="shared" si="18"/>
        <v>2</v>
      </c>
      <c r="I237" s="310">
        <f t="shared" si="18"/>
        <v>223</v>
      </c>
      <c r="J237" s="308">
        <f t="shared" si="18"/>
        <v>26</v>
      </c>
      <c r="K237" s="307">
        <f t="shared" si="18"/>
        <v>0</v>
      </c>
      <c r="L237" s="310">
        <f t="shared" si="18"/>
        <v>0</v>
      </c>
      <c r="M237" s="308">
        <f t="shared" si="18"/>
        <v>0</v>
      </c>
      <c r="N237" s="308">
        <f t="shared" si="18"/>
        <v>0</v>
      </c>
      <c r="O237" s="307">
        <f t="shared" si="18"/>
        <v>0</v>
      </c>
      <c r="P237" s="308">
        <f t="shared" si="18"/>
        <v>0</v>
      </c>
      <c r="Q237" s="306">
        <f t="shared" si="18"/>
        <v>0</v>
      </c>
    </row>
    <row r="238" spans="1:17" ht="15" customHeight="1" x14ac:dyDescent="0.2">
      <c r="A238" s="667" t="s">
        <v>324</v>
      </c>
      <c r="B238" s="170" t="s">
        <v>310</v>
      </c>
      <c r="C238" s="484">
        <f>[8]B!C1101</f>
        <v>6429</v>
      </c>
      <c r="D238" s="311">
        <f>[8]B!D1101</f>
        <v>6429</v>
      </c>
      <c r="E238" s="311">
        <f>[8]B!E1101</f>
        <v>6429</v>
      </c>
      <c r="F238" s="311">
        <f>[8]B!F1101</f>
        <v>0</v>
      </c>
      <c r="G238" s="311">
        <f>[8]B!G1101</f>
        <v>0</v>
      </c>
      <c r="H238" s="311">
        <f>[8]B!AA1101</f>
        <v>5108</v>
      </c>
      <c r="I238" s="311">
        <f>[8]B!AB1101</f>
        <v>1321</v>
      </c>
      <c r="J238" s="311">
        <f>[8]B!AC1101</f>
        <v>0</v>
      </c>
      <c r="K238" s="311">
        <f>[8]B!AD1101</f>
        <v>0</v>
      </c>
      <c r="L238" s="311">
        <f>[8]B!AE1101</f>
        <v>0</v>
      </c>
      <c r="M238" s="311">
        <f>[8]B!AF1101</f>
        <v>0</v>
      </c>
      <c r="N238" s="311">
        <f>[8]B!AG1101</f>
        <v>0</v>
      </c>
      <c r="O238" s="311">
        <f>[8]B!AH1101</f>
        <v>0</v>
      </c>
      <c r="P238" s="311">
        <f>[8]B!AI1101</f>
        <v>0</v>
      </c>
      <c r="Q238" s="312">
        <f>[8]B!AJ1101</f>
        <v>0</v>
      </c>
    </row>
    <row r="239" spans="1:17" ht="15" customHeight="1" x14ac:dyDescent="0.2">
      <c r="A239" s="563"/>
      <c r="B239" s="170" t="s">
        <v>318</v>
      </c>
      <c r="C239" s="311">
        <f>[8]B!C1161</f>
        <v>8759</v>
      </c>
      <c r="D239" s="311">
        <f>[8]B!D1161</f>
        <v>8759</v>
      </c>
      <c r="E239" s="311">
        <f>[8]B!E1161</f>
        <v>8759</v>
      </c>
      <c r="F239" s="311">
        <f>[8]B!F1161</f>
        <v>0</v>
      </c>
      <c r="G239" s="311">
        <f>[8]B!G1161</f>
        <v>0</v>
      </c>
      <c r="H239" s="311">
        <f>[8]B!AA1161</f>
        <v>6357</v>
      </c>
      <c r="I239" s="311">
        <f>[8]B!AB1161</f>
        <v>2402</v>
      </c>
      <c r="J239" s="311">
        <f>[8]B!AC1161</f>
        <v>0</v>
      </c>
      <c r="K239" s="311">
        <f>[8]B!AD1161</f>
        <v>0</v>
      </c>
      <c r="L239" s="311">
        <f>[8]B!AE1161</f>
        <v>0</v>
      </c>
      <c r="M239" s="311">
        <f>[8]B!AF1161</f>
        <v>0</v>
      </c>
      <c r="N239" s="311">
        <f>[8]B!AG1161</f>
        <v>0</v>
      </c>
      <c r="O239" s="311">
        <f>[8]B!AH1161</f>
        <v>0</v>
      </c>
      <c r="P239" s="311">
        <f>[8]B!AI1161</f>
        <v>0</v>
      </c>
      <c r="Q239" s="312">
        <f>[8]B!AJ1161</f>
        <v>0</v>
      </c>
    </row>
    <row r="240" spans="1:17" ht="15" customHeight="1" x14ac:dyDescent="0.2">
      <c r="A240" s="668"/>
      <c r="B240" s="479" t="s">
        <v>160</v>
      </c>
      <c r="C240" s="306">
        <f>SUM(C238:C239)</f>
        <v>15188</v>
      </c>
      <c r="D240" s="319">
        <f t="shared" ref="D240:Q240" si="19">SUM(D238:D239)</f>
        <v>15188</v>
      </c>
      <c r="E240" s="319">
        <f t="shared" si="19"/>
        <v>15188</v>
      </c>
      <c r="F240" s="319">
        <f t="shared" si="19"/>
        <v>0</v>
      </c>
      <c r="G240" s="319">
        <f t="shared" si="19"/>
        <v>0</v>
      </c>
      <c r="H240" s="319">
        <f t="shared" si="19"/>
        <v>11465</v>
      </c>
      <c r="I240" s="319">
        <f t="shared" si="19"/>
        <v>3723</v>
      </c>
      <c r="J240" s="319">
        <f t="shared" si="19"/>
        <v>0</v>
      </c>
      <c r="K240" s="319">
        <f t="shared" si="19"/>
        <v>0</v>
      </c>
      <c r="L240" s="319">
        <f t="shared" si="19"/>
        <v>0</v>
      </c>
      <c r="M240" s="319">
        <f t="shared" si="19"/>
        <v>0</v>
      </c>
      <c r="N240" s="319">
        <f t="shared" si="19"/>
        <v>0</v>
      </c>
      <c r="O240" s="319">
        <f t="shared" si="19"/>
        <v>0</v>
      </c>
      <c r="P240" s="319">
        <f t="shared" si="19"/>
        <v>0</v>
      </c>
      <c r="Q240" s="306">
        <f t="shared" si="19"/>
        <v>0</v>
      </c>
    </row>
    <row r="241" spans="1:23" ht="15" customHeight="1" x14ac:dyDescent="0.2">
      <c r="A241" s="610" t="s">
        <v>325</v>
      </c>
      <c r="B241" s="175" t="s">
        <v>310</v>
      </c>
      <c r="C241" s="176">
        <f>D241+G241</f>
        <v>31756</v>
      </c>
      <c r="D241" s="320">
        <f>+D212+D215+D218+D221+D222+D223+D226+D229+D232+D235+D238</f>
        <v>28083</v>
      </c>
      <c r="E241" s="320">
        <f t="shared" ref="E241:G241" si="20">+E212+E215+E218+E221+E222+E223+E226+E229+E232+E235+E238</f>
        <v>28078</v>
      </c>
      <c r="F241" s="320">
        <f t="shared" si="20"/>
        <v>5</v>
      </c>
      <c r="G241" s="320">
        <f t="shared" si="20"/>
        <v>3673</v>
      </c>
      <c r="H241" s="320">
        <f>+H212+H215+H218+H221+H222+H223+H226+H229+H232+H235+H238</f>
        <v>27475</v>
      </c>
      <c r="I241" s="320">
        <f t="shared" ref="I241:J241" si="21">+I212+I215+I218+I221+I222+I223+I226+I229+I232+I235+I238</f>
        <v>3174</v>
      </c>
      <c r="J241" s="320">
        <f t="shared" si="21"/>
        <v>1107</v>
      </c>
      <c r="K241" s="320">
        <f>+K212+K215+K218+K221+K222+K223+K226+K229+K232+K235+K238</f>
        <v>0</v>
      </c>
      <c r="L241" s="320">
        <f t="shared" ref="L241:M241" si="22">+L212+L215+L218+L221+L222+L223+L226+L229+L232+L235+L238</f>
        <v>0</v>
      </c>
      <c r="M241" s="320">
        <f t="shared" si="22"/>
        <v>0</v>
      </c>
      <c r="N241" s="320">
        <f>+N212+N215+N218+N221+N222+N223+N226+N229+N232+N235+N238</f>
        <v>0</v>
      </c>
      <c r="O241" s="320">
        <f t="shared" ref="O241:Q241" si="23">+O212+O215+O218+O221+O222+O223+O226+O229+O232+O235+O238</f>
        <v>0</v>
      </c>
      <c r="P241" s="320">
        <f t="shared" si="23"/>
        <v>0</v>
      </c>
      <c r="Q241" s="306">
        <f t="shared" si="23"/>
        <v>6</v>
      </c>
    </row>
    <row r="242" spans="1:23" ht="15" customHeight="1" x14ac:dyDescent="0.2">
      <c r="A242" s="610"/>
      <c r="B242" s="177" t="s">
        <v>318</v>
      </c>
      <c r="C242" s="178">
        <f>D242+G242</f>
        <v>11076</v>
      </c>
      <c r="D242" s="321">
        <f>+D213+D216+D219+D224+D227+D230+D236+D239</f>
        <v>11076</v>
      </c>
      <c r="E242" s="321">
        <f t="shared" ref="E242:G242" si="24">+E213+E216+E219+E224+E227+E230+E236+E239</f>
        <v>11076</v>
      </c>
      <c r="F242" s="321">
        <f t="shared" si="24"/>
        <v>0</v>
      </c>
      <c r="G242" s="321">
        <f t="shared" si="24"/>
        <v>0</v>
      </c>
      <c r="H242" s="321">
        <f>+H213+H216+H219+H224+H227+H230+H236+H239</f>
        <v>7376</v>
      </c>
      <c r="I242" s="321">
        <f t="shared" ref="I242:J242" si="25">+I213+I216+I219+I224+I227+I230+I236+I239</f>
        <v>2732</v>
      </c>
      <c r="J242" s="321">
        <f t="shared" si="25"/>
        <v>968</v>
      </c>
      <c r="K242" s="321">
        <f>+K213+K216+K219+K224+K227+K230+K236+K239</f>
        <v>0</v>
      </c>
      <c r="L242" s="321">
        <f t="shared" ref="L242:M242" si="26">+L213+L216+L219+L224+L227+L230+L236+L239</f>
        <v>0</v>
      </c>
      <c r="M242" s="321">
        <f t="shared" si="26"/>
        <v>0</v>
      </c>
      <c r="N242" s="321">
        <f>+N213+N216+N219+N224+N227+N230+N236+N239</f>
        <v>0</v>
      </c>
      <c r="O242" s="321">
        <f t="shared" ref="O242:Q242" si="27">+O213+O216+O219+O224+O227+O230+O236+O239</f>
        <v>0</v>
      </c>
      <c r="P242" s="321">
        <f t="shared" si="27"/>
        <v>0</v>
      </c>
      <c r="Q242" s="306">
        <f t="shared" si="27"/>
        <v>0</v>
      </c>
    </row>
    <row r="243" spans="1:23" ht="15" customHeight="1" x14ac:dyDescent="0.2">
      <c r="A243" s="610"/>
      <c r="B243" s="179" t="s">
        <v>79</v>
      </c>
      <c r="C243" s="168">
        <f>SUM(C241:C242)</f>
        <v>42832</v>
      </c>
      <c r="D243" s="306">
        <f>SUM(D241:D242)</f>
        <v>39159</v>
      </c>
      <c r="E243" s="307">
        <f>SUM(E241:E242)</f>
        <v>39154</v>
      </c>
      <c r="F243" s="308">
        <f>SUM(F241:F242)</f>
        <v>5</v>
      </c>
      <c r="G243" s="309">
        <f>SUM(G241:G242)</f>
        <v>3673</v>
      </c>
      <c r="H243" s="309">
        <f t="shared" ref="H243:Q243" si="28">SUM(H241:H242)</f>
        <v>34851</v>
      </c>
      <c r="I243" s="309">
        <f t="shared" si="28"/>
        <v>5906</v>
      </c>
      <c r="J243" s="309">
        <f t="shared" si="28"/>
        <v>2075</v>
      </c>
      <c r="K243" s="309">
        <f t="shared" si="28"/>
        <v>0</v>
      </c>
      <c r="L243" s="309">
        <f t="shared" si="28"/>
        <v>0</v>
      </c>
      <c r="M243" s="309">
        <f t="shared" si="28"/>
        <v>0</v>
      </c>
      <c r="N243" s="309">
        <f>SUM(N241:N242)</f>
        <v>0</v>
      </c>
      <c r="O243" s="309">
        <f t="shared" si="28"/>
        <v>0</v>
      </c>
      <c r="P243" s="309">
        <f t="shared" si="28"/>
        <v>0</v>
      </c>
      <c r="Q243" s="306">
        <f t="shared" si="28"/>
        <v>6</v>
      </c>
    </row>
    <row r="244" spans="1:23" ht="27.75" customHeight="1" x14ac:dyDescent="0.2">
      <c r="A244" s="180" t="s">
        <v>326</v>
      </c>
      <c r="B244" s="469"/>
      <c r="E244" s="134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452"/>
      <c r="Q244" s="452"/>
      <c r="R244" s="452"/>
    </row>
    <row r="245" spans="1:23" ht="39.950000000000003" customHeight="1" x14ac:dyDescent="0.2">
      <c r="A245" s="669" t="s">
        <v>327</v>
      </c>
      <c r="B245" s="670"/>
      <c r="C245" s="470" t="s">
        <v>160</v>
      </c>
      <c r="D245" s="472" t="s">
        <v>6</v>
      </c>
      <c r="E245" s="478" t="s">
        <v>7</v>
      </c>
      <c r="F245" s="182"/>
      <c r="G245" s="182"/>
      <c r="H245" s="182"/>
      <c r="I245" s="182"/>
      <c r="J245" s="182"/>
      <c r="K245" s="182"/>
      <c r="L245" s="182"/>
      <c r="M245" s="452"/>
      <c r="N245" s="452"/>
      <c r="O245" s="452"/>
    </row>
    <row r="246" spans="1:23" ht="15" customHeight="1" x14ac:dyDescent="0.2">
      <c r="A246" s="671" t="s">
        <v>328</v>
      </c>
      <c r="B246" s="672"/>
      <c r="C246" s="322">
        <f>[8]B!C1227</f>
        <v>86</v>
      </c>
      <c r="D246" s="207">
        <f>[8]B!E1227</f>
        <v>86</v>
      </c>
      <c r="E246" s="186"/>
      <c r="F246" s="182"/>
      <c r="G246" s="182"/>
      <c r="H246" s="182"/>
      <c r="I246" s="182"/>
      <c r="J246" s="182"/>
      <c r="K246" s="182"/>
      <c r="L246" s="182"/>
      <c r="M246" s="452"/>
      <c r="N246" s="452"/>
      <c r="O246" s="452"/>
    </row>
    <row r="247" spans="1:23" ht="15" customHeight="1" x14ac:dyDescent="0.2">
      <c r="A247" s="679" t="s">
        <v>329</v>
      </c>
      <c r="B247" s="680"/>
      <c r="C247" s="322">
        <f>[8]B!C2939</f>
        <v>35</v>
      </c>
      <c r="D247" s="207">
        <f>[8]B!E2939</f>
        <v>27</v>
      </c>
      <c r="E247" s="129">
        <f>[8]B!AL2939</f>
        <v>922050</v>
      </c>
      <c r="F247" s="182"/>
      <c r="G247" s="182"/>
      <c r="H247" s="182"/>
      <c r="I247" s="182"/>
      <c r="J247" s="182"/>
      <c r="K247" s="182"/>
      <c r="L247" s="182"/>
      <c r="M247" s="452"/>
      <c r="N247" s="452"/>
      <c r="O247" s="452"/>
    </row>
    <row r="248" spans="1:23" ht="15" customHeight="1" x14ac:dyDescent="0.2">
      <c r="A248" s="679" t="s">
        <v>330</v>
      </c>
      <c r="B248" s="680"/>
      <c r="C248" s="322">
        <f>[8]B!C2949</f>
        <v>87</v>
      </c>
      <c r="D248" s="323">
        <f>[8]B!E2949</f>
        <v>29</v>
      </c>
      <c r="E248" s="187"/>
      <c r="F248" s="182"/>
      <c r="G248" s="182"/>
      <c r="H248" s="182"/>
      <c r="I248" s="182"/>
      <c r="J248" s="182"/>
      <c r="K248" s="182"/>
      <c r="L248" s="182"/>
      <c r="M248" s="452"/>
      <c r="N248" s="452"/>
      <c r="O248" s="452"/>
    </row>
    <row r="249" spans="1:23" ht="15" customHeight="1" x14ac:dyDescent="0.2">
      <c r="A249" s="679" t="s">
        <v>331</v>
      </c>
      <c r="B249" s="680"/>
      <c r="C249" s="322">
        <f>[8]B!C150</f>
        <v>2297</v>
      </c>
      <c r="D249" s="207">
        <f>[8]B!E150</f>
        <v>2288</v>
      </c>
      <c r="E249" s="129">
        <f>[8]B!AL150</f>
        <v>1853280</v>
      </c>
      <c r="F249" s="182"/>
      <c r="G249" s="182"/>
      <c r="H249" s="182"/>
      <c r="I249" s="182"/>
      <c r="J249" s="182"/>
      <c r="K249" s="182"/>
      <c r="L249" s="182"/>
      <c r="M249" s="452"/>
      <c r="N249" s="452"/>
      <c r="O249" s="452"/>
      <c r="S249" s="182"/>
    </row>
    <row r="250" spans="1:23" ht="15" customHeight="1" x14ac:dyDescent="0.2">
      <c r="A250" s="679" t="s">
        <v>332</v>
      </c>
      <c r="B250" s="680"/>
      <c r="C250" s="322">
        <f>[8]B!C153</f>
        <v>0</v>
      </c>
      <c r="D250" s="207">
        <f>[8]B!E153</f>
        <v>0</v>
      </c>
      <c r="E250" s="187"/>
      <c r="F250" s="182"/>
      <c r="G250" s="182"/>
      <c r="H250" s="182"/>
      <c r="I250" s="182"/>
      <c r="J250" s="182"/>
      <c r="K250" s="182"/>
      <c r="L250" s="182"/>
      <c r="M250" s="452"/>
      <c r="N250" s="452"/>
      <c r="O250" s="452"/>
    </row>
    <row r="251" spans="1:23" ht="15" customHeight="1" x14ac:dyDescent="0.2">
      <c r="A251" s="679" t="s">
        <v>333</v>
      </c>
      <c r="B251" s="680"/>
      <c r="C251" s="322">
        <f>[8]B!C2937</f>
        <v>24</v>
      </c>
      <c r="D251" s="207">
        <f>[8]B!E2937</f>
        <v>24</v>
      </c>
      <c r="E251" s="187"/>
      <c r="F251" s="188"/>
      <c r="G251" s="188"/>
      <c r="H251" s="188"/>
      <c r="I251" s="188"/>
      <c r="J251" s="188"/>
      <c r="K251" s="188"/>
      <c r="L251" s="188"/>
      <c r="M251" s="188"/>
      <c r="N251" s="188"/>
      <c r="O251" s="188"/>
    </row>
    <row r="252" spans="1:23" ht="15" customHeight="1" x14ac:dyDescent="0.2">
      <c r="A252" s="681" t="s">
        <v>79</v>
      </c>
      <c r="B252" s="682"/>
      <c r="C252" s="324">
        <f>SUM(C246:C251)</f>
        <v>2529</v>
      </c>
      <c r="D252" s="325">
        <f>SUM(D246:D251)</f>
        <v>2454</v>
      </c>
      <c r="E252" s="326">
        <f>SUM(E246:E251)</f>
        <v>2775330</v>
      </c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</row>
    <row r="253" spans="1:23" ht="24.95" customHeight="1" x14ac:dyDescent="0.2">
      <c r="A253" s="189" t="s">
        <v>334</v>
      </c>
      <c r="B253" s="190"/>
      <c r="C253" s="191"/>
      <c r="D253" s="304"/>
      <c r="E253" s="304"/>
      <c r="F253" s="304"/>
      <c r="G253" s="182"/>
      <c r="H253" s="182"/>
      <c r="I253" s="182"/>
      <c r="J253" s="182"/>
      <c r="K253" s="182"/>
      <c r="L253" s="182"/>
      <c r="M253" s="182"/>
      <c r="N253" s="188"/>
      <c r="O253" s="188"/>
      <c r="P253" s="192"/>
      <c r="Q253" s="192"/>
      <c r="R253" s="192"/>
      <c r="U253" s="193"/>
      <c r="V253" s="193"/>
      <c r="W253" s="192"/>
    </row>
    <row r="254" spans="1:23" ht="21.75" customHeight="1" x14ac:dyDescent="0.2">
      <c r="A254" s="194"/>
      <c r="B254" s="195"/>
      <c r="C254" s="454" t="s">
        <v>160</v>
      </c>
      <c r="D254" s="304"/>
      <c r="E254" s="304"/>
      <c r="F254" s="304"/>
      <c r="G254" s="182"/>
      <c r="H254" s="182"/>
      <c r="I254" s="182"/>
      <c r="J254" s="182"/>
      <c r="K254" s="182"/>
      <c r="L254" s="182"/>
      <c r="M254" s="182"/>
      <c r="N254" s="182"/>
      <c r="O254" s="182"/>
      <c r="U254" s="192"/>
      <c r="V254" s="192"/>
    </row>
    <row r="255" spans="1:23" ht="15" customHeight="1" x14ac:dyDescent="0.2">
      <c r="A255" s="673" t="s">
        <v>335</v>
      </c>
      <c r="B255" s="172" t="s">
        <v>336</v>
      </c>
      <c r="C255" s="327"/>
      <c r="D255" s="328"/>
      <c r="E255" s="304"/>
      <c r="F255" s="304"/>
      <c r="G255" s="182"/>
      <c r="H255" s="182"/>
      <c r="I255" s="182"/>
      <c r="J255" s="182"/>
      <c r="K255" s="182"/>
      <c r="L255" s="182"/>
      <c r="M255" s="182"/>
      <c r="N255" s="182"/>
      <c r="O255" s="182"/>
      <c r="S255" s="193"/>
      <c r="T255" s="192"/>
      <c r="U255" s="192"/>
      <c r="V255" s="192"/>
    </row>
    <row r="256" spans="1:23" x14ac:dyDescent="0.2">
      <c r="A256" s="673"/>
      <c r="B256" s="174" t="s">
        <v>337</v>
      </c>
      <c r="C256" s="329">
        <v>2284</v>
      </c>
      <c r="D256" s="328"/>
      <c r="E256" s="304"/>
      <c r="F256" s="304"/>
      <c r="G256" s="182"/>
      <c r="H256" s="182"/>
      <c r="I256" s="182"/>
      <c r="J256" s="182"/>
      <c r="K256" s="182"/>
      <c r="L256" s="182"/>
      <c r="M256" s="182"/>
      <c r="N256" s="182"/>
      <c r="O256" s="182"/>
      <c r="S256" s="192"/>
      <c r="T256" s="192"/>
      <c r="U256" s="192"/>
      <c r="V256" s="192"/>
    </row>
    <row r="257" spans="1:28" ht="15" customHeight="1" x14ac:dyDescent="0.2">
      <c r="A257" s="674" t="s">
        <v>338</v>
      </c>
      <c r="B257" s="675"/>
      <c r="C257" s="330">
        <v>29484</v>
      </c>
      <c r="D257" s="328"/>
      <c r="E257" s="304"/>
      <c r="F257" s="304"/>
      <c r="G257" s="182"/>
      <c r="H257" s="182"/>
      <c r="I257" s="182"/>
      <c r="J257" s="182"/>
      <c r="K257" s="182"/>
      <c r="L257" s="182"/>
      <c r="M257" s="182"/>
      <c r="N257" s="182"/>
      <c r="O257" s="182"/>
      <c r="S257" s="192"/>
      <c r="T257" s="192"/>
    </row>
    <row r="258" spans="1:28" ht="24.95" customHeight="1" x14ac:dyDescent="0.2">
      <c r="A258" s="67" t="s">
        <v>339</v>
      </c>
      <c r="S258" s="192"/>
      <c r="T258" s="192"/>
    </row>
    <row r="259" spans="1:28" ht="12.75" customHeight="1" x14ac:dyDescent="0.2">
      <c r="A259" s="649" t="s">
        <v>340</v>
      </c>
      <c r="B259" s="650"/>
      <c r="C259" s="556" t="s">
        <v>79</v>
      </c>
      <c r="D259" s="676" t="s">
        <v>341</v>
      </c>
      <c r="E259" s="677"/>
      <c r="F259" s="677"/>
      <c r="G259" s="677"/>
      <c r="H259" s="677"/>
      <c r="I259" s="678"/>
      <c r="J259" s="667" t="s">
        <v>179</v>
      </c>
    </row>
    <row r="260" spans="1:28" ht="27" customHeight="1" x14ac:dyDescent="0.2">
      <c r="A260" s="651"/>
      <c r="B260" s="652"/>
      <c r="C260" s="558"/>
      <c r="D260" s="197" t="s">
        <v>342</v>
      </c>
      <c r="E260" s="198" t="s">
        <v>343</v>
      </c>
      <c r="F260" s="199" t="s">
        <v>344</v>
      </c>
      <c r="G260" s="199" t="s">
        <v>345</v>
      </c>
      <c r="H260" s="199" t="s">
        <v>346</v>
      </c>
      <c r="I260" s="200" t="s">
        <v>347</v>
      </c>
      <c r="J260" s="668"/>
    </row>
    <row r="261" spans="1:28" ht="15" customHeight="1" x14ac:dyDescent="0.2">
      <c r="A261" s="688" t="s">
        <v>348</v>
      </c>
      <c r="B261" s="689"/>
      <c r="C261" s="201">
        <f>SUM(D261:I261)</f>
        <v>0</v>
      </c>
      <c r="D261" s="202"/>
      <c r="E261" s="203"/>
      <c r="F261" s="203"/>
      <c r="G261" s="203"/>
      <c r="H261" s="203"/>
      <c r="I261" s="204"/>
      <c r="J261" s="205"/>
      <c r="K261" s="206" t="str">
        <f>AA261</f>
        <v/>
      </c>
      <c r="L261" s="182"/>
      <c r="M261" s="182"/>
      <c r="N261" s="182"/>
      <c r="O261" s="182"/>
      <c r="P261" s="452"/>
      <c r="Q261" s="452"/>
      <c r="R261" s="452"/>
      <c r="AA261" s="159" t="str">
        <f>IF(J261&gt;C261,"Error: Las actividades totales son menores que las realizadas en beneficiarios","")</f>
        <v/>
      </c>
      <c r="AB261" s="159">
        <f>IF(J261&gt;C261,1,0)</f>
        <v>0</v>
      </c>
    </row>
    <row r="262" spans="1:28" ht="15" customHeight="1" x14ac:dyDescent="0.2">
      <c r="A262" s="690" t="s">
        <v>349</v>
      </c>
      <c r="B262" s="691"/>
      <c r="C262" s="207">
        <f>SUM(D262:I262)</f>
        <v>0</v>
      </c>
      <c r="D262" s="208"/>
      <c r="E262" s="209"/>
      <c r="F262" s="209"/>
      <c r="G262" s="209"/>
      <c r="H262" s="209"/>
      <c r="I262" s="210"/>
      <c r="J262" s="211"/>
      <c r="K262" s="206" t="str">
        <f>AA262</f>
        <v/>
      </c>
      <c r="AA262" s="159" t="str">
        <f>IF(J262&gt;C262,"Error: Las actividades totales son menores que las realizadas en beneficiarios","")</f>
        <v/>
      </c>
      <c r="AB262" s="159">
        <f>IF(J262&gt;C262,1,0)</f>
        <v>0</v>
      </c>
    </row>
    <row r="263" spans="1:28" ht="15" customHeight="1" x14ac:dyDescent="0.2">
      <c r="A263" s="692" t="s">
        <v>350</v>
      </c>
      <c r="B263" s="693"/>
      <c r="C263" s="212">
        <f>SUM(D263:E263)</f>
        <v>0</v>
      </c>
      <c r="D263" s="213"/>
      <c r="E263" s="214"/>
      <c r="F263" s="215"/>
      <c r="G263" s="215"/>
      <c r="H263" s="215"/>
      <c r="I263" s="216"/>
      <c r="J263" s="217"/>
      <c r="K263" s="206" t="str">
        <f>AA263</f>
        <v/>
      </c>
      <c r="AA263" s="159" t="str">
        <f>IF(J263&gt;C263,"Error: Las actividades totales son menores que las realizadas en beneficiarios","")</f>
        <v/>
      </c>
      <c r="AB263" s="159">
        <f>IF(J263&gt;C263,1,0)</f>
        <v>0</v>
      </c>
    </row>
    <row r="264" spans="1:28" ht="24.95" customHeight="1" x14ac:dyDescent="0.2">
      <c r="A264" s="67" t="s">
        <v>351</v>
      </c>
      <c r="B264" s="218"/>
      <c r="C264" s="331"/>
      <c r="D264" s="331"/>
      <c r="E264" s="331"/>
      <c r="F264" s="331"/>
      <c r="G264" s="331"/>
      <c r="H264" s="331"/>
      <c r="I264" s="331"/>
      <c r="J264" s="331"/>
      <c r="K264" s="331"/>
    </row>
    <row r="265" spans="1:28" ht="39.950000000000003" customHeight="1" x14ac:dyDescent="0.2">
      <c r="A265" s="694" t="s">
        <v>352</v>
      </c>
      <c r="B265" s="695"/>
      <c r="C265" s="219" t="s">
        <v>160</v>
      </c>
      <c r="D265" s="483" t="s">
        <v>353</v>
      </c>
      <c r="E265" s="220" t="s">
        <v>354</v>
      </c>
      <c r="L265" s="5" t="s">
        <v>355</v>
      </c>
    </row>
    <row r="266" spans="1:28" ht="15" customHeight="1" x14ac:dyDescent="0.2">
      <c r="A266" s="696" t="s">
        <v>356</v>
      </c>
      <c r="B266" s="221" t="s">
        <v>357</v>
      </c>
      <c r="C266" s="222">
        <v>334</v>
      </c>
      <c r="D266" s="223">
        <v>329</v>
      </c>
      <c r="E266" s="223"/>
      <c r="F266" s="119" t="str">
        <f>AA266</f>
        <v/>
      </c>
      <c r="AA266" s="159" t="str">
        <f>IF(D266&gt;C266,"Error: Las actividades totales son menores que las realizadas en beneficiarios","")</f>
        <v/>
      </c>
      <c r="AB266" s="159">
        <f>IF(D266&gt;C266,1,0)</f>
        <v>0</v>
      </c>
    </row>
    <row r="267" spans="1:28" ht="15" customHeight="1" x14ac:dyDescent="0.2">
      <c r="A267" s="697"/>
      <c r="B267" s="224" t="s">
        <v>358</v>
      </c>
      <c r="C267" s="225"/>
      <c r="D267" s="226"/>
      <c r="E267" s="226"/>
      <c r="F267" s="119" t="str">
        <f>AA267</f>
        <v/>
      </c>
      <c r="AA267" s="159" t="str">
        <f>IF(D267&gt;C267,"Error: Las actividades totales son menores que las realizadas en beneficiarios","")</f>
        <v/>
      </c>
      <c r="AB267" s="159">
        <f>IF(D267&gt;C267,1,0)</f>
        <v>0</v>
      </c>
    </row>
    <row r="268" spans="1:28" ht="15" customHeight="1" x14ac:dyDescent="0.2">
      <c r="A268" s="698"/>
      <c r="B268" s="227" t="s">
        <v>359</v>
      </c>
      <c r="C268" s="228"/>
      <c r="D268" s="229"/>
      <c r="E268" s="229"/>
      <c r="F268" s="119" t="str">
        <f>AA268</f>
        <v/>
      </c>
      <c r="AA268" s="159" t="str">
        <f>IF(D268&gt;C268,"Error: Las actividades totales son menores que las realizadas en beneficiarios","")</f>
        <v/>
      </c>
      <c r="AB268" s="159">
        <f>IF(D268&gt;C268,1,0)</f>
        <v>0</v>
      </c>
    </row>
    <row r="269" spans="1:28" ht="26.25" customHeight="1" x14ac:dyDescent="0.2">
      <c r="A269" s="230" t="s">
        <v>360</v>
      </c>
      <c r="B269" s="231"/>
    </row>
    <row r="270" spans="1:28" ht="50.25" customHeight="1" x14ac:dyDescent="0.2">
      <c r="A270" s="699" t="s">
        <v>291</v>
      </c>
      <c r="B270" s="700"/>
      <c r="C270" s="556" t="s">
        <v>160</v>
      </c>
      <c r="D270" s="556" t="s">
        <v>292</v>
      </c>
      <c r="E270" s="683" t="s">
        <v>361</v>
      </c>
      <c r="F270" s="685"/>
      <c r="G270" s="683" t="s">
        <v>362</v>
      </c>
      <c r="H270" s="684"/>
      <c r="I270" s="685"/>
      <c r="J270" s="476" t="s">
        <v>295</v>
      </c>
      <c r="K270" s="476" t="s">
        <v>296</v>
      </c>
      <c r="L270" s="476" t="s">
        <v>297</v>
      </c>
      <c r="M270" s="291" t="s">
        <v>297</v>
      </c>
    </row>
    <row r="271" spans="1:28" ht="61.5" customHeight="1" x14ac:dyDescent="0.2">
      <c r="A271" s="701"/>
      <c r="B271" s="702"/>
      <c r="C271" s="557"/>
      <c r="D271" s="557"/>
      <c r="E271" s="232" t="s">
        <v>363</v>
      </c>
      <c r="F271" s="232" t="s">
        <v>364</v>
      </c>
      <c r="G271" s="332" t="s">
        <v>365</v>
      </c>
      <c r="H271" s="332" t="s">
        <v>366</v>
      </c>
      <c r="I271" s="333" t="s">
        <v>367</v>
      </c>
      <c r="J271" s="232" t="s">
        <v>363</v>
      </c>
      <c r="K271" s="232" t="s">
        <v>364</v>
      </c>
      <c r="L271" s="232" t="s">
        <v>363</v>
      </c>
      <c r="M271" s="232" t="s">
        <v>364</v>
      </c>
    </row>
    <row r="272" spans="1:28" ht="15" customHeight="1" x14ac:dyDescent="0.2">
      <c r="A272" s="686" t="s">
        <v>368</v>
      </c>
      <c r="B272" s="687" t="s">
        <v>368</v>
      </c>
      <c r="C272" s="455">
        <f>SUM(E272:F272)</f>
        <v>1</v>
      </c>
      <c r="D272" s="334"/>
      <c r="E272" s="334"/>
      <c r="F272" s="334">
        <v>1</v>
      </c>
      <c r="G272" s="334"/>
      <c r="H272" s="334">
        <v>1</v>
      </c>
      <c r="I272" s="334"/>
      <c r="J272" s="334"/>
      <c r="K272" s="334"/>
      <c r="L272" s="334"/>
      <c r="M272" s="334"/>
    </row>
    <row r="273" spans="1:13" ht="15" customHeight="1" x14ac:dyDescent="0.2">
      <c r="A273" s="686" t="s">
        <v>369</v>
      </c>
      <c r="B273" s="687" t="s">
        <v>369</v>
      </c>
      <c r="C273" s="455">
        <f>SUM(E273:F273)</f>
        <v>0</v>
      </c>
      <c r="D273" s="334"/>
      <c r="E273" s="334"/>
      <c r="F273" s="334"/>
      <c r="G273" s="334"/>
      <c r="H273" s="334"/>
      <c r="I273" s="334"/>
      <c r="J273" s="334"/>
      <c r="K273" s="334"/>
      <c r="L273" s="334"/>
      <c r="M273" s="334"/>
    </row>
    <row r="274" spans="1:13" ht="15" customHeight="1" x14ac:dyDescent="0.2">
      <c r="A274" s="686" t="s">
        <v>370</v>
      </c>
      <c r="B274" s="687"/>
      <c r="C274" s="455">
        <f>SUM(E274:F274)</f>
        <v>0</v>
      </c>
      <c r="D274" s="334"/>
      <c r="E274" s="334"/>
      <c r="F274" s="334"/>
      <c r="G274" s="334"/>
      <c r="H274" s="334"/>
      <c r="I274" s="334"/>
      <c r="J274" s="334"/>
      <c r="K274" s="334"/>
      <c r="L274" s="334"/>
      <c r="M274" s="334"/>
    </row>
    <row r="275" spans="1:13" ht="15" customHeight="1" x14ac:dyDescent="0.2">
      <c r="A275" s="686" t="s">
        <v>371</v>
      </c>
      <c r="B275" s="687"/>
      <c r="C275" s="455">
        <f>SUM(E275:F275)</f>
        <v>0</v>
      </c>
      <c r="D275" s="334"/>
      <c r="E275" s="334"/>
      <c r="F275" s="334"/>
      <c r="G275" s="334"/>
      <c r="H275" s="334"/>
      <c r="I275" s="334"/>
      <c r="J275" s="334"/>
      <c r="K275" s="334"/>
      <c r="L275" s="334"/>
      <c r="M275" s="334"/>
    </row>
    <row r="276" spans="1:13" ht="15" customHeight="1" x14ac:dyDescent="0.2">
      <c r="A276" s="686" t="s">
        <v>372</v>
      </c>
      <c r="B276" s="687"/>
      <c r="C276" s="455">
        <f>SUM(E276:F276)</f>
        <v>0</v>
      </c>
      <c r="D276" s="334"/>
      <c r="E276" s="334"/>
      <c r="F276" s="334"/>
      <c r="G276" s="334"/>
      <c r="H276" s="334"/>
      <c r="I276" s="334"/>
      <c r="J276" s="334"/>
      <c r="K276" s="334"/>
      <c r="L276" s="334"/>
      <c r="M276" s="334"/>
    </row>
    <row r="277" spans="1:13" ht="15" customHeight="1" x14ac:dyDescent="0.2">
      <c r="A277" s="485"/>
      <c r="B277" s="487" t="s">
        <v>373</v>
      </c>
      <c r="C277" s="455">
        <f t="shared" ref="C277:I277" si="29">SUM(C272:C276)</f>
        <v>1</v>
      </c>
      <c r="D277" s="455">
        <f t="shared" si="29"/>
        <v>0</v>
      </c>
      <c r="E277" s="455">
        <f t="shared" si="29"/>
        <v>0</v>
      </c>
      <c r="F277" s="455">
        <f t="shared" si="29"/>
        <v>1</v>
      </c>
      <c r="G277" s="455">
        <f t="shared" si="29"/>
        <v>0</v>
      </c>
      <c r="H277" s="455">
        <f t="shared" si="29"/>
        <v>1</v>
      </c>
      <c r="I277" s="455">
        <f t="shared" si="29"/>
        <v>0</v>
      </c>
      <c r="J277" s="455">
        <f>SUM(J272:J276)</f>
        <v>0</v>
      </c>
      <c r="K277" s="455">
        <f>SUM(K272:K276)</f>
        <v>0</v>
      </c>
      <c r="L277" s="455">
        <f>SUM(L272:L276)</f>
        <v>0</v>
      </c>
      <c r="M277" s="455">
        <f>SUM(M272:M276)</f>
        <v>0</v>
      </c>
    </row>
    <row r="278" spans="1:13" ht="28.5" customHeight="1" x14ac:dyDescent="0.2">
      <c r="A278" s="703" t="s">
        <v>374</v>
      </c>
      <c r="B278" s="704"/>
      <c r="C278" s="455">
        <f>SUM(E278:F278)</f>
        <v>0</v>
      </c>
      <c r="D278" s="334"/>
      <c r="E278" s="334"/>
      <c r="F278" s="334"/>
      <c r="G278" s="334"/>
      <c r="H278" s="334"/>
      <c r="I278" s="334"/>
      <c r="J278" s="334"/>
      <c r="K278" s="334"/>
      <c r="L278" s="334"/>
      <c r="M278" s="334"/>
    </row>
    <row r="279" spans="1:13" ht="15" customHeight="1" x14ac:dyDescent="0.2">
      <c r="A279" s="703" t="s">
        <v>375</v>
      </c>
      <c r="B279" s="704"/>
      <c r="C279" s="455">
        <f>SUM(E279:F279)</f>
        <v>0</v>
      </c>
      <c r="D279" s="334"/>
      <c r="E279" s="334"/>
      <c r="F279" s="334"/>
      <c r="G279" s="334"/>
      <c r="H279" s="334"/>
      <c r="I279" s="334"/>
      <c r="J279" s="334"/>
      <c r="K279" s="334"/>
      <c r="L279" s="334"/>
      <c r="M279" s="334"/>
    </row>
    <row r="280" spans="1:13" ht="15" customHeight="1" x14ac:dyDescent="0.2">
      <c r="A280" s="703" t="s">
        <v>376</v>
      </c>
      <c r="B280" s="704"/>
      <c r="C280" s="455">
        <f>SUM(E280:F280)</f>
        <v>0</v>
      </c>
      <c r="D280" s="334"/>
      <c r="E280" s="334"/>
      <c r="F280" s="334"/>
      <c r="G280" s="334"/>
      <c r="H280" s="334"/>
      <c r="I280" s="334"/>
      <c r="J280" s="334"/>
      <c r="K280" s="334"/>
      <c r="L280" s="334"/>
      <c r="M280" s="334"/>
    </row>
    <row r="281" spans="1:13" ht="15" customHeight="1" x14ac:dyDescent="0.2">
      <c r="A281" s="709" t="s">
        <v>377</v>
      </c>
      <c r="B281" s="710"/>
      <c r="C281" s="455">
        <f t="shared" ref="C281:M281" si="30">SUM(C278:C280)</f>
        <v>0</v>
      </c>
      <c r="D281" s="455">
        <f t="shared" si="30"/>
        <v>0</v>
      </c>
      <c r="E281" s="455">
        <f t="shared" si="30"/>
        <v>0</v>
      </c>
      <c r="F281" s="455">
        <f t="shared" si="30"/>
        <v>0</v>
      </c>
      <c r="G281" s="455">
        <f t="shared" si="30"/>
        <v>0</v>
      </c>
      <c r="H281" s="455">
        <f t="shared" si="30"/>
        <v>0</v>
      </c>
      <c r="I281" s="455">
        <f t="shared" si="30"/>
        <v>0</v>
      </c>
      <c r="J281" s="455">
        <f t="shared" si="30"/>
        <v>0</v>
      </c>
      <c r="K281" s="455">
        <f t="shared" si="30"/>
        <v>0</v>
      </c>
      <c r="L281" s="455">
        <f t="shared" si="30"/>
        <v>0</v>
      </c>
      <c r="M281" s="455">
        <f t="shared" si="30"/>
        <v>0</v>
      </c>
    </row>
    <row r="282" spans="1:13" ht="15" customHeight="1" x14ac:dyDescent="0.2">
      <c r="A282" s="703" t="s">
        <v>378</v>
      </c>
      <c r="B282" s="704"/>
      <c r="C282" s="455">
        <f>SUM(E282:F282)</f>
        <v>0</v>
      </c>
      <c r="D282" s="334"/>
      <c r="E282" s="334"/>
      <c r="F282" s="334"/>
      <c r="G282" s="334"/>
      <c r="H282" s="334"/>
      <c r="I282" s="334"/>
      <c r="J282" s="334"/>
      <c r="K282" s="334"/>
      <c r="L282" s="334"/>
      <c r="M282" s="334"/>
    </row>
    <row r="283" spans="1:13" ht="15" customHeight="1" x14ac:dyDescent="0.2">
      <c r="A283" s="703" t="s">
        <v>379</v>
      </c>
      <c r="B283" s="704"/>
      <c r="C283" s="455">
        <f>SUM(E283:F283)</f>
        <v>0</v>
      </c>
      <c r="D283" s="334"/>
      <c r="E283" s="334"/>
      <c r="F283" s="334"/>
      <c r="G283" s="334"/>
      <c r="H283" s="334"/>
      <c r="I283" s="334"/>
      <c r="J283" s="334"/>
      <c r="K283" s="334"/>
      <c r="L283" s="334"/>
      <c r="M283" s="334"/>
    </row>
    <row r="284" spans="1:13" ht="15" customHeight="1" x14ac:dyDescent="0.2">
      <c r="A284" s="703" t="s">
        <v>380</v>
      </c>
      <c r="B284" s="704"/>
      <c r="C284" s="455">
        <f>SUM(E284:F284)</f>
        <v>0</v>
      </c>
      <c r="D284" s="334"/>
      <c r="E284" s="334"/>
      <c r="F284" s="334"/>
      <c r="G284" s="334"/>
      <c r="H284" s="334"/>
      <c r="I284" s="334"/>
      <c r="J284" s="334"/>
      <c r="K284" s="334"/>
      <c r="L284" s="334"/>
      <c r="M284" s="334"/>
    </row>
    <row r="285" spans="1:13" ht="15" customHeight="1" x14ac:dyDescent="0.2">
      <c r="A285" s="485"/>
      <c r="B285" s="235" t="s">
        <v>381</v>
      </c>
      <c r="C285" s="455">
        <f t="shared" ref="C285:I285" si="31">SUM(C282:C284)</f>
        <v>0</v>
      </c>
      <c r="D285" s="455">
        <f t="shared" si="31"/>
        <v>0</v>
      </c>
      <c r="E285" s="455">
        <f t="shared" si="31"/>
        <v>0</v>
      </c>
      <c r="F285" s="455">
        <f t="shared" si="31"/>
        <v>0</v>
      </c>
      <c r="G285" s="455">
        <f t="shared" si="31"/>
        <v>0</v>
      </c>
      <c r="H285" s="455">
        <f t="shared" si="31"/>
        <v>0</v>
      </c>
      <c r="I285" s="455">
        <f t="shared" si="31"/>
        <v>0</v>
      </c>
      <c r="J285" s="455">
        <f>SUM(J282:J284)</f>
        <v>0</v>
      </c>
      <c r="K285" s="455">
        <f>SUM(K282:K284)</f>
        <v>0</v>
      </c>
      <c r="L285" s="455">
        <f>SUM(L282:L284)</f>
        <v>0</v>
      </c>
      <c r="M285" s="455">
        <f>SUM(M282:M284)</f>
        <v>0</v>
      </c>
    </row>
    <row r="286" spans="1:13" ht="15" customHeight="1" x14ac:dyDescent="0.2">
      <c r="A286" s="703" t="s">
        <v>382</v>
      </c>
      <c r="B286" s="704"/>
      <c r="C286" s="455">
        <f>SUM(E286:F286)</f>
        <v>0</v>
      </c>
      <c r="D286" s="334"/>
      <c r="E286" s="334"/>
      <c r="F286" s="334"/>
      <c r="G286" s="334"/>
      <c r="H286" s="334"/>
      <c r="I286" s="334"/>
      <c r="J286" s="334"/>
      <c r="K286" s="334"/>
      <c r="L286" s="334"/>
      <c r="M286" s="334"/>
    </row>
    <row r="287" spans="1:13" ht="15" customHeight="1" x14ac:dyDescent="0.2">
      <c r="A287" s="711" t="s">
        <v>383</v>
      </c>
      <c r="B287" s="712"/>
      <c r="C287" s="455">
        <f>SUM(E287:F287)</f>
        <v>1</v>
      </c>
      <c r="D287" s="334">
        <v>1</v>
      </c>
      <c r="E287" s="334"/>
      <c r="F287" s="334">
        <v>1</v>
      </c>
      <c r="G287" s="334"/>
      <c r="H287" s="334">
        <v>1</v>
      </c>
      <c r="I287" s="334"/>
      <c r="J287" s="334"/>
      <c r="K287" s="334"/>
      <c r="L287" s="334"/>
      <c r="M287" s="334"/>
    </row>
    <row r="288" spans="1:13" ht="15" customHeight="1" x14ac:dyDescent="0.2">
      <c r="A288" s="703" t="s">
        <v>384</v>
      </c>
      <c r="B288" s="704"/>
      <c r="C288" s="455">
        <f>SUM(E288:F288)</f>
        <v>0</v>
      </c>
      <c r="D288" s="334"/>
      <c r="E288" s="334"/>
      <c r="F288" s="334"/>
      <c r="G288" s="334"/>
      <c r="H288" s="334"/>
      <c r="I288" s="334"/>
      <c r="J288" s="334"/>
      <c r="K288" s="334"/>
      <c r="L288" s="334"/>
      <c r="M288" s="334"/>
    </row>
    <row r="289" spans="1:13" ht="15" customHeight="1" x14ac:dyDescent="0.2">
      <c r="A289" s="485"/>
      <c r="B289" s="235" t="s">
        <v>385</v>
      </c>
      <c r="C289" s="455">
        <f t="shared" ref="C289:M289" si="32">SUM(C286:C288)</f>
        <v>1</v>
      </c>
      <c r="D289" s="455">
        <f t="shared" si="32"/>
        <v>1</v>
      </c>
      <c r="E289" s="455">
        <f t="shared" si="32"/>
        <v>0</v>
      </c>
      <c r="F289" s="455">
        <f t="shared" si="32"/>
        <v>1</v>
      </c>
      <c r="G289" s="455">
        <f t="shared" si="32"/>
        <v>0</v>
      </c>
      <c r="H289" s="455">
        <f t="shared" si="32"/>
        <v>1</v>
      </c>
      <c r="I289" s="455">
        <f t="shared" si="32"/>
        <v>0</v>
      </c>
      <c r="J289" s="455">
        <f t="shared" si="32"/>
        <v>0</v>
      </c>
      <c r="K289" s="455">
        <f t="shared" si="32"/>
        <v>0</v>
      </c>
      <c r="L289" s="455">
        <f t="shared" si="32"/>
        <v>0</v>
      </c>
      <c r="M289" s="455">
        <f t="shared" si="32"/>
        <v>0</v>
      </c>
    </row>
    <row r="290" spans="1:13" ht="15" customHeight="1" x14ac:dyDescent="0.2">
      <c r="A290" s="705" t="s">
        <v>386</v>
      </c>
      <c r="B290" s="706" t="s">
        <v>387</v>
      </c>
      <c r="C290" s="455">
        <f t="shared" ref="C290:C297" si="33">SUM(E290:F290)</f>
        <v>4</v>
      </c>
      <c r="D290" s="334">
        <v>4</v>
      </c>
      <c r="E290" s="334"/>
      <c r="F290" s="334">
        <v>4</v>
      </c>
      <c r="G290" s="334"/>
      <c r="H290" s="334">
        <v>4</v>
      </c>
      <c r="I290" s="334"/>
      <c r="J290" s="334"/>
      <c r="K290" s="334"/>
      <c r="L290" s="334"/>
      <c r="M290" s="334"/>
    </row>
    <row r="291" spans="1:13" ht="15" customHeight="1" x14ac:dyDescent="0.2">
      <c r="A291" s="705" t="s">
        <v>388</v>
      </c>
      <c r="B291" s="706" t="s">
        <v>388</v>
      </c>
      <c r="C291" s="455">
        <f t="shared" si="33"/>
        <v>0</v>
      </c>
      <c r="D291" s="334"/>
      <c r="E291" s="334"/>
      <c r="F291" s="334"/>
      <c r="G291" s="334"/>
      <c r="H291" s="334"/>
      <c r="I291" s="334"/>
      <c r="J291" s="334"/>
      <c r="K291" s="334"/>
      <c r="L291" s="334"/>
      <c r="M291" s="334"/>
    </row>
    <row r="292" spans="1:13" ht="15" customHeight="1" x14ac:dyDescent="0.2">
      <c r="A292" s="705" t="s">
        <v>389</v>
      </c>
      <c r="B292" s="706" t="s">
        <v>389</v>
      </c>
      <c r="C292" s="455">
        <f t="shared" si="33"/>
        <v>2</v>
      </c>
      <c r="D292" s="334">
        <v>2</v>
      </c>
      <c r="E292" s="334"/>
      <c r="F292" s="334">
        <v>2</v>
      </c>
      <c r="G292" s="334"/>
      <c r="H292" s="334">
        <v>2</v>
      </c>
      <c r="I292" s="334"/>
      <c r="J292" s="334"/>
      <c r="K292" s="334"/>
      <c r="L292" s="334"/>
      <c r="M292" s="334"/>
    </row>
    <row r="293" spans="1:13" ht="15" customHeight="1" x14ac:dyDescent="0.2">
      <c r="A293" s="707" t="s">
        <v>390</v>
      </c>
      <c r="B293" s="708"/>
      <c r="C293" s="455">
        <f t="shared" si="33"/>
        <v>19</v>
      </c>
      <c r="D293" s="334">
        <v>19</v>
      </c>
      <c r="E293" s="334"/>
      <c r="F293" s="334">
        <v>19</v>
      </c>
      <c r="G293" s="334"/>
      <c r="H293" s="334">
        <v>19</v>
      </c>
      <c r="I293" s="334"/>
      <c r="J293" s="334"/>
      <c r="K293" s="334"/>
      <c r="L293" s="334"/>
      <c r="M293" s="334"/>
    </row>
    <row r="294" spans="1:13" ht="15" customHeight="1" x14ac:dyDescent="0.2">
      <c r="A294" s="707" t="s">
        <v>56</v>
      </c>
      <c r="B294" s="708" t="s">
        <v>56</v>
      </c>
      <c r="C294" s="455">
        <f t="shared" si="33"/>
        <v>0</v>
      </c>
      <c r="D294" s="334"/>
      <c r="E294" s="334"/>
      <c r="F294" s="334"/>
      <c r="G294" s="334"/>
      <c r="H294" s="334"/>
      <c r="I294" s="334"/>
      <c r="J294" s="334"/>
      <c r="K294" s="334"/>
      <c r="L294" s="334"/>
      <c r="M294" s="334"/>
    </row>
    <row r="295" spans="1:13" ht="15" customHeight="1" x14ac:dyDescent="0.2">
      <c r="A295" s="703" t="s">
        <v>41</v>
      </c>
      <c r="B295" s="704"/>
      <c r="C295" s="455">
        <f t="shared" si="33"/>
        <v>2</v>
      </c>
      <c r="D295" s="334">
        <v>2</v>
      </c>
      <c r="E295" s="334"/>
      <c r="F295" s="334">
        <v>2</v>
      </c>
      <c r="G295" s="334"/>
      <c r="H295" s="334">
        <v>2</v>
      </c>
      <c r="I295" s="334"/>
      <c r="J295" s="334"/>
      <c r="K295" s="334"/>
      <c r="L295" s="334"/>
      <c r="M295" s="334"/>
    </row>
    <row r="296" spans="1:13" ht="30" customHeight="1" x14ac:dyDescent="0.2">
      <c r="A296" s="707" t="s">
        <v>391</v>
      </c>
      <c r="B296" s="708" t="s">
        <v>391</v>
      </c>
      <c r="C296" s="455">
        <f t="shared" si="33"/>
        <v>0</v>
      </c>
      <c r="D296" s="334"/>
      <c r="E296" s="334"/>
      <c r="F296" s="334"/>
      <c r="G296" s="334"/>
      <c r="H296" s="334"/>
      <c r="I296" s="334"/>
      <c r="J296" s="334"/>
      <c r="K296" s="334"/>
      <c r="L296" s="334"/>
      <c r="M296" s="334"/>
    </row>
    <row r="297" spans="1:13" ht="15" customHeight="1" x14ac:dyDescent="0.2">
      <c r="A297" s="707" t="s">
        <v>38</v>
      </c>
      <c r="B297" s="708" t="s">
        <v>38</v>
      </c>
      <c r="C297" s="455">
        <f t="shared" si="33"/>
        <v>0</v>
      </c>
      <c r="D297" s="334"/>
      <c r="E297" s="334"/>
      <c r="F297" s="334"/>
      <c r="G297" s="334"/>
      <c r="H297" s="334"/>
      <c r="I297" s="334"/>
      <c r="J297" s="334"/>
      <c r="K297" s="334"/>
      <c r="L297" s="334"/>
      <c r="M297" s="334"/>
    </row>
    <row r="298" spans="1:13" ht="15" customHeight="1" x14ac:dyDescent="0.2">
      <c r="A298" s="486"/>
      <c r="B298" s="235" t="s">
        <v>392</v>
      </c>
      <c r="C298" s="455">
        <f t="shared" ref="C298:M298" si="34">SUM(C290:C297)</f>
        <v>27</v>
      </c>
      <c r="D298" s="455">
        <f t="shared" si="34"/>
        <v>27</v>
      </c>
      <c r="E298" s="455">
        <f t="shared" si="34"/>
        <v>0</v>
      </c>
      <c r="F298" s="455">
        <f t="shared" si="34"/>
        <v>27</v>
      </c>
      <c r="G298" s="455">
        <f t="shared" si="34"/>
        <v>0</v>
      </c>
      <c r="H298" s="455">
        <f t="shared" si="34"/>
        <v>27</v>
      </c>
      <c r="I298" s="455">
        <f t="shared" si="34"/>
        <v>0</v>
      </c>
      <c r="J298" s="455">
        <f t="shared" si="34"/>
        <v>0</v>
      </c>
      <c r="K298" s="455">
        <f t="shared" si="34"/>
        <v>0</v>
      </c>
      <c r="L298" s="455">
        <f t="shared" si="34"/>
        <v>0</v>
      </c>
      <c r="M298" s="455">
        <f t="shared" si="34"/>
        <v>0</v>
      </c>
    </row>
    <row r="299" spans="1:13" ht="15" customHeight="1" x14ac:dyDescent="0.2">
      <c r="A299" s="711" t="s">
        <v>393</v>
      </c>
      <c r="B299" s="712"/>
      <c r="C299" s="455">
        <f t="shared" ref="C299:C304" si="35">SUM(E299:F299)</f>
        <v>0</v>
      </c>
      <c r="D299" s="334"/>
      <c r="E299" s="334"/>
      <c r="F299" s="334"/>
      <c r="G299" s="334"/>
      <c r="H299" s="334"/>
      <c r="I299" s="334"/>
      <c r="J299" s="334"/>
      <c r="K299" s="334"/>
      <c r="L299" s="334"/>
      <c r="M299" s="334"/>
    </row>
    <row r="300" spans="1:13" ht="15" customHeight="1" x14ac:dyDescent="0.2">
      <c r="A300" s="711" t="s">
        <v>394</v>
      </c>
      <c r="B300" s="712"/>
      <c r="C300" s="455">
        <f t="shared" si="35"/>
        <v>0</v>
      </c>
      <c r="D300" s="334"/>
      <c r="E300" s="334"/>
      <c r="F300" s="334"/>
      <c r="G300" s="334"/>
      <c r="H300" s="334"/>
      <c r="I300" s="334"/>
      <c r="J300" s="334"/>
      <c r="K300" s="334"/>
      <c r="L300" s="334"/>
      <c r="M300" s="334"/>
    </row>
    <row r="301" spans="1:13" ht="15" customHeight="1" x14ac:dyDescent="0.2">
      <c r="A301" s="711" t="s">
        <v>395</v>
      </c>
      <c r="B301" s="712"/>
      <c r="C301" s="455">
        <f t="shared" si="35"/>
        <v>0</v>
      </c>
      <c r="D301" s="334"/>
      <c r="E301" s="334"/>
      <c r="F301" s="334"/>
      <c r="G301" s="334"/>
      <c r="H301" s="334"/>
      <c r="I301" s="334"/>
      <c r="J301" s="334"/>
      <c r="K301" s="334"/>
      <c r="L301" s="334"/>
      <c r="M301" s="334"/>
    </row>
    <row r="302" spans="1:13" ht="15" customHeight="1" x14ac:dyDescent="0.2">
      <c r="A302" s="703" t="s">
        <v>396</v>
      </c>
      <c r="B302" s="704"/>
      <c r="C302" s="455">
        <f t="shared" si="35"/>
        <v>0</v>
      </c>
      <c r="D302" s="334"/>
      <c r="E302" s="334"/>
      <c r="F302" s="334"/>
      <c r="G302" s="334"/>
      <c r="H302" s="334"/>
      <c r="I302" s="334"/>
      <c r="J302" s="334"/>
      <c r="K302" s="334"/>
      <c r="L302" s="334"/>
      <c r="M302" s="334"/>
    </row>
    <row r="303" spans="1:13" ht="15" customHeight="1" x14ac:dyDescent="0.2">
      <c r="A303" s="703" t="s">
        <v>397</v>
      </c>
      <c r="B303" s="704"/>
      <c r="C303" s="455">
        <f t="shared" si="35"/>
        <v>1</v>
      </c>
      <c r="D303" s="334">
        <v>1</v>
      </c>
      <c r="E303" s="334"/>
      <c r="F303" s="334">
        <v>1</v>
      </c>
      <c r="G303" s="334"/>
      <c r="H303" s="334">
        <v>1</v>
      </c>
      <c r="I303" s="334"/>
      <c r="J303" s="334"/>
      <c r="K303" s="334"/>
      <c r="L303" s="334"/>
      <c r="M303" s="334"/>
    </row>
    <row r="304" spans="1:13" ht="15" customHeight="1" x14ac:dyDescent="0.2">
      <c r="A304" s="703" t="s">
        <v>398</v>
      </c>
      <c r="B304" s="704"/>
      <c r="C304" s="455">
        <f t="shared" si="35"/>
        <v>1</v>
      </c>
      <c r="D304" s="334">
        <v>1</v>
      </c>
      <c r="E304" s="334"/>
      <c r="F304" s="334">
        <v>1</v>
      </c>
      <c r="G304" s="334"/>
      <c r="H304" s="334">
        <v>1</v>
      </c>
      <c r="I304" s="334"/>
      <c r="J304" s="334"/>
      <c r="K304" s="334"/>
      <c r="L304" s="334"/>
      <c r="M304" s="334"/>
    </row>
    <row r="305" spans="1:13" ht="15" customHeight="1" x14ac:dyDescent="0.2">
      <c r="A305" s="486"/>
      <c r="B305" s="235" t="s">
        <v>399</v>
      </c>
      <c r="C305" s="455">
        <f t="shared" ref="C305:M305" si="36">SUM(C299:C304)</f>
        <v>2</v>
      </c>
      <c r="D305" s="455">
        <f t="shared" si="36"/>
        <v>2</v>
      </c>
      <c r="E305" s="455">
        <f t="shared" si="36"/>
        <v>0</v>
      </c>
      <c r="F305" s="455">
        <f t="shared" si="36"/>
        <v>2</v>
      </c>
      <c r="G305" s="455">
        <f t="shared" si="36"/>
        <v>0</v>
      </c>
      <c r="H305" s="455">
        <f t="shared" si="36"/>
        <v>2</v>
      </c>
      <c r="I305" s="455">
        <f t="shared" si="36"/>
        <v>0</v>
      </c>
      <c r="J305" s="455">
        <f t="shared" si="36"/>
        <v>0</v>
      </c>
      <c r="K305" s="455">
        <f t="shared" si="36"/>
        <v>0</v>
      </c>
      <c r="L305" s="455">
        <f t="shared" si="36"/>
        <v>0</v>
      </c>
      <c r="M305" s="455">
        <f t="shared" si="36"/>
        <v>0</v>
      </c>
    </row>
    <row r="306" spans="1:13" ht="15" customHeight="1" x14ac:dyDescent="0.2">
      <c r="A306" s="703" t="s">
        <v>143</v>
      </c>
      <c r="B306" s="704" t="s">
        <v>143</v>
      </c>
      <c r="C306" s="455">
        <f>SUM(E306:F306)</f>
        <v>0</v>
      </c>
      <c r="D306" s="335"/>
      <c r="E306" s="334"/>
      <c r="F306" s="334"/>
      <c r="G306" s="334"/>
      <c r="H306" s="334"/>
      <c r="I306" s="334"/>
      <c r="J306" s="334"/>
      <c r="K306" s="334"/>
      <c r="L306" s="334"/>
      <c r="M306" s="334"/>
    </row>
    <row r="307" spans="1:13" ht="15" customHeight="1" x14ac:dyDescent="0.2">
      <c r="A307" s="703" t="s">
        <v>145</v>
      </c>
      <c r="B307" s="704" t="s">
        <v>145</v>
      </c>
      <c r="C307" s="455">
        <f>SUM(E307:F307)</f>
        <v>0</v>
      </c>
      <c r="D307" s="335"/>
      <c r="E307" s="334"/>
      <c r="F307" s="334"/>
      <c r="G307" s="334"/>
      <c r="H307" s="334"/>
      <c r="I307" s="334"/>
      <c r="J307" s="334"/>
      <c r="K307" s="334"/>
      <c r="L307" s="334"/>
      <c r="M307" s="334"/>
    </row>
    <row r="308" spans="1:13" ht="32.25" customHeight="1" x14ac:dyDescent="0.2">
      <c r="A308" s="703" t="s">
        <v>400</v>
      </c>
      <c r="B308" s="704"/>
      <c r="C308" s="455">
        <f>SUM(E308:F308)</f>
        <v>0</v>
      </c>
      <c r="D308" s="335"/>
      <c r="E308" s="335"/>
      <c r="F308" s="335"/>
      <c r="G308" s="335"/>
      <c r="H308" s="335"/>
      <c r="I308" s="335"/>
      <c r="J308" s="335"/>
      <c r="K308" s="335"/>
      <c r="L308" s="335"/>
      <c r="M308" s="335"/>
    </row>
    <row r="309" spans="1:13" ht="15" customHeight="1" x14ac:dyDescent="0.2">
      <c r="A309" s="703" t="s">
        <v>281</v>
      </c>
      <c r="B309" s="704"/>
      <c r="C309" s="455">
        <f>SUM(E309:F309)</f>
        <v>0</v>
      </c>
      <c r="D309" s="335"/>
      <c r="E309" s="335"/>
      <c r="F309" s="335"/>
      <c r="G309" s="335"/>
      <c r="H309" s="335"/>
      <c r="I309" s="335"/>
      <c r="J309" s="335"/>
      <c r="K309" s="335"/>
      <c r="L309" s="335"/>
      <c r="M309" s="335"/>
    </row>
    <row r="310" spans="1:13" ht="15" customHeight="1" x14ac:dyDescent="0.2">
      <c r="A310" s="703" t="s">
        <v>282</v>
      </c>
      <c r="B310" s="704"/>
      <c r="C310" s="455">
        <f>SUM(E310:F310)</f>
        <v>0</v>
      </c>
      <c r="D310" s="335"/>
      <c r="E310" s="335"/>
      <c r="F310" s="335"/>
      <c r="G310" s="335"/>
      <c r="H310" s="335"/>
      <c r="I310" s="335"/>
      <c r="J310" s="335"/>
      <c r="K310" s="335"/>
      <c r="L310" s="335"/>
      <c r="M310" s="335"/>
    </row>
    <row r="311" spans="1:13" ht="15" customHeight="1" x14ac:dyDescent="0.2">
      <c r="A311" s="236"/>
      <c r="B311" s="237" t="s">
        <v>401</v>
      </c>
      <c r="C311" s="455">
        <f>SUM(C306:C310)</f>
        <v>0</v>
      </c>
      <c r="D311" s="455">
        <f>SUM(D306:D310)</f>
        <v>0</v>
      </c>
      <c r="E311" s="455">
        <f t="shared" ref="E311:M311" si="37">SUM(E306:E310)</f>
        <v>0</v>
      </c>
      <c r="F311" s="455">
        <f t="shared" si="37"/>
        <v>0</v>
      </c>
      <c r="G311" s="455">
        <f t="shared" si="37"/>
        <v>0</v>
      </c>
      <c r="H311" s="455">
        <f t="shared" si="37"/>
        <v>0</v>
      </c>
      <c r="I311" s="455">
        <f t="shared" si="37"/>
        <v>0</v>
      </c>
      <c r="J311" s="455">
        <f t="shared" si="37"/>
        <v>0</v>
      </c>
      <c r="K311" s="455">
        <f t="shared" si="37"/>
        <v>0</v>
      </c>
      <c r="L311" s="455">
        <f t="shared" si="37"/>
        <v>0</v>
      </c>
      <c r="M311" s="455">
        <f t="shared" si="37"/>
        <v>0</v>
      </c>
    </row>
    <row r="312" spans="1:13" ht="15" customHeight="1" x14ac:dyDescent="0.2">
      <c r="A312" s="238"/>
      <c r="B312" s="239" t="s">
        <v>160</v>
      </c>
      <c r="C312" s="240">
        <f t="shared" ref="C312:M312" si="38">SUM(C277+C281+C285+C289+C298+C305+C311)</f>
        <v>31</v>
      </c>
      <c r="D312" s="240">
        <f t="shared" si="38"/>
        <v>30</v>
      </c>
      <c r="E312" s="240">
        <f t="shared" si="38"/>
        <v>0</v>
      </c>
      <c r="F312" s="240">
        <f t="shared" si="38"/>
        <v>31</v>
      </c>
      <c r="G312" s="240">
        <f t="shared" si="38"/>
        <v>0</v>
      </c>
      <c r="H312" s="240">
        <f t="shared" si="38"/>
        <v>31</v>
      </c>
      <c r="I312" s="240">
        <f t="shared" si="38"/>
        <v>0</v>
      </c>
      <c r="J312" s="240">
        <f t="shared" si="38"/>
        <v>0</v>
      </c>
      <c r="K312" s="240">
        <f t="shared" si="38"/>
        <v>0</v>
      </c>
      <c r="L312" s="240">
        <f t="shared" si="38"/>
        <v>0</v>
      </c>
      <c r="M312" s="240">
        <f t="shared" si="38"/>
        <v>0</v>
      </c>
    </row>
  </sheetData>
  <mergeCells count="198">
    <mergeCell ref="A309:B309"/>
    <mergeCell ref="A310:B310"/>
    <mergeCell ref="A302:B302"/>
    <mergeCell ref="A303:B303"/>
    <mergeCell ref="A304:B304"/>
    <mergeCell ref="A306:B306"/>
    <mergeCell ref="A307:B307"/>
    <mergeCell ref="A308:B308"/>
    <mergeCell ref="A295:B295"/>
    <mergeCell ref="A296:B296"/>
    <mergeCell ref="A297:B297"/>
    <mergeCell ref="A299:B299"/>
    <mergeCell ref="A300:B300"/>
    <mergeCell ref="A301:B301"/>
    <mergeCell ref="A288:B288"/>
    <mergeCell ref="A290:B290"/>
    <mergeCell ref="A291:B291"/>
    <mergeCell ref="A292:B292"/>
    <mergeCell ref="A293:B293"/>
    <mergeCell ref="A294:B294"/>
    <mergeCell ref="A281:B281"/>
    <mergeCell ref="A282:B282"/>
    <mergeCell ref="A283:B283"/>
    <mergeCell ref="A284:B284"/>
    <mergeCell ref="A286:B286"/>
    <mergeCell ref="A287:B287"/>
    <mergeCell ref="A274:B274"/>
    <mergeCell ref="A275:B275"/>
    <mergeCell ref="A276:B276"/>
    <mergeCell ref="A278:B278"/>
    <mergeCell ref="A279:B279"/>
    <mergeCell ref="A280:B280"/>
    <mergeCell ref="C270:C271"/>
    <mergeCell ref="D270:D271"/>
    <mergeCell ref="E270:F270"/>
    <mergeCell ref="G270:I270"/>
    <mergeCell ref="A272:B272"/>
    <mergeCell ref="A273:B273"/>
    <mergeCell ref="A261:B261"/>
    <mergeCell ref="A262:B262"/>
    <mergeCell ref="A263:B263"/>
    <mergeCell ref="A265:B265"/>
    <mergeCell ref="A266:A268"/>
    <mergeCell ref="A270:B271"/>
    <mergeCell ref="A255:A256"/>
    <mergeCell ref="A257:B257"/>
    <mergeCell ref="A259:B260"/>
    <mergeCell ref="C259:C260"/>
    <mergeCell ref="D259:I259"/>
    <mergeCell ref="J259:J260"/>
    <mergeCell ref="A247:B247"/>
    <mergeCell ref="A248:B248"/>
    <mergeCell ref="A249:B249"/>
    <mergeCell ref="A250:B250"/>
    <mergeCell ref="A251:B251"/>
    <mergeCell ref="A252:B252"/>
    <mergeCell ref="A232:A234"/>
    <mergeCell ref="A235:A237"/>
    <mergeCell ref="A238:A240"/>
    <mergeCell ref="A241:A243"/>
    <mergeCell ref="A245:B245"/>
    <mergeCell ref="A246:B246"/>
    <mergeCell ref="A212:A214"/>
    <mergeCell ref="A215:A217"/>
    <mergeCell ref="A218:A220"/>
    <mergeCell ref="A223:A225"/>
    <mergeCell ref="A226:A228"/>
    <mergeCell ref="A229:A231"/>
    <mergeCell ref="Q209:Q211"/>
    <mergeCell ref="D210:D211"/>
    <mergeCell ref="E210:F210"/>
    <mergeCell ref="G210:G211"/>
    <mergeCell ref="H210:H211"/>
    <mergeCell ref="I210:I211"/>
    <mergeCell ref="D204:D205"/>
    <mergeCell ref="A206:B206"/>
    <mergeCell ref="A207:B207"/>
    <mergeCell ref="A208:B208"/>
    <mergeCell ref="A209:B211"/>
    <mergeCell ref="C209:C211"/>
    <mergeCell ref="D209:G209"/>
    <mergeCell ref="J210:J211"/>
    <mergeCell ref="K210:K211"/>
    <mergeCell ref="L210:L211"/>
    <mergeCell ref="M210:M211"/>
    <mergeCell ref="O210:O211"/>
    <mergeCell ref="P210:P211"/>
    <mergeCell ref="H209:J209"/>
    <mergeCell ref="K209:M209"/>
    <mergeCell ref="N209:N211"/>
    <mergeCell ref="O209:P209"/>
    <mergeCell ref="A199:B199"/>
    <mergeCell ref="A200:B200"/>
    <mergeCell ref="A201:A202"/>
    <mergeCell ref="A203:B203"/>
    <mergeCell ref="A204:B205"/>
    <mergeCell ref="C204:C205"/>
    <mergeCell ref="V172:V174"/>
    <mergeCell ref="E173:G173"/>
    <mergeCell ref="H173:J173"/>
    <mergeCell ref="A195:B195"/>
    <mergeCell ref="A196:F196"/>
    <mergeCell ref="A197:B198"/>
    <mergeCell ref="C197:C198"/>
    <mergeCell ref="D197:D198"/>
    <mergeCell ref="E197:E198"/>
    <mergeCell ref="F197:F198"/>
    <mergeCell ref="O172:O174"/>
    <mergeCell ref="P172:Q173"/>
    <mergeCell ref="R172:R174"/>
    <mergeCell ref="S172:S174"/>
    <mergeCell ref="T172:T174"/>
    <mergeCell ref="U172:U174"/>
    <mergeCell ref="A170:B170"/>
    <mergeCell ref="A171:B171"/>
    <mergeCell ref="A172:B174"/>
    <mergeCell ref="C172:C174"/>
    <mergeCell ref="D172:D174"/>
    <mergeCell ref="E172:J172"/>
    <mergeCell ref="K172:K174"/>
    <mergeCell ref="L172:N173"/>
    <mergeCell ref="N159:N161"/>
    <mergeCell ref="Q159:Q161"/>
    <mergeCell ref="R159:R161"/>
    <mergeCell ref="D160:D161"/>
    <mergeCell ref="E160:F160"/>
    <mergeCell ref="G160:G161"/>
    <mergeCell ref="H160:H161"/>
    <mergeCell ref="I160:I161"/>
    <mergeCell ref="J160:J161"/>
    <mergeCell ref="A157:B157"/>
    <mergeCell ref="A159:B161"/>
    <mergeCell ref="C159:C161"/>
    <mergeCell ref="D159:G159"/>
    <mergeCell ref="H159:J159"/>
    <mergeCell ref="K159:M159"/>
    <mergeCell ref="K160:K161"/>
    <mergeCell ref="L160:L161"/>
    <mergeCell ref="M160:M161"/>
    <mergeCell ref="O160:O161"/>
    <mergeCell ref="P160:P161"/>
    <mergeCell ref="O159:P159"/>
    <mergeCell ref="O150:O151"/>
    <mergeCell ref="P150:P151"/>
    <mergeCell ref="A152:B152"/>
    <mergeCell ref="A154:B154"/>
    <mergeCell ref="A155:B155"/>
    <mergeCell ref="A156:B156"/>
    <mergeCell ref="O149:P149"/>
    <mergeCell ref="Q149:Q151"/>
    <mergeCell ref="R149:R151"/>
    <mergeCell ref="D150:D151"/>
    <mergeCell ref="E150:F150"/>
    <mergeCell ref="G150:G151"/>
    <mergeCell ref="H150:H151"/>
    <mergeCell ref="I150:I151"/>
    <mergeCell ref="J150:J151"/>
    <mergeCell ref="K150:K151"/>
    <mergeCell ref="A149:B151"/>
    <mergeCell ref="C149:C151"/>
    <mergeCell ref="D149:G149"/>
    <mergeCell ref="H149:J149"/>
    <mergeCell ref="K149:M149"/>
    <mergeCell ref="N149:N151"/>
    <mergeCell ref="L150:L151"/>
    <mergeCell ref="M150:M151"/>
    <mergeCell ref="A136:B136"/>
    <mergeCell ref="A140:A143"/>
    <mergeCell ref="A146:B146"/>
    <mergeCell ref="A147:B147"/>
    <mergeCell ref="R120:R122"/>
    <mergeCell ref="S120:S122"/>
    <mergeCell ref="D121:D122"/>
    <mergeCell ref="E121:F121"/>
    <mergeCell ref="G121:G122"/>
    <mergeCell ref="H121:H122"/>
    <mergeCell ref="I121:I122"/>
    <mergeCell ref="J121:J122"/>
    <mergeCell ref="K121:K122"/>
    <mergeCell ref="L121:L122"/>
    <mergeCell ref="D120:G120"/>
    <mergeCell ref="H120:J120"/>
    <mergeCell ref="K120:M120"/>
    <mergeCell ref="N120:N122"/>
    <mergeCell ref="O120:P120"/>
    <mergeCell ref="Q120:Q122"/>
    <mergeCell ref="M121:M122"/>
    <mergeCell ref="O121:O122"/>
    <mergeCell ref="P121:P122"/>
    <mergeCell ref="A8:C8"/>
    <mergeCell ref="A57:B57"/>
    <mergeCell ref="A86:B86"/>
    <mergeCell ref="A96:B96"/>
    <mergeCell ref="A102:B102"/>
    <mergeCell ref="A120:B122"/>
    <mergeCell ref="C120:C122"/>
    <mergeCell ref="A123:B123"/>
    <mergeCell ref="A129:A132"/>
  </mergeCells>
  <dataValidations count="1">
    <dataValidation allowBlank="1" showInputMessage="1" showErrorMessage="1" errorTitle="ERROR" error="Por favor ingrese solo Números." sqref="R152:R159 A1:A238 R1:R149 S1:V172 W1:XFD1048576 S175:V1048576 A241:A1048576 R162:R1048576 B1:Q1048576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2"/>
  <sheetViews>
    <sheetView topLeftCell="D171" zoomScale="80" zoomScaleNormal="80" workbookViewId="0">
      <selection activeCell="K178" sqref="K178"/>
    </sheetView>
  </sheetViews>
  <sheetFormatPr baseColWidth="10" defaultColWidth="11.42578125" defaultRowHeight="14.25" x14ac:dyDescent="0.2"/>
  <cols>
    <col min="1" max="1" width="23.5703125" style="5" customWidth="1"/>
    <col min="2" max="2" width="122.5703125" style="4" customWidth="1"/>
    <col min="3" max="3" width="24.5703125" style="5" customWidth="1"/>
    <col min="4" max="5" width="20.7109375" style="5" customWidth="1"/>
    <col min="6" max="6" width="18.42578125" style="5" customWidth="1"/>
    <col min="7" max="7" width="24.5703125" style="5" bestFit="1" customWidth="1"/>
    <col min="8" max="9" width="15.7109375" style="5" customWidth="1"/>
    <col min="10" max="10" width="16.7109375" style="5" customWidth="1"/>
    <col min="11" max="12" width="17" style="5" customWidth="1"/>
    <col min="13" max="13" width="18.28515625" style="5" customWidth="1"/>
    <col min="14" max="14" width="18.5703125" style="5" customWidth="1"/>
    <col min="15" max="15" width="14.140625" style="5" customWidth="1"/>
    <col min="16" max="16" width="12.7109375" style="5" customWidth="1"/>
    <col min="17" max="17" width="14.7109375" style="5" customWidth="1"/>
    <col min="18" max="18" width="22" style="5" customWidth="1"/>
    <col min="19" max="22" width="22.7109375" style="5" customWidth="1"/>
    <col min="23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2">
      <c r="A1" s="1" t="s">
        <v>0</v>
      </c>
      <c r="B1" s="2"/>
    </row>
    <row r="2" spans="1:14" s="3" customFormat="1" ht="15" customHeight="1" x14ac:dyDescent="0.2">
      <c r="A2" s="1" t="str">
        <f>CONCATENATE("COMUNA: ",[9]NOMBRE!B2," - ","( ",[9]NOMBRE!C2,[9]NOMBRE!D2,[9]NOMBRE!E2,[9]NOMBRE!F2,[9]NOMBRE!G2," )")</f>
        <v>COMUNA: LINARES - ( 07401 )</v>
      </c>
      <c r="B2" s="2"/>
    </row>
    <row r="3" spans="1:14" ht="15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14" ht="15" customHeight="1" x14ac:dyDescent="0.2">
      <c r="A4" s="1" t="str">
        <f>CONCATENATE("MES: ",[9]NOMBRE!B6," - ","( ",[9]NOMBRE!C6,[9]NOMBRE!D6," )")</f>
        <v>MES: AGOSTO - ( 08 )</v>
      </c>
    </row>
    <row r="5" spans="1:14" s="3" customFormat="1" ht="15" customHeight="1" x14ac:dyDescent="0.2">
      <c r="A5" s="1" t="str">
        <f>CONCATENATE("AÑO: ",[9]NOMBRE!B7)</f>
        <v>AÑO: 2022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ht="14.25" customHeigh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ht="15.95" customHeight="1" x14ac:dyDescent="0.2">
      <c r="A8" s="546" t="s">
        <v>2</v>
      </c>
      <c r="B8" s="546"/>
      <c r="C8" s="546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42" customHeight="1" x14ac:dyDescent="0.2">
      <c r="A9" s="8" t="s">
        <v>3</v>
      </c>
      <c r="B9" s="8" t="s">
        <v>4</v>
      </c>
      <c r="C9" s="471" t="s">
        <v>5</v>
      </c>
      <c r="D9" s="471" t="s">
        <v>6</v>
      </c>
      <c r="E9" s="471" t="s">
        <v>7</v>
      </c>
      <c r="F9" s="7"/>
      <c r="G9" s="458">
        <f>+E56+E77+E85+E95+E101+E110+E115+E118+S123+S136+R157+R170+V195+E252</f>
        <v>2196438330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2">
      <c r="A10" s="10"/>
      <c r="B10" s="11" t="s">
        <v>8</v>
      </c>
      <c r="C10" s="340">
        <f>SUM(C11:C18)</f>
        <v>12837</v>
      </c>
      <c r="D10" s="340">
        <f>SUM(D11:D18)</f>
        <v>12498</v>
      </c>
      <c r="E10" s="341">
        <f>SUM(E11:E18)</f>
        <v>109090990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4.1" customHeight="1" x14ac:dyDescent="0.2">
      <c r="A11" s="241"/>
      <c r="B11" s="242" t="s">
        <v>9</v>
      </c>
      <c r="C11" s="342">
        <f>[9]B!C54</f>
        <v>0</v>
      </c>
      <c r="D11" s="342">
        <f>[9]B!E54</f>
        <v>0</v>
      </c>
      <c r="E11" s="15">
        <f>[9]B!AL54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4.1" customHeight="1" x14ac:dyDescent="0.2">
      <c r="A12" s="241"/>
      <c r="B12" s="242" t="s">
        <v>10</v>
      </c>
      <c r="C12" s="342">
        <f>[9]B!C52</f>
        <v>8107</v>
      </c>
      <c r="D12" s="342">
        <f>[9]B!E52</f>
        <v>8024</v>
      </c>
      <c r="E12" s="15">
        <f>[9]B!AL52</f>
        <v>69568080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4.1" customHeight="1" x14ac:dyDescent="0.2">
      <c r="A13" s="241"/>
      <c r="B13" s="242" t="s">
        <v>11</v>
      </c>
      <c r="C13" s="342">
        <f>[9]B!C56</f>
        <v>4441</v>
      </c>
      <c r="D13" s="342">
        <f>[9]B!E56</f>
        <v>4245</v>
      </c>
      <c r="E13" s="15">
        <f>[9]B!AL56</f>
        <v>36804150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4.1" customHeight="1" x14ac:dyDescent="0.2">
      <c r="A14" s="241"/>
      <c r="B14" s="242" t="s">
        <v>12</v>
      </c>
      <c r="C14" s="342">
        <f>[9]B!C55</f>
        <v>171</v>
      </c>
      <c r="D14" s="342">
        <f>[9]B!E55</f>
        <v>111</v>
      </c>
      <c r="E14" s="15">
        <f>[9]B!AL55</f>
        <v>1784880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4.1" customHeight="1" x14ac:dyDescent="0.2">
      <c r="A15" s="241"/>
      <c r="B15" s="242" t="s">
        <v>13</v>
      </c>
      <c r="C15" s="342">
        <f>[9]B!C119</f>
        <v>115</v>
      </c>
      <c r="D15" s="342">
        <f>[9]B!E119</f>
        <v>115</v>
      </c>
      <c r="E15" s="15">
        <f>[9]B!AL119</f>
        <v>829150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4.1" customHeight="1" x14ac:dyDescent="0.2">
      <c r="A16" s="241"/>
      <c r="B16" s="242" t="s">
        <v>14</v>
      </c>
      <c r="C16" s="342">
        <f>[9]B!C122</f>
        <v>0</v>
      </c>
      <c r="D16" s="342">
        <f>[9]B!E122</f>
        <v>0</v>
      </c>
      <c r="E16" s="15">
        <f>[9]B!AL122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4.1" customHeight="1" x14ac:dyDescent="0.2">
      <c r="A17" s="241"/>
      <c r="B17" s="242" t="s">
        <v>15</v>
      </c>
      <c r="C17" s="342">
        <f>[9]B!C126</f>
        <v>0</v>
      </c>
      <c r="D17" s="342">
        <f>[9]B!E126</f>
        <v>0</v>
      </c>
      <c r="E17" s="15">
        <f>[9]B!AL126</f>
        <v>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14.1" customHeight="1" x14ac:dyDescent="0.2">
      <c r="A18" s="243" t="s">
        <v>16</v>
      </c>
      <c r="B18" s="244" t="s">
        <v>17</v>
      </c>
      <c r="C18" s="342">
        <f>[9]B!C1234</f>
        <v>3</v>
      </c>
      <c r="D18" s="343">
        <f>[9]B!E1234</f>
        <v>3</v>
      </c>
      <c r="E18" s="16">
        <f>[9]B!AL1234</f>
        <v>104730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14.1" customHeight="1" x14ac:dyDescent="0.2">
      <c r="A19" s="17"/>
      <c r="B19" s="18" t="s">
        <v>18</v>
      </c>
      <c r="C19" s="344">
        <f>SUM(C20:C29)</f>
        <v>3536</v>
      </c>
      <c r="D19" s="344">
        <f>SUM(D20:D29)</f>
        <v>3532</v>
      </c>
      <c r="E19" s="345">
        <f>SUM(E20:E29)</f>
        <v>7265760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14.1" customHeight="1" x14ac:dyDescent="0.2">
      <c r="A20" s="245" t="s">
        <v>19</v>
      </c>
      <c r="B20" s="244" t="s">
        <v>20</v>
      </c>
      <c r="C20" s="346">
        <f>[9]B!$C$60</f>
        <v>936</v>
      </c>
      <c r="D20" s="346">
        <f>[9]B!$E$60</f>
        <v>936</v>
      </c>
      <c r="E20" s="21">
        <f>[9]B!$AL$60</f>
        <v>2162160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14.1" customHeight="1" x14ac:dyDescent="0.2">
      <c r="A21" s="241" t="s">
        <v>21</v>
      </c>
      <c r="B21" s="242" t="s">
        <v>22</v>
      </c>
      <c r="C21" s="347">
        <f>[9]B!$C$61</f>
        <v>0</v>
      </c>
      <c r="D21" s="347">
        <f>[9]B!$E$61</f>
        <v>0</v>
      </c>
      <c r="E21" s="15">
        <f>[9]B!$AL$61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14.1" customHeight="1" x14ac:dyDescent="0.2">
      <c r="A22" s="241" t="s">
        <v>23</v>
      </c>
      <c r="B22" s="242" t="s">
        <v>24</v>
      </c>
      <c r="C22" s="347">
        <f>[9]B!$C$62</f>
        <v>0</v>
      </c>
      <c r="D22" s="347">
        <f>[9]B!$E$62</f>
        <v>0</v>
      </c>
      <c r="E22" s="15">
        <f>[9]B!$AL$62</f>
        <v>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14.1" customHeight="1" x14ac:dyDescent="0.2">
      <c r="A23" s="241" t="s">
        <v>25</v>
      </c>
      <c r="B23" s="242" t="s">
        <v>26</v>
      </c>
      <c r="C23" s="347">
        <f>[9]B!$C$63</f>
        <v>231</v>
      </c>
      <c r="D23" s="347">
        <f>[9]B!$E$63</f>
        <v>231</v>
      </c>
      <c r="E23" s="15">
        <f>[9]B!$AL$63</f>
        <v>311850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4.1" customHeight="1" x14ac:dyDescent="0.2">
      <c r="A24" s="241" t="s">
        <v>27</v>
      </c>
      <c r="B24" s="242" t="s">
        <v>28</v>
      </c>
      <c r="C24" s="347">
        <f>[9]B!$C$64</f>
        <v>956</v>
      </c>
      <c r="D24" s="347">
        <f>[9]B!$E$64</f>
        <v>952</v>
      </c>
      <c r="E24" s="15">
        <f>[9]B!$AL$64</f>
        <v>1285200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4.1" customHeight="1" x14ac:dyDescent="0.2">
      <c r="A25" s="241" t="s">
        <v>29</v>
      </c>
      <c r="B25" s="242" t="s">
        <v>30</v>
      </c>
      <c r="C25" s="347">
        <f>[9]B!$C$65</f>
        <v>593</v>
      </c>
      <c r="D25" s="347">
        <f>[9]B!$E$65</f>
        <v>593</v>
      </c>
      <c r="E25" s="15">
        <f>[9]B!$AL$65</f>
        <v>800550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4.1" customHeight="1" x14ac:dyDescent="0.2">
      <c r="A26" s="241" t="s">
        <v>31</v>
      </c>
      <c r="B26" s="242" t="s">
        <v>32</v>
      </c>
      <c r="C26" s="347">
        <f>[9]B!$C$1230</f>
        <v>413</v>
      </c>
      <c r="D26" s="347">
        <f>[9]B!$E$1230</f>
        <v>413</v>
      </c>
      <c r="E26" s="15">
        <f>[9]B!$AL$1230</f>
        <v>1362900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4.1" customHeight="1" x14ac:dyDescent="0.2">
      <c r="A27" s="241" t="s">
        <v>33</v>
      </c>
      <c r="B27" s="242" t="s">
        <v>34</v>
      </c>
      <c r="C27" s="347">
        <f>[9]B!$C$1231</f>
        <v>407</v>
      </c>
      <c r="D27" s="347">
        <f>[9]B!$E$1231</f>
        <v>407</v>
      </c>
      <c r="E27" s="15">
        <f>[9]B!$AL$1231</f>
        <v>1343100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4.1" customHeight="1" x14ac:dyDescent="0.2">
      <c r="A28" s="241" t="s">
        <v>35</v>
      </c>
      <c r="B28" s="242" t="s">
        <v>36</v>
      </c>
      <c r="C28" s="347">
        <f>[9]B!$C$1232</f>
        <v>0</v>
      </c>
      <c r="D28" s="347">
        <f>[9]B!$E$1232</f>
        <v>0</v>
      </c>
      <c r="E28" s="15">
        <f>[9]B!$AL$1232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4.1" customHeight="1" x14ac:dyDescent="0.2">
      <c r="A29" s="241" t="s">
        <v>37</v>
      </c>
      <c r="B29" s="242" t="s">
        <v>38</v>
      </c>
      <c r="C29" s="347">
        <f>[9]B!$C$1233</f>
        <v>0</v>
      </c>
      <c r="D29" s="347">
        <f>[9]B!$E$1233</f>
        <v>0</v>
      </c>
      <c r="E29" s="15">
        <f>[9]B!$AL$1233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4.1" customHeight="1" x14ac:dyDescent="0.2">
      <c r="A30" s="246"/>
      <c r="B30" s="247" t="s">
        <v>39</v>
      </c>
      <c r="C30" s="348">
        <f>SUM(C31:C32)</f>
        <v>777</v>
      </c>
      <c r="D30" s="349"/>
      <c r="E30" s="24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4.1" customHeight="1" x14ac:dyDescent="0.2">
      <c r="A31" s="25"/>
      <c r="B31" s="242" t="s">
        <v>40</v>
      </c>
      <c r="C31" s="347">
        <f>[9]B!$C$67</f>
        <v>382</v>
      </c>
      <c r="D31" s="349"/>
      <c r="E31" s="24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4.1" customHeight="1" x14ac:dyDescent="0.2">
      <c r="A32" s="25"/>
      <c r="B32" s="242" t="s">
        <v>41</v>
      </c>
      <c r="C32" s="347">
        <f>[9]B!$C$68</f>
        <v>395</v>
      </c>
      <c r="D32" s="349"/>
      <c r="E32" s="24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2">
      <c r="A33" s="17"/>
      <c r="B33" s="507" t="s">
        <v>42</v>
      </c>
      <c r="C33" s="350">
        <f>SUM(C34:C35)</f>
        <v>0</v>
      </c>
      <c r="D33" s="344">
        <f>SUM(D34:D35)</f>
        <v>0</v>
      </c>
      <c r="E33" s="27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2">
      <c r="A34" s="243" t="s">
        <v>43</v>
      </c>
      <c r="B34" s="244" t="s">
        <v>44</v>
      </c>
      <c r="C34" s="351">
        <f>[9]B!$C$1235</f>
        <v>0</v>
      </c>
      <c r="D34" s="351">
        <f>[9]B!$E$1235</f>
        <v>0</v>
      </c>
      <c r="E34" s="28">
        <f>[9]B!$AL$1235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2">
      <c r="A35" s="241" t="s">
        <v>45</v>
      </c>
      <c r="B35" s="242" t="s">
        <v>46</v>
      </c>
      <c r="C35" s="342">
        <f>[9]B!$C$1236</f>
        <v>0</v>
      </c>
      <c r="D35" s="342">
        <f>[9]B!$E$1236</f>
        <v>0</v>
      </c>
      <c r="E35" s="29">
        <f>[9]B!$AL$1236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2">
      <c r="A36" s="246"/>
      <c r="B36" s="248" t="s">
        <v>47</v>
      </c>
      <c r="C36" s="352">
        <f>C37</f>
        <v>0</v>
      </c>
      <c r="D36" s="349"/>
      <c r="E36" s="3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28.5" x14ac:dyDescent="0.2">
      <c r="A37" s="241" t="s">
        <v>48</v>
      </c>
      <c r="B37" s="249" t="s">
        <v>49</v>
      </c>
      <c r="C37" s="353">
        <f>[9]B!$C$1210</f>
        <v>0</v>
      </c>
      <c r="D37" s="349"/>
      <c r="E37" s="3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20.100000000000001" customHeight="1" x14ac:dyDescent="0.2">
      <c r="A38" s="32"/>
      <c r="B38" s="18" t="s">
        <v>50</v>
      </c>
      <c r="C38" s="350">
        <f>SUM(C39:C44)</f>
        <v>540</v>
      </c>
      <c r="D38" s="350">
        <f>SUM(D39:D44)</f>
        <v>540</v>
      </c>
      <c r="E38" s="354">
        <f>SUM(E39:E44)</f>
        <v>1399600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2">
      <c r="A39" s="243" t="s">
        <v>51</v>
      </c>
      <c r="B39" s="244" t="s">
        <v>52</v>
      </c>
      <c r="C39" s="351">
        <f>[9]B!$C$128</f>
        <v>41</v>
      </c>
      <c r="D39" s="351">
        <f>[9]B!$E$128</f>
        <v>41</v>
      </c>
      <c r="E39" s="28">
        <f>[9]B!$AL$128</f>
        <v>182040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2">
      <c r="A40" s="250" t="s">
        <v>53</v>
      </c>
      <c r="B40" s="242" t="s">
        <v>54</v>
      </c>
      <c r="C40" s="342">
        <f>[9]B!$C$129</f>
        <v>67</v>
      </c>
      <c r="D40" s="342">
        <f>[9]B!$E$129</f>
        <v>67</v>
      </c>
      <c r="E40" s="29">
        <f>[9]B!$AL$129</f>
        <v>163480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2">
      <c r="A41" s="241" t="s">
        <v>55</v>
      </c>
      <c r="B41" s="242" t="s">
        <v>56</v>
      </c>
      <c r="C41" s="342">
        <f>[9]B!$C$130</f>
        <v>0</v>
      </c>
      <c r="D41" s="342">
        <f>[9]B!$E$130</f>
        <v>0</v>
      </c>
      <c r="E41" s="29">
        <f>[9]B!$AL$130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2">
      <c r="A42" s="241" t="s">
        <v>57</v>
      </c>
      <c r="B42" s="242" t="s">
        <v>58</v>
      </c>
      <c r="C42" s="342">
        <f>[9]B!$C$131</f>
        <v>265</v>
      </c>
      <c r="D42" s="342">
        <f>[9]B!$E$131</f>
        <v>265</v>
      </c>
      <c r="E42" s="29">
        <f>[9]B!$AL$131</f>
        <v>646600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2">
      <c r="A43" s="251" t="s">
        <v>59</v>
      </c>
      <c r="B43" s="242" t="s">
        <v>60</v>
      </c>
      <c r="C43" s="342">
        <f>[9]B!$C$132</f>
        <v>72</v>
      </c>
      <c r="D43" s="342">
        <f>[9]B!$E$132</f>
        <v>72</v>
      </c>
      <c r="E43" s="29">
        <f>[9]B!$AL$132</f>
        <v>175680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2">
      <c r="A44" s="251" t="s">
        <v>61</v>
      </c>
      <c r="B44" s="242" t="s">
        <v>62</v>
      </c>
      <c r="C44" s="342">
        <f>[9]B!$C$133</f>
        <v>95</v>
      </c>
      <c r="D44" s="342">
        <f>[9]B!$E$133</f>
        <v>95</v>
      </c>
      <c r="E44" s="29">
        <f>[9]B!$AL$133</f>
        <v>231800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2">
      <c r="A45" s="252"/>
      <c r="B45" s="248" t="s">
        <v>63</v>
      </c>
      <c r="C45" s="355">
        <f>C46</f>
        <v>513</v>
      </c>
      <c r="D45" s="349"/>
      <c r="E45" s="24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2">
      <c r="A46" s="253"/>
      <c r="B46" s="249" t="s">
        <v>64</v>
      </c>
      <c r="C46" s="356">
        <f>[9]B!$C$135</f>
        <v>513</v>
      </c>
      <c r="D46" s="349"/>
      <c r="E46" s="24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20.100000000000001" customHeight="1" x14ac:dyDescent="0.2">
      <c r="A47" s="32"/>
      <c r="B47" s="18" t="s">
        <v>65</v>
      </c>
      <c r="C47" s="350">
        <f>SUM(C48:C52)</f>
        <v>422</v>
      </c>
      <c r="D47" s="350">
        <f>SUM(D48:D52)</f>
        <v>422</v>
      </c>
      <c r="E47" s="354">
        <f>SUM(E48:E52)</f>
        <v>583240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2">
      <c r="A48" s="245" t="s">
        <v>66</v>
      </c>
      <c r="B48" s="244" t="s">
        <v>67</v>
      </c>
      <c r="C48" s="342">
        <f>[9]B!$C$141</f>
        <v>36</v>
      </c>
      <c r="D48" s="342">
        <f>[9]B!$E$141</f>
        <v>36</v>
      </c>
      <c r="E48" s="29">
        <f>[9]B!$AL$141</f>
        <v>76320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2">
      <c r="A49" s="241" t="s">
        <v>68</v>
      </c>
      <c r="B49" s="242" t="s">
        <v>69</v>
      </c>
      <c r="C49" s="342">
        <f>[9]B!$C$139</f>
        <v>35</v>
      </c>
      <c r="D49" s="342">
        <f>[9]B!$E$139</f>
        <v>35</v>
      </c>
      <c r="E49" s="29">
        <f>[9]B!$AL$139</f>
        <v>74200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2">
      <c r="A50" s="241" t="s">
        <v>70</v>
      </c>
      <c r="B50" s="242" t="s">
        <v>71</v>
      </c>
      <c r="C50" s="342">
        <f>[9]B!$C$140</f>
        <v>346</v>
      </c>
      <c r="D50" s="342">
        <f>[9]B!$E$140</f>
        <v>346</v>
      </c>
      <c r="E50" s="29">
        <f>[9]B!$AL$140</f>
        <v>422120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2">
      <c r="A51" s="254" t="s">
        <v>72</v>
      </c>
      <c r="B51" s="242" t="s">
        <v>73</v>
      </c>
      <c r="C51" s="342">
        <f>[9]B!$C$142</f>
        <v>0</v>
      </c>
      <c r="D51" s="342">
        <f>[9]B!$E$142</f>
        <v>0</v>
      </c>
      <c r="E51" s="29">
        <f>[9]B!$AL$142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2">
      <c r="A52" s="254" t="s">
        <v>74</v>
      </c>
      <c r="B52" s="242" t="s">
        <v>75</v>
      </c>
      <c r="C52" s="342">
        <f>[9]B!$C$143</f>
        <v>5</v>
      </c>
      <c r="D52" s="342">
        <f>[9]B!$E$143</f>
        <v>5</v>
      </c>
      <c r="E52" s="29">
        <f>[9]B!$AL$143</f>
        <v>10600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2">
      <c r="A53" s="246"/>
      <c r="B53" s="247" t="s">
        <v>76</v>
      </c>
      <c r="C53" s="357">
        <f>SUM(C54:C55)</f>
        <v>759</v>
      </c>
      <c r="D53" s="349"/>
      <c r="E53" s="36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2">
      <c r="A54" s="25"/>
      <c r="B54" s="242" t="s">
        <v>77</v>
      </c>
      <c r="C54" s="342">
        <f xml:space="preserve"> [9]B!$C$145</f>
        <v>759</v>
      </c>
      <c r="D54" s="349"/>
      <c r="E54" s="36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15" customHeight="1" x14ac:dyDescent="0.2">
      <c r="A55" s="37"/>
      <c r="B55" s="249" t="s">
        <v>78</v>
      </c>
      <c r="C55" s="356">
        <f>[9]B!$C$146</f>
        <v>0</v>
      </c>
      <c r="D55" s="358"/>
      <c r="E55" s="3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2">
      <c r="A56" s="40"/>
      <c r="B56" s="8" t="s">
        <v>79</v>
      </c>
      <c r="C56" s="350">
        <f>C10+C19+C33+C38+C47+C30+C36+C45+C53</f>
        <v>19384</v>
      </c>
      <c r="D56" s="350">
        <f>D10+D19+D33+D38+D47</f>
        <v>16992</v>
      </c>
      <c r="E56" s="359">
        <f>E10+E19+E33+E38+E47</f>
        <v>118339590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24.95" customHeight="1" x14ac:dyDescent="0.2">
      <c r="A57" s="547" t="s">
        <v>80</v>
      </c>
      <c r="B57" s="548"/>
      <c r="C57" s="360"/>
      <c r="D57" s="360"/>
      <c r="E57" s="43"/>
      <c r="F57" s="7"/>
      <c r="G57" s="7"/>
      <c r="H57" s="7"/>
      <c r="I57" s="7"/>
      <c r="J57" s="7"/>
      <c r="K57" s="7"/>
      <c r="L57" s="7"/>
    </row>
    <row r="58" spans="1:14" s="3" customFormat="1" ht="39.950000000000003" customHeight="1" x14ac:dyDescent="0.2">
      <c r="A58" s="8" t="s">
        <v>3</v>
      </c>
      <c r="B58" s="8" t="s">
        <v>4</v>
      </c>
      <c r="C58" s="478" t="s">
        <v>5</v>
      </c>
      <c r="D58" s="478" t="s">
        <v>6</v>
      </c>
      <c r="E58" s="478" t="s">
        <v>7</v>
      </c>
      <c r="F58" s="7"/>
      <c r="G58" s="7"/>
      <c r="H58" s="7"/>
      <c r="I58" s="7"/>
      <c r="J58" s="7"/>
      <c r="K58" s="7"/>
      <c r="L58" s="7"/>
    </row>
    <row r="59" spans="1:14" s="3" customFormat="1" ht="20.100000000000001" customHeight="1" x14ac:dyDescent="0.2">
      <c r="A59" s="8"/>
      <c r="B59" s="255" t="s">
        <v>81</v>
      </c>
      <c r="C59" s="350"/>
      <c r="D59" s="350"/>
      <c r="E59" s="45"/>
      <c r="F59" s="7"/>
      <c r="G59" s="7"/>
      <c r="H59" s="7"/>
      <c r="I59" s="7"/>
      <c r="J59" s="7"/>
      <c r="K59" s="7"/>
      <c r="L59" s="7"/>
    </row>
    <row r="60" spans="1:14" s="3" customFormat="1" ht="15" customHeight="1" x14ac:dyDescent="0.2">
      <c r="A60" s="256" t="s">
        <v>82</v>
      </c>
      <c r="B60" s="46" t="s">
        <v>83</v>
      </c>
      <c r="C60" s="361">
        <f>[9]B!C196</f>
        <v>1297</v>
      </c>
      <c r="D60" s="361">
        <f>[9]B!E196</f>
        <v>1043</v>
      </c>
      <c r="E60" s="29">
        <f>[9]B!$AL$196</f>
        <v>40332810</v>
      </c>
      <c r="F60" s="7"/>
      <c r="G60" s="7"/>
      <c r="H60" s="7"/>
      <c r="I60" s="7"/>
      <c r="J60" s="7"/>
      <c r="K60" s="7"/>
      <c r="L60" s="7"/>
    </row>
    <row r="61" spans="1:14" s="3" customFormat="1" ht="15" customHeight="1" x14ac:dyDescent="0.2">
      <c r="A61" s="256" t="s">
        <v>84</v>
      </c>
      <c r="B61" s="46" t="s">
        <v>85</v>
      </c>
      <c r="C61" s="361">
        <f>[9]B!C197</f>
        <v>2105</v>
      </c>
      <c r="D61" s="361">
        <f>[9]B!E197</f>
        <v>2101</v>
      </c>
      <c r="E61" s="29">
        <f>[9]B!$AL$197</f>
        <v>91456530</v>
      </c>
      <c r="F61" s="7"/>
      <c r="G61" s="7"/>
      <c r="H61" s="7"/>
      <c r="I61" s="7"/>
      <c r="J61" s="7"/>
      <c r="K61" s="7"/>
      <c r="L61" s="7"/>
    </row>
    <row r="62" spans="1:14" s="3" customFormat="1" ht="15" customHeight="1" x14ac:dyDescent="0.2">
      <c r="A62" s="256" t="s">
        <v>86</v>
      </c>
      <c r="B62" s="46" t="s">
        <v>87</v>
      </c>
      <c r="C62" s="361">
        <f>[9]B!C198</f>
        <v>342</v>
      </c>
      <c r="D62" s="361">
        <f>[9]B!E198</f>
        <v>342</v>
      </c>
      <c r="E62" s="29">
        <f>[9]B!$AL$198</f>
        <v>27688320</v>
      </c>
      <c r="F62" s="7"/>
      <c r="G62" s="7"/>
      <c r="H62" s="7"/>
      <c r="I62" s="7"/>
      <c r="J62" s="7"/>
      <c r="K62" s="7"/>
      <c r="L62" s="7"/>
    </row>
    <row r="63" spans="1:14" s="3" customFormat="1" ht="15" customHeight="1" x14ac:dyDescent="0.2">
      <c r="A63" s="256" t="s">
        <v>88</v>
      </c>
      <c r="B63" s="46" t="s">
        <v>89</v>
      </c>
      <c r="C63" s="361">
        <f>[9]B!C199</f>
        <v>163</v>
      </c>
      <c r="D63" s="361">
        <f>[9]B!E199</f>
        <v>163</v>
      </c>
      <c r="E63" s="29">
        <f>[9]B!$AL$199</f>
        <v>13196480</v>
      </c>
      <c r="F63" s="7"/>
      <c r="G63" s="7"/>
      <c r="H63" s="7"/>
      <c r="I63" s="7"/>
      <c r="J63" s="7"/>
      <c r="K63" s="7"/>
      <c r="L63" s="7"/>
    </row>
    <row r="64" spans="1:14" s="3" customFormat="1" ht="15" customHeight="1" x14ac:dyDescent="0.2">
      <c r="A64" s="256" t="s">
        <v>90</v>
      </c>
      <c r="B64" s="46" t="s">
        <v>91</v>
      </c>
      <c r="C64" s="361">
        <f>[9]B!C200</f>
        <v>0</v>
      </c>
      <c r="D64" s="361">
        <f>[9]B!E200</f>
        <v>0</v>
      </c>
      <c r="E64" s="29">
        <f>[9]B!$AL$200</f>
        <v>0</v>
      </c>
      <c r="F64" s="7"/>
      <c r="G64" s="7"/>
      <c r="H64" s="7"/>
      <c r="I64" s="7"/>
      <c r="J64" s="7"/>
      <c r="K64" s="7"/>
      <c r="L64" s="7"/>
    </row>
    <row r="65" spans="1:12" s="3" customFormat="1" ht="15" customHeight="1" x14ac:dyDescent="0.2">
      <c r="A65" s="256" t="s">
        <v>92</v>
      </c>
      <c r="B65" s="46" t="s">
        <v>93</v>
      </c>
      <c r="C65" s="361">
        <f>[9]B!C201</f>
        <v>764</v>
      </c>
      <c r="D65" s="361">
        <f>[9]B!E201</f>
        <v>762</v>
      </c>
      <c r="E65" s="29">
        <f>[9]B!$AL$201</f>
        <v>127711200</v>
      </c>
      <c r="F65" s="7"/>
      <c r="G65" s="7"/>
      <c r="H65" s="7"/>
      <c r="I65" s="7"/>
      <c r="J65" s="7"/>
      <c r="K65" s="7"/>
      <c r="L65" s="7"/>
    </row>
    <row r="66" spans="1:12" s="3" customFormat="1" ht="15" customHeight="1" x14ac:dyDescent="0.2">
      <c r="A66" s="256" t="s">
        <v>94</v>
      </c>
      <c r="B66" s="46" t="s">
        <v>95</v>
      </c>
      <c r="C66" s="361">
        <f>[9]B!C202</f>
        <v>0</v>
      </c>
      <c r="D66" s="361">
        <f>[9]B!E202</f>
        <v>0</v>
      </c>
      <c r="E66" s="29">
        <f>[9]B!$AL$202</f>
        <v>0</v>
      </c>
      <c r="F66" s="7"/>
      <c r="G66" s="7"/>
      <c r="H66" s="7"/>
      <c r="I66" s="7"/>
      <c r="J66" s="7"/>
      <c r="K66" s="7"/>
      <c r="L66" s="7"/>
    </row>
    <row r="67" spans="1:12" s="3" customFormat="1" ht="15" customHeight="1" x14ac:dyDescent="0.2">
      <c r="A67" s="256" t="s">
        <v>96</v>
      </c>
      <c r="B67" s="46" t="s">
        <v>97</v>
      </c>
      <c r="C67" s="361">
        <f>[9]B!C203</f>
        <v>0</v>
      </c>
      <c r="D67" s="361">
        <f>[9]B!E203</f>
        <v>0</v>
      </c>
      <c r="E67" s="29">
        <f>[9]B!$AL$203</f>
        <v>0</v>
      </c>
      <c r="F67" s="7"/>
      <c r="G67" s="7"/>
      <c r="H67" s="7"/>
      <c r="I67" s="7"/>
      <c r="J67" s="7"/>
      <c r="K67" s="7"/>
      <c r="L67" s="7"/>
    </row>
    <row r="68" spans="1:12" s="3" customFormat="1" ht="15" customHeight="1" x14ac:dyDescent="0.2">
      <c r="A68" s="256" t="s">
        <v>98</v>
      </c>
      <c r="B68" s="46" t="s">
        <v>99</v>
      </c>
      <c r="C68" s="361">
        <f>[9]B!C204</f>
        <v>443</v>
      </c>
      <c r="D68" s="361">
        <f>[9]B!E204</f>
        <v>440</v>
      </c>
      <c r="E68" s="29">
        <f>[9]B!$AL$204</f>
        <v>17036800</v>
      </c>
      <c r="F68" s="7"/>
      <c r="G68" s="7"/>
      <c r="H68" s="7"/>
      <c r="I68" s="7"/>
      <c r="J68" s="7"/>
      <c r="K68" s="7"/>
      <c r="L68" s="7"/>
    </row>
    <row r="69" spans="1:12" s="3" customFormat="1" ht="15" customHeight="1" x14ac:dyDescent="0.2">
      <c r="A69" s="256" t="s">
        <v>100</v>
      </c>
      <c r="B69" s="46" t="s">
        <v>101</v>
      </c>
      <c r="C69" s="361">
        <f>[9]B!C205</f>
        <v>161</v>
      </c>
      <c r="D69" s="361">
        <f>[9]B!E205</f>
        <v>161</v>
      </c>
      <c r="E69" s="29">
        <f>[9]B!$AL$205</f>
        <v>1259020</v>
      </c>
      <c r="F69" s="7"/>
      <c r="G69" s="7"/>
      <c r="H69" s="7"/>
      <c r="I69" s="7"/>
      <c r="J69" s="7"/>
      <c r="K69" s="7"/>
      <c r="L69" s="7"/>
    </row>
    <row r="70" spans="1:12" s="3" customFormat="1" ht="15" customHeight="1" x14ac:dyDescent="0.2">
      <c r="A70" s="256" t="s">
        <v>102</v>
      </c>
      <c r="B70" s="46" t="s">
        <v>103</v>
      </c>
      <c r="C70" s="361">
        <f>[9]B!C206</f>
        <v>83</v>
      </c>
      <c r="D70" s="361">
        <f>[9]B!E206</f>
        <v>83</v>
      </c>
      <c r="E70" s="29">
        <f>[9]B!$AL$206</f>
        <v>6028290</v>
      </c>
      <c r="F70" s="7"/>
      <c r="G70" s="7"/>
      <c r="H70" s="7"/>
      <c r="I70" s="7"/>
      <c r="J70" s="7"/>
      <c r="K70" s="7"/>
      <c r="L70" s="7"/>
    </row>
    <row r="71" spans="1:12" s="3" customFormat="1" ht="15" customHeight="1" x14ac:dyDescent="0.2">
      <c r="A71" s="456" t="s">
        <v>104</v>
      </c>
      <c r="B71" s="457" t="s">
        <v>105</v>
      </c>
      <c r="C71" s="358"/>
      <c r="D71" s="358"/>
      <c r="E71" s="358"/>
      <c r="F71" s="7"/>
      <c r="G71" s="7"/>
      <c r="H71" s="7"/>
      <c r="I71" s="7"/>
      <c r="J71" s="7"/>
      <c r="K71" s="7"/>
      <c r="L71" s="7"/>
    </row>
    <row r="72" spans="1:12" s="3" customFormat="1" ht="15" customHeight="1" x14ac:dyDescent="0.2">
      <c r="A72" s="256" t="s">
        <v>106</v>
      </c>
      <c r="B72" s="46" t="s">
        <v>107</v>
      </c>
      <c r="C72" s="361">
        <f>[9]B!C208</f>
        <v>0</v>
      </c>
      <c r="D72" s="361">
        <f>[9]B!E208</f>
        <v>0</v>
      </c>
      <c r="E72" s="29">
        <f>[9]B!$AL$208</f>
        <v>0</v>
      </c>
      <c r="F72" s="7"/>
      <c r="G72" s="7"/>
      <c r="H72" s="7"/>
      <c r="I72" s="7"/>
      <c r="J72" s="7"/>
      <c r="K72" s="7"/>
      <c r="L72" s="7"/>
    </row>
    <row r="73" spans="1:12" s="3" customFormat="1" ht="15" customHeight="1" x14ac:dyDescent="0.2">
      <c r="A73" s="256" t="s">
        <v>108</v>
      </c>
      <c r="B73" s="46" t="s">
        <v>109</v>
      </c>
      <c r="C73" s="361">
        <f>[9]B!C209</f>
        <v>0</v>
      </c>
      <c r="D73" s="361">
        <f>[9]B!E209</f>
        <v>0</v>
      </c>
      <c r="E73" s="29">
        <f>[9]B!$AL$209</f>
        <v>0</v>
      </c>
      <c r="F73" s="7"/>
      <c r="G73" s="7"/>
      <c r="H73" s="7"/>
      <c r="I73" s="7"/>
      <c r="J73" s="7"/>
      <c r="K73" s="7"/>
      <c r="L73" s="7"/>
    </row>
    <row r="74" spans="1:12" s="3" customFormat="1" ht="15" customHeight="1" x14ac:dyDescent="0.2">
      <c r="A74" s="256" t="s">
        <v>110</v>
      </c>
      <c r="B74" s="46" t="s">
        <v>111</v>
      </c>
      <c r="C74" s="361">
        <f>[9]B!C210</f>
        <v>0</v>
      </c>
      <c r="D74" s="361">
        <f>[9]B!E210</f>
        <v>0</v>
      </c>
      <c r="E74" s="29">
        <f>[9]B!$AL$210</f>
        <v>0</v>
      </c>
      <c r="F74" s="7"/>
      <c r="G74" s="7"/>
      <c r="H74" s="7"/>
      <c r="I74" s="7"/>
      <c r="J74" s="7"/>
      <c r="K74" s="7"/>
      <c r="L74" s="7"/>
    </row>
    <row r="75" spans="1:12" s="3" customFormat="1" ht="15" customHeight="1" x14ac:dyDescent="0.2">
      <c r="A75" s="256" t="s">
        <v>112</v>
      </c>
      <c r="B75" s="46" t="s">
        <v>113</v>
      </c>
      <c r="C75" s="361">
        <f>[9]B!C211</f>
        <v>161</v>
      </c>
      <c r="D75" s="361">
        <f>[9]B!E211</f>
        <v>161</v>
      </c>
      <c r="E75" s="29">
        <f>[9]B!$AL$211</f>
        <v>9297750</v>
      </c>
      <c r="F75" s="7"/>
      <c r="G75" s="7"/>
      <c r="H75" s="7"/>
      <c r="I75" s="7"/>
      <c r="J75" s="7"/>
      <c r="K75" s="7"/>
      <c r="L75" s="7"/>
    </row>
    <row r="76" spans="1:12" s="3" customFormat="1" ht="15" customHeight="1" x14ac:dyDescent="0.2">
      <c r="A76" s="257" t="s">
        <v>114</v>
      </c>
      <c r="B76" s="49" t="s">
        <v>115</v>
      </c>
      <c r="C76" s="361">
        <f>[9]B!C212</f>
        <v>532</v>
      </c>
      <c r="D76" s="361">
        <f>[9]B!E212</f>
        <v>532</v>
      </c>
      <c r="E76" s="29">
        <f>[9]B!$AL$212</f>
        <v>51173080</v>
      </c>
      <c r="F76" s="7"/>
      <c r="G76" s="7"/>
      <c r="H76" s="7"/>
      <c r="I76" s="7"/>
      <c r="J76" s="7"/>
      <c r="K76" s="7"/>
      <c r="L76" s="7"/>
    </row>
    <row r="77" spans="1:12" s="3" customFormat="1" ht="20.100000000000001" customHeight="1" x14ac:dyDescent="0.2">
      <c r="A77" s="258"/>
      <c r="B77" s="50" t="s">
        <v>79</v>
      </c>
      <c r="C77" s="362">
        <f>SUM(C60:C76)</f>
        <v>6051</v>
      </c>
      <c r="D77" s="362">
        <f t="shared" ref="D77:E77" si="0">SUM(D60:D76)</f>
        <v>5788</v>
      </c>
      <c r="E77" s="359">
        <f t="shared" si="0"/>
        <v>385180280</v>
      </c>
      <c r="F77" s="7"/>
      <c r="G77" s="7"/>
      <c r="H77" s="7"/>
      <c r="I77" s="7"/>
      <c r="J77" s="7"/>
      <c r="K77" s="7"/>
      <c r="L77" s="7"/>
    </row>
    <row r="78" spans="1:12" s="3" customFormat="1" ht="24.95" customHeight="1" x14ac:dyDescent="0.2">
      <c r="A78" s="52" t="s">
        <v>116</v>
      </c>
      <c r="B78" s="53"/>
      <c r="C78" s="363"/>
      <c r="D78" s="363"/>
      <c r="E78" s="55"/>
      <c r="F78" s="7"/>
      <c r="G78" s="7"/>
      <c r="H78" s="7"/>
      <c r="I78" s="7"/>
      <c r="J78" s="7"/>
      <c r="K78" s="7"/>
      <c r="L78" s="7"/>
    </row>
    <row r="79" spans="1:12" s="3" customFormat="1" ht="39.950000000000003" customHeight="1" x14ac:dyDescent="0.2">
      <c r="A79" s="8" t="s">
        <v>3</v>
      </c>
      <c r="B79" s="56" t="s">
        <v>117</v>
      </c>
      <c r="C79" s="478" t="s">
        <v>5</v>
      </c>
      <c r="D79" s="57" t="s">
        <v>6</v>
      </c>
      <c r="E79" s="478" t="s">
        <v>7</v>
      </c>
      <c r="F79" s="7"/>
      <c r="G79" s="7"/>
      <c r="H79" s="7"/>
      <c r="I79" s="7"/>
      <c r="J79" s="7"/>
      <c r="K79" s="7"/>
      <c r="L79" s="7"/>
    </row>
    <row r="80" spans="1:12" s="3" customFormat="1" ht="15" customHeight="1" x14ac:dyDescent="0.2">
      <c r="A80" s="243">
        <v>3003001</v>
      </c>
      <c r="B80" s="58" t="s">
        <v>118</v>
      </c>
      <c r="C80" s="364">
        <f>[9]B!C3150</f>
        <v>5</v>
      </c>
      <c r="D80" s="365">
        <f>[9]B!$E$3150</f>
        <v>5</v>
      </c>
      <c r="E80" s="28">
        <f>[9]B!$AL$3150</f>
        <v>42100</v>
      </c>
      <c r="F80" s="7"/>
      <c r="G80" s="7"/>
      <c r="H80" s="7"/>
      <c r="I80" s="7"/>
      <c r="J80" s="7"/>
      <c r="K80" s="7"/>
      <c r="L80" s="7"/>
    </row>
    <row r="81" spans="1:22" s="3" customFormat="1" ht="15" customHeight="1" x14ac:dyDescent="0.2">
      <c r="A81" s="241" t="s">
        <v>119</v>
      </c>
      <c r="B81" s="59" t="s">
        <v>120</v>
      </c>
      <c r="C81" s="366">
        <f>[9]B!C3151</f>
        <v>0</v>
      </c>
      <c r="D81" s="367">
        <f>[9]B!$E$3151</f>
        <v>0</v>
      </c>
      <c r="E81" s="29">
        <f>[9]B!$AL$3151</f>
        <v>0</v>
      </c>
      <c r="F81" s="7"/>
      <c r="G81" s="7"/>
      <c r="H81" s="7"/>
      <c r="I81" s="7"/>
      <c r="J81" s="7"/>
      <c r="K81" s="7"/>
      <c r="L81" s="7"/>
    </row>
    <row r="82" spans="1:22" s="3" customFormat="1" ht="15" customHeight="1" x14ac:dyDescent="0.2">
      <c r="A82" s="241" t="s">
        <v>121</v>
      </c>
      <c r="B82" s="59" t="s">
        <v>122</v>
      </c>
      <c r="C82" s="366">
        <f>[9]B!C3152</f>
        <v>1</v>
      </c>
      <c r="D82" s="366">
        <f>[9]B!$E$3152</f>
        <v>1</v>
      </c>
      <c r="E82" s="29">
        <f>[9]B!$AL$3152</f>
        <v>16880</v>
      </c>
      <c r="F82" s="7"/>
      <c r="G82" s="7"/>
      <c r="H82" s="7"/>
      <c r="I82" s="7"/>
      <c r="J82" s="7"/>
      <c r="K82" s="7"/>
      <c r="L82" s="7"/>
    </row>
    <row r="83" spans="1:22" s="3" customFormat="1" ht="15" customHeight="1" x14ac:dyDescent="0.2">
      <c r="A83" s="241" t="s">
        <v>123</v>
      </c>
      <c r="B83" s="59" t="s">
        <v>124</v>
      </c>
      <c r="C83" s="366">
        <f>[9]B!C3153</f>
        <v>0</v>
      </c>
      <c r="D83" s="366">
        <f>[9]B!$E$3153</f>
        <v>0</v>
      </c>
      <c r="E83" s="29">
        <f>[9]B!$AL$3153</f>
        <v>0</v>
      </c>
      <c r="F83" s="7"/>
      <c r="G83" s="7"/>
      <c r="H83" s="7"/>
      <c r="I83" s="7"/>
      <c r="J83" s="7"/>
      <c r="K83" s="7"/>
      <c r="L83" s="7"/>
    </row>
    <row r="84" spans="1:22" s="3" customFormat="1" ht="15" customHeight="1" x14ac:dyDescent="0.2">
      <c r="A84" s="253" t="s">
        <v>125</v>
      </c>
      <c r="B84" s="60" t="s">
        <v>126</v>
      </c>
      <c r="C84" s="368">
        <f>[9]B!C3154</f>
        <v>0</v>
      </c>
      <c r="D84" s="368">
        <f>[9]B!$E$3154</f>
        <v>0</v>
      </c>
      <c r="E84" s="61">
        <f>[9]B!$AL$3154</f>
        <v>0</v>
      </c>
      <c r="F84" s="7"/>
      <c r="G84" s="7"/>
      <c r="H84" s="7"/>
      <c r="I84" s="7"/>
      <c r="J84" s="7"/>
      <c r="K84" s="7"/>
      <c r="L84" s="7"/>
    </row>
    <row r="85" spans="1:22" s="3" customFormat="1" ht="15" customHeight="1" x14ac:dyDescent="0.2">
      <c r="A85" s="258"/>
      <c r="B85" s="62" t="s">
        <v>79</v>
      </c>
      <c r="C85" s="369">
        <f>SUM(C80:C84)</f>
        <v>6</v>
      </c>
      <c r="D85" s="369">
        <f>SUM(D80:D84)</f>
        <v>6</v>
      </c>
      <c r="E85" s="370">
        <f>SUM(E80:E84)</f>
        <v>58980</v>
      </c>
      <c r="F85" s="7"/>
      <c r="G85" s="7"/>
      <c r="H85" s="7"/>
      <c r="I85" s="7"/>
      <c r="J85" s="7"/>
      <c r="K85" s="7"/>
      <c r="L85" s="7"/>
    </row>
    <row r="86" spans="1:22" s="67" customFormat="1" ht="24.95" customHeight="1" x14ac:dyDescent="0.2">
      <c r="A86" s="549" t="s">
        <v>127</v>
      </c>
      <c r="B86" s="549"/>
      <c r="C86" s="371"/>
      <c r="D86" s="371"/>
      <c r="E86" s="66"/>
    </row>
    <row r="87" spans="1:22" s="3" customFormat="1" ht="39.950000000000003" customHeight="1" x14ac:dyDescent="0.2">
      <c r="A87" s="8" t="s">
        <v>3</v>
      </c>
      <c r="B87" s="56" t="s">
        <v>128</v>
      </c>
      <c r="C87" s="478" t="s">
        <v>5</v>
      </c>
      <c r="D87" s="57" t="s">
        <v>6</v>
      </c>
      <c r="E87" s="478" t="s">
        <v>7</v>
      </c>
      <c r="F87" s="7"/>
      <c r="G87" s="7"/>
      <c r="H87" s="7"/>
      <c r="I87" s="7"/>
      <c r="J87" s="7"/>
      <c r="K87" s="7"/>
      <c r="L87" s="7"/>
    </row>
    <row r="88" spans="1:22" s="3" customFormat="1" ht="15" customHeight="1" x14ac:dyDescent="0.2">
      <c r="A88" s="243">
        <v>2401061</v>
      </c>
      <c r="B88" s="58" t="s">
        <v>129</v>
      </c>
      <c r="C88" s="364">
        <f>[9]B!$C$2951</f>
        <v>167</v>
      </c>
      <c r="D88" s="364">
        <f>[9]B!$E$2951</f>
        <v>167</v>
      </c>
      <c r="E88" s="28">
        <f>[9]B!$AL$2951</f>
        <v>3757500</v>
      </c>
      <c r="F88" s="7"/>
      <c r="G88" s="7"/>
      <c r="H88" s="7"/>
      <c r="I88" s="7"/>
      <c r="J88" s="7"/>
      <c r="K88" s="7"/>
      <c r="L88" s="7"/>
    </row>
    <row r="89" spans="1:22" s="3" customFormat="1" ht="15" customHeight="1" x14ac:dyDescent="0.2">
      <c r="A89" s="241" t="s">
        <v>130</v>
      </c>
      <c r="B89" s="59" t="s">
        <v>131</v>
      </c>
      <c r="C89" s="366">
        <f>[9]B!$C$2952</f>
        <v>271</v>
      </c>
      <c r="D89" s="366">
        <f>[9]B!$E$2952</f>
        <v>271</v>
      </c>
      <c r="E89" s="29">
        <f>[9]B!$AL$2952</f>
        <v>19181380</v>
      </c>
      <c r="F89" s="7"/>
      <c r="G89" s="7"/>
      <c r="H89" s="7"/>
      <c r="I89" s="7"/>
      <c r="J89" s="7"/>
      <c r="K89" s="7"/>
      <c r="L89" s="7"/>
    </row>
    <row r="90" spans="1:22" s="3" customFormat="1" ht="15" customHeight="1" x14ac:dyDescent="0.2">
      <c r="A90" s="241" t="s">
        <v>132</v>
      </c>
      <c r="B90" s="59" t="s">
        <v>133</v>
      </c>
      <c r="C90" s="366">
        <f>[9]B!$C$2953</f>
        <v>0</v>
      </c>
      <c r="D90" s="366">
        <f>[9]B!$E$2953</f>
        <v>0</v>
      </c>
      <c r="E90" s="29">
        <f>[9]B!$AL$2953</f>
        <v>0</v>
      </c>
      <c r="F90" s="7"/>
      <c r="G90" s="7"/>
      <c r="H90" s="7"/>
      <c r="I90" s="7"/>
      <c r="J90" s="7"/>
      <c r="K90" s="7"/>
      <c r="L90" s="7"/>
    </row>
    <row r="91" spans="1:22" s="3" customFormat="1" ht="15" customHeight="1" x14ac:dyDescent="0.2">
      <c r="A91" s="241" t="s">
        <v>134</v>
      </c>
      <c r="B91" s="59" t="s">
        <v>135</v>
      </c>
      <c r="C91" s="366">
        <f>[9]B!$C$2954</f>
        <v>283</v>
      </c>
      <c r="D91" s="366">
        <f>[9]B!$E$2954</f>
        <v>274</v>
      </c>
      <c r="E91" s="29">
        <f>[9]B!$AL$2954</f>
        <v>846660</v>
      </c>
      <c r="F91" s="7"/>
      <c r="G91" s="7"/>
      <c r="H91" s="7"/>
      <c r="I91" s="7"/>
      <c r="J91" s="7"/>
      <c r="K91" s="7"/>
      <c r="L91" s="7"/>
    </row>
    <row r="92" spans="1:22" s="3" customFormat="1" ht="15" customHeight="1" x14ac:dyDescent="0.2">
      <c r="A92" s="241" t="s">
        <v>136</v>
      </c>
      <c r="B92" s="59" t="s">
        <v>137</v>
      </c>
      <c r="C92" s="366">
        <f>[9]B!$C$2955</f>
        <v>0</v>
      </c>
      <c r="D92" s="366">
        <f>[9]B!$E$2955</f>
        <v>0</v>
      </c>
      <c r="E92" s="29">
        <f>[9]B!$AL$2955</f>
        <v>0</v>
      </c>
      <c r="F92" s="7"/>
      <c r="G92" s="7"/>
      <c r="H92" s="7"/>
      <c r="I92" s="7"/>
      <c r="J92" s="7"/>
      <c r="K92" s="7"/>
      <c r="L92" s="7"/>
    </row>
    <row r="93" spans="1:22" s="3" customFormat="1" ht="15" customHeight="1" x14ac:dyDescent="0.2">
      <c r="A93" s="241" t="s">
        <v>138</v>
      </c>
      <c r="B93" s="59" t="s">
        <v>139</v>
      </c>
      <c r="C93" s="366">
        <f>[9]B!$C$2956</f>
        <v>0</v>
      </c>
      <c r="D93" s="366">
        <f>[9]B!$E$2956</f>
        <v>0</v>
      </c>
      <c r="E93" s="29">
        <f>[9]B!$AL$2956</f>
        <v>0</v>
      </c>
      <c r="F93" s="7"/>
      <c r="G93" s="7"/>
      <c r="H93" s="7"/>
      <c r="I93" s="7"/>
      <c r="J93" s="7"/>
      <c r="K93" s="7"/>
      <c r="L93" s="7"/>
      <c r="V93" s="68"/>
    </row>
    <row r="94" spans="1:22" s="3" customFormat="1" ht="15" customHeight="1" x14ac:dyDescent="0.2">
      <c r="A94" s="253" t="s">
        <v>140</v>
      </c>
      <c r="B94" s="60" t="s">
        <v>141</v>
      </c>
      <c r="C94" s="368">
        <f>[9]B!$C$2957</f>
        <v>0</v>
      </c>
      <c r="D94" s="368">
        <f>[9]B!$E$2957</f>
        <v>0</v>
      </c>
      <c r="E94" s="61">
        <f>[9]B!$AL$2957</f>
        <v>0</v>
      </c>
      <c r="F94" s="7"/>
      <c r="G94" s="7"/>
      <c r="H94" s="7"/>
      <c r="I94" s="7"/>
      <c r="J94" s="7"/>
      <c r="K94" s="7"/>
      <c r="L94" s="7"/>
      <c r="V94" s="68"/>
    </row>
    <row r="95" spans="1:22" s="3" customFormat="1" ht="15" customHeight="1" x14ac:dyDescent="0.2">
      <c r="A95" s="258"/>
      <c r="B95" s="62" t="s">
        <v>79</v>
      </c>
      <c r="C95" s="372">
        <f>SUM(C88:C94)</f>
        <v>721</v>
      </c>
      <c r="D95" s="372">
        <f>SUM(D88:D94)</f>
        <v>712</v>
      </c>
      <c r="E95" s="370">
        <f>SUM(E88:E94)</f>
        <v>23785540</v>
      </c>
      <c r="F95" s="7"/>
      <c r="G95" s="7"/>
      <c r="H95" s="7"/>
      <c r="I95" s="7"/>
      <c r="J95" s="7"/>
      <c r="K95" s="7"/>
      <c r="L95" s="7"/>
      <c r="V95" s="68"/>
    </row>
    <row r="96" spans="1:22" s="72" customFormat="1" ht="24.95" customHeight="1" x14ac:dyDescent="0.2">
      <c r="A96" s="548" t="s">
        <v>142</v>
      </c>
      <c r="B96" s="548"/>
      <c r="C96" s="373"/>
      <c r="D96" s="373"/>
      <c r="E96" s="43"/>
      <c r="F96" s="259"/>
      <c r="G96" s="259"/>
      <c r="H96" s="259"/>
      <c r="I96" s="259"/>
      <c r="J96" s="259"/>
      <c r="K96" s="259"/>
      <c r="L96" s="259"/>
      <c r="M96" s="259"/>
      <c r="N96" s="259"/>
      <c r="O96" s="71"/>
      <c r="V96" s="73"/>
    </row>
    <row r="97" spans="1:22" ht="39.950000000000003" customHeight="1" x14ac:dyDescent="0.2">
      <c r="A97" s="8" t="s">
        <v>3</v>
      </c>
      <c r="B97" s="8" t="s">
        <v>4</v>
      </c>
      <c r="C97" s="478" t="s">
        <v>5</v>
      </c>
      <c r="D97" s="57" t="s">
        <v>6</v>
      </c>
      <c r="E97" s="478" t="s">
        <v>7</v>
      </c>
      <c r="F97" s="260"/>
      <c r="G97" s="260"/>
      <c r="H97" s="260"/>
      <c r="I97" s="260"/>
      <c r="J97" s="260"/>
      <c r="K97" s="260"/>
      <c r="L97" s="260"/>
      <c r="M97" s="260"/>
      <c r="N97" s="260"/>
      <c r="O97" s="74"/>
      <c r="V97" s="75"/>
    </row>
    <row r="98" spans="1:22" ht="15" customHeight="1" x14ac:dyDescent="0.2">
      <c r="A98" s="243">
        <v>2004103</v>
      </c>
      <c r="B98" s="58" t="s">
        <v>143</v>
      </c>
      <c r="C98" s="364">
        <f>[9]B!$C$2628</f>
        <v>53</v>
      </c>
      <c r="D98" s="364">
        <f>[9]B!$E$2628</f>
        <v>48</v>
      </c>
      <c r="E98" s="28">
        <f>[9]B!$AL$2628</f>
        <v>7556160</v>
      </c>
      <c r="F98" s="260"/>
      <c r="G98" s="260"/>
      <c r="H98" s="260"/>
      <c r="I98" s="260"/>
      <c r="J98" s="260"/>
      <c r="K98" s="260"/>
      <c r="L98" s="260"/>
      <c r="M98" s="260"/>
      <c r="N98" s="260"/>
      <c r="O98" s="74"/>
      <c r="V98" s="75"/>
    </row>
    <row r="99" spans="1:22" ht="15" customHeight="1" x14ac:dyDescent="0.2">
      <c r="A99" s="253" t="s">
        <v>144</v>
      </c>
      <c r="B99" s="60" t="s">
        <v>145</v>
      </c>
      <c r="C99" s="366">
        <f>[9]B!$C$2629</f>
        <v>2</v>
      </c>
      <c r="D99" s="366">
        <f>[9]B!$E$2629</f>
        <v>2</v>
      </c>
      <c r="E99" s="29">
        <f>[9]B!$AL$2629</f>
        <v>331240</v>
      </c>
      <c r="F99" s="260"/>
      <c r="G99" s="260"/>
      <c r="H99" s="260"/>
      <c r="I99" s="260"/>
      <c r="J99" s="260"/>
      <c r="K99" s="260"/>
      <c r="L99" s="260"/>
      <c r="M99" s="260"/>
      <c r="N99" s="260"/>
      <c r="O99" s="74"/>
      <c r="V99" s="75"/>
    </row>
    <row r="100" spans="1:22" ht="28.5" x14ac:dyDescent="0.2">
      <c r="A100" s="261">
        <v>2004003</v>
      </c>
      <c r="B100" s="60" t="s">
        <v>146</v>
      </c>
      <c r="C100" s="368">
        <f>[9]B!C2630</f>
        <v>0</v>
      </c>
      <c r="D100" s="368">
        <f>[9]B!E2630</f>
        <v>0</v>
      </c>
      <c r="E100" s="61">
        <f>[9]B!$AL$2630</f>
        <v>0</v>
      </c>
      <c r="F100" s="260"/>
      <c r="G100" s="260"/>
      <c r="H100" s="260"/>
      <c r="I100" s="260"/>
      <c r="J100" s="260"/>
      <c r="K100" s="260"/>
      <c r="L100" s="260"/>
      <c r="M100" s="260"/>
      <c r="N100" s="260"/>
      <c r="O100" s="74"/>
      <c r="V100" s="75"/>
    </row>
    <row r="101" spans="1:22" ht="15" customHeight="1" x14ac:dyDescent="0.2">
      <c r="A101" s="258"/>
      <c r="B101" s="62" t="s">
        <v>79</v>
      </c>
      <c r="C101" s="369">
        <f>SUM(C98:C100)</f>
        <v>55</v>
      </c>
      <c r="D101" s="369">
        <f>SUM(D98:D100)</f>
        <v>50</v>
      </c>
      <c r="E101" s="370">
        <f>SUM(E98:E100)</f>
        <v>7887400</v>
      </c>
      <c r="F101" s="260"/>
      <c r="G101" s="260"/>
      <c r="H101" s="260"/>
      <c r="I101" s="260"/>
      <c r="J101" s="260"/>
      <c r="K101" s="260"/>
      <c r="L101" s="260"/>
      <c r="M101" s="260"/>
      <c r="N101" s="260"/>
      <c r="O101" s="74"/>
      <c r="V101" s="75"/>
    </row>
    <row r="102" spans="1:22" s="72" customFormat="1" ht="24.95" customHeight="1" x14ac:dyDescent="0.2">
      <c r="A102" s="548" t="s">
        <v>147</v>
      </c>
      <c r="B102" s="548"/>
      <c r="C102" s="360"/>
      <c r="D102" s="360"/>
      <c r="E102" s="43"/>
      <c r="F102" s="259"/>
      <c r="G102" s="259"/>
      <c r="H102" s="259"/>
      <c r="I102" s="259"/>
      <c r="J102" s="259"/>
      <c r="K102" s="259"/>
      <c r="L102" s="259"/>
      <c r="M102" s="259"/>
      <c r="N102" s="259"/>
      <c r="O102" s="259"/>
      <c r="P102" s="259"/>
      <c r="Q102" s="71"/>
      <c r="V102" s="76"/>
    </row>
    <row r="103" spans="1:22" ht="39.950000000000003" customHeight="1" x14ac:dyDescent="0.2">
      <c r="A103" s="8"/>
      <c r="B103" s="8" t="s">
        <v>148</v>
      </c>
      <c r="C103" s="478" t="s">
        <v>5</v>
      </c>
      <c r="D103" s="57" t="s">
        <v>6</v>
      </c>
      <c r="E103" s="478" t="s">
        <v>7</v>
      </c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74"/>
    </row>
    <row r="104" spans="1:22" ht="15" customHeight="1" x14ac:dyDescent="0.2">
      <c r="A104" s="262" t="s">
        <v>149</v>
      </c>
      <c r="B104" s="58" t="s">
        <v>150</v>
      </c>
      <c r="C104" s="374">
        <f>[9]B!C2976</f>
        <v>928</v>
      </c>
      <c r="D104" s="374">
        <f>[9]B!E2976</f>
        <v>928</v>
      </c>
      <c r="E104" s="28">
        <f>[9]B!$AL$2976</f>
        <v>3807250</v>
      </c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74"/>
    </row>
    <row r="105" spans="1:22" ht="15" customHeight="1" x14ac:dyDescent="0.2">
      <c r="A105" s="264" t="s">
        <v>151</v>
      </c>
      <c r="B105" s="59" t="s">
        <v>152</v>
      </c>
      <c r="C105" s="374">
        <f>[9]B!C2995</f>
        <v>678</v>
      </c>
      <c r="D105" s="374">
        <f>[9]B!E2995</f>
        <v>678</v>
      </c>
      <c r="E105" s="29">
        <f>[9]B!$AL$2995</f>
        <v>2284860</v>
      </c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74"/>
    </row>
    <row r="106" spans="1:22" ht="15" customHeight="1" x14ac:dyDescent="0.2">
      <c r="A106" s="264" t="s">
        <v>153</v>
      </c>
      <c r="B106" s="77" t="s">
        <v>154</v>
      </c>
      <c r="C106" s="374">
        <f>[9]B!C3013</f>
        <v>216</v>
      </c>
      <c r="D106" s="374">
        <f>[9]B!E3013</f>
        <v>216</v>
      </c>
      <c r="E106" s="29">
        <f>[9]B!$AL$3013</f>
        <v>1758620</v>
      </c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74"/>
    </row>
    <row r="107" spans="1:22" ht="15" customHeight="1" x14ac:dyDescent="0.2">
      <c r="A107" s="264" t="s">
        <v>155</v>
      </c>
      <c r="B107" s="59" t="s">
        <v>156</v>
      </c>
      <c r="C107" s="374">
        <f>[9]B!C3045</f>
        <v>88</v>
      </c>
      <c r="D107" s="374">
        <f>[9]B!E3045</f>
        <v>88</v>
      </c>
      <c r="E107" s="29">
        <f>[9]B!$AL$3045</f>
        <v>7726420</v>
      </c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74"/>
    </row>
    <row r="108" spans="1:22" ht="15" customHeight="1" x14ac:dyDescent="0.2">
      <c r="A108" s="264" t="s">
        <v>157</v>
      </c>
      <c r="B108" s="59" t="s">
        <v>158</v>
      </c>
      <c r="C108" s="374">
        <f>[9]B!C3073</f>
        <v>103</v>
      </c>
      <c r="D108" s="374">
        <f>[9]B!I3073</f>
        <v>54</v>
      </c>
      <c r="E108" s="29">
        <f>[9]B!AL3073</f>
        <v>1527380</v>
      </c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74"/>
    </row>
    <row r="109" spans="1:22" ht="15" customHeight="1" x14ac:dyDescent="0.2">
      <c r="A109" s="253"/>
      <c r="B109" s="60" t="s">
        <v>159</v>
      </c>
      <c r="C109" s="375">
        <f>[9]B!$C$3134</f>
        <v>0</v>
      </c>
      <c r="D109" s="376"/>
      <c r="E109" s="39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74"/>
    </row>
    <row r="110" spans="1:22" ht="15" customHeight="1" x14ac:dyDescent="0.2">
      <c r="A110" s="258"/>
      <c r="B110" s="62" t="s">
        <v>160</v>
      </c>
      <c r="C110" s="377">
        <f>SUM(C104:C109)</f>
        <v>2013</v>
      </c>
      <c r="D110" s="377">
        <f>SUM(D104:D108)</f>
        <v>1964</v>
      </c>
      <c r="E110" s="370">
        <f>SUM(E104:E108)</f>
        <v>17104530</v>
      </c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74"/>
    </row>
    <row r="111" spans="1:22" s="84" customFormat="1" ht="24.95" customHeight="1" x14ac:dyDescent="0.2">
      <c r="A111" s="80" t="s">
        <v>161</v>
      </c>
      <c r="B111" s="81"/>
      <c r="C111" s="378"/>
      <c r="D111" s="378"/>
      <c r="E111" s="83"/>
    </row>
    <row r="112" spans="1:22" s="84" customFormat="1" ht="39.950000000000003" customHeight="1" x14ac:dyDescent="0.2">
      <c r="A112" s="8" t="s">
        <v>3</v>
      </c>
      <c r="B112" s="8" t="s">
        <v>4</v>
      </c>
      <c r="C112" s="57" t="s">
        <v>162</v>
      </c>
      <c r="D112" s="57" t="s">
        <v>6</v>
      </c>
      <c r="E112" s="478" t="s">
        <v>7</v>
      </c>
    </row>
    <row r="113" spans="1:19" s="84" customFormat="1" ht="15" customHeight="1" x14ac:dyDescent="0.2">
      <c r="A113" s="243">
        <v>3001001</v>
      </c>
      <c r="B113" s="58" t="s">
        <v>163</v>
      </c>
      <c r="C113" s="379">
        <f>[9]B!$C$3137</f>
        <v>537</v>
      </c>
      <c r="D113" s="379">
        <f>[9]B!$E$3137</f>
        <v>537</v>
      </c>
      <c r="E113" s="28">
        <f>[9]B!$AL$3137</f>
        <v>12657090</v>
      </c>
    </row>
    <row r="114" spans="1:19" s="84" customFormat="1" ht="15" customHeight="1" x14ac:dyDescent="0.2">
      <c r="A114" s="253" t="s">
        <v>164</v>
      </c>
      <c r="B114" s="60" t="s">
        <v>165</v>
      </c>
      <c r="C114" s="380">
        <f>[9]B!$C$3138</f>
        <v>0</v>
      </c>
      <c r="D114" s="380">
        <f>[9]B!$E$3138</f>
        <v>0</v>
      </c>
      <c r="E114" s="61">
        <f>[9]B!$AL$3138</f>
        <v>0</v>
      </c>
    </row>
    <row r="115" spans="1:19" s="84" customFormat="1" ht="15" customHeight="1" x14ac:dyDescent="0.2">
      <c r="A115" s="258"/>
      <c r="B115" s="62" t="s">
        <v>160</v>
      </c>
      <c r="C115" s="381">
        <f>SUM(C113:C114)</f>
        <v>537</v>
      </c>
      <c r="D115" s="381">
        <f>SUM(D113:D114)</f>
        <v>537</v>
      </c>
      <c r="E115" s="86">
        <f>SUM(E113:E114)</f>
        <v>12657090</v>
      </c>
    </row>
    <row r="116" spans="1:19" s="84" customFormat="1" ht="24.95" customHeight="1" x14ac:dyDescent="0.2">
      <c r="A116" s="52" t="s">
        <v>166</v>
      </c>
      <c r="B116" s="87"/>
      <c r="C116" s="360"/>
      <c r="D116" s="360"/>
      <c r="E116" s="43"/>
    </row>
    <row r="117" spans="1:19" s="84" customFormat="1" ht="39.950000000000003" customHeight="1" x14ac:dyDescent="0.2">
      <c r="A117" s="8" t="s">
        <v>3</v>
      </c>
      <c r="B117" s="56" t="s">
        <v>4</v>
      </c>
      <c r="C117" s="57" t="s">
        <v>162</v>
      </c>
      <c r="D117" s="57" t="s">
        <v>6</v>
      </c>
      <c r="E117" s="478" t="s">
        <v>7</v>
      </c>
    </row>
    <row r="118" spans="1:19" s="84" customFormat="1" ht="15" customHeight="1" x14ac:dyDescent="0.2">
      <c r="A118" s="258" t="s">
        <v>167</v>
      </c>
      <c r="B118" s="60" t="s">
        <v>168</v>
      </c>
      <c r="C118" s="382">
        <f>[9]B!$C$1192</f>
        <v>2147</v>
      </c>
      <c r="D118" s="382">
        <f>[9]B!$E$1192</f>
        <v>2069</v>
      </c>
      <c r="E118" s="86">
        <f>[9]B!$AL$1192</f>
        <v>70205250</v>
      </c>
    </row>
    <row r="119" spans="1:19" ht="24.95" customHeight="1" x14ac:dyDescent="0.2">
      <c r="A119" s="3" t="s">
        <v>169</v>
      </c>
    </row>
    <row r="120" spans="1:19" ht="24.95" customHeight="1" x14ac:dyDescent="0.2">
      <c r="A120" s="550" t="s">
        <v>170</v>
      </c>
      <c r="B120" s="551"/>
      <c r="C120" s="556" t="s">
        <v>160</v>
      </c>
      <c r="D120" s="588" t="s">
        <v>171</v>
      </c>
      <c r="E120" s="589"/>
      <c r="F120" s="589"/>
      <c r="G120" s="589"/>
      <c r="H120" s="590" t="s">
        <v>172</v>
      </c>
      <c r="I120" s="591"/>
      <c r="J120" s="592"/>
      <c r="K120" s="593" t="s">
        <v>173</v>
      </c>
      <c r="L120" s="594"/>
      <c r="M120" s="595"/>
      <c r="N120" s="596" t="s">
        <v>174</v>
      </c>
      <c r="O120" s="599" t="s">
        <v>175</v>
      </c>
      <c r="P120" s="600"/>
      <c r="Q120" s="568" t="s">
        <v>176</v>
      </c>
      <c r="R120" s="568" t="s">
        <v>177</v>
      </c>
      <c r="S120" s="571" t="s">
        <v>7</v>
      </c>
    </row>
    <row r="121" spans="1:19" ht="20.100000000000001" customHeight="1" x14ac:dyDescent="0.2">
      <c r="A121" s="552"/>
      <c r="B121" s="553"/>
      <c r="C121" s="557"/>
      <c r="D121" s="574" t="s">
        <v>178</v>
      </c>
      <c r="E121" s="576" t="s">
        <v>179</v>
      </c>
      <c r="F121" s="577"/>
      <c r="G121" s="578" t="s">
        <v>180</v>
      </c>
      <c r="H121" s="580" t="s">
        <v>181</v>
      </c>
      <c r="I121" s="582" t="s">
        <v>182</v>
      </c>
      <c r="J121" s="584" t="s">
        <v>183</v>
      </c>
      <c r="K121" s="586" t="s">
        <v>184</v>
      </c>
      <c r="L121" s="587" t="s">
        <v>185</v>
      </c>
      <c r="M121" s="601" t="s">
        <v>186</v>
      </c>
      <c r="N121" s="597"/>
      <c r="O121" s="602" t="s">
        <v>187</v>
      </c>
      <c r="P121" s="603" t="s">
        <v>188</v>
      </c>
      <c r="Q121" s="569"/>
      <c r="R121" s="569"/>
      <c r="S121" s="572"/>
    </row>
    <row r="122" spans="1:19" ht="20.100000000000001" customHeight="1" x14ac:dyDescent="0.2">
      <c r="A122" s="554"/>
      <c r="B122" s="555"/>
      <c r="C122" s="558"/>
      <c r="D122" s="575"/>
      <c r="E122" s="88" t="s">
        <v>189</v>
      </c>
      <c r="F122" s="89" t="s">
        <v>190</v>
      </c>
      <c r="G122" s="579"/>
      <c r="H122" s="581"/>
      <c r="I122" s="583"/>
      <c r="J122" s="585"/>
      <c r="K122" s="586"/>
      <c r="L122" s="587"/>
      <c r="M122" s="601"/>
      <c r="N122" s="598"/>
      <c r="O122" s="602"/>
      <c r="P122" s="603"/>
      <c r="Q122" s="570"/>
      <c r="R122" s="570"/>
      <c r="S122" s="573"/>
    </row>
    <row r="123" spans="1:19" s="91" customFormat="1" ht="15" customHeight="1" x14ac:dyDescent="0.25">
      <c r="A123" s="559" t="s">
        <v>191</v>
      </c>
      <c r="B123" s="560"/>
      <c r="C123" s="383">
        <f>+C124+C125+C126+C127+C128+C129+C133+C134+C135</f>
        <v>165521</v>
      </c>
      <c r="D123" s="383">
        <f t="shared" ref="D123:P123" si="1">+D124+D125+D126+D127+D128+D129+D133+D134+D135</f>
        <v>164282</v>
      </c>
      <c r="E123" s="383">
        <f t="shared" si="1"/>
        <v>164282</v>
      </c>
      <c r="F123" s="383">
        <f t="shared" si="1"/>
        <v>0</v>
      </c>
      <c r="G123" s="383">
        <f t="shared" si="1"/>
        <v>1239</v>
      </c>
      <c r="H123" s="383">
        <f t="shared" si="1"/>
        <v>37535</v>
      </c>
      <c r="I123" s="383">
        <f t="shared" si="1"/>
        <v>90536</v>
      </c>
      <c r="J123" s="383">
        <f t="shared" si="1"/>
        <v>37450</v>
      </c>
      <c r="K123" s="383">
        <f t="shared" si="1"/>
        <v>0</v>
      </c>
      <c r="L123" s="383">
        <f t="shared" si="1"/>
        <v>0</v>
      </c>
      <c r="M123" s="383">
        <f t="shared" si="1"/>
        <v>0</v>
      </c>
      <c r="N123" s="383">
        <f t="shared" si="1"/>
        <v>0</v>
      </c>
      <c r="O123" s="383">
        <f t="shared" si="1"/>
        <v>0</v>
      </c>
      <c r="P123" s="383">
        <f t="shared" si="1"/>
        <v>459</v>
      </c>
      <c r="Q123" s="383">
        <f>+Q124+Q125+Q126+Q127+Q128+Q129+Q133+Q134+Q135</f>
        <v>0</v>
      </c>
      <c r="R123" s="383">
        <v>0</v>
      </c>
      <c r="S123" s="90">
        <f>SUM(S124:S128,S129,S133:S135)</f>
        <v>1151418040</v>
      </c>
    </row>
    <row r="124" spans="1:19" ht="15" customHeight="1" x14ac:dyDescent="0.2">
      <c r="A124" s="92" t="s">
        <v>192</v>
      </c>
      <c r="B124" s="93" t="s">
        <v>193</v>
      </c>
      <c r="C124" s="384">
        <f>[9]B!C297</f>
        <v>47607</v>
      </c>
      <c r="D124" s="384">
        <f>[9]B!D297</f>
        <v>46896</v>
      </c>
      <c r="E124" s="384">
        <f>[9]B!E297</f>
        <v>46896</v>
      </c>
      <c r="F124" s="384">
        <f>[9]B!F297</f>
        <v>0</v>
      </c>
      <c r="G124" s="384">
        <f>[9]B!G297</f>
        <v>711</v>
      </c>
      <c r="H124" s="384">
        <f>[9]B!AA297</f>
        <v>18334</v>
      </c>
      <c r="I124" s="384">
        <f>[9]B!AB297</f>
        <v>13812</v>
      </c>
      <c r="J124" s="384">
        <f>[9]B!AC297</f>
        <v>15461</v>
      </c>
      <c r="K124" s="384">
        <f>[9]B!AD297</f>
        <v>0</v>
      </c>
      <c r="L124" s="384">
        <f>[9]B!AE297</f>
        <v>0</v>
      </c>
      <c r="M124" s="384">
        <f>[9]B!AF297</f>
        <v>0</v>
      </c>
      <c r="N124" s="384">
        <f>[9]B!AG297</f>
        <v>0</v>
      </c>
      <c r="O124" s="384">
        <f>[9]B!AH297</f>
        <v>0</v>
      </c>
      <c r="P124" s="384">
        <f>[9]B!AI297</f>
        <v>6</v>
      </c>
      <c r="Q124" s="384">
        <f>[9]B!AJ297</f>
        <v>0</v>
      </c>
      <c r="R124" s="385"/>
      <c r="S124" s="94">
        <f>[9]B!$AL$297</f>
        <v>81249100</v>
      </c>
    </row>
    <row r="125" spans="1:19" ht="15" customHeight="1" x14ac:dyDescent="0.2">
      <c r="A125" s="95" t="s">
        <v>194</v>
      </c>
      <c r="B125" s="96" t="s">
        <v>195</v>
      </c>
      <c r="C125" s="386">
        <f>[9]B!C375</f>
        <v>58836</v>
      </c>
      <c r="D125" s="386">
        <f>[9]B!D375</f>
        <v>58489</v>
      </c>
      <c r="E125" s="386">
        <f>[9]B!E375</f>
        <v>58489</v>
      </c>
      <c r="F125" s="386">
        <f>[9]B!F375</f>
        <v>0</v>
      </c>
      <c r="G125" s="386">
        <f>[9]B!G375</f>
        <v>347</v>
      </c>
      <c r="H125" s="386">
        <f>[9]B!AA375</f>
        <v>15935</v>
      </c>
      <c r="I125" s="386">
        <f>[9]B!AB375</f>
        <v>26171</v>
      </c>
      <c r="J125" s="386">
        <f>[9]B!AC375</f>
        <v>16730</v>
      </c>
      <c r="K125" s="386">
        <f>[9]B!AD375</f>
        <v>0</v>
      </c>
      <c r="L125" s="386">
        <f>[9]B!AE375</f>
        <v>0</v>
      </c>
      <c r="M125" s="386">
        <f>[9]B!AF375</f>
        <v>0</v>
      </c>
      <c r="N125" s="386">
        <f>[9]B!AG375</f>
        <v>0</v>
      </c>
      <c r="O125" s="386">
        <f>[9]B!AH375</f>
        <v>0</v>
      </c>
      <c r="P125" s="386">
        <f>[9]B!AI375</f>
        <v>104</v>
      </c>
      <c r="Q125" s="386">
        <f>[9]B!AJ375</f>
        <v>0</v>
      </c>
      <c r="R125" s="387"/>
      <c r="S125" s="97">
        <f>[9]B!$AL$375</f>
        <v>94594570</v>
      </c>
    </row>
    <row r="126" spans="1:19" ht="15" customHeight="1" x14ac:dyDescent="0.2">
      <c r="A126" s="95" t="s">
        <v>196</v>
      </c>
      <c r="B126" s="96" t="s">
        <v>197</v>
      </c>
      <c r="C126" s="386">
        <f>[9]B!C421</f>
        <v>4062</v>
      </c>
      <c r="D126" s="386">
        <f>[9]B!D421</f>
        <v>4051</v>
      </c>
      <c r="E126" s="386">
        <f>[9]B!E421</f>
        <v>4051</v>
      </c>
      <c r="F126" s="386">
        <f>[9]B!F421</f>
        <v>0</v>
      </c>
      <c r="G126" s="386">
        <f>[9]B!G421</f>
        <v>11</v>
      </c>
      <c r="H126" s="386">
        <f>[9]B!AA421</f>
        <v>225</v>
      </c>
      <c r="I126" s="386">
        <f>[9]B!AB421</f>
        <v>3792</v>
      </c>
      <c r="J126" s="386">
        <f>[9]B!AC421</f>
        <v>45</v>
      </c>
      <c r="K126" s="386">
        <f>[9]B!AD421</f>
        <v>0</v>
      </c>
      <c r="L126" s="386">
        <f>[9]B!AE421</f>
        <v>0</v>
      </c>
      <c r="M126" s="386">
        <f>[9]B!AF421</f>
        <v>0</v>
      </c>
      <c r="N126" s="386">
        <f>[9]B!AG421</f>
        <v>0</v>
      </c>
      <c r="O126" s="386">
        <f>[9]B!AH421</f>
        <v>0</v>
      </c>
      <c r="P126" s="386">
        <f>[9]B!AI421</f>
        <v>26</v>
      </c>
      <c r="Q126" s="386">
        <f>[9]B!AJ421</f>
        <v>0</v>
      </c>
      <c r="R126" s="387"/>
      <c r="S126" s="97">
        <f>[9]B!$AL$421</f>
        <v>18347480</v>
      </c>
    </row>
    <row r="127" spans="1:19" ht="15" customHeight="1" x14ac:dyDescent="0.2">
      <c r="A127" s="95" t="s">
        <v>198</v>
      </c>
      <c r="B127" s="96" t="s">
        <v>199</v>
      </c>
      <c r="C127" s="386">
        <f>[9]B!C435</f>
        <v>0</v>
      </c>
      <c r="D127" s="386">
        <f>[9]B!D435</f>
        <v>0</v>
      </c>
      <c r="E127" s="386">
        <f>[9]B!E435</f>
        <v>0</v>
      </c>
      <c r="F127" s="386">
        <f>[9]B!F435</f>
        <v>0</v>
      </c>
      <c r="G127" s="386">
        <f>[9]B!G435</f>
        <v>0</v>
      </c>
      <c r="H127" s="386">
        <f>[9]B!AA435</f>
        <v>0</v>
      </c>
      <c r="I127" s="386">
        <f>[9]B!AB435</f>
        <v>0</v>
      </c>
      <c r="J127" s="386">
        <f>[9]B!AC435</f>
        <v>0</v>
      </c>
      <c r="K127" s="386">
        <f>[9]B!AD435</f>
        <v>0</v>
      </c>
      <c r="L127" s="386">
        <f>[9]B!AE435</f>
        <v>0</v>
      </c>
      <c r="M127" s="386">
        <f>[9]B!AF435</f>
        <v>0</v>
      </c>
      <c r="N127" s="386">
        <f>[9]B!AG435</f>
        <v>0</v>
      </c>
      <c r="O127" s="386">
        <f>[9]B!AH435</f>
        <v>0</v>
      </c>
      <c r="P127" s="386">
        <f>[9]B!AI435</f>
        <v>0</v>
      </c>
      <c r="Q127" s="386">
        <f>[9]B!AJ435</f>
        <v>0</v>
      </c>
      <c r="R127" s="387"/>
      <c r="S127" s="97">
        <f>[9]B!$AL$435</f>
        <v>0</v>
      </c>
    </row>
    <row r="128" spans="1:19" ht="15" customHeight="1" x14ac:dyDescent="0.2">
      <c r="A128" s="98" t="s">
        <v>200</v>
      </c>
      <c r="B128" s="99" t="s">
        <v>201</v>
      </c>
      <c r="C128" s="388">
        <f>[9]B!C514</f>
        <v>3703</v>
      </c>
      <c r="D128" s="388">
        <f>[9]B!D514</f>
        <v>3680</v>
      </c>
      <c r="E128" s="388">
        <f>[9]B!E514</f>
        <v>3680</v>
      </c>
      <c r="F128" s="388">
        <f>[9]B!F514</f>
        <v>0</v>
      </c>
      <c r="G128" s="388">
        <f>[9]B!G514</f>
        <v>23</v>
      </c>
      <c r="H128" s="388">
        <f>[9]B!AA514</f>
        <v>1249</v>
      </c>
      <c r="I128" s="388">
        <f>[9]B!AB514</f>
        <v>1148</v>
      </c>
      <c r="J128" s="388">
        <f>[9]B!AC514</f>
        <v>1306</v>
      </c>
      <c r="K128" s="388">
        <f>[9]B!AD514</f>
        <v>0</v>
      </c>
      <c r="L128" s="388">
        <f>[9]B!AE514</f>
        <v>0</v>
      </c>
      <c r="M128" s="388">
        <f>[9]B!AF514</f>
        <v>0</v>
      </c>
      <c r="N128" s="388">
        <f>[9]B!AG514</f>
        <v>0</v>
      </c>
      <c r="O128" s="388">
        <f>[9]B!AH514</f>
        <v>0</v>
      </c>
      <c r="P128" s="388">
        <f>[9]B!AI514</f>
        <v>241</v>
      </c>
      <c r="Q128" s="388">
        <f>[9]B!AJ514</f>
        <v>0</v>
      </c>
      <c r="R128" s="389"/>
      <c r="S128" s="100">
        <f>[9]B!$AL$514</f>
        <v>21893690</v>
      </c>
    </row>
    <row r="129" spans="1:19" ht="15" customHeight="1" x14ac:dyDescent="0.2">
      <c r="A129" s="561" t="s">
        <v>202</v>
      </c>
      <c r="B129" s="4" t="s">
        <v>203</v>
      </c>
      <c r="C129" s="390">
        <f>SUM(C130:C132)</f>
        <v>46410</v>
      </c>
      <c r="D129" s="391">
        <f>SUM(D130:D132)</f>
        <v>46288</v>
      </c>
      <c r="E129" s="392">
        <f t="shared" ref="E129:P129" si="2">SUM(E130:E132)</f>
        <v>46288</v>
      </c>
      <c r="F129" s="393">
        <f t="shared" si="2"/>
        <v>0</v>
      </c>
      <c r="G129" s="394">
        <f t="shared" si="2"/>
        <v>122</v>
      </c>
      <c r="H129" s="394">
        <f t="shared" si="2"/>
        <v>1408</v>
      </c>
      <c r="I129" s="394">
        <f t="shared" si="2"/>
        <v>42476</v>
      </c>
      <c r="J129" s="394">
        <f t="shared" si="2"/>
        <v>2526</v>
      </c>
      <c r="K129" s="394">
        <f t="shared" si="2"/>
        <v>0</v>
      </c>
      <c r="L129" s="394">
        <f t="shared" si="2"/>
        <v>0</v>
      </c>
      <c r="M129" s="394">
        <f t="shared" si="2"/>
        <v>0</v>
      </c>
      <c r="N129" s="394">
        <f t="shared" si="2"/>
        <v>0</v>
      </c>
      <c r="O129" s="394">
        <f t="shared" si="2"/>
        <v>0</v>
      </c>
      <c r="P129" s="394">
        <f t="shared" si="2"/>
        <v>72</v>
      </c>
      <c r="Q129" s="395">
        <f>SUM(Q130:Q132)</f>
        <v>0</v>
      </c>
      <c r="R129" s="396">
        <v>0</v>
      </c>
      <c r="S129" s="102">
        <f>SUM(S130:S132)</f>
        <v>926318760</v>
      </c>
    </row>
    <row r="130" spans="1:19" ht="15" customHeight="1" x14ac:dyDescent="0.2">
      <c r="A130" s="561"/>
      <c r="B130" s="103" t="s">
        <v>204</v>
      </c>
      <c r="C130" s="384">
        <f>[9]B!C573</f>
        <v>4550</v>
      </c>
      <c r="D130" s="384">
        <f>[9]B!D573</f>
        <v>4542</v>
      </c>
      <c r="E130" s="384">
        <f>[9]B!E573</f>
        <v>4542</v>
      </c>
      <c r="F130" s="384">
        <f>[9]B!F573</f>
        <v>0</v>
      </c>
      <c r="G130" s="384">
        <f>[9]B!G573</f>
        <v>8</v>
      </c>
      <c r="H130" s="384">
        <f>[9]B!AA573</f>
        <v>816</v>
      </c>
      <c r="I130" s="384">
        <f>[9]B!AB573</f>
        <v>3367</v>
      </c>
      <c r="J130" s="384">
        <f>[9]B!AC573</f>
        <v>367</v>
      </c>
      <c r="K130" s="384">
        <f>[9]B!AD573</f>
        <v>0</v>
      </c>
      <c r="L130" s="384">
        <f>[9]B!AE573</f>
        <v>0</v>
      </c>
      <c r="M130" s="384">
        <f>[9]B!AF573</f>
        <v>0</v>
      </c>
      <c r="N130" s="384">
        <f>[9]B!AG573</f>
        <v>0</v>
      </c>
      <c r="O130" s="384">
        <f>[9]B!AH573</f>
        <v>0</v>
      </c>
      <c r="P130" s="384">
        <f>[9]B!AI573</f>
        <v>14</v>
      </c>
      <c r="Q130" s="384">
        <f>[9]B!AJ573</f>
        <v>0</v>
      </c>
      <c r="R130" s="385"/>
      <c r="S130" s="104">
        <f>[9]B!$AL$573</f>
        <v>16712940</v>
      </c>
    </row>
    <row r="131" spans="1:19" ht="15" customHeight="1" x14ac:dyDescent="0.2">
      <c r="A131" s="561"/>
      <c r="B131" s="105" t="s">
        <v>205</v>
      </c>
      <c r="C131" s="386">
        <f>[9]B!C593</f>
        <v>35</v>
      </c>
      <c r="D131" s="386">
        <f>[9]B!D593</f>
        <v>35</v>
      </c>
      <c r="E131" s="386">
        <f>[9]B!E593</f>
        <v>35</v>
      </c>
      <c r="F131" s="386">
        <f>[9]B!F593</f>
        <v>0</v>
      </c>
      <c r="G131" s="386">
        <f>[9]B!G593</f>
        <v>0</v>
      </c>
      <c r="H131" s="386">
        <f>[9]B!AA593</f>
        <v>2</v>
      </c>
      <c r="I131" s="386">
        <f>[9]B!AB593</f>
        <v>33</v>
      </c>
      <c r="J131" s="386">
        <f>[9]B!AC593</f>
        <v>0</v>
      </c>
      <c r="K131" s="386">
        <f>[9]B!AD593</f>
        <v>0</v>
      </c>
      <c r="L131" s="386">
        <f>[9]B!AE593</f>
        <v>0</v>
      </c>
      <c r="M131" s="386">
        <f>[9]B!AF593</f>
        <v>0</v>
      </c>
      <c r="N131" s="386">
        <f>[9]B!AG593</f>
        <v>0</v>
      </c>
      <c r="O131" s="386">
        <f>[9]B!AH593</f>
        <v>0</v>
      </c>
      <c r="P131" s="386">
        <f>[9]B!AI593</f>
        <v>0</v>
      </c>
      <c r="Q131" s="386">
        <f>[9]B!AJ593</f>
        <v>0</v>
      </c>
      <c r="R131" s="387"/>
      <c r="S131" s="97">
        <f>[9]B!$AL$593</f>
        <v>113480</v>
      </c>
    </row>
    <row r="132" spans="1:19" ht="15" customHeight="1" x14ac:dyDescent="0.2">
      <c r="A132" s="562"/>
      <c r="B132" s="106" t="s">
        <v>206</v>
      </c>
      <c r="C132" s="397">
        <f>[9]B!C634</f>
        <v>41825</v>
      </c>
      <c r="D132" s="397">
        <f>[9]B!D634</f>
        <v>41711</v>
      </c>
      <c r="E132" s="397">
        <f>[9]B!E634</f>
        <v>41711</v>
      </c>
      <c r="F132" s="397">
        <f>[9]B!F634</f>
        <v>0</v>
      </c>
      <c r="G132" s="397">
        <f>[9]B!G634</f>
        <v>114</v>
      </c>
      <c r="H132" s="397">
        <f>[9]B!AA634</f>
        <v>590</v>
      </c>
      <c r="I132" s="397">
        <f>[9]B!AB634</f>
        <v>39076</v>
      </c>
      <c r="J132" s="397">
        <f>[9]B!AC634</f>
        <v>2159</v>
      </c>
      <c r="K132" s="397">
        <f>[9]B!AD634</f>
        <v>0</v>
      </c>
      <c r="L132" s="397">
        <f>[9]B!AE634</f>
        <v>0</v>
      </c>
      <c r="M132" s="397">
        <f>[9]B!AF634</f>
        <v>0</v>
      </c>
      <c r="N132" s="397">
        <f>[9]B!AG634</f>
        <v>0</v>
      </c>
      <c r="O132" s="397">
        <f>[9]B!AH634</f>
        <v>0</v>
      </c>
      <c r="P132" s="397">
        <f>[9]B!AI634</f>
        <v>58</v>
      </c>
      <c r="Q132" s="397">
        <f>[9]B!AJ634</f>
        <v>0</v>
      </c>
      <c r="R132" s="398"/>
      <c r="S132" s="97">
        <f>[9]B!$AL$634</f>
        <v>909492340</v>
      </c>
    </row>
    <row r="133" spans="1:19" ht="15" customHeight="1" x14ac:dyDescent="0.2">
      <c r="A133" s="92" t="s">
        <v>207</v>
      </c>
      <c r="B133" s="93" t="s">
        <v>208</v>
      </c>
      <c r="C133" s="384">
        <f>[9]B!C644</f>
        <v>655</v>
      </c>
      <c r="D133" s="384">
        <f>[9]B!D644</f>
        <v>640</v>
      </c>
      <c r="E133" s="384">
        <f>[9]B!E644</f>
        <v>640</v>
      </c>
      <c r="F133" s="384">
        <f>[9]B!F644</f>
        <v>0</v>
      </c>
      <c r="G133" s="384">
        <f>[9]B!G644</f>
        <v>15</v>
      </c>
      <c r="H133" s="384">
        <f>[9]B!AA644</f>
        <v>26</v>
      </c>
      <c r="I133" s="384">
        <f>[9]B!AB644</f>
        <v>11</v>
      </c>
      <c r="J133" s="384">
        <f>[9]B!AC644</f>
        <v>618</v>
      </c>
      <c r="K133" s="384">
        <f>[9]B!AD644</f>
        <v>0</v>
      </c>
      <c r="L133" s="384">
        <f>[9]B!AE644</f>
        <v>0</v>
      </c>
      <c r="M133" s="384">
        <f>[9]B!AF644</f>
        <v>0</v>
      </c>
      <c r="N133" s="384">
        <f>[9]B!AG644</f>
        <v>0</v>
      </c>
      <c r="O133" s="384">
        <f>[9]B!AH644</f>
        <v>0</v>
      </c>
      <c r="P133" s="384">
        <f>[9]B!AI644</f>
        <v>0</v>
      </c>
      <c r="Q133" s="384">
        <f>[9]B!AJ644</f>
        <v>0</v>
      </c>
      <c r="R133" s="385"/>
      <c r="S133" s="97">
        <f>[9]B!$AL$644</f>
        <v>1462760</v>
      </c>
    </row>
    <row r="134" spans="1:19" s="109" customFormat="1" ht="15" customHeight="1" x14ac:dyDescent="0.2">
      <c r="A134" s="95" t="s">
        <v>209</v>
      </c>
      <c r="B134" s="486" t="s">
        <v>210</v>
      </c>
      <c r="C134" s="386">
        <f>[9]B!C705</f>
        <v>106</v>
      </c>
      <c r="D134" s="386">
        <f>[9]B!D705</f>
        <v>103</v>
      </c>
      <c r="E134" s="386">
        <f>[9]B!E705</f>
        <v>103</v>
      </c>
      <c r="F134" s="386">
        <f>[9]B!F705</f>
        <v>0</v>
      </c>
      <c r="G134" s="386">
        <f>[9]B!G705</f>
        <v>3</v>
      </c>
      <c r="H134" s="386">
        <f>[9]B!AA705</f>
        <v>44</v>
      </c>
      <c r="I134" s="386">
        <f>[9]B!AB705</f>
        <v>52</v>
      </c>
      <c r="J134" s="386">
        <f>[9]B!AC705</f>
        <v>10</v>
      </c>
      <c r="K134" s="386">
        <f>[9]B!AD705</f>
        <v>0</v>
      </c>
      <c r="L134" s="386">
        <f>[9]B!AE705</f>
        <v>0</v>
      </c>
      <c r="M134" s="386">
        <f>[9]B!AF705</f>
        <v>0</v>
      </c>
      <c r="N134" s="386">
        <f>[9]B!AG705</f>
        <v>0</v>
      </c>
      <c r="O134" s="386">
        <f>[9]B!AH705</f>
        <v>0</v>
      </c>
      <c r="P134" s="386">
        <f>[9]B!AI705</f>
        <v>10</v>
      </c>
      <c r="Q134" s="386">
        <f>[9]B!AJ705</f>
        <v>0</v>
      </c>
      <c r="R134" s="387"/>
      <c r="S134" s="108">
        <f>[9]B!$AL$705</f>
        <v>167590</v>
      </c>
    </row>
    <row r="135" spans="1:19" ht="15" customHeight="1" x14ac:dyDescent="0.2">
      <c r="A135" s="95" t="s">
        <v>211</v>
      </c>
      <c r="B135" s="486" t="s">
        <v>212</v>
      </c>
      <c r="C135" s="388">
        <f>[9]B!C747</f>
        <v>4142</v>
      </c>
      <c r="D135" s="388">
        <f>[9]B!D747</f>
        <v>4135</v>
      </c>
      <c r="E135" s="388">
        <f>[9]B!E747</f>
        <v>4135</v>
      </c>
      <c r="F135" s="388">
        <f>[9]B!F747</f>
        <v>0</v>
      </c>
      <c r="G135" s="388">
        <f>[9]B!G747</f>
        <v>7</v>
      </c>
      <c r="H135" s="388">
        <f>[9]B!AA747</f>
        <v>314</v>
      </c>
      <c r="I135" s="388">
        <f>[9]B!AB747</f>
        <v>3074</v>
      </c>
      <c r="J135" s="388">
        <f>[9]B!AC747</f>
        <v>754</v>
      </c>
      <c r="K135" s="388">
        <f>[9]B!AD747</f>
        <v>0</v>
      </c>
      <c r="L135" s="388">
        <f>[9]B!AE747</f>
        <v>0</v>
      </c>
      <c r="M135" s="388">
        <f>[9]B!AF747</f>
        <v>0</v>
      </c>
      <c r="N135" s="388">
        <f>[9]B!AG747</f>
        <v>0</v>
      </c>
      <c r="O135" s="388">
        <f>[9]B!AH747</f>
        <v>0</v>
      </c>
      <c r="P135" s="388">
        <f>[9]B!AI747</f>
        <v>0</v>
      </c>
      <c r="Q135" s="388">
        <f>[9]B!AJ747</f>
        <v>0</v>
      </c>
      <c r="R135" s="389"/>
      <c r="S135" s="97">
        <f>[9]B!$AL$747</f>
        <v>7384090</v>
      </c>
    </row>
    <row r="136" spans="1:19" s="3" customFormat="1" ht="15" customHeight="1" x14ac:dyDescent="0.2">
      <c r="A136" s="559" t="s">
        <v>213</v>
      </c>
      <c r="B136" s="560"/>
      <c r="C136" s="399">
        <f t="shared" ref="C136:P136" si="3">+C137+C138+C139+C140+C144+C145</f>
        <v>6658</v>
      </c>
      <c r="D136" s="400">
        <f t="shared" si="3"/>
        <v>6573</v>
      </c>
      <c r="E136" s="392">
        <f t="shared" si="3"/>
        <v>6571</v>
      </c>
      <c r="F136" s="393">
        <f t="shared" si="3"/>
        <v>2</v>
      </c>
      <c r="G136" s="394">
        <f t="shared" si="3"/>
        <v>85</v>
      </c>
      <c r="H136" s="392">
        <f t="shared" si="3"/>
        <v>1210</v>
      </c>
      <c r="I136" s="401">
        <f t="shared" si="3"/>
        <v>2099</v>
      </c>
      <c r="J136" s="393">
        <f t="shared" si="3"/>
        <v>3349</v>
      </c>
      <c r="K136" s="392">
        <f t="shared" si="3"/>
        <v>9</v>
      </c>
      <c r="L136" s="401">
        <f t="shared" si="3"/>
        <v>0</v>
      </c>
      <c r="M136" s="393">
        <f t="shared" si="3"/>
        <v>0</v>
      </c>
      <c r="N136" s="393">
        <f t="shared" si="3"/>
        <v>0</v>
      </c>
      <c r="O136" s="402">
        <f t="shared" si="3"/>
        <v>0</v>
      </c>
      <c r="P136" s="403">
        <f t="shared" si="3"/>
        <v>4</v>
      </c>
      <c r="Q136" s="404">
        <f>+Q137+Q138+Q139+Q140+Q144+Q145</f>
        <v>0</v>
      </c>
      <c r="R136" s="405">
        <f>+R137+R138+R139</f>
        <v>0</v>
      </c>
      <c r="S136" s="102">
        <f>+S137+S138+S139+S140+S144</f>
        <v>170990470</v>
      </c>
    </row>
    <row r="137" spans="1:19" ht="15" customHeight="1" x14ac:dyDescent="0.2">
      <c r="A137" s="92" t="s">
        <v>214</v>
      </c>
      <c r="B137" s="110" t="s">
        <v>215</v>
      </c>
      <c r="C137" s="384">
        <f>[9]B!C807</f>
        <v>3299</v>
      </c>
      <c r="D137" s="384">
        <f>[9]B!D807</f>
        <v>3268</v>
      </c>
      <c r="E137" s="384">
        <f>[9]B!E807</f>
        <v>3266</v>
      </c>
      <c r="F137" s="384">
        <f>[9]B!F807</f>
        <v>2</v>
      </c>
      <c r="G137" s="384">
        <f>[9]B!G807</f>
        <v>31</v>
      </c>
      <c r="H137" s="406">
        <f>[9]B!AA807</f>
        <v>452</v>
      </c>
      <c r="I137" s="406">
        <f>[9]B!AB807</f>
        <v>974</v>
      </c>
      <c r="J137" s="406">
        <f>[9]B!AC807</f>
        <v>1873</v>
      </c>
      <c r="K137" s="406">
        <f>[9]B!AD807</f>
        <v>9</v>
      </c>
      <c r="L137" s="406">
        <f>[9]B!AE807</f>
        <v>0</v>
      </c>
      <c r="M137" s="406">
        <f>[9]B!AF807</f>
        <v>0</v>
      </c>
      <c r="N137" s="406">
        <f>[9]B!AG807</f>
        <v>0</v>
      </c>
      <c r="O137" s="406">
        <f>[9]B!AH807</f>
        <v>0</v>
      </c>
      <c r="P137" s="406">
        <f>[9]B!AI807</f>
        <v>0</v>
      </c>
      <c r="Q137" s="406">
        <f>[9]B!AJ807</f>
        <v>0</v>
      </c>
      <c r="R137" s="407"/>
      <c r="S137" s="104">
        <f>[9]B!$AL$807</f>
        <v>33295980</v>
      </c>
    </row>
    <row r="138" spans="1:19" ht="15" customHeight="1" x14ac:dyDescent="0.2">
      <c r="A138" s="98" t="s">
        <v>216</v>
      </c>
      <c r="B138" s="111" t="s">
        <v>217</v>
      </c>
      <c r="C138" s="386">
        <f>[9]B!C830</f>
        <v>0</v>
      </c>
      <c r="D138" s="386">
        <f>[9]B!D830</f>
        <v>0</v>
      </c>
      <c r="E138" s="386">
        <f>[9]B!E830</f>
        <v>0</v>
      </c>
      <c r="F138" s="386">
        <f>[9]B!F830</f>
        <v>0</v>
      </c>
      <c r="G138" s="386">
        <f>[9]B!G830</f>
        <v>0</v>
      </c>
      <c r="H138" s="408">
        <f>[9]B!AA830</f>
        <v>0</v>
      </c>
      <c r="I138" s="408">
        <f>[9]B!AB830</f>
        <v>0</v>
      </c>
      <c r="J138" s="408">
        <f>[9]B!AC830</f>
        <v>0</v>
      </c>
      <c r="K138" s="408">
        <f>[9]B!AD830</f>
        <v>0</v>
      </c>
      <c r="L138" s="408">
        <f>[9]B!AE830</f>
        <v>0</v>
      </c>
      <c r="M138" s="408">
        <f>[9]B!AF830</f>
        <v>0</v>
      </c>
      <c r="N138" s="408">
        <f>[9]B!AG830</f>
        <v>0</v>
      </c>
      <c r="O138" s="408">
        <f>[9]B!AH830</f>
        <v>0</v>
      </c>
      <c r="P138" s="408">
        <f>[9]B!AI830</f>
        <v>0</v>
      </c>
      <c r="Q138" s="408">
        <f>[9]B!AJ830</f>
        <v>0</v>
      </c>
      <c r="R138" s="409"/>
      <c r="S138" s="97">
        <f>[9]B!$AL$830</f>
        <v>0</v>
      </c>
    </row>
    <row r="139" spans="1:19" ht="15" customHeight="1" x14ac:dyDescent="0.2">
      <c r="A139" s="483" t="s">
        <v>218</v>
      </c>
      <c r="B139" s="113" t="s">
        <v>219</v>
      </c>
      <c r="C139" s="388">
        <f>[9]B!C860</f>
        <v>1900</v>
      </c>
      <c r="D139" s="388">
        <f>[9]B!D860</f>
        <v>1885</v>
      </c>
      <c r="E139" s="388">
        <f>[9]B!E860</f>
        <v>1885</v>
      </c>
      <c r="F139" s="388">
        <f>[9]B!F860</f>
        <v>0</v>
      </c>
      <c r="G139" s="388">
        <f>[9]B!G860</f>
        <v>15</v>
      </c>
      <c r="H139" s="410">
        <f>[9]B!AA860</f>
        <v>234</v>
      </c>
      <c r="I139" s="410">
        <f>[9]B!AB860</f>
        <v>398</v>
      </c>
      <c r="J139" s="410">
        <f>[9]B!AC860</f>
        <v>1268</v>
      </c>
      <c r="K139" s="410">
        <f>[9]B!AD860</f>
        <v>0</v>
      </c>
      <c r="L139" s="410">
        <f>[9]B!AE860</f>
        <v>0</v>
      </c>
      <c r="M139" s="410">
        <f>[9]B!AF860</f>
        <v>0</v>
      </c>
      <c r="N139" s="410">
        <f>[9]B!AG860</f>
        <v>0</v>
      </c>
      <c r="O139" s="410">
        <f>[9]B!AH860</f>
        <v>0</v>
      </c>
      <c r="P139" s="410">
        <f>[9]B!AI860</f>
        <v>0</v>
      </c>
      <c r="Q139" s="410">
        <f>[9]B!AJ860</f>
        <v>0</v>
      </c>
      <c r="R139" s="411"/>
      <c r="S139" s="97">
        <f>[9]B!$AL$860</f>
        <v>111264050</v>
      </c>
    </row>
    <row r="140" spans="1:19" ht="15" customHeight="1" x14ac:dyDescent="0.2">
      <c r="A140" s="563" t="s">
        <v>196</v>
      </c>
      <c r="B140" s="110" t="s">
        <v>220</v>
      </c>
      <c r="C140" s="412">
        <f>SUM(C141:C143)</f>
        <v>1450</v>
      </c>
      <c r="D140" s="351">
        <f>SUM(D141:D143)</f>
        <v>1411</v>
      </c>
      <c r="E140" s="459">
        <f t="shared" ref="E140:P140" si="4">SUM(E141:E143)</f>
        <v>1411</v>
      </c>
      <c r="F140" s="460">
        <f t="shared" si="4"/>
        <v>0</v>
      </c>
      <c r="G140" s="461">
        <f t="shared" si="4"/>
        <v>39</v>
      </c>
      <c r="H140" s="462">
        <f t="shared" si="4"/>
        <v>517</v>
      </c>
      <c r="I140" s="463">
        <f t="shared" si="4"/>
        <v>725</v>
      </c>
      <c r="J140" s="464">
        <f t="shared" si="4"/>
        <v>208</v>
      </c>
      <c r="K140" s="462">
        <f t="shared" si="4"/>
        <v>0</v>
      </c>
      <c r="L140" s="463">
        <f t="shared" si="4"/>
        <v>0</v>
      </c>
      <c r="M140" s="464">
        <f t="shared" si="4"/>
        <v>0</v>
      </c>
      <c r="N140" s="464">
        <f>SUM(N141:N143)</f>
        <v>0</v>
      </c>
      <c r="O140" s="465">
        <f t="shared" si="4"/>
        <v>0</v>
      </c>
      <c r="P140" s="466">
        <f t="shared" si="4"/>
        <v>0</v>
      </c>
      <c r="Q140" s="467">
        <f>SUM(Q141:Q143)</f>
        <v>0</v>
      </c>
      <c r="R140" s="468">
        <f>SUM(R141:R144)</f>
        <v>0</v>
      </c>
      <c r="S140" s="97">
        <f>SUM(S141:S143)</f>
        <v>26430440</v>
      </c>
    </row>
    <row r="141" spans="1:19" ht="15" customHeight="1" x14ac:dyDescent="0.2">
      <c r="A141" s="563"/>
      <c r="B141" s="105" t="s">
        <v>221</v>
      </c>
      <c r="C141" s="384">
        <f>[9]B!C885-[9]B!C862-[9]B!C863</f>
        <v>1355</v>
      </c>
      <c r="D141" s="384">
        <f>[9]B!D885-[9]B!D862-[9]B!D863</f>
        <v>1330</v>
      </c>
      <c r="E141" s="384">
        <f>[9]B!E885-[9]B!E862-[9]B!E863</f>
        <v>1330</v>
      </c>
      <c r="F141" s="384">
        <f>[9]B!F885-[9]B!F862-[9]B!F863</f>
        <v>0</v>
      </c>
      <c r="G141" s="384">
        <f>[9]B!G885-[9]B!G862-[9]B!G863</f>
        <v>25</v>
      </c>
      <c r="H141" s="406">
        <f>[9]B!AA885-[9]B!AA862-[9]B!AA863</f>
        <v>491</v>
      </c>
      <c r="I141" s="406">
        <f>[9]B!AB885-[9]B!AB862-[9]B!AB863</f>
        <v>687</v>
      </c>
      <c r="J141" s="406">
        <f>[9]B!AC885-[9]B!AC862-[9]B!AC863</f>
        <v>177</v>
      </c>
      <c r="K141" s="406">
        <f>[9]B!AD885-[9]B!AD862-[9]B!AD863</f>
        <v>0</v>
      </c>
      <c r="L141" s="406">
        <f>[9]B!AE885-[9]B!AE862-[9]B!AE863</f>
        <v>0</v>
      </c>
      <c r="M141" s="406">
        <f>[9]B!AF885-[9]B!AF862-[9]B!AF863</f>
        <v>0</v>
      </c>
      <c r="N141" s="406">
        <f>[9]B!AG885-[9]B!AG862-[9]B!AG863</f>
        <v>0</v>
      </c>
      <c r="O141" s="406">
        <f>[9]B!AH885-[9]B!AH862-[9]B!AH863</f>
        <v>0</v>
      </c>
      <c r="P141" s="406">
        <f>[9]B!AI885-[9]B!AI862-[9]B!AI863</f>
        <v>0</v>
      </c>
      <c r="Q141" s="406">
        <f>[9]B!AJ885-[9]B!AJ862-[9]B!AJ863</f>
        <v>0</v>
      </c>
      <c r="R141" s="407"/>
      <c r="S141" s="97">
        <f>[9]B!$AL$885-[9]B!$AL$862-[9]B!$AL$863</f>
        <v>24588500</v>
      </c>
    </row>
    <row r="142" spans="1:19" ht="15" customHeight="1" x14ac:dyDescent="0.2">
      <c r="A142" s="563"/>
      <c r="B142" s="105" t="s">
        <v>222</v>
      </c>
      <c r="C142" s="386">
        <f>[9]B!C862</f>
        <v>0</v>
      </c>
      <c r="D142" s="386">
        <f>[9]B!D862</f>
        <v>0</v>
      </c>
      <c r="E142" s="386">
        <f>[9]B!E862</f>
        <v>0</v>
      </c>
      <c r="F142" s="386">
        <f>[9]B!F862</f>
        <v>0</v>
      </c>
      <c r="G142" s="386">
        <f>[9]B!G862</f>
        <v>0</v>
      </c>
      <c r="H142" s="408">
        <f>[9]B!AA862</f>
        <v>0</v>
      </c>
      <c r="I142" s="408">
        <f>[9]B!AB862</f>
        <v>0</v>
      </c>
      <c r="J142" s="408">
        <f>[9]B!AC862</f>
        <v>0</v>
      </c>
      <c r="K142" s="408">
        <f>[9]B!AD862</f>
        <v>0</v>
      </c>
      <c r="L142" s="408">
        <f>[9]B!AE862</f>
        <v>0</v>
      </c>
      <c r="M142" s="408">
        <f>[9]B!AF862</f>
        <v>0</v>
      </c>
      <c r="N142" s="408">
        <f>[9]B!AG862</f>
        <v>0</v>
      </c>
      <c r="O142" s="408">
        <f>[9]B!AH862</f>
        <v>0</v>
      </c>
      <c r="P142" s="408">
        <f>[9]B!AI862</f>
        <v>0</v>
      </c>
      <c r="Q142" s="408">
        <f>[9]B!AJ862</f>
        <v>0</v>
      </c>
      <c r="R142" s="409"/>
      <c r="S142" s="97">
        <f>[9]B!$AL$862</f>
        <v>0</v>
      </c>
    </row>
    <row r="143" spans="1:19" ht="15" customHeight="1" x14ac:dyDescent="0.2">
      <c r="A143" s="563"/>
      <c r="B143" s="106" t="s">
        <v>223</v>
      </c>
      <c r="C143" s="388">
        <f>[9]B!C863</f>
        <v>95</v>
      </c>
      <c r="D143" s="388">
        <f>[9]B!D863</f>
        <v>81</v>
      </c>
      <c r="E143" s="388">
        <f>[9]B!E863</f>
        <v>81</v>
      </c>
      <c r="F143" s="388">
        <f>[9]B!F863</f>
        <v>0</v>
      </c>
      <c r="G143" s="388">
        <f>[9]B!G863</f>
        <v>14</v>
      </c>
      <c r="H143" s="410">
        <f>[9]B!AA863</f>
        <v>26</v>
      </c>
      <c r="I143" s="410">
        <f>[9]B!AB863</f>
        <v>38</v>
      </c>
      <c r="J143" s="410">
        <f>[9]B!AC863</f>
        <v>31</v>
      </c>
      <c r="K143" s="410">
        <f>[9]B!AD863</f>
        <v>0</v>
      </c>
      <c r="L143" s="410">
        <f>[9]B!AE863</f>
        <v>0</v>
      </c>
      <c r="M143" s="410">
        <f>[9]B!AF863</f>
        <v>0</v>
      </c>
      <c r="N143" s="410">
        <f>[9]B!AG863</f>
        <v>0</v>
      </c>
      <c r="O143" s="410">
        <f>[9]B!AH863</f>
        <v>0</v>
      </c>
      <c r="P143" s="410">
        <f>[9]B!AI863</f>
        <v>0</v>
      </c>
      <c r="Q143" s="410">
        <f>[9]B!AJ863</f>
        <v>0</v>
      </c>
      <c r="R143" s="411"/>
      <c r="S143" s="97">
        <f>[9]B!$AL$863</f>
        <v>1841940</v>
      </c>
    </row>
    <row r="144" spans="1:19" ht="15" customHeight="1" x14ac:dyDescent="0.2">
      <c r="A144" s="92" t="s">
        <v>198</v>
      </c>
      <c r="B144" s="114" t="s">
        <v>224</v>
      </c>
      <c r="C144" s="413">
        <f>[9]B!C926</f>
        <v>0</v>
      </c>
      <c r="D144" s="413">
        <f>[9]B!D926</f>
        <v>0</v>
      </c>
      <c r="E144" s="413">
        <f>[9]B!E926</f>
        <v>0</v>
      </c>
      <c r="F144" s="413">
        <f>[9]B!F926</f>
        <v>0</v>
      </c>
      <c r="G144" s="413">
        <f>[9]B!G926</f>
        <v>0</v>
      </c>
      <c r="H144" s="414">
        <f>[9]B!AA926</f>
        <v>0</v>
      </c>
      <c r="I144" s="414">
        <f>[9]B!AB926</f>
        <v>0</v>
      </c>
      <c r="J144" s="414">
        <f>[9]B!AC926</f>
        <v>0</v>
      </c>
      <c r="K144" s="414">
        <f>[9]B!AD926</f>
        <v>0</v>
      </c>
      <c r="L144" s="414">
        <f>[9]B!AE926</f>
        <v>0</v>
      </c>
      <c r="M144" s="414">
        <f>[9]B!AF926</f>
        <v>0</v>
      </c>
      <c r="N144" s="414">
        <f>[9]B!AG926</f>
        <v>0</v>
      </c>
      <c r="O144" s="414">
        <f>[9]B!AH926</f>
        <v>0</v>
      </c>
      <c r="P144" s="414">
        <f>[9]B!AI926</f>
        <v>4</v>
      </c>
      <c r="Q144" s="414">
        <f>[9]B!AJ926</f>
        <v>0</v>
      </c>
      <c r="R144" s="415"/>
      <c r="S144" s="97">
        <f>[9]B!$AL$926</f>
        <v>0</v>
      </c>
    </row>
    <row r="145" spans="1:24" s="117" customFormat="1" ht="15" customHeight="1" x14ac:dyDescent="0.2">
      <c r="A145" s="98"/>
      <c r="B145" s="115" t="s">
        <v>225</v>
      </c>
      <c r="C145" s="388">
        <f>[9]B!C970</f>
        <v>9</v>
      </c>
      <c r="D145" s="388">
        <f>[9]B!D970</f>
        <v>9</v>
      </c>
      <c r="E145" s="388">
        <f>[9]B!E970</f>
        <v>9</v>
      </c>
      <c r="F145" s="388">
        <f>[9]B!F970</f>
        <v>0</v>
      </c>
      <c r="G145" s="388">
        <f>[9]B!G970</f>
        <v>0</v>
      </c>
      <c r="H145" s="410">
        <f>[9]B!AA970</f>
        <v>7</v>
      </c>
      <c r="I145" s="410">
        <f>[9]B!AB970</f>
        <v>2</v>
      </c>
      <c r="J145" s="410">
        <f>[9]B!AC970</f>
        <v>0</v>
      </c>
      <c r="K145" s="410">
        <f>[9]B!AD970</f>
        <v>0</v>
      </c>
      <c r="L145" s="410">
        <f>[9]B!AE970</f>
        <v>0</v>
      </c>
      <c r="M145" s="410">
        <f>[9]B!AF970</f>
        <v>0</v>
      </c>
      <c r="N145" s="410">
        <f>[9]B!AG970</f>
        <v>0</v>
      </c>
      <c r="O145" s="410">
        <f>[9]B!AH970</f>
        <v>0</v>
      </c>
      <c r="P145" s="410">
        <f>[9]B!AI970</f>
        <v>0</v>
      </c>
      <c r="Q145" s="410">
        <f>[9]B!AJ970</f>
        <v>0</v>
      </c>
      <c r="R145" s="389"/>
      <c r="S145" s="116"/>
    </row>
    <row r="146" spans="1:24" s="117" customFormat="1" ht="15" customHeight="1" x14ac:dyDescent="0.2">
      <c r="A146" s="564" t="s">
        <v>226</v>
      </c>
      <c r="B146" s="565"/>
      <c r="C146" s="384">
        <f>[9]B!C655</f>
        <v>5805</v>
      </c>
      <c r="D146" s="384">
        <f>[9]B!D655</f>
        <v>5614</v>
      </c>
      <c r="E146" s="384">
        <f>[9]B!E655</f>
        <v>5614</v>
      </c>
      <c r="F146" s="384">
        <f>[9]B!F655</f>
        <v>0</v>
      </c>
      <c r="G146" s="384">
        <f>[9]B!G655</f>
        <v>191</v>
      </c>
      <c r="H146" s="406">
        <f>[9]B!AA655</f>
        <v>2753</v>
      </c>
      <c r="I146" s="406">
        <f>[9]B!AB655</f>
        <v>1855</v>
      </c>
      <c r="J146" s="406">
        <f>[9]B!AC655</f>
        <v>1197</v>
      </c>
      <c r="K146" s="406">
        <f>[9]B!AD655</f>
        <v>0</v>
      </c>
      <c r="L146" s="406">
        <f>[9]B!AE655</f>
        <v>0</v>
      </c>
      <c r="M146" s="406">
        <f>[9]B!AF655</f>
        <v>0</v>
      </c>
      <c r="N146" s="406">
        <f>[9]B!AG655</f>
        <v>0</v>
      </c>
      <c r="O146" s="406">
        <f>[9]B!AH655</f>
        <v>0</v>
      </c>
      <c r="P146" s="406">
        <f>[9]B!AI655</f>
        <v>0</v>
      </c>
      <c r="Q146" s="406">
        <f>[9]B!AJ655</f>
        <v>0</v>
      </c>
      <c r="R146" s="385"/>
      <c r="S146" s="116"/>
    </row>
    <row r="147" spans="1:24" s="3" customFormat="1" ht="15" customHeight="1" x14ac:dyDescent="0.2">
      <c r="A147" s="566" t="s">
        <v>227</v>
      </c>
      <c r="B147" s="567"/>
      <c r="C147" s="416">
        <f>[9]B!C1206</f>
        <v>0</v>
      </c>
      <c r="D147" s="416">
        <f>[9]B!D1206</f>
        <v>0</v>
      </c>
      <c r="E147" s="416">
        <f>[9]B!E1206</f>
        <v>0</v>
      </c>
      <c r="F147" s="416">
        <f>[9]B!F1206</f>
        <v>0</v>
      </c>
      <c r="G147" s="416">
        <f>[9]B!G1206</f>
        <v>0</v>
      </c>
      <c r="H147" s="417">
        <f>[9]B!AA1206</f>
        <v>0</v>
      </c>
      <c r="I147" s="417">
        <f>[9]B!AB1206</f>
        <v>0</v>
      </c>
      <c r="J147" s="417">
        <f>[9]B!AC1206</f>
        <v>0</v>
      </c>
      <c r="K147" s="417">
        <f>[9]B!AD1206</f>
        <v>0</v>
      </c>
      <c r="L147" s="417">
        <f>[9]B!AE1206</f>
        <v>0</v>
      </c>
      <c r="M147" s="417">
        <f>[9]B!AF1206</f>
        <v>0</v>
      </c>
      <c r="N147" s="417">
        <f>[9]B!AG1206</f>
        <v>0</v>
      </c>
      <c r="O147" s="417">
        <f>[9]B!AH1206</f>
        <v>0</v>
      </c>
      <c r="P147" s="417">
        <f>[9]B!AI1206</f>
        <v>598</v>
      </c>
      <c r="Q147" s="417">
        <f>[9]B!AJ1206</f>
        <v>0</v>
      </c>
      <c r="R147" s="418"/>
      <c r="S147" s="118">
        <f>[9]B!$AL$1206</f>
        <v>0</v>
      </c>
      <c r="T147" s="75"/>
    </row>
    <row r="148" spans="1:24" ht="20.45" customHeight="1" x14ac:dyDescent="0.2">
      <c r="A148" s="3" t="s">
        <v>228</v>
      </c>
      <c r="C148" s="4"/>
      <c r="R148" s="119"/>
      <c r="U148" s="120"/>
    </row>
    <row r="149" spans="1:24" ht="24.95" customHeight="1" x14ac:dyDescent="0.2">
      <c r="A149" s="610" t="s">
        <v>229</v>
      </c>
      <c r="B149" s="611"/>
      <c r="C149" s="556" t="s">
        <v>160</v>
      </c>
      <c r="D149" s="588" t="s">
        <v>230</v>
      </c>
      <c r="E149" s="589"/>
      <c r="F149" s="589"/>
      <c r="G149" s="609"/>
      <c r="H149" s="612" t="s">
        <v>172</v>
      </c>
      <c r="I149" s="612"/>
      <c r="J149" s="613"/>
      <c r="K149" s="614" t="s">
        <v>173</v>
      </c>
      <c r="L149" s="614"/>
      <c r="M149" s="614"/>
      <c r="N149" s="596" t="s">
        <v>174</v>
      </c>
      <c r="O149" s="599" t="s">
        <v>175</v>
      </c>
      <c r="P149" s="600"/>
      <c r="Q149" s="568" t="s">
        <v>176</v>
      </c>
      <c r="R149" s="608" t="s">
        <v>7</v>
      </c>
      <c r="U149" s="120"/>
    </row>
    <row r="150" spans="1:24" ht="20.100000000000001" customHeight="1" x14ac:dyDescent="0.2">
      <c r="A150" s="610"/>
      <c r="B150" s="611"/>
      <c r="C150" s="557"/>
      <c r="D150" s="574" t="s">
        <v>178</v>
      </c>
      <c r="E150" s="588" t="s">
        <v>179</v>
      </c>
      <c r="F150" s="609"/>
      <c r="G150" s="574" t="s">
        <v>180</v>
      </c>
      <c r="H150" s="580" t="s">
        <v>181</v>
      </c>
      <c r="I150" s="582" t="s">
        <v>182</v>
      </c>
      <c r="J150" s="584" t="s">
        <v>183</v>
      </c>
      <c r="K150" s="586" t="s">
        <v>184</v>
      </c>
      <c r="L150" s="587" t="s">
        <v>185</v>
      </c>
      <c r="M150" s="601" t="s">
        <v>186</v>
      </c>
      <c r="N150" s="597"/>
      <c r="O150" s="602" t="s">
        <v>187</v>
      </c>
      <c r="P150" s="603" t="s">
        <v>188</v>
      </c>
      <c r="Q150" s="569"/>
      <c r="R150" s="608"/>
      <c r="U150" s="120"/>
    </row>
    <row r="151" spans="1:24" ht="20.100000000000001" customHeight="1" x14ac:dyDescent="0.2">
      <c r="A151" s="610"/>
      <c r="B151" s="611"/>
      <c r="C151" s="558"/>
      <c r="D151" s="575"/>
      <c r="E151" s="121" t="s">
        <v>189</v>
      </c>
      <c r="F151" s="89" t="s">
        <v>190</v>
      </c>
      <c r="G151" s="575"/>
      <c r="H151" s="581"/>
      <c r="I151" s="583"/>
      <c r="J151" s="585"/>
      <c r="K151" s="586"/>
      <c r="L151" s="587"/>
      <c r="M151" s="601"/>
      <c r="N151" s="598"/>
      <c r="O151" s="602"/>
      <c r="P151" s="603"/>
      <c r="Q151" s="570"/>
      <c r="R151" s="608"/>
      <c r="U151" s="120"/>
    </row>
    <row r="152" spans="1:24" ht="15" customHeight="1" x14ac:dyDescent="0.2">
      <c r="A152" s="604" t="s">
        <v>231</v>
      </c>
      <c r="B152" s="605"/>
      <c r="C152" s="419">
        <f>[9]B!C1048</f>
        <v>0</v>
      </c>
      <c r="D152" s="420">
        <f>[9]B!D1048</f>
        <v>0</v>
      </c>
      <c r="E152" s="420">
        <f>[9]B!E1048</f>
        <v>0</v>
      </c>
      <c r="F152" s="420">
        <f>[9]B!F1048</f>
        <v>0</v>
      </c>
      <c r="G152" s="420">
        <f>[9]B!G1048</f>
        <v>0</v>
      </c>
      <c r="H152" s="420">
        <f>[9]B!AA1048</f>
        <v>0</v>
      </c>
      <c r="I152" s="420">
        <f>[9]B!AB1048</f>
        <v>0</v>
      </c>
      <c r="J152" s="420">
        <f>[9]B!AC1048</f>
        <v>0</v>
      </c>
      <c r="K152" s="420">
        <f>[9]B!AD1048</f>
        <v>0</v>
      </c>
      <c r="L152" s="420">
        <f>[9]B!AE1048</f>
        <v>0</v>
      </c>
      <c r="M152" s="420">
        <f>[9]B!AF1048</f>
        <v>0</v>
      </c>
      <c r="N152" s="420">
        <f>[9]B!AG1048</f>
        <v>0</v>
      </c>
      <c r="O152" s="420">
        <f>[9]B!AH1048</f>
        <v>0</v>
      </c>
      <c r="P152" s="420">
        <f>[9]B!AI1048</f>
        <v>35</v>
      </c>
      <c r="Q152" s="420">
        <f>[9]B!AJ1048</f>
        <v>0</v>
      </c>
      <c r="R152" s="122">
        <f>[9]B!AL1048</f>
        <v>0</v>
      </c>
      <c r="U152" s="120"/>
    </row>
    <row r="153" spans="1:24" ht="15" customHeight="1" x14ac:dyDescent="0.2">
      <c r="A153" s="123" t="s">
        <v>232</v>
      </c>
      <c r="B153" s="124"/>
      <c r="C153" s="421"/>
      <c r="D153" s="422"/>
      <c r="E153" s="423"/>
      <c r="F153" s="424"/>
      <c r="G153" s="425"/>
      <c r="H153" s="423"/>
      <c r="I153" s="426"/>
      <c r="J153" s="424"/>
      <c r="K153" s="423"/>
      <c r="L153" s="426"/>
      <c r="M153" s="424"/>
      <c r="N153" s="427"/>
      <c r="O153" s="423"/>
      <c r="P153" s="424"/>
      <c r="Q153" s="428"/>
      <c r="R153" s="428"/>
      <c r="U153" s="120"/>
    </row>
    <row r="154" spans="1:24" ht="15" customHeight="1" x14ac:dyDescent="0.2">
      <c r="A154" s="604" t="s">
        <v>233</v>
      </c>
      <c r="B154" s="605"/>
      <c r="C154" s="429">
        <f>[9]B!C1054</f>
        <v>0</v>
      </c>
      <c r="D154" s="430">
        <f>[9]B!D1054</f>
        <v>0</v>
      </c>
      <c r="E154" s="430">
        <f>[9]B!E1054</f>
        <v>0</v>
      </c>
      <c r="F154" s="430">
        <f>[9]B!F1054</f>
        <v>0</v>
      </c>
      <c r="G154" s="430">
        <f>[9]B!G1054</f>
        <v>0</v>
      </c>
      <c r="H154" s="430">
        <f>[9]B!AA1054</f>
        <v>0</v>
      </c>
      <c r="I154" s="430">
        <f>[9]B!AB1054</f>
        <v>0</v>
      </c>
      <c r="J154" s="430">
        <f>[9]B!AC1054</f>
        <v>0</v>
      </c>
      <c r="K154" s="430">
        <f>[9]B!AD1054</f>
        <v>0</v>
      </c>
      <c r="L154" s="430">
        <f>[9]B!AE1054</f>
        <v>0</v>
      </c>
      <c r="M154" s="430">
        <f>[9]B!AF1054</f>
        <v>0</v>
      </c>
      <c r="N154" s="430">
        <f>[9]B!AG1054</f>
        <v>0</v>
      </c>
      <c r="O154" s="430">
        <f>[9]B!AH1054</f>
        <v>0</v>
      </c>
      <c r="P154" s="430">
        <f>[9]B!AI1054</f>
        <v>0</v>
      </c>
      <c r="Q154" s="430">
        <f>[9]B!AJ1054</f>
        <v>0</v>
      </c>
      <c r="R154" s="97">
        <f>[9]B!AL1054</f>
        <v>0</v>
      </c>
      <c r="U154" s="120"/>
    </row>
    <row r="155" spans="1:24" ht="15" customHeight="1" x14ac:dyDescent="0.2">
      <c r="A155" s="606" t="s">
        <v>234</v>
      </c>
      <c r="B155" s="607"/>
      <c r="C155" s="431">
        <f>[9]B!C1064</f>
        <v>0</v>
      </c>
      <c r="D155" s="432">
        <f>[9]B!D1064</f>
        <v>0</v>
      </c>
      <c r="E155" s="432">
        <f>[9]B!E1064</f>
        <v>0</v>
      </c>
      <c r="F155" s="432">
        <f>[9]B!F1064</f>
        <v>0</v>
      </c>
      <c r="G155" s="432">
        <f>[9]B!G1064</f>
        <v>0</v>
      </c>
      <c r="H155" s="432">
        <f>[9]B!AA1064</f>
        <v>0</v>
      </c>
      <c r="I155" s="432">
        <f>[9]B!AB1064</f>
        <v>0</v>
      </c>
      <c r="J155" s="432">
        <f>[9]B!AC1064</f>
        <v>0</v>
      </c>
      <c r="K155" s="432">
        <f>[9]B!AD1064</f>
        <v>0</v>
      </c>
      <c r="L155" s="432">
        <f>[9]B!AE1064</f>
        <v>0</v>
      </c>
      <c r="M155" s="432">
        <f>[9]B!AF1064</f>
        <v>0</v>
      </c>
      <c r="N155" s="432">
        <f>[9]B!AG1064</f>
        <v>0</v>
      </c>
      <c r="O155" s="432">
        <f>[9]B!AH1064</f>
        <v>0</v>
      </c>
      <c r="P155" s="432">
        <f>[9]B!AI1064</f>
        <v>0</v>
      </c>
      <c r="Q155" s="432">
        <f>[9]B!AJ1064</f>
        <v>0</v>
      </c>
      <c r="R155" s="97">
        <f>[9]B!AL1064</f>
        <v>0</v>
      </c>
      <c r="U155" s="120"/>
    </row>
    <row r="156" spans="1:24" ht="15" customHeight="1" x14ac:dyDescent="0.2">
      <c r="A156" s="606" t="s">
        <v>235</v>
      </c>
      <c r="B156" s="607"/>
      <c r="C156" s="433">
        <f>[9]B!C1087</f>
        <v>0</v>
      </c>
      <c r="D156" s="434">
        <f>[9]B!D1087</f>
        <v>0</v>
      </c>
      <c r="E156" s="434">
        <f>[9]B!E1087</f>
        <v>0</v>
      </c>
      <c r="F156" s="434">
        <f>[9]B!F1087</f>
        <v>0</v>
      </c>
      <c r="G156" s="434">
        <f>[9]B!G1087</f>
        <v>0</v>
      </c>
      <c r="H156" s="434">
        <f>[9]B!AA1087</f>
        <v>0</v>
      </c>
      <c r="I156" s="434">
        <f>[9]B!AB1087</f>
        <v>0</v>
      </c>
      <c r="J156" s="434">
        <f>[9]B!AC1087</f>
        <v>0</v>
      </c>
      <c r="K156" s="434">
        <f>[9]B!AD1087</f>
        <v>0</v>
      </c>
      <c r="L156" s="434">
        <f>[9]B!AE1087</f>
        <v>0</v>
      </c>
      <c r="M156" s="434">
        <f>[9]B!AF1087</f>
        <v>0</v>
      </c>
      <c r="N156" s="434">
        <f>[9]B!AG1087</f>
        <v>0</v>
      </c>
      <c r="O156" s="434">
        <f>[9]B!AH1087</f>
        <v>0</v>
      </c>
      <c r="P156" s="434">
        <f>[9]B!AI1087</f>
        <v>0</v>
      </c>
      <c r="Q156" s="434">
        <f>[9]B!AJ1087</f>
        <v>0</v>
      </c>
      <c r="R156" s="97">
        <f>[9]B!AL1086</f>
        <v>0</v>
      </c>
      <c r="U156" s="120"/>
    </row>
    <row r="157" spans="1:24" ht="15" customHeight="1" x14ac:dyDescent="0.2">
      <c r="A157" s="559" t="s">
        <v>79</v>
      </c>
      <c r="B157" s="620"/>
      <c r="C157" s="435">
        <f t="shared" ref="C157:R157" si="5">SUM(C152+C154+C155+C156)</f>
        <v>0</v>
      </c>
      <c r="D157" s="435">
        <f t="shared" si="5"/>
        <v>0</v>
      </c>
      <c r="E157" s="435">
        <f t="shared" si="5"/>
        <v>0</v>
      </c>
      <c r="F157" s="435">
        <f t="shared" si="5"/>
        <v>0</v>
      </c>
      <c r="G157" s="435">
        <f t="shared" si="5"/>
        <v>0</v>
      </c>
      <c r="H157" s="435">
        <f t="shared" si="5"/>
        <v>0</v>
      </c>
      <c r="I157" s="435">
        <f t="shared" si="5"/>
        <v>0</v>
      </c>
      <c r="J157" s="435">
        <f t="shared" si="5"/>
        <v>0</v>
      </c>
      <c r="K157" s="435">
        <f t="shared" si="5"/>
        <v>0</v>
      </c>
      <c r="L157" s="435">
        <f t="shared" si="5"/>
        <v>0</v>
      </c>
      <c r="M157" s="435">
        <f t="shared" si="5"/>
        <v>0</v>
      </c>
      <c r="N157" s="435">
        <f t="shared" si="5"/>
        <v>0</v>
      </c>
      <c r="O157" s="435">
        <f t="shared" si="5"/>
        <v>0</v>
      </c>
      <c r="P157" s="435">
        <f t="shared" si="5"/>
        <v>35</v>
      </c>
      <c r="Q157" s="435">
        <f t="shared" si="5"/>
        <v>0</v>
      </c>
      <c r="R157" s="122">
        <f t="shared" si="5"/>
        <v>0</v>
      </c>
      <c r="U157" s="120"/>
    </row>
    <row r="158" spans="1:24" s="72" customFormat="1" ht="24.95" customHeight="1" x14ac:dyDescent="0.2">
      <c r="A158" s="67" t="s">
        <v>236</v>
      </c>
      <c r="B158" s="126"/>
      <c r="C158" s="126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/>
      <c r="O158" s="265"/>
      <c r="P158" s="265"/>
      <c r="Q158" s="265"/>
      <c r="R158" s="265"/>
      <c r="S158" s="5"/>
      <c r="T158" s="5"/>
      <c r="X158" s="5"/>
    </row>
    <row r="159" spans="1:24" ht="24" customHeight="1" x14ac:dyDescent="0.2">
      <c r="A159" s="610" t="s">
        <v>237</v>
      </c>
      <c r="B159" s="611"/>
      <c r="C159" s="556" t="s">
        <v>160</v>
      </c>
      <c r="D159" s="621" t="s">
        <v>230</v>
      </c>
      <c r="E159" s="621"/>
      <c r="F159" s="621"/>
      <c r="G159" s="621"/>
      <c r="H159" s="612" t="s">
        <v>172</v>
      </c>
      <c r="I159" s="612"/>
      <c r="J159" s="613"/>
      <c r="K159" s="614" t="s">
        <v>173</v>
      </c>
      <c r="L159" s="614"/>
      <c r="M159" s="614"/>
      <c r="N159" s="596" t="s">
        <v>174</v>
      </c>
      <c r="O159" s="599" t="s">
        <v>175</v>
      </c>
      <c r="P159" s="600"/>
      <c r="Q159" s="568" t="s">
        <v>176</v>
      </c>
      <c r="R159" s="608" t="s">
        <v>7</v>
      </c>
    </row>
    <row r="160" spans="1:24" ht="20.100000000000001" customHeight="1" x14ac:dyDescent="0.2">
      <c r="A160" s="610"/>
      <c r="B160" s="611"/>
      <c r="C160" s="557"/>
      <c r="D160" s="615" t="s">
        <v>238</v>
      </c>
      <c r="E160" s="617" t="s">
        <v>179</v>
      </c>
      <c r="F160" s="577"/>
      <c r="G160" s="618" t="s">
        <v>239</v>
      </c>
      <c r="H160" s="580" t="s">
        <v>181</v>
      </c>
      <c r="I160" s="582" t="s">
        <v>182</v>
      </c>
      <c r="J160" s="584" t="s">
        <v>183</v>
      </c>
      <c r="K160" s="586" t="s">
        <v>184</v>
      </c>
      <c r="L160" s="587" t="s">
        <v>185</v>
      </c>
      <c r="M160" s="601" t="s">
        <v>186</v>
      </c>
      <c r="N160" s="597"/>
      <c r="O160" s="602" t="s">
        <v>187</v>
      </c>
      <c r="P160" s="603" t="s">
        <v>188</v>
      </c>
      <c r="Q160" s="569"/>
      <c r="R160" s="608"/>
      <c r="S160" s="127"/>
      <c r="T160" s="72"/>
    </row>
    <row r="161" spans="1:22" ht="20.100000000000001" customHeight="1" x14ac:dyDescent="0.2">
      <c r="A161" s="610"/>
      <c r="B161" s="611"/>
      <c r="C161" s="558"/>
      <c r="D161" s="616"/>
      <c r="E161" s="121" t="s">
        <v>189</v>
      </c>
      <c r="F161" s="89" t="s">
        <v>190</v>
      </c>
      <c r="G161" s="619"/>
      <c r="H161" s="581"/>
      <c r="I161" s="583"/>
      <c r="J161" s="585"/>
      <c r="K161" s="586"/>
      <c r="L161" s="587"/>
      <c r="M161" s="601"/>
      <c r="N161" s="598"/>
      <c r="O161" s="602"/>
      <c r="P161" s="603"/>
      <c r="Q161" s="570"/>
      <c r="R161" s="608"/>
      <c r="S161" s="119"/>
    </row>
    <row r="162" spans="1:22" ht="15" customHeight="1" x14ac:dyDescent="0.2">
      <c r="A162" s="266">
        <v>1901023</v>
      </c>
      <c r="B162" s="267" t="s">
        <v>240</v>
      </c>
      <c r="C162" s="268">
        <f>[9]B!C2450</f>
        <v>14</v>
      </c>
      <c r="D162" s="268">
        <f>[9]B!D2450</f>
        <v>14</v>
      </c>
      <c r="E162" s="269">
        <f>[9]B!E2450</f>
        <v>14</v>
      </c>
      <c r="F162" s="269">
        <f>[9]B!F2450</f>
        <v>0</v>
      </c>
      <c r="G162" s="269">
        <f>[9]B!G2450</f>
        <v>0</v>
      </c>
      <c r="H162" s="270">
        <f>[9]B!AA2450</f>
        <v>14</v>
      </c>
      <c r="I162" s="270">
        <f>[9]B!AB2450</f>
        <v>0</v>
      </c>
      <c r="J162" s="270">
        <f>[9]B!AC2450</f>
        <v>0</v>
      </c>
      <c r="K162" s="270">
        <f>[9]B!AD2450</f>
        <v>0</v>
      </c>
      <c r="L162" s="270">
        <f>[9]B!AE2450</f>
        <v>0</v>
      </c>
      <c r="M162" s="270">
        <f>[9]B!AF2450</f>
        <v>0</v>
      </c>
      <c r="N162" s="270">
        <f>[9]B!AG2450</f>
        <v>0</v>
      </c>
      <c r="O162" s="270">
        <f>[9]B!AH2450</f>
        <v>0</v>
      </c>
      <c r="P162" s="270">
        <f>[9]B!AI2450</f>
        <v>0</v>
      </c>
      <c r="Q162" s="270">
        <f>[9]B!AJ2450</f>
        <v>0</v>
      </c>
      <c r="R162" s="128">
        <f>[9]B!$AL$2450</f>
        <v>710780</v>
      </c>
    </row>
    <row r="163" spans="1:22" ht="15" customHeight="1" x14ac:dyDescent="0.2">
      <c r="A163" s="271">
        <v>1901024</v>
      </c>
      <c r="B163" s="272" t="s">
        <v>241</v>
      </c>
      <c r="C163" s="268">
        <f>[9]B!C2451</f>
        <v>0</v>
      </c>
      <c r="D163" s="268">
        <f>[9]B!D2451</f>
        <v>0</v>
      </c>
      <c r="E163" s="269">
        <f>[9]B!E2451</f>
        <v>0</v>
      </c>
      <c r="F163" s="269">
        <f>[9]B!F2451</f>
        <v>0</v>
      </c>
      <c r="G163" s="269">
        <f>[9]B!G2451</f>
        <v>0</v>
      </c>
      <c r="H163" s="270">
        <f>[9]B!AA2451</f>
        <v>0</v>
      </c>
      <c r="I163" s="270">
        <f>[9]B!AB2451</f>
        <v>0</v>
      </c>
      <c r="J163" s="270">
        <f>[9]B!AC2451</f>
        <v>0</v>
      </c>
      <c r="K163" s="270">
        <f>[9]B!AD2451</f>
        <v>0</v>
      </c>
      <c r="L163" s="270">
        <f>[9]B!AE2451</f>
        <v>0</v>
      </c>
      <c r="M163" s="270">
        <f>[9]B!AF2451</f>
        <v>0</v>
      </c>
      <c r="N163" s="270">
        <f>[9]B!AG2451</f>
        <v>0</v>
      </c>
      <c r="O163" s="270">
        <f>[9]B!AH2451</f>
        <v>0</v>
      </c>
      <c r="P163" s="270">
        <f>[9]B!AI2451</f>
        <v>0</v>
      </c>
      <c r="Q163" s="270">
        <f>[9]B!AJ2451</f>
        <v>0</v>
      </c>
      <c r="R163" s="129">
        <f>[9]B!$AL$2451</f>
        <v>0</v>
      </c>
    </row>
    <row r="164" spans="1:22" ht="15" customHeight="1" x14ac:dyDescent="0.2">
      <c r="A164" s="271">
        <v>1901025</v>
      </c>
      <c r="B164" s="272" t="s">
        <v>242</v>
      </c>
      <c r="C164" s="268">
        <f>[9]B!C2452</f>
        <v>0</v>
      </c>
      <c r="D164" s="268">
        <f>[9]B!D2452</f>
        <v>0</v>
      </c>
      <c r="E164" s="269">
        <f>[9]B!E2452</f>
        <v>0</v>
      </c>
      <c r="F164" s="269">
        <f>[9]B!F2452</f>
        <v>0</v>
      </c>
      <c r="G164" s="269">
        <f>[9]B!G2452</f>
        <v>0</v>
      </c>
      <c r="H164" s="270">
        <f>[9]B!AA2452</f>
        <v>0</v>
      </c>
      <c r="I164" s="270">
        <f>[9]B!AB2452</f>
        <v>0</v>
      </c>
      <c r="J164" s="270">
        <f>[9]B!AC2452</f>
        <v>0</v>
      </c>
      <c r="K164" s="270">
        <f>[9]B!AD2452</f>
        <v>0</v>
      </c>
      <c r="L164" s="270">
        <f>[9]B!AE2452</f>
        <v>0</v>
      </c>
      <c r="M164" s="270">
        <f>[9]B!AF2452</f>
        <v>0</v>
      </c>
      <c r="N164" s="270">
        <f>[9]B!AG2452</f>
        <v>0</v>
      </c>
      <c r="O164" s="270">
        <f>[9]B!AH2452</f>
        <v>0</v>
      </c>
      <c r="P164" s="270">
        <f>[9]B!AI2452</f>
        <v>0</v>
      </c>
      <c r="Q164" s="270">
        <f>[9]B!AJ2452</f>
        <v>0</v>
      </c>
      <c r="R164" s="129">
        <f>[9]B!$AL$2452</f>
        <v>0</v>
      </c>
    </row>
    <row r="165" spans="1:22" ht="15" customHeight="1" x14ac:dyDescent="0.2">
      <c r="A165" s="271">
        <v>1901026</v>
      </c>
      <c r="B165" s="272" t="s">
        <v>243</v>
      </c>
      <c r="C165" s="268">
        <f>[9]B!C2453</f>
        <v>0</v>
      </c>
      <c r="D165" s="268">
        <f>[9]B!D2453</f>
        <v>0</v>
      </c>
      <c r="E165" s="269">
        <f>[9]B!E2453</f>
        <v>0</v>
      </c>
      <c r="F165" s="269">
        <f>[9]B!F2453</f>
        <v>0</v>
      </c>
      <c r="G165" s="269">
        <f>[9]B!G2453</f>
        <v>0</v>
      </c>
      <c r="H165" s="270">
        <f>[9]B!AA2453</f>
        <v>0</v>
      </c>
      <c r="I165" s="270">
        <f>[9]B!AB2453</f>
        <v>0</v>
      </c>
      <c r="J165" s="270">
        <f>[9]B!AC2453</f>
        <v>0</v>
      </c>
      <c r="K165" s="270">
        <f>[9]B!AD2453</f>
        <v>0</v>
      </c>
      <c r="L165" s="270">
        <f>[9]B!AE2453</f>
        <v>0</v>
      </c>
      <c r="M165" s="270">
        <f>[9]B!AF2453</f>
        <v>0</v>
      </c>
      <c r="N165" s="270">
        <f>[9]B!AG2453</f>
        <v>0</v>
      </c>
      <c r="O165" s="270">
        <f>[9]B!AH2453</f>
        <v>0</v>
      </c>
      <c r="P165" s="270">
        <f>[9]B!AI2453</f>
        <v>0</v>
      </c>
      <c r="Q165" s="270">
        <f>[9]B!AJ2453</f>
        <v>0</v>
      </c>
      <c r="R165" s="129">
        <f>[9]B!$AL$2453</f>
        <v>0</v>
      </c>
    </row>
    <row r="166" spans="1:22" ht="15" customHeight="1" x14ac:dyDescent="0.2">
      <c r="A166" s="271">
        <v>1901126</v>
      </c>
      <c r="B166" s="272" t="s">
        <v>244</v>
      </c>
      <c r="C166" s="268">
        <f>[9]B!C2454</f>
        <v>0</v>
      </c>
      <c r="D166" s="268">
        <f>[9]B!D2454</f>
        <v>0</v>
      </c>
      <c r="E166" s="269">
        <f>[9]B!E2454</f>
        <v>0</v>
      </c>
      <c r="F166" s="269">
        <f>[9]B!F2454</f>
        <v>0</v>
      </c>
      <c r="G166" s="269">
        <f>[9]B!G2454</f>
        <v>0</v>
      </c>
      <c r="H166" s="270">
        <f>[9]B!AA2454</f>
        <v>0</v>
      </c>
      <c r="I166" s="270">
        <f>[9]B!AB2454</f>
        <v>0</v>
      </c>
      <c r="J166" s="270">
        <f>[9]B!AC2454</f>
        <v>0</v>
      </c>
      <c r="K166" s="270">
        <f>[9]B!AD2454</f>
        <v>0</v>
      </c>
      <c r="L166" s="270">
        <f>[9]B!AE2454</f>
        <v>0</v>
      </c>
      <c r="M166" s="270">
        <f>[9]B!AF2454</f>
        <v>0</v>
      </c>
      <c r="N166" s="270">
        <f>[9]B!AG2454</f>
        <v>0</v>
      </c>
      <c r="O166" s="270">
        <f>[9]B!AH2454</f>
        <v>0</v>
      </c>
      <c r="P166" s="270">
        <f>[9]B!AI2454</f>
        <v>0</v>
      </c>
      <c r="Q166" s="270">
        <f>[9]B!AJ2454</f>
        <v>0</v>
      </c>
      <c r="R166" s="129">
        <f>[9]B!$AL$2454</f>
        <v>0</v>
      </c>
    </row>
    <row r="167" spans="1:22" ht="15" customHeight="1" x14ac:dyDescent="0.2">
      <c r="A167" s="271">
        <v>1901027</v>
      </c>
      <c r="B167" s="272" t="s">
        <v>245</v>
      </c>
      <c r="C167" s="268">
        <f>[9]B!C2455</f>
        <v>0</v>
      </c>
      <c r="D167" s="268">
        <f>[9]B!D2455</f>
        <v>0</v>
      </c>
      <c r="E167" s="269">
        <f>[9]B!E2455</f>
        <v>0</v>
      </c>
      <c r="F167" s="269">
        <f>[9]B!F2455</f>
        <v>0</v>
      </c>
      <c r="G167" s="269">
        <f>[9]B!G2455</f>
        <v>0</v>
      </c>
      <c r="H167" s="270">
        <f>[9]B!AA2455</f>
        <v>0</v>
      </c>
      <c r="I167" s="270">
        <f>[9]B!AB2455</f>
        <v>0</v>
      </c>
      <c r="J167" s="270">
        <f>[9]B!AC2455</f>
        <v>0</v>
      </c>
      <c r="K167" s="270">
        <f>[9]B!AD2455</f>
        <v>0</v>
      </c>
      <c r="L167" s="270">
        <f>[9]B!AE2455</f>
        <v>0</v>
      </c>
      <c r="M167" s="270">
        <f>[9]B!AF2455</f>
        <v>0</v>
      </c>
      <c r="N167" s="270">
        <f>[9]B!AG2455</f>
        <v>0</v>
      </c>
      <c r="O167" s="270">
        <f>[9]B!AH2455</f>
        <v>0</v>
      </c>
      <c r="P167" s="270">
        <f>[9]B!AI2455</f>
        <v>0</v>
      </c>
      <c r="Q167" s="270">
        <f>[9]B!AJ2455</f>
        <v>0</v>
      </c>
      <c r="R167" s="129">
        <f>[9]B!$AL$2455</f>
        <v>0</v>
      </c>
    </row>
    <row r="168" spans="1:22" ht="15" customHeight="1" x14ac:dyDescent="0.2">
      <c r="A168" s="271">
        <v>1901028</v>
      </c>
      <c r="B168" s="272" t="s">
        <v>246</v>
      </c>
      <c r="C168" s="268">
        <f>[9]B!C2456</f>
        <v>0</v>
      </c>
      <c r="D168" s="268">
        <f>[9]B!D2456</f>
        <v>0</v>
      </c>
      <c r="E168" s="269">
        <f>[9]B!E2456</f>
        <v>0</v>
      </c>
      <c r="F168" s="269">
        <f>[9]B!F2456</f>
        <v>0</v>
      </c>
      <c r="G168" s="269">
        <f>[9]B!G2456</f>
        <v>0</v>
      </c>
      <c r="H168" s="270">
        <f>[9]B!AA2456</f>
        <v>0</v>
      </c>
      <c r="I168" s="270">
        <f>[9]B!AB2456</f>
        <v>0</v>
      </c>
      <c r="J168" s="270">
        <f>[9]B!AC2456</f>
        <v>0</v>
      </c>
      <c r="K168" s="270">
        <f>[9]B!AD2456</f>
        <v>0</v>
      </c>
      <c r="L168" s="270">
        <f>[9]B!AE2456</f>
        <v>0</v>
      </c>
      <c r="M168" s="270">
        <f>[9]B!AF2456</f>
        <v>0</v>
      </c>
      <c r="N168" s="270">
        <f>[9]B!AG2456</f>
        <v>0</v>
      </c>
      <c r="O168" s="270">
        <f>[9]B!AH2456</f>
        <v>0</v>
      </c>
      <c r="P168" s="270">
        <f>[9]B!AI2456</f>
        <v>0</v>
      </c>
      <c r="Q168" s="270">
        <f>[9]B!AJ2456</f>
        <v>0</v>
      </c>
      <c r="R168" s="129">
        <f>[9]B!$AL$2456</f>
        <v>0</v>
      </c>
    </row>
    <row r="169" spans="1:22" ht="15" customHeight="1" x14ac:dyDescent="0.2">
      <c r="A169" s="273">
        <v>1901029</v>
      </c>
      <c r="B169" s="274" t="s">
        <v>247</v>
      </c>
      <c r="C169" s="268">
        <f>[9]B!C2457</f>
        <v>0</v>
      </c>
      <c r="D169" s="268">
        <f>[9]B!D2457</f>
        <v>0</v>
      </c>
      <c r="E169" s="269">
        <f>[9]B!E2457</f>
        <v>0</v>
      </c>
      <c r="F169" s="269">
        <f>[9]B!F2457</f>
        <v>0</v>
      </c>
      <c r="G169" s="269">
        <f>[9]B!G2457</f>
        <v>0</v>
      </c>
      <c r="H169" s="270">
        <f>[9]B!AA2457</f>
        <v>0</v>
      </c>
      <c r="I169" s="270">
        <f>[9]B!AB2457</f>
        <v>0</v>
      </c>
      <c r="J169" s="270">
        <f>[9]B!AC2457</f>
        <v>0</v>
      </c>
      <c r="K169" s="270">
        <f>[9]B!AD2457</f>
        <v>0</v>
      </c>
      <c r="L169" s="270">
        <f>[9]B!AE2457</f>
        <v>0</v>
      </c>
      <c r="M169" s="270">
        <f>[9]B!AF2457</f>
        <v>0</v>
      </c>
      <c r="N169" s="270">
        <f>[9]B!AG2457</f>
        <v>0</v>
      </c>
      <c r="O169" s="270">
        <f>[9]B!AH2457</f>
        <v>0</v>
      </c>
      <c r="P169" s="270">
        <f>[9]B!AI2457</f>
        <v>0</v>
      </c>
      <c r="Q169" s="270">
        <f>[9]B!AJ2457</f>
        <v>0</v>
      </c>
      <c r="R169" s="130">
        <f>[9]B!$AL$2457</f>
        <v>0</v>
      </c>
    </row>
    <row r="170" spans="1:22" s="394" customFormat="1" ht="15" customHeight="1" x14ac:dyDescent="0.2">
      <c r="A170" s="713" t="s">
        <v>160</v>
      </c>
      <c r="B170" s="714"/>
      <c r="C170" s="275">
        <f>SUM(C162:C169)</f>
        <v>14</v>
      </c>
      <c r="D170" s="436">
        <f>SUM(D162:D169)</f>
        <v>14</v>
      </c>
      <c r="E170" s="437">
        <f t="shared" ref="E170:Q170" si="6">SUM(E162:E169)</f>
        <v>14</v>
      </c>
      <c r="F170" s="437">
        <f t="shared" si="6"/>
        <v>0</v>
      </c>
      <c r="G170" s="437">
        <f t="shared" si="6"/>
        <v>0</v>
      </c>
      <c r="H170" s="437">
        <f t="shared" si="6"/>
        <v>14</v>
      </c>
      <c r="I170" s="437">
        <f t="shared" si="6"/>
        <v>0</v>
      </c>
      <c r="J170" s="437">
        <f t="shared" si="6"/>
        <v>0</v>
      </c>
      <c r="K170" s="437">
        <f t="shared" si="6"/>
        <v>0</v>
      </c>
      <c r="L170" s="437">
        <f t="shared" si="6"/>
        <v>0</v>
      </c>
      <c r="M170" s="437">
        <f t="shared" si="6"/>
        <v>0</v>
      </c>
      <c r="N170" s="437">
        <f t="shared" si="6"/>
        <v>0</v>
      </c>
      <c r="O170" s="437">
        <f t="shared" si="6"/>
        <v>0</v>
      </c>
      <c r="P170" s="435">
        <f t="shared" si="6"/>
        <v>0</v>
      </c>
      <c r="Q170" s="435">
        <f t="shared" si="6"/>
        <v>0</v>
      </c>
      <c r="R170" s="86">
        <f>SUM(R162:R169)</f>
        <v>710780</v>
      </c>
      <c r="S170" s="5"/>
      <c r="T170" s="5"/>
    </row>
    <row r="171" spans="1:22" ht="24.95" customHeight="1" x14ac:dyDescent="0.2">
      <c r="A171" s="624" t="s">
        <v>248</v>
      </c>
      <c r="B171" s="624"/>
      <c r="C171" s="133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134"/>
      <c r="O171" s="260"/>
      <c r="P171" s="260"/>
      <c r="R171" s="135"/>
    </row>
    <row r="172" spans="1:22" ht="24.95" customHeight="1" x14ac:dyDescent="0.2">
      <c r="A172" s="550" t="s">
        <v>249</v>
      </c>
      <c r="B172" s="625"/>
      <c r="C172" s="628" t="s">
        <v>5</v>
      </c>
      <c r="D172" s="574" t="s">
        <v>178</v>
      </c>
      <c r="E172" s="632" t="s">
        <v>250</v>
      </c>
      <c r="F172" s="632"/>
      <c r="G172" s="632"/>
      <c r="H172" s="632"/>
      <c r="I172" s="632"/>
      <c r="J172" s="633"/>
      <c r="K172" s="634" t="s">
        <v>251</v>
      </c>
      <c r="L172" s="637" t="s">
        <v>173</v>
      </c>
      <c r="M172" s="638"/>
      <c r="N172" s="639"/>
      <c r="O172" s="596" t="s">
        <v>174</v>
      </c>
      <c r="P172" s="656" t="s">
        <v>175</v>
      </c>
      <c r="Q172" s="657"/>
      <c r="R172" s="568" t="s">
        <v>176</v>
      </c>
      <c r="S172" s="571" t="s">
        <v>252</v>
      </c>
      <c r="T172" s="571" t="s">
        <v>253</v>
      </c>
      <c r="U172" s="571" t="s">
        <v>254</v>
      </c>
      <c r="V172" s="571" t="s">
        <v>7</v>
      </c>
    </row>
    <row r="173" spans="1:22" ht="20.100000000000001" customHeight="1" x14ac:dyDescent="0.2">
      <c r="A173" s="552"/>
      <c r="B173" s="626"/>
      <c r="C173" s="629"/>
      <c r="D173" s="631"/>
      <c r="E173" s="654" t="s">
        <v>255</v>
      </c>
      <c r="F173" s="655"/>
      <c r="G173" s="655"/>
      <c r="H173" s="655" t="s">
        <v>256</v>
      </c>
      <c r="I173" s="655"/>
      <c r="J173" s="655"/>
      <c r="K173" s="635"/>
      <c r="L173" s="640"/>
      <c r="M173" s="641"/>
      <c r="N173" s="642"/>
      <c r="O173" s="597"/>
      <c r="P173" s="658"/>
      <c r="Q173" s="659"/>
      <c r="R173" s="569"/>
      <c r="S173" s="572"/>
      <c r="T173" s="572"/>
      <c r="U173" s="572"/>
      <c r="V173" s="572"/>
    </row>
    <row r="174" spans="1:22" ht="41.25" customHeight="1" x14ac:dyDescent="0.2">
      <c r="A174" s="554"/>
      <c r="B174" s="627"/>
      <c r="C174" s="630"/>
      <c r="D174" s="575"/>
      <c r="E174" s="136" t="s">
        <v>189</v>
      </c>
      <c r="F174" s="137" t="s">
        <v>190</v>
      </c>
      <c r="G174" s="481" t="s">
        <v>239</v>
      </c>
      <c r="H174" s="136" t="s">
        <v>189</v>
      </c>
      <c r="I174" s="137" t="s">
        <v>190</v>
      </c>
      <c r="J174" s="481" t="s">
        <v>239</v>
      </c>
      <c r="K174" s="636"/>
      <c r="L174" s="473" t="s">
        <v>184</v>
      </c>
      <c r="M174" s="474" t="s">
        <v>185</v>
      </c>
      <c r="N174" s="475" t="s">
        <v>186</v>
      </c>
      <c r="O174" s="598"/>
      <c r="P174" s="476" t="s">
        <v>187</v>
      </c>
      <c r="Q174" s="477" t="s">
        <v>188</v>
      </c>
      <c r="R174" s="570"/>
      <c r="S174" s="653"/>
      <c r="T174" s="653"/>
      <c r="U174" s="653"/>
      <c r="V174" s="653"/>
    </row>
    <row r="175" spans="1:22" ht="15" customHeight="1" x14ac:dyDescent="0.2">
      <c r="A175" s="142" t="s">
        <v>257</v>
      </c>
      <c r="B175" s="143" t="s">
        <v>258</v>
      </c>
      <c r="C175" s="438">
        <f>[9]B!$C$1380</f>
        <v>1</v>
      </c>
      <c r="D175" s="279">
        <f>[9]B!H1380</f>
        <v>1</v>
      </c>
      <c r="E175" s="280">
        <f>[9]B!I1380</f>
        <v>0</v>
      </c>
      <c r="F175" s="280">
        <f>[9]B!J1380</f>
        <v>1</v>
      </c>
      <c r="G175" s="280">
        <f>[9]B!K1380</f>
        <v>0</v>
      </c>
      <c r="H175" s="280">
        <f>[9]B!L1380</f>
        <v>0</v>
      </c>
      <c r="I175" s="280">
        <f>[9]B!M1380</f>
        <v>0</v>
      </c>
      <c r="J175" s="280">
        <f>[9]B!N1380</f>
        <v>0</v>
      </c>
      <c r="K175" s="281"/>
      <c r="L175" s="280">
        <f>[9]B!AD1380</f>
        <v>0</v>
      </c>
      <c r="M175" s="280">
        <f>[9]B!AE1380</f>
        <v>0</v>
      </c>
      <c r="N175" s="280">
        <f>[9]B!AF1380</f>
        <v>0</v>
      </c>
      <c r="O175" s="280">
        <f>[9]B!AG1380</f>
        <v>0</v>
      </c>
      <c r="P175" s="280">
        <f>[9]B!AH1380</f>
        <v>0</v>
      </c>
      <c r="Q175" s="280">
        <f>[9]B!AI1380</f>
        <v>0</v>
      </c>
      <c r="R175" s="280">
        <f>[9]B!AJ1380</f>
        <v>1</v>
      </c>
      <c r="S175" s="439">
        <f>[9]B!$I$1380</f>
        <v>0</v>
      </c>
      <c r="T175" s="439">
        <f>[9]B!$L$1380</f>
        <v>0</v>
      </c>
      <c r="U175" s="144"/>
      <c r="V175" s="97">
        <f>[9]B!$AL$1380</f>
        <v>0</v>
      </c>
    </row>
    <row r="176" spans="1:22" ht="15" customHeight="1" x14ac:dyDescent="0.2">
      <c r="A176" s="145" t="s">
        <v>259</v>
      </c>
      <c r="B176" s="146" t="s">
        <v>260</v>
      </c>
      <c r="C176" s="279">
        <f>[9]B!C1514</f>
        <v>127</v>
      </c>
      <c r="D176" s="279">
        <f>[9]B!H1514</f>
        <v>109</v>
      </c>
      <c r="E176" s="282">
        <f>[9]B!I1514</f>
        <v>91</v>
      </c>
      <c r="F176" s="282">
        <f>[9]B!J1514</f>
        <v>18</v>
      </c>
      <c r="G176" s="282">
        <f>[9]B!K1514</f>
        <v>1</v>
      </c>
      <c r="H176" s="282">
        <f>[9]B!L1514</f>
        <v>9</v>
      </c>
      <c r="I176" s="282">
        <f>[9]B!M1514</f>
        <v>8</v>
      </c>
      <c r="J176" s="282">
        <f>[9]B!N1514</f>
        <v>0</v>
      </c>
      <c r="K176" s="282">
        <v>50</v>
      </c>
      <c r="L176" s="282">
        <f>[9]B!AD1514</f>
        <v>0</v>
      </c>
      <c r="M176" s="282">
        <f>[9]B!AE1514</f>
        <v>3</v>
      </c>
      <c r="N176" s="282">
        <f>[9]B!AF1514</f>
        <v>0</v>
      </c>
      <c r="O176" s="282">
        <f>[9]B!AG1514</f>
        <v>0</v>
      </c>
      <c r="P176" s="282">
        <f>[9]B!AH1514</f>
        <v>0</v>
      </c>
      <c r="Q176" s="282">
        <f>[9]B!AI1514</f>
        <v>0</v>
      </c>
      <c r="R176" s="282">
        <f>[9]B!AJ1514</f>
        <v>19</v>
      </c>
      <c r="S176" s="439">
        <f>[9]B!$I$1514</f>
        <v>91</v>
      </c>
      <c r="T176" s="439">
        <f>[9]B!$L$1514</f>
        <v>9</v>
      </c>
      <c r="U176" s="144"/>
      <c r="V176" s="97">
        <f>[9]B!$AL$1514</f>
        <v>40973230</v>
      </c>
    </row>
    <row r="177" spans="1:22" ht="15" customHeight="1" x14ac:dyDescent="0.2">
      <c r="A177" s="145" t="s">
        <v>196</v>
      </c>
      <c r="B177" s="146" t="s">
        <v>261</v>
      </c>
      <c r="C177" s="279">
        <f>[9]B!C1696</f>
        <v>47</v>
      </c>
      <c r="D177" s="279">
        <f>[9]B!H1696</f>
        <v>37</v>
      </c>
      <c r="E177" s="282">
        <f>[9]B!I1696</f>
        <v>28</v>
      </c>
      <c r="F177" s="282">
        <f>[9]B!J1696</f>
        <v>9</v>
      </c>
      <c r="G177" s="282">
        <f>[9]B!K1696</f>
        <v>2</v>
      </c>
      <c r="H177" s="282">
        <f>[9]B!L1696</f>
        <v>5</v>
      </c>
      <c r="I177" s="282">
        <f>[9]B!M1696</f>
        <v>1</v>
      </c>
      <c r="J177" s="282">
        <f>[9]B!N1696</f>
        <v>2</v>
      </c>
      <c r="K177" s="282">
        <v>22</v>
      </c>
      <c r="L177" s="282">
        <f>[9]B!AD1696</f>
        <v>0</v>
      </c>
      <c r="M177" s="282">
        <f>[9]B!AE1696</f>
        <v>0</v>
      </c>
      <c r="N177" s="282">
        <f>[9]B!AF1696</f>
        <v>0</v>
      </c>
      <c r="O177" s="282">
        <f>[9]B!AG1696</f>
        <v>0</v>
      </c>
      <c r="P177" s="282">
        <f>[9]B!AH1696</f>
        <v>0</v>
      </c>
      <c r="Q177" s="282">
        <f>[9]B!AI1696</f>
        <v>0</v>
      </c>
      <c r="R177" s="282">
        <f>[9]B!AJ1696</f>
        <v>11</v>
      </c>
      <c r="S177" s="439">
        <f>[9]B!$I$1696</f>
        <v>28</v>
      </c>
      <c r="T177" s="439">
        <f>[9]B!$L$1696</f>
        <v>5</v>
      </c>
      <c r="U177" s="144"/>
      <c r="V177" s="97">
        <f>[9]B!$AL$1696</f>
        <v>3045330</v>
      </c>
    </row>
    <row r="178" spans="1:22" ht="15" customHeight="1" x14ac:dyDescent="0.2">
      <c r="A178" s="145" t="s">
        <v>198</v>
      </c>
      <c r="B178" s="146" t="s">
        <v>262</v>
      </c>
      <c r="C178" s="279">
        <f>[9]B!C1760</f>
        <v>13</v>
      </c>
      <c r="D178" s="279">
        <f>[9]B!H1760</f>
        <v>12</v>
      </c>
      <c r="E178" s="282">
        <f>[9]B!I1760</f>
        <v>12</v>
      </c>
      <c r="F178" s="282">
        <f>[9]B!J1760</f>
        <v>0</v>
      </c>
      <c r="G178" s="282">
        <f>[9]B!K1760</f>
        <v>0</v>
      </c>
      <c r="H178" s="282">
        <f>[9]B!L1760</f>
        <v>1</v>
      </c>
      <c r="I178" s="282">
        <f>[9]B!M1760</f>
        <v>0</v>
      </c>
      <c r="J178" s="282">
        <f>[9]B!N1760</f>
        <v>0</v>
      </c>
      <c r="K178" s="282">
        <v>3</v>
      </c>
      <c r="L178" s="282">
        <f>[9]B!AD1760</f>
        <v>4</v>
      </c>
      <c r="M178" s="282">
        <f>[9]B!AE1760</f>
        <v>0</v>
      </c>
      <c r="N178" s="282">
        <f>[9]B!AF1760</f>
        <v>0</v>
      </c>
      <c r="O178" s="282">
        <f>[9]B!AG1760</f>
        <v>0</v>
      </c>
      <c r="P178" s="282">
        <f>[9]B!AH1760</f>
        <v>0</v>
      </c>
      <c r="Q178" s="282">
        <f>[9]B!AI1760</f>
        <v>0</v>
      </c>
      <c r="R178" s="282">
        <f>[9]B!AJ1760</f>
        <v>0</v>
      </c>
      <c r="S178" s="439">
        <f>[9]B!$I$1760</f>
        <v>12</v>
      </c>
      <c r="T178" s="439">
        <f>[9]B!$L$1760</f>
        <v>1</v>
      </c>
      <c r="U178" s="144"/>
      <c r="V178" s="97">
        <f>[9]B!$AL$1760</f>
        <v>2316690</v>
      </c>
    </row>
    <row r="179" spans="1:22" ht="15" customHeight="1" x14ac:dyDescent="0.2">
      <c r="A179" s="145" t="s">
        <v>200</v>
      </c>
      <c r="B179" s="146" t="s">
        <v>263</v>
      </c>
      <c r="C179" s="279">
        <f>[9]B!C1834</f>
        <v>32</v>
      </c>
      <c r="D179" s="279">
        <f>[9]B!H1834</f>
        <v>24</v>
      </c>
      <c r="E179" s="282">
        <f>[9]B!I1834</f>
        <v>24</v>
      </c>
      <c r="F179" s="282">
        <f>[9]B!J1834</f>
        <v>0</v>
      </c>
      <c r="G179" s="282">
        <f>[9]B!K1834</f>
        <v>0</v>
      </c>
      <c r="H179" s="282">
        <f>[9]B!L1834</f>
        <v>8</v>
      </c>
      <c r="I179" s="282">
        <f>[9]B!M1834</f>
        <v>0</v>
      </c>
      <c r="J179" s="282">
        <f>[9]B!N1834</f>
        <v>0</v>
      </c>
      <c r="K179" s="282">
        <v>18</v>
      </c>
      <c r="L179" s="282">
        <f>[9]B!AD1834</f>
        <v>0</v>
      </c>
      <c r="M179" s="282">
        <f>[9]B!AE1834</f>
        <v>0</v>
      </c>
      <c r="N179" s="282">
        <f>[9]B!AF1834</f>
        <v>0</v>
      </c>
      <c r="O179" s="282">
        <f>[9]B!AG1834</f>
        <v>0</v>
      </c>
      <c r="P179" s="282">
        <f>[9]B!AH1834</f>
        <v>0</v>
      </c>
      <c r="Q179" s="282">
        <f>[9]B!AI1834</f>
        <v>0</v>
      </c>
      <c r="R179" s="282">
        <f>[9]B!AJ1834</f>
        <v>0</v>
      </c>
      <c r="S179" s="439">
        <f>[9]B!$I$1834</f>
        <v>24</v>
      </c>
      <c r="T179" s="439">
        <f>[9]B!$L$1834</f>
        <v>8</v>
      </c>
      <c r="U179" s="144"/>
      <c r="V179" s="97">
        <f>[9]B!$AL$1834</f>
        <v>2537750</v>
      </c>
    </row>
    <row r="180" spans="1:22" ht="15" customHeight="1" x14ac:dyDescent="0.2">
      <c r="A180" s="145" t="s">
        <v>264</v>
      </c>
      <c r="B180" s="146" t="s">
        <v>265</v>
      </c>
      <c r="C180" s="279">
        <f>[9]B!C1877</f>
        <v>59</v>
      </c>
      <c r="D180" s="279">
        <f>[9]B!H1877</f>
        <v>53</v>
      </c>
      <c r="E180" s="282">
        <f>[9]B!I1877</f>
        <v>53</v>
      </c>
      <c r="F180" s="282">
        <f>[9]B!J1877</f>
        <v>0</v>
      </c>
      <c r="G180" s="282">
        <f>[9]B!K1877</f>
        <v>0</v>
      </c>
      <c r="H180" s="282">
        <f>[9]B!L1877</f>
        <v>5</v>
      </c>
      <c r="I180" s="282">
        <f>[9]B!M1877</f>
        <v>1</v>
      </c>
      <c r="J180" s="282">
        <f>[9]B!N1877</f>
        <v>0</v>
      </c>
      <c r="K180" s="282">
        <v>59</v>
      </c>
      <c r="L180" s="282">
        <f>[9]B!AD1877</f>
        <v>0</v>
      </c>
      <c r="M180" s="282">
        <f>[9]B!AE1877</f>
        <v>0</v>
      </c>
      <c r="N180" s="282">
        <f>[9]B!AF1877</f>
        <v>0</v>
      </c>
      <c r="O180" s="282">
        <f>[9]B!AG1877</f>
        <v>0</v>
      </c>
      <c r="P180" s="282">
        <f>[9]B!AH1877</f>
        <v>0</v>
      </c>
      <c r="Q180" s="282">
        <f>[9]B!AI1877</f>
        <v>0</v>
      </c>
      <c r="R180" s="282">
        <f>[9]B!AJ1877</f>
        <v>0</v>
      </c>
      <c r="S180" s="439">
        <f>[9]B!$I$1877</f>
        <v>53</v>
      </c>
      <c r="T180" s="439">
        <f>[9]B!$L$1877</f>
        <v>5</v>
      </c>
      <c r="U180" s="144"/>
      <c r="V180" s="97">
        <f>[9]B!$AL$1877</f>
        <v>3321345</v>
      </c>
    </row>
    <row r="181" spans="1:22" ht="15" customHeight="1" x14ac:dyDescent="0.2">
      <c r="A181" s="145" t="s">
        <v>207</v>
      </c>
      <c r="B181" s="146" t="s">
        <v>266</v>
      </c>
      <c r="C181" s="283">
        <f>[9]B!C2104</f>
        <v>26</v>
      </c>
      <c r="D181" s="283">
        <f>[9]B!H2104</f>
        <v>21</v>
      </c>
      <c r="E181" s="282">
        <f>[9]B!I2104</f>
        <v>18</v>
      </c>
      <c r="F181" s="282">
        <f>[9]B!J2104</f>
        <v>3</v>
      </c>
      <c r="G181" s="282">
        <f>[9]B!K2104</f>
        <v>2</v>
      </c>
      <c r="H181" s="282">
        <f>[9]B!L2104</f>
        <v>0</v>
      </c>
      <c r="I181" s="282">
        <f>[9]B!M2104</f>
        <v>2</v>
      </c>
      <c r="J181" s="282">
        <f>[9]B!N2104</f>
        <v>1</v>
      </c>
      <c r="K181" s="282">
        <v>0</v>
      </c>
      <c r="L181" s="282">
        <f>[9]B!AD2104</f>
        <v>4</v>
      </c>
      <c r="M181" s="282">
        <f>[9]B!AE2104</f>
        <v>0</v>
      </c>
      <c r="N181" s="282">
        <f>[9]B!AF2104</f>
        <v>0</v>
      </c>
      <c r="O181" s="282">
        <f>[9]B!AG2104</f>
        <v>0</v>
      </c>
      <c r="P181" s="282">
        <f>[9]B!AH2104</f>
        <v>0</v>
      </c>
      <c r="Q181" s="282">
        <f>[9]B!AI2104</f>
        <v>0</v>
      </c>
      <c r="R181" s="282">
        <f>[9]B!AJ2104</f>
        <v>4</v>
      </c>
      <c r="S181" s="439">
        <f>[9]B!$I$2104</f>
        <v>18</v>
      </c>
      <c r="T181" s="439">
        <f>[9]B!$L$2104</f>
        <v>0</v>
      </c>
      <c r="U181" s="144"/>
      <c r="V181" s="97">
        <f>[9]B!$AL$2104</f>
        <v>28356500</v>
      </c>
    </row>
    <row r="182" spans="1:22" ht="15" customHeight="1" x14ac:dyDescent="0.2">
      <c r="A182" s="145" t="s">
        <v>267</v>
      </c>
      <c r="B182" s="146" t="s">
        <v>268</v>
      </c>
      <c r="C182" s="283">
        <f>[9]B!C2190</f>
        <v>11</v>
      </c>
      <c r="D182" s="283">
        <f>[9]B!H2190</f>
        <v>5</v>
      </c>
      <c r="E182" s="282">
        <f>[9]B!I2190</f>
        <v>5</v>
      </c>
      <c r="F182" s="282">
        <f>[9]B!J2190</f>
        <v>0</v>
      </c>
      <c r="G182" s="282">
        <f>[9]B!K2190</f>
        <v>2</v>
      </c>
      <c r="H182" s="282">
        <f>[9]B!L2190</f>
        <v>2</v>
      </c>
      <c r="I182" s="282">
        <f>[9]B!M2190</f>
        <v>0</v>
      </c>
      <c r="J182" s="282">
        <f>[9]B!N2190</f>
        <v>2</v>
      </c>
      <c r="K182" s="282">
        <v>1</v>
      </c>
      <c r="L182" s="282">
        <f>[9]B!AD2190</f>
        <v>0</v>
      </c>
      <c r="M182" s="282">
        <f>[9]B!AE2190</f>
        <v>0</v>
      </c>
      <c r="N182" s="282">
        <f>[9]B!AF2190</f>
        <v>0</v>
      </c>
      <c r="O182" s="282">
        <f>[9]B!AG2190</f>
        <v>0</v>
      </c>
      <c r="P182" s="282">
        <f>[9]B!AH2190</f>
        <v>0</v>
      </c>
      <c r="Q182" s="282">
        <f>[9]B!AI2190</f>
        <v>0</v>
      </c>
      <c r="R182" s="282">
        <f>[9]B!AJ2190</f>
        <v>0</v>
      </c>
      <c r="S182" s="439">
        <f>[9]B!$I$2190</f>
        <v>5</v>
      </c>
      <c r="T182" s="439">
        <f>[9]B!$L$2190</f>
        <v>2</v>
      </c>
      <c r="U182" s="144"/>
      <c r="V182" s="97">
        <f>[9]B!$AL$2190</f>
        <v>1921665</v>
      </c>
    </row>
    <row r="183" spans="1:22" ht="15" customHeight="1" x14ac:dyDescent="0.2">
      <c r="A183" s="145" t="s">
        <v>269</v>
      </c>
      <c r="B183" s="146" t="s">
        <v>270</v>
      </c>
      <c r="C183" s="283">
        <f>[9]B!C2379</f>
        <v>270</v>
      </c>
      <c r="D183" s="283">
        <f>[9]B!H2379</f>
        <v>222</v>
      </c>
      <c r="E183" s="282">
        <f>[9]B!I2379</f>
        <v>188</v>
      </c>
      <c r="F183" s="282">
        <f>[9]B!J2379</f>
        <v>34</v>
      </c>
      <c r="G183" s="282">
        <f>[9]B!K2379</f>
        <v>8</v>
      </c>
      <c r="H183" s="282">
        <f>[9]B!L2379</f>
        <v>35</v>
      </c>
      <c r="I183" s="282">
        <f>[9]B!M2379</f>
        <v>5</v>
      </c>
      <c r="J183" s="282">
        <f>[9]B!N2379</f>
        <v>0</v>
      </c>
      <c r="K183" s="284"/>
      <c r="L183" s="282">
        <f>[9]B!AD2379</f>
        <v>31</v>
      </c>
      <c r="M183" s="282">
        <f>[9]B!AE2379</f>
        <v>0</v>
      </c>
      <c r="N183" s="282">
        <f>[9]B!AF2379</f>
        <v>0</v>
      </c>
      <c r="O183" s="282">
        <f>[9]B!AG2379</f>
        <v>0</v>
      </c>
      <c r="P183" s="282">
        <f>[9]B!AH2379</f>
        <v>0</v>
      </c>
      <c r="Q183" s="282">
        <f>[9]B!AI2379</f>
        <v>0</v>
      </c>
      <c r="R183" s="282">
        <f>[9]B!AJ2379</f>
        <v>38</v>
      </c>
      <c r="S183" s="439">
        <f>[9]B!$I$2379</f>
        <v>188</v>
      </c>
      <c r="T183" s="439">
        <f>[9]B!$L$2379</f>
        <v>35</v>
      </c>
      <c r="U183" s="144"/>
      <c r="V183" s="97">
        <f>[9]B!$AL$2379</f>
        <v>65528060</v>
      </c>
    </row>
    <row r="184" spans="1:22" ht="15" customHeight="1" x14ac:dyDescent="0.2">
      <c r="A184" s="145" t="s">
        <v>271</v>
      </c>
      <c r="B184" s="146" t="s">
        <v>272</v>
      </c>
      <c r="C184" s="279">
        <f>[9]B!C2419</f>
        <v>40</v>
      </c>
      <c r="D184" s="279">
        <f>[9]B!H2419</f>
        <v>35</v>
      </c>
      <c r="E184" s="282">
        <f>[9]B!I2419</f>
        <v>25</v>
      </c>
      <c r="F184" s="282">
        <f>[9]B!J2419</f>
        <v>10</v>
      </c>
      <c r="G184" s="282">
        <f>[9]B!K2419</f>
        <v>0</v>
      </c>
      <c r="H184" s="282">
        <f>[9]B!L2419</f>
        <v>5</v>
      </c>
      <c r="I184" s="282">
        <f>[9]B!M2419</f>
        <v>0</v>
      </c>
      <c r="J184" s="282">
        <f>[9]B!N2419</f>
        <v>0</v>
      </c>
      <c r="K184" s="282">
        <v>0</v>
      </c>
      <c r="L184" s="282">
        <f>[9]B!AD2419</f>
        <v>18</v>
      </c>
      <c r="M184" s="282">
        <f>[9]B!AE2419</f>
        <v>0</v>
      </c>
      <c r="N184" s="282">
        <f>[9]B!AF2419</f>
        <v>0</v>
      </c>
      <c r="O184" s="282">
        <f>[9]B!AG2419</f>
        <v>0</v>
      </c>
      <c r="P184" s="282">
        <f>[9]B!AH2419</f>
        <v>0</v>
      </c>
      <c r="Q184" s="282">
        <f>[9]B!AI2419</f>
        <v>0</v>
      </c>
      <c r="R184" s="282">
        <f>[9]B!AJ2419</f>
        <v>10</v>
      </c>
      <c r="S184" s="439">
        <f>[9]B!$I$2419</f>
        <v>25</v>
      </c>
      <c r="T184" s="439">
        <f>[9]B!$L$2419</f>
        <v>5</v>
      </c>
      <c r="U184" s="144"/>
      <c r="V184" s="97">
        <f>[9]B!AL2419</f>
        <v>4934905</v>
      </c>
    </row>
    <row r="185" spans="1:22" ht="15" customHeight="1" x14ac:dyDescent="0.2">
      <c r="A185" s="145" t="s">
        <v>273</v>
      </c>
      <c r="B185" s="146" t="s">
        <v>274</v>
      </c>
      <c r="C185" s="279">
        <f>[9]B!C2541</f>
        <v>85</v>
      </c>
      <c r="D185" s="279">
        <f>[9]B!H2541</f>
        <v>73</v>
      </c>
      <c r="E185" s="282">
        <f>[9]B!I2541</f>
        <v>46</v>
      </c>
      <c r="F185" s="282">
        <f>[9]B!J2541</f>
        <v>27</v>
      </c>
      <c r="G185" s="282">
        <f>[9]B!K2541</f>
        <v>1</v>
      </c>
      <c r="H185" s="282">
        <f>[9]B!L2541</f>
        <v>7</v>
      </c>
      <c r="I185" s="282">
        <f>[9]B!M2541</f>
        <v>4</v>
      </c>
      <c r="J185" s="282">
        <f>[9]B!N2541</f>
        <v>0</v>
      </c>
      <c r="K185" s="280">
        <v>0</v>
      </c>
      <c r="L185" s="282">
        <f>[9]B!AD2541</f>
        <v>0</v>
      </c>
      <c r="M185" s="282">
        <f>[9]B!AE2541</f>
        <v>0</v>
      </c>
      <c r="N185" s="282">
        <f>[9]B!AF2541</f>
        <v>0</v>
      </c>
      <c r="O185" s="282">
        <f>[9]B!AG2541</f>
        <v>0</v>
      </c>
      <c r="P185" s="282">
        <f>[9]B!AH2541</f>
        <v>0</v>
      </c>
      <c r="Q185" s="282">
        <f>[9]B!AI2541</f>
        <v>0</v>
      </c>
      <c r="R185" s="282">
        <f>[9]B!AJ2541</f>
        <v>28</v>
      </c>
      <c r="S185" s="439">
        <f>[9]B!$I$2541</f>
        <v>46</v>
      </c>
      <c r="T185" s="439">
        <f>[9]B!$L$2541</f>
        <v>7</v>
      </c>
      <c r="U185" s="144"/>
      <c r="V185" s="97">
        <f>[9]B!AL2541</f>
        <v>11845855</v>
      </c>
    </row>
    <row r="186" spans="1:22" ht="15" customHeight="1" x14ac:dyDescent="0.2">
      <c r="A186" s="145" t="s">
        <v>275</v>
      </c>
      <c r="B186" s="146" t="s">
        <v>276</v>
      </c>
      <c r="C186" s="279">
        <f>[9]B!C2575</f>
        <v>16</v>
      </c>
      <c r="D186" s="279">
        <f>[9]B!H2575</f>
        <v>16</v>
      </c>
      <c r="E186" s="282">
        <f>[9]B!I2575</f>
        <v>16</v>
      </c>
      <c r="F186" s="282">
        <f>[9]B!J2575</f>
        <v>0</v>
      </c>
      <c r="G186" s="282">
        <f>[9]B!K2575</f>
        <v>0</v>
      </c>
      <c r="H186" s="282">
        <f>[9]B!L2575</f>
        <v>0</v>
      </c>
      <c r="I186" s="282">
        <f>[9]B!M2575</f>
        <v>0</v>
      </c>
      <c r="J186" s="282">
        <f>[9]B!N2575</f>
        <v>0</v>
      </c>
      <c r="K186" s="280">
        <v>0</v>
      </c>
      <c r="L186" s="282">
        <f>[9]B!AD2575</f>
        <v>0</v>
      </c>
      <c r="M186" s="282">
        <f>[9]B!AE2575</f>
        <v>0</v>
      </c>
      <c r="N186" s="282">
        <f>[9]B!AF2575</f>
        <v>0</v>
      </c>
      <c r="O186" s="282">
        <f>[9]B!AG2575</f>
        <v>0</v>
      </c>
      <c r="P186" s="282">
        <f>[9]B!AH2575</f>
        <v>0</v>
      </c>
      <c r="Q186" s="282">
        <f>[9]B!AI2575</f>
        <v>0</v>
      </c>
      <c r="R186" s="282">
        <f>[9]B!AJ2575</f>
        <v>0</v>
      </c>
      <c r="S186" s="439">
        <f>[9]B!$I$2575</f>
        <v>16</v>
      </c>
      <c r="T186" s="439">
        <f>[9]B!$L$2575</f>
        <v>0</v>
      </c>
      <c r="U186" s="144"/>
      <c r="V186" s="97">
        <f>[9]B!AL2575</f>
        <v>3618100</v>
      </c>
    </row>
    <row r="187" spans="1:22" ht="15" customHeight="1" x14ac:dyDescent="0.2">
      <c r="A187" s="145" t="s">
        <v>277</v>
      </c>
      <c r="B187" s="146" t="s">
        <v>278</v>
      </c>
      <c r="C187" s="279">
        <f>[9]B!C2615</f>
        <v>83</v>
      </c>
      <c r="D187" s="279">
        <f>[9]B!H2615</f>
        <v>75</v>
      </c>
      <c r="E187" s="282">
        <f>[9]B!I2615</f>
        <v>43</v>
      </c>
      <c r="F187" s="282">
        <f>[9]B!J2615</f>
        <v>32</v>
      </c>
      <c r="G187" s="282">
        <f>[9]B!K2615</f>
        <v>0</v>
      </c>
      <c r="H187" s="282">
        <f>[9]B!L2615</f>
        <v>5</v>
      </c>
      <c r="I187" s="282">
        <f>[9]B!M2615</f>
        <v>3</v>
      </c>
      <c r="J187" s="282">
        <f>[9]B!N2615</f>
        <v>0</v>
      </c>
      <c r="K187" s="280">
        <v>2</v>
      </c>
      <c r="L187" s="282">
        <f>[9]B!AD2615</f>
        <v>0</v>
      </c>
      <c r="M187" s="282">
        <f>[9]B!AE2615</f>
        <v>0</v>
      </c>
      <c r="N187" s="282">
        <f>[9]B!AF2615</f>
        <v>0</v>
      </c>
      <c r="O187" s="282">
        <f>[9]B!AG2615</f>
        <v>0</v>
      </c>
      <c r="P187" s="282">
        <f>[9]B!AH2615</f>
        <v>0</v>
      </c>
      <c r="Q187" s="282">
        <f>[9]B!AI2615</f>
        <v>0</v>
      </c>
      <c r="R187" s="282">
        <f>[9]B!AJ2615</f>
        <v>32</v>
      </c>
      <c r="S187" s="439">
        <f>[9]B!$I$2615</f>
        <v>43</v>
      </c>
      <c r="T187" s="439">
        <f>[9]B!$L$2615</f>
        <v>5</v>
      </c>
      <c r="U187" s="144"/>
      <c r="V187" s="97">
        <f>[9]B!AL2615</f>
        <v>8469955</v>
      </c>
    </row>
    <row r="188" spans="1:22" ht="15" customHeight="1" x14ac:dyDescent="0.2">
      <c r="A188" s="147" t="s">
        <v>279</v>
      </c>
      <c r="B188" s="146" t="s">
        <v>280</v>
      </c>
      <c r="C188" s="285">
        <f>SUM(C189:C191)</f>
        <v>79</v>
      </c>
      <c r="D188" s="285">
        <f t="shared" ref="D188:J188" si="7">SUM(D189:D191)</f>
        <v>79</v>
      </c>
      <c r="E188" s="285">
        <f t="shared" si="7"/>
        <v>24</v>
      </c>
      <c r="F188" s="285">
        <f t="shared" si="7"/>
        <v>55</v>
      </c>
      <c r="G188" s="285">
        <f t="shared" si="7"/>
        <v>0</v>
      </c>
      <c r="H188" s="285">
        <f t="shared" si="7"/>
        <v>0</v>
      </c>
      <c r="I188" s="285">
        <f t="shared" si="7"/>
        <v>0</v>
      </c>
      <c r="J188" s="285">
        <f t="shared" si="7"/>
        <v>0</v>
      </c>
      <c r="K188" s="284"/>
      <c r="L188" s="285">
        <f>SUM(L189:L191)</f>
        <v>0</v>
      </c>
      <c r="M188" s="285">
        <f t="shared" ref="M188:R188" si="8">SUM(M189:M191)</f>
        <v>0</v>
      </c>
      <c r="N188" s="285">
        <f t="shared" si="8"/>
        <v>0</v>
      </c>
      <c r="O188" s="285">
        <f t="shared" si="8"/>
        <v>0</v>
      </c>
      <c r="P188" s="285">
        <f t="shared" si="8"/>
        <v>0</v>
      </c>
      <c r="Q188" s="285">
        <f t="shared" si="8"/>
        <v>0</v>
      </c>
      <c r="R188" s="285">
        <f t="shared" si="8"/>
        <v>52</v>
      </c>
      <c r="S188" s="440">
        <f>SUM(S189:S191)</f>
        <v>24</v>
      </c>
      <c r="T188" s="440">
        <f>SUM(T189:T191)</f>
        <v>0</v>
      </c>
      <c r="U188" s="144"/>
      <c r="V188" s="148">
        <f>SUM(V189:V191)</f>
        <v>3778320</v>
      </c>
    </row>
    <row r="189" spans="1:22" ht="15" customHeight="1" x14ac:dyDescent="0.2">
      <c r="A189" s="149"/>
      <c r="B189" s="150" t="s">
        <v>281</v>
      </c>
      <c r="C189" s="286">
        <f>[9]B!C2621</f>
        <v>79</v>
      </c>
      <c r="D189" s="286">
        <f>[9]B!H2621</f>
        <v>79</v>
      </c>
      <c r="E189" s="282">
        <f>[9]B!I2621</f>
        <v>24</v>
      </c>
      <c r="F189" s="282">
        <f>[9]B!J2621</f>
        <v>55</v>
      </c>
      <c r="G189" s="282">
        <f>[9]B!K2621</f>
        <v>0</v>
      </c>
      <c r="H189" s="282">
        <f>[9]B!L2621</f>
        <v>0</v>
      </c>
      <c r="I189" s="282">
        <f>[9]B!M2621</f>
        <v>0</v>
      </c>
      <c r="J189" s="282">
        <f>[9]B!N2621</f>
        <v>0</v>
      </c>
      <c r="K189" s="284"/>
      <c r="L189" s="282">
        <f>[9]B!AD2621</f>
        <v>0</v>
      </c>
      <c r="M189" s="282">
        <f>[9]B!AE2621</f>
        <v>0</v>
      </c>
      <c r="N189" s="282">
        <f>[9]B!AF2621</f>
        <v>0</v>
      </c>
      <c r="O189" s="282">
        <f>[9]B!AG2621</f>
        <v>0</v>
      </c>
      <c r="P189" s="282">
        <f>[9]B!AH2621</f>
        <v>0</v>
      </c>
      <c r="Q189" s="282">
        <f>[9]B!AI2621</f>
        <v>0</v>
      </c>
      <c r="R189" s="282">
        <f>[9]B!AJ2621</f>
        <v>52</v>
      </c>
      <c r="S189" s="439">
        <f>[9]B!$I$2621</f>
        <v>24</v>
      </c>
      <c r="T189" s="439">
        <f>[9]B!$L$2621</f>
        <v>0</v>
      </c>
      <c r="U189" s="144"/>
      <c r="V189" s="97">
        <f>[9]B!$AL$2621</f>
        <v>3778320</v>
      </c>
    </row>
    <row r="190" spans="1:22" ht="15" customHeight="1" x14ac:dyDescent="0.2">
      <c r="A190" s="149"/>
      <c r="B190" s="150" t="s">
        <v>282</v>
      </c>
      <c r="C190" s="286">
        <f>[9]B!C2622</f>
        <v>0</v>
      </c>
      <c r="D190" s="286">
        <f>[9]B!H2622</f>
        <v>0</v>
      </c>
      <c r="E190" s="282">
        <f>[9]B!I2622</f>
        <v>0</v>
      </c>
      <c r="F190" s="282">
        <f>[9]B!J2622</f>
        <v>0</v>
      </c>
      <c r="G190" s="282">
        <f>[9]B!K2622</f>
        <v>0</v>
      </c>
      <c r="H190" s="282">
        <f>[9]B!L2622</f>
        <v>0</v>
      </c>
      <c r="I190" s="282">
        <f>[9]B!M2622</f>
        <v>0</v>
      </c>
      <c r="J190" s="282">
        <f>[9]B!N2622</f>
        <v>0</v>
      </c>
      <c r="K190" s="284"/>
      <c r="L190" s="282">
        <f>[9]B!AD2622</f>
        <v>0</v>
      </c>
      <c r="M190" s="282">
        <f>[9]B!AE2622</f>
        <v>0</v>
      </c>
      <c r="N190" s="282">
        <f>[9]B!AF2622</f>
        <v>0</v>
      </c>
      <c r="O190" s="282">
        <f>[9]B!AG2622</f>
        <v>0</v>
      </c>
      <c r="P190" s="282">
        <f>[9]B!AH2622</f>
        <v>0</v>
      </c>
      <c r="Q190" s="282">
        <f>[9]B!AI2622</f>
        <v>0</v>
      </c>
      <c r="R190" s="282">
        <f>[9]B!AJ2622</f>
        <v>0</v>
      </c>
      <c r="S190" s="439">
        <f>[9]B!$I$2622</f>
        <v>0</v>
      </c>
      <c r="T190" s="439">
        <f>[9]B!$L$2622</f>
        <v>0</v>
      </c>
      <c r="U190" s="144"/>
      <c r="V190" s="97">
        <f>[9]B!$AL$2622</f>
        <v>0</v>
      </c>
    </row>
    <row r="191" spans="1:22" ht="15" customHeight="1" x14ac:dyDescent="0.2">
      <c r="A191" s="149"/>
      <c r="B191" s="150" t="s">
        <v>283</v>
      </c>
      <c r="C191" s="439">
        <f>SUM([9]B!C2623:C2627)</f>
        <v>0</v>
      </c>
      <c r="D191" s="439">
        <f>SUM([9]B!H2623:H2627)</f>
        <v>0</v>
      </c>
      <c r="E191" s="441">
        <f>SUM([9]B!I2623:I2627)</f>
        <v>0</v>
      </c>
      <c r="F191" s="441">
        <f>SUM([9]B!J2623:J2627)</f>
        <v>0</v>
      </c>
      <c r="G191" s="441">
        <f>SUM([9]B!K2623:K2627)</f>
        <v>0</v>
      </c>
      <c r="H191" s="441">
        <f>SUM([9]B!L2623:L2627)</f>
        <v>0</v>
      </c>
      <c r="I191" s="441">
        <f>SUM([9]B!M2623:M2627)</f>
        <v>0</v>
      </c>
      <c r="J191" s="441">
        <f>SUM([9]B!N2623:N2627)</f>
        <v>0</v>
      </c>
      <c r="K191" s="284"/>
      <c r="L191" s="441">
        <f>SUM([9]B!AD2623:AD2627)</f>
        <v>0</v>
      </c>
      <c r="M191" s="441">
        <f>SUM([9]B!AE2623:AE2627)</f>
        <v>0</v>
      </c>
      <c r="N191" s="441">
        <f>SUM([9]B!AF2623:AF2627)</f>
        <v>0</v>
      </c>
      <c r="O191" s="441">
        <f>SUM([9]B!AG2623:AG2627)</f>
        <v>0</v>
      </c>
      <c r="P191" s="441">
        <f>SUM([9]B!AH2623:AH2627)</f>
        <v>0</v>
      </c>
      <c r="Q191" s="441">
        <f>SUM([9]B!AI2623:AI2627)</f>
        <v>0</v>
      </c>
      <c r="R191" s="441">
        <f>SUM([9]B!AJ2623:AJ2627)</f>
        <v>0</v>
      </c>
      <c r="S191" s="441">
        <f>SUM([9]B!I2623:I2627)</f>
        <v>0</v>
      </c>
      <c r="T191" s="441">
        <f>SUM([9]B!L2623:L2627)</f>
        <v>0</v>
      </c>
      <c r="U191" s="151"/>
      <c r="V191" s="441">
        <f>SUM([9]B!AL2623:AL2627)</f>
        <v>0</v>
      </c>
    </row>
    <row r="192" spans="1:22" ht="15" customHeight="1" x14ac:dyDescent="0.2">
      <c r="A192" s="145" t="s">
        <v>284</v>
      </c>
      <c r="B192" s="146" t="s">
        <v>285</v>
      </c>
      <c r="C192" s="279">
        <f>[9]B!C2858</f>
        <v>129</v>
      </c>
      <c r="D192" s="279">
        <f>[9]B!H2858</f>
        <v>116</v>
      </c>
      <c r="E192" s="282">
        <f>[9]B!I2858</f>
        <v>107</v>
      </c>
      <c r="F192" s="282">
        <f>[9]B!J2858</f>
        <v>9</v>
      </c>
      <c r="G192" s="282">
        <f>[9]B!K2858</f>
        <v>2</v>
      </c>
      <c r="H192" s="282">
        <f>[9]B!L2858</f>
        <v>11</v>
      </c>
      <c r="I192" s="282">
        <f>[9]B!M2858</f>
        <v>0</v>
      </c>
      <c r="J192" s="282">
        <f>[9]B!N2858</f>
        <v>0</v>
      </c>
      <c r="K192" s="280">
        <v>12</v>
      </c>
      <c r="L192" s="282">
        <f>[9]B!AD2858</f>
        <v>20</v>
      </c>
      <c r="M192" s="282">
        <f>[9]B!AE2858</f>
        <v>0</v>
      </c>
      <c r="N192" s="282">
        <f>[9]B!AF2858</f>
        <v>0</v>
      </c>
      <c r="O192" s="282">
        <f>[9]B!AG2858</f>
        <v>0</v>
      </c>
      <c r="P192" s="282">
        <f>[9]B!AH2858</f>
        <v>0</v>
      </c>
      <c r="Q192" s="282">
        <f>[9]B!AI2858</f>
        <v>0</v>
      </c>
      <c r="R192" s="282">
        <f>[9]B!AJ2858</f>
        <v>11</v>
      </c>
      <c r="S192" s="439">
        <f>[9]B!$I$2858</f>
        <v>107</v>
      </c>
      <c r="T192" s="439">
        <f>[9]B!$L$2858</f>
        <v>11</v>
      </c>
      <c r="U192" s="151"/>
      <c r="V192" s="100">
        <f>[9]B!$AL$2858</f>
        <v>52726520</v>
      </c>
    </row>
    <row r="193" spans="1:28" ht="15" customHeight="1" x14ac:dyDescent="0.2">
      <c r="A193" s="145" t="s">
        <v>286</v>
      </c>
      <c r="B193" s="146" t="s">
        <v>287</v>
      </c>
      <c r="C193" s="283">
        <f>SUM([9]B!C3084)</f>
        <v>103</v>
      </c>
      <c r="D193" s="283">
        <f>SUM([9]B!H3084)</f>
        <v>55</v>
      </c>
      <c r="E193" s="282">
        <f>SUM([9]B!I3084)</f>
        <v>54</v>
      </c>
      <c r="F193" s="282">
        <f>SUM([9]B!J3084)</f>
        <v>1</v>
      </c>
      <c r="G193" s="282">
        <f>SUM([9]B!K3084)</f>
        <v>0</v>
      </c>
      <c r="H193" s="282">
        <f>SUM([9]B!L3084)</f>
        <v>47</v>
      </c>
      <c r="I193" s="282">
        <f>SUM([9]B!M3084)</f>
        <v>1</v>
      </c>
      <c r="J193" s="282">
        <f>SUM([9]B!N3084)</f>
        <v>0</v>
      </c>
      <c r="K193" s="282">
        <v>103</v>
      </c>
      <c r="L193" s="282">
        <f>SUM([9]B!AD3084)</f>
        <v>0</v>
      </c>
      <c r="M193" s="282">
        <f>SUM([9]B!AE3084)</f>
        <v>0</v>
      </c>
      <c r="N193" s="282">
        <f>SUM([9]B!AF3084)</f>
        <v>0</v>
      </c>
      <c r="O193" s="282">
        <f>SUM([9]B!AG3084)</f>
        <v>0</v>
      </c>
      <c r="P193" s="282">
        <f>SUM([9]B!AH3084)</f>
        <v>0</v>
      </c>
      <c r="Q193" s="282">
        <f>SUM([9]B!AI3084)</f>
        <v>0</v>
      </c>
      <c r="R193" s="282">
        <f>SUM([9]B!AJ3084)</f>
        <v>1</v>
      </c>
      <c r="S193" s="439">
        <f>[9]B!$I$3084</f>
        <v>54</v>
      </c>
      <c r="T193" s="439">
        <f>[9]B!$L$3084</f>
        <v>47</v>
      </c>
      <c r="U193" s="151"/>
      <c r="V193" s="152">
        <f>[9]B!AL3084</f>
        <v>1527380</v>
      </c>
    </row>
    <row r="194" spans="1:28" ht="15" customHeight="1" x14ac:dyDescent="0.2">
      <c r="A194" s="153" t="s">
        <v>286</v>
      </c>
      <c r="B194" s="154" t="s">
        <v>288</v>
      </c>
      <c r="C194" s="287">
        <f>[9]B!C2870</f>
        <v>13</v>
      </c>
      <c r="D194" s="279">
        <f>[9]B!H2870</f>
        <v>10</v>
      </c>
      <c r="E194" s="288">
        <f>[9]B!I2870</f>
        <v>10</v>
      </c>
      <c r="F194" s="288">
        <f>[9]B!J2870</f>
        <v>0</v>
      </c>
      <c r="G194" s="288">
        <f>[9]B!K2870</f>
        <v>0</v>
      </c>
      <c r="H194" s="288">
        <f>[9]B!L2870</f>
        <v>3</v>
      </c>
      <c r="I194" s="288">
        <f>[9]B!M2870</f>
        <v>0</v>
      </c>
      <c r="J194" s="288">
        <f>[9]B!N2870</f>
        <v>0</v>
      </c>
      <c r="K194" s="289"/>
      <c r="L194" s="288">
        <f>[9]B!AD2870</f>
        <v>0</v>
      </c>
      <c r="M194" s="288">
        <f>[9]B!AE2870</f>
        <v>0</v>
      </c>
      <c r="N194" s="288">
        <f>[9]B!AF2870</f>
        <v>0</v>
      </c>
      <c r="O194" s="288">
        <f>[9]B!AG2870</f>
        <v>0</v>
      </c>
      <c r="P194" s="288">
        <f>[9]B!AH2870</f>
        <v>0</v>
      </c>
      <c r="Q194" s="288">
        <f>[9]B!AI2870</f>
        <v>0</v>
      </c>
      <c r="R194" s="288">
        <f>[9]B!AJ2870</f>
        <v>0</v>
      </c>
      <c r="S194" s="144"/>
      <c r="T194" s="144"/>
      <c r="U194" s="442">
        <f>[9]B!C2870</f>
        <v>13</v>
      </c>
      <c r="V194" s="442">
        <f>+([9]B!$AL2870)*0.75</f>
        <v>592215</v>
      </c>
    </row>
    <row r="195" spans="1:28" s="3" customFormat="1" ht="15" customHeight="1" x14ac:dyDescent="0.2">
      <c r="A195" s="610" t="s">
        <v>289</v>
      </c>
      <c r="B195" s="610"/>
      <c r="C195" s="290">
        <f>SUM(C175:C188)+C192+C193+C194</f>
        <v>1134</v>
      </c>
      <c r="D195" s="290">
        <f t="shared" ref="D195:J195" si="9">SUM(D175:D188)+D192+D193+D194</f>
        <v>943</v>
      </c>
      <c r="E195" s="290">
        <f t="shared" si="9"/>
        <v>744</v>
      </c>
      <c r="F195" s="290">
        <f t="shared" si="9"/>
        <v>199</v>
      </c>
      <c r="G195" s="290">
        <f t="shared" si="9"/>
        <v>18</v>
      </c>
      <c r="H195" s="290">
        <f t="shared" si="9"/>
        <v>143</v>
      </c>
      <c r="I195" s="290">
        <f t="shared" si="9"/>
        <v>25</v>
      </c>
      <c r="J195" s="290">
        <f t="shared" si="9"/>
        <v>5</v>
      </c>
      <c r="K195" s="290">
        <f>SUM(K176:K182)+K192+K193+K184+K185+K186+K187</f>
        <v>270</v>
      </c>
      <c r="L195" s="290">
        <f t="shared" ref="L195:R195" si="10">SUM(L175:L188)+L192+L193+L194</f>
        <v>77</v>
      </c>
      <c r="M195" s="290">
        <f t="shared" si="10"/>
        <v>3</v>
      </c>
      <c r="N195" s="290">
        <f t="shared" si="10"/>
        <v>0</v>
      </c>
      <c r="O195" s="290">
        <f t="shared" si="10"/>
        <v>0</v>
      </c>
      <c r="P195" s="290">
        <f t="shared" si="10"/>
        <v>0</v>
      </c>
      <c r="Q195" s="290">
        <f t="shared" si="10"/>
        <v>0</v>
      </c>
      <c r="R195" s="290">
        <f t="shared" si="10"/>
        <v>207</v>
      </c>
      <c r="S195" s="443">
        <f>SUM(S175:S188)+S192+S193</f>
        <v>734</v>
      </c>
      <c r="T195" s="443">
        <f>SUM(T175:T188)+T192+T193</f>
        <v>140</v>
      </c>
      <c r="U195" s="442">
        <f>SUM(U194)</f>
        <v>13</v>
      </c>
      <c r="V195" s="102">
        <f>SUM(V175:V188)+V192+V193+V194</f>
        <v>235493820</v>
      </c>
    </row>
    <row r="196" spans="1:28" ht="24.95" customHeight="1" x14ac:dyDescent="0.2">
      <c r="A196" s="648" t="s">
        <v>290</v>
      </c>
      <c r="B196" s="648"/>
      <c r="C196" s="648"/>
      <c r="D196" s="648"/>
      <c r="E196" s="648"/>
      <c r="F196" s="648"/>
    </row>
    <row r="197" spans="1:28" ht="51" customHeight="1" x14ac:dyDescent="0.2">
      <c r="A197" s="550" t="s">
        <v>291</v>
      </c>
      <c r="B197" s="625"/>
      <c r="C197" s="556" t="s">
        <v>160</v>
      </c>
      <c r="D197" s="556" t="s">
        <v>292</v>
      </c>
      <c r="E197" s="596" t="s">
        <v>293</v>
      </c>
      <c r="F197" s="596" t="s">
        <v>294</v>
      </c>
      <c r="G197" s="476" t="s">
        <v>295</v>
      </c>
      <c r="H197" s="476" t="s">
        <v>296</v>
      </c>
      <c r="I197" s="476" t="s">
        <v>297</v>
      </c>
      <c r="J197" s="291" t="s">
        <v>297</v>
      </c>
    </row>
    <row r="198" spans="1:28" ht="32.25" customHeight="1" x14ac:dyDescent="0.2">
      <c r="A198" s="554"/>
      <c r="B198" s="627"/>
      <c r="C198" s="558"/>
      <c r="D198" s="558"/>
      <c r="E198" s="598"/>
      <c r="F198" s="598"/>
      <c r="G198" s="292" t="s">
        <v>293</v>
      </c>
      <c r="H198" s="292" t="s">
        <v>294</v>
      </c>
      <c r="I198" s="292" t="s">
        <v>293</v>
      </c>
      <c r="J198" s="293" t="s">
        <v>294</v>
      </c>
      <c r="S198" s="3"/>
      <c r="T198" s="3"/>
      <c r="U198" s="3"/>
      <c r="V198" s="3"/>
    </row>
    <row r="199" spans="1:28" ht="15" customHeight="1" x14ac:dyDescent="0.2">
      <c r="A199" s="604" t="s">
        <v>298</v>
      </c>
      <c r="B199" s="643"/>
      <c r="C199" s="445">
        <f>SUM(E199:F199)</f>
        <v>389</v>
      </c>
      <c r="D199" s="294">
        <v>237</v>
      </c>
      <c r="E199" s="295">
        <f>SUM([9]B!P1380,[9]B!P1514,[9]B!P1696,[9]B!P1760,[9]B!P1834,[9]B!P1877,[9]B!P2093,[9]B!P2103,[9]B!P2190,[9]B!P2379,[9]B!P2419,[9]B!P2541,[9]B!P2575,[9]B!P2615,[9]B!P2631,[9]B!P2858,[9]B!P2870,[9]B!P3073)</f>
        <v>30</v>
      </c>
      <c r="F199" s="295">
        <f>SUM([9]B!Q1380,[9]B!Q1514,[9]B!Q1696,[9]B!Q1760,[9]B!Q1834,[9]B!Q1877,[9]B!Q2093,[9]B!Q2103,[9]B!Q2190,[9]B!Q2379,[9]B!Q2419,[9]B!Q2541,[9]B!Q2575,[9]B!Q2615,[9]B!Q2631,[9]B!Q2858,[9]B!Q2870,[9]B!Q3073)</f>
        <v>359</v>
      </c>
      <c r="G199" s="294"/>
      <c r="H199" s="296"/>
      <c r="I199" s="296"/>
      <c r="J199" s="297"/>
      <c r="K199" s="158" t="str">
        <f>AA199</f>
        <v/>
      </c>
      <c r="AA199" s="159" t="str">
        <f>IF(C199&lt;D199,"Beneficiarios MAI no puede ser mayor al TOTAL","")</f>
        <v/>
      </c>
      <c r="AB199" s="159">
        <f>IF(C199&lt;D199,1,0)</f>
        <v>0</v>
      </c>
    </row>
    <row r="200" spans="1:28" ht="15" customHeight="1" x14ac:dyDescent="0.2">
      <c r="A200" s="644" t="s">
        <v>299</v>
      </c>
      <c r="B200" s="645"/>
      <c r="C200" s="445">
        <f>SUM(E200:F200)</f>
        <v>292</v>
      </c>
      <c r="D200" s="298">
        <v>232</v>
      </c>
      <c r="E200" s="299">
        <f>SUM([9]B!S1380,[9]B!S1514,[9]B!S1696,[9]B!S1760,[9]B!S1834,[9]B!S1877,[9]B!S2093,[9]B!S2103,[9]B!S2190,[9]B!S2379,[9]B!S2419,[9]B!S2541,[9]B!S2575,[9]B!S2615,[9]B!S2631,[9]B!S2858,[9]B!S2870,[9]B!S3073)</f>
        <v>45</v>
      </c>
      <c r="F200" s="299">
        <f>SUM([9]B!T1380,[9]B!T1514,[9]B!T1696,[9]B!T1760,[9]B!T1834,[9]B!T1877,[9]B!T2093,[9]B!T2103,[9]B!T2190,[9]B!T2379,[9]B!T2419,[9]B!T2541,[9]B!T2575,[9]B!T2615,[9]B!T2631,[9]B!T2858,[9]B!T2870,[9]B!T3073)</f>
        <v>247</v>
      </c>
      <c r="G200" s="298"/>
      <c r="H200" s="300"/>
      <c r="I200" s="300"/>
      <c r="J200" s="300"/>
      <c r="K200" s="158" t="str">
        <f>AA200</f>
        <v/>
      </c>
      <c r="S200" s="3"/>
      <c r="T200" s="3"/>
      <c r="V200" s="3"/>
      <c r="AA200" s="159" t="str">
        <f>IF(C200&lt;D200,"Beneficiarios MAI no puede ser mayor al TOTAL","")</f>
        <v/>
      </c>
      <c r="AB200" s="159">
        <f>IF(C200&lt;D200,1,0)</f>
        <v>0</v>
      </c>
    </row>
    <row r="201" spans="1:28" ht="15" customHeight="1" x14ac:dyDescent="0.2">
      <c r="A201" s="646" t="s">
        <v>300</v>
      </c>
      <c r="B201" s="160" t="s">
        <v>301</v>
      </c>
      <c r="C201" s="445">
        <f>SUM(E201:F201)</f>
        <v>182</v>
      </c>
      <c r="D201" s="294">
        <v>165</v>
      </c>
      <c r="E201" s="295">
        <f>SUM([9]B!Y1380,[9]B!Y1514,[9]B!Y1696,[9]B!Y1760,[9]B!Y1834,[9]B!Y1877,[9]B!Y2093,[9]B!Y2103,[9]B!Y2190,[9]B!Y2379,[9]B!Y2419,[9]B!Y2541,[9]B!Y2575,[9]B!Y2615,[9]B!Y2631,[9]B!Y2858,[9]B!Y2870,[9]B!Y3073)</f>
        <v>6</v>
      </c>
      <c r="F201" s="295">
        <f>SUM([9]B!Z1380,[9]B!Z1514,[9]B!Z1696,[9]B!Z1760,[9]B!Z1834,[9]B!Z1877,[9]B!Z2093,[9]B!Z2103,[9]B!Z2190,[9]B!Z2379,[9]B!Z2419,[9]B!Z2541,[9]B!Z2575,[9]B!Z2615,[9]B!Z2631,[9]B!Z2858,[9]B!Z2870,[9]B!Z3073)</f>
        <v>176</v>
      </c>
      <c r="G201" s="294"/>
      <c r="H201" s="296"/>
      <c r="I201" s="296"/>
      <c r="J201" s="296"/>
      <c r="K201" s="158" t="str">
        <f>AA201</f>
        <v/>
      </c>
      <c r="AA201" s="159" t="str">
        <f>IF(C201&lt;D201,"Beneficiarios MAI no puede ser mayor al TOTAL","")</f>
        <v/>
      </c>
      <c r="AB201" s="159">
        <f>IF(C201&lt;D201,1,0)</f>
        <v>0</v>
      </c>
    </row>
    <row r="202" spans="1:28" ht="15" customHeight="1" x14ac:dyDescent="0.2">
      <c r="A202" s="647"/>
      <c r="B202" s="161" t="s">
        <v>302</v>
      </c>
      <c r="C202" s="446">
        <f>SUM(E202:F202)</f>
        <v>1</v>
      </c>
      <c r="D202" s="301">
        <v>1</v>
      </c>
      <c r="E202" s="302">
        <f>SUM([9]B!V1380,[9]B!V1514,[9]B!V1696,[9]B!V1760,[9]B!V1834,[9]B!V1877,[9]B!V2093,[9]B!V2103,[9]B!V2190,[9]B!V2379,[9]B!V2419,[9]B!V2541,[9]B!V2575,[9]B!V2615,[9]B!V2631,[9]B!V2858,[9]B!V2870,[9]B!V3073)</f>
        <v>0</v>
      </c>
      <c r="F202" s="302">
        <f>SUM([9]B!W1380,[9]B!W1514,[9]B!W1696,[9]B!W1760,[9]B!W1834,[9]B!W1877,[9]B!W2093,[9]B!W2103,[9]B!W2190,[9]B!W2379,[9]B!W2419,[9]B!W2541,[9]B!W2575,[9]B!W2615,[9]B!W2631,[9]B!W2858,[9]B!W2870,[9]B!W3073)</f>
        <v>1</v>
      </c>
      <c r="G202" s="301"/>
      <c r="H202" s="303"/>
      <c r="I202" s="303"/>
      <c r="J202" s="303"/>
      <c r="K202" s="158" t="str">
        <f>AA202</f>
        <v/>
      </c>
      <c r="AA202" s="159" t="str">
        <f>IF(C202&lt;D202,"Beneficiarios MAI no puede ser mayor al TOTAL","")</f>
        <v/>
      </c>
      <c r="AB202" s="159">
        <f>IF(C202&lt;D202,1,0)</f>
        <v>0</v>
      </c>
    </row>
    <row r="203" spans="1:28" ht="24.95" customHeight="1" x14ac:dyDescent="0.2">
      <c r="A203" s="648" t="s">
        <v>303</v>
      </c>
      <c r="B203" s="648"/>
      <c r="C203" s="480"/>
      <c r="D203" s="480"/>
      <c r="E203" s="2"/>
      <c r="F203" s="2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</row>
    <row r="204" spans="1:28" ht="29.25" customHeight="1" x14ac:dyDescent="0.2">
      <c r="A204" s="649" t="s">
        <v>304</v>
      </c>
      <c r="B204" s="650"/>
      <c r="C204" s="556" t="s">
        <v>5</v>
      </c>
      <c r="D204" s="574" t="s">
        <v>6</v>
      </c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74"/>
    </row>
    <row r="205" spans="1:28" ht="20.25" customHeight="1" x14ac:dyDescent="0.2">
      <c r="A205" s="651"/>
      <c r="B205" s="652"/>
      <c r="C205" s="558"/>
      <c r="D205" s="575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74"/>
    </row>
    <row r="206" spans="1:28" ht="15" customHeight="1" x14ac:dyDescent="0.2">
      <c r="A206" s="660" t="s">
        <v>305</v>
      </c>
      <c r="B206" s="661"/>
      <c r="C206" s="447">
        <f>[9]B!C2862</f>
        <v>7</v>
      </c>
      <c r="D206" s="448">
        <f>[9]B!I2862</f>
        <v>7</v>
      </c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74"/>
      <c r="U206" s="74"/>
    </row>
    <row r="207" spans="1:28" ht="15" customHeight="1" x14ac:dyDescent="0.2">
      <c r="A207" s="662" t="s">
        <v>306</v>
      </c>
      <c r="B207" s="662"/>
      <c r="C207" s="449">
        <f>SUM([9]B!C2861+[9]B!C2863)</f>
        <v>3</v>
      </c>
      <c r="D207" s="450">
        <f>[9]B!I2861+[9]B!I2863</f>
        <v>3</v>
      </c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74"/>
    </row>
    <row r="208" spans="1:28" ht="24.95" customHeight="1" x14ac:dyDescent="0.2">
      <c r="A208" s="663" t="s">
        <v>307</v>
      </c>
      <c r="B208" s="663"/>
      <c r="C208" s="482"/>
      <c r="D208" s="304"/>
      <c r="E208" s="304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74"/>
      <c r="S208" s="260"/>
      <c r="T208" s="260"/>
    </row>
    <row r="209" spans="1:22" ht="24.95" customHeight="1" x14ac:dyDescent="0.2">
      <c r="A209" s="664" t="s">
        <v>229</v>
      </c>
      <c r="B209" s="664"/>
      <c r="C209" s="556" t="s">
        <v>160</v>
      </c>
      <c r="D209" s="588" t="s">
        <v>230</v>
      </c>
      <c r="E209" s="589"/>
      <c r="F209" s="589"/>
      <c r="G209" s="589"/>
      <c r="H209" s="590" t="s">
        <v>172</v>
      </c>
      <c r="I209" s="591"/>
      <c r="J209" s="592"/>
      <c r="K209" s="665" t="s">
        <v>173</v>
      </c>
      <c r="L209" s="614"/>
      <c r="M209" s="614"/>
      <c r="N209" s="596" t="s">
        <v>174</v>
      </c>
      <c r="O209" s="599" t="s">
        <v>175</v>
      </c>
      <c r="P209" s="600"/>
      <c r="Q209" s="568" t="s">
        <v>176</v>
      </c>
    </row>
    <row r="210" spans="1:22" s="84" customFormat="1" ht="20.100000000000001" customHeight="1" x14ac:dyDescent="0.2">
      <c r="A210" s="664"/>
      <c r="B210" s="664"/>
      <c r="C210" s="557"/>
      <c r="D210" s="615" t="s">
        <v>178</v>
      </c>
      <c r="E210" s="621" t="s">
        <v>179</v>
      </c>
      <c r="F210" s="621"/>
      <c r="G210" s="578" t="s">
        <v>239</v>
      </c>
      <c r="H210" s="580" t="s">
        <v>181</v>
      </c>
      <c r="I210" s="582" t="s">
        <v>182</v>
      </c>
      <c r="J210" s="584" t="s">
        <v>183</v>
      </c>
      <c r="K210" s="586" t="s">
        <v>308</v>
      </c>
      <c r="L210" s="587" t="s">
        <v>185</v>
      </c>
      <c r="M210" s="601" t="s">
        <v>186</v>
      </c>
      <c r="N210" s="597"/>
      <c r="O210" s="602" t="s">
        <v>187</v>
      </c>
      <c r="P210" s="603" t="s">
        <v>188</v>
      </c>
      <c r="Q210" s="569"/>
      <c r="S210" s="5"/>
      <c r="T210" s="5"/>
      <c r="U210" s="5"/>
      <c r="V210" s="5"/>
    </row>
    <row r="211" spans="1:22" s="84" customFormat="1" ht="20.100000000000001" customHeight="1" x14ac:dyDescent="0.2">
      <c r="A211" s="664"/>
      <c r="B211" s="664"/>
      <c r="C211" s="558"/>
      <c r="D211" s="616"/>
      <c r="E211" s="121" t="s">
        <v>189</v>
      </c>
      <c r="F211" s="89" t="s">
        <v>190</v>
      </c>
      <c r="G211" s="579"/>
      <c r="H211" s="581"/>
      <c r="I211" s="583"/>
      <c r="J211" s="585"/>
      <c r="K211" s="586"/>
      <c r="L211" s="587"/>
      <c r="M211" s="601"/>
      <c r="N211" s="598"/>
      <c r="O211" s="602"/>
      <c r="P211" s="603"/>
      <c r="Q211" s="570"/>
      <c r="S211" s="5"/>
      <c r="T211" s="5"/>
      <c r="U211" s="5"/>
      <c r="V211" s="5"/>
    </row>
    <row r="212" spans="1:22" ht="15" customHeight="1" x14ac:dyDescent="0.2">
      <c r="A212" s="667" t="s">
        <v>309</v>
      </c>
      <c r="B212" s="165" t="s">
        <v>310</v>
      </c>
      <c r="C212" s="165">
        <f>SUM([9]B!C1242:C1282)</f>
        <v>24</v>
      </c>
      <c r="D212" s="165">
        <f>SUM([9]B!D1242:D1285)</f>
        <v>24</v>
      </c>
      <c r="E212" s="165">
        <f>SUM([9]B!E1242:E1285)</f>
        <v>24</v>
      </c>
      <c r="F212" s="165">
        <f>SUM([9]B!F1242:F1285)</f>
        <v>0</v>
      </c>
      <c r="G212" s="165">
        <f>SUM([9]B!G1242:G1285)</f>
        <v>0</v>
      </c>
      <c r="H212" s="165">
        <f>SUM([9]B!AA1242:AA1285)</f>
        <v>15</v>
      </c>
      <c r="I212" s="165">
        <f>SUM([9]B!AB1242:AB1285)</f>
        <v>9</v>
      </c>
      <c r="J212" s="165">
        <f>SUM([9]B!AC1242:AC1285)</f>
        <v>0</v>
      </c>
      <c r="K212" s="165">
        <f>SUM([9]B!AD1242:AD1285)</f>
        <v>0</v>
      </c>
      <c r="L212" s="165">
        <f>SUM([9]B!AE1242:AE1285)</f>
        <v>0</v>
      </c>
      <c r="M212" s="165">
        <f>SUM([9]B!AF1242:AF1285)</f>
        <v>0</v>
      </c>
      <c r="N212" s="165">
        <f>SUM([9]B!AG1242:AG1285)</f>
        <v>0</v>
      </c>
      <c r="O212" s="165">
        <f>SUM([9]B!AH1242:AH1285)</f>
        <v>0</v>
      </c>
      <c r="P212" s="165">
        <f>SUM([9]B!AI1242:AI1285)</f>
        <v>1</v>
      </c>
      <c r="Q212" s="165">
        <f>SUM([9]B!AJ1242:AJ1285)</f>
        <v>0</v>
      </c>
    </row>
    <row r="213" spans="1:22" ht="15" customHeight="1" x14ac:dyDescent="0.2">
      <c r="A213" s="563"/>
      <c r="B213" s="166" t="s">
        <v>311</v>
      </c>
      <c r="C213" s="305">
        <f>SUM([9]B!C1283:C1297)</f>
        <v>13</v>
      </c>
      <c r="D213" s="305">
        <f>SUM([9]B!D1286:D1297)</f>
        <v>13</v>
      </c>
      <c r="E213" s="305">
        <f>SUM([9]B!E1286:E1297)</f>
        <v>13</v>
      </c>
      <c r="F213" s="305">
        <f>SUM([9]B!F1286:F1297)</f>
        <v>0</v>
      </c>
      <c r="G213" s="305">
        <f>SUM([9]B!G1286:G1297)</f>
        <v>0</v>
      </c>
      <c r="H213" s="305">
        <f>SUM([9]B!AA1286:AA1297)</f>
        <v>0</v>
      </c>
      <c r="I213" s="305">
        <f>SUM([9]B!AB1286:AB1297)</f>
        <v>11</v>
      </c>
      <c r="J213" s="305">
        <f>SUM([9]B!AC1286:AC1297)</f>
        <v>2</v>
      </c>
      <c r="K213" s="305">
        <f>SUM([9]B!AD1286:AD1297)</f>
        <v>0</v>
      </c>
      <c r="L213" s="305">
        <f>SUM([9]B!AE1286:AE1297)</f>
        <v>0</v>
      </c>
      <c r="M213" s="305">
        <f>SUM([9]B!AF1286:AF1297)</f>
        <v>0</v>
      </c>
      <c r="N213" s="305">
        <f>SUM([9]B!AG1286:AG1297)</f>
        <v>0</v>
      </c>
      <c r="O213" s="305">
        <f>SUM([9]B!AH1286:AH1297)</f>
        <v>0</v>
      </c>
      <c r="P213" s="305">
        <f>SUM([9]B!AI1286:AI1297)</f>
        <v>0</v>
      </c>
      <c r="Q213" s="305">
        <f>SUM([9]B!AJ1286:AJ1297)</f>
        <v>0</v>
      </c>
      <c r="U213" s="84"/>
      <c r="V213" s="84"/>
    </row>
    <row r="214" spans="1:22" ht="15" customHeight="1" x14ac:dyDescent="0.2">
      <c r="A214" s="668"/>
      <c r="B214" s="479" t="s">
        <v>160</v>
      </c>
      <c r="C214" s="168">
        <f>SUM(C212:C213)</f>
        <v>37</v>
      </c>
      <c r="D214" s="306">
        <f>SUM(D212:D213)</f>
        <v>37</v>
      </c>
      <c r="E214" s="307">
        <f t="shared" ref="E214:Q214" si="11">SUM(E212:E213)</f>
        <v>37</v>
      </c>
      <c r="F214" s="308">
        <f t="shared" si="11"/>
        <v>0</v>
      </c>
      <c r="G214" s="309">
        <f t="shared" si="11"/>
        <v>0</v>
      </c>
      <c r="H214" s="307">
        <f t="shared" si="11"/>
        <v>15</v>
      </c>
      <c r="I214" s="310">
        <f t="shared" si="11"/>
        <v>20</v>
      </c>
      <c r="J214" s="308">
        <f t="shared" si="11"/>
        <v>2</v>
      </c>
      <c r="K214" s="307">
        <f t="shared" si="11"/>
        <v>0</v>
      </c>
      <c r="L214" s="310">
        <f t="shared" si="11"/>
        <v>0</v>
      </c>
      <c r="M214" s="308">
        <f t="shared" si="11"/>
        <v>0</v>
      </c>
      <c r="N214" s="308">
        <f t="shared" si="11"/>
        <v>0</v>
      </c>
      <c r="O214" s="307">
        <f t="shared" si="11"/>
        <v>0</v>
      </c>
      <c r="P214" s="308">
        <f t="shared" si="11"/>
        <v>1</v>
      </c>
      <c r="Q214" s="306">
        <f t="shared" si="11"/>
        <v>0</v>
      </c>
      <c r="U214" s="84"/>
      <c r="V214" s="84"/>
    </row>
    <row r="215" spans="1:22" ht="15" customHeight="1" x14ac:dyDescent="0.2">
      <c r="A215" s="667" t="s">
        <v>312</v>
      </c>
      <c r="B215" s="165" t="s">
        <v>310</v>
      </c>
      <c r="C215" s="484">
        <f>SUM([9]B!C1382:C1420)</f>
        <v>325</v>
      </c>
      <c r="D215" s="484">
        <f>SUM([9]B!D1382:D1420)</f>
        <v>324</v>
      </c>
      <c r="E215" s="484">
        <f>SUM([9]B!E1382:E1420)</f>
        <v>322</v>
      </c>
      <c r="F215" s="484">
        <f>SUM([9]B!F1382:F1420)</f>
        <v>2</v>
      </c>
      <c r="G215" s="484">
        <f>SUM([9]B!G1382:G1420)</f>
        <v>1</v>
      </c>
      <c r="H215" s="484">
        <f>SUM([9]B!AA1382:AA1420)</f>
        <v>16</v>
      </c>
      <c r="I215" s="484">
        <f>SUM([9]B!AB1382:AB1420)</f>
        <v>309</v>
      </c>
      <c r="J215" s="484">
        <f>SUM([9]B!AC1382:AC1420)</f>
        <v>0</v>
      </c>
      <c r="K215" s="484">
        <f>SUM([9]B!AD1382:AD1420)</f>
        <v>0</v>
      </c>
      <c r="L215" s="484">
        <f>SUM([9]B!AE1382:AE1420)</f>
        <v>0</v>
      </c>
      <c r="M215" s="484">
        <f>SUM([9]B!AF1382:AF1420)</f>
        <v>0</v>
      </c>
      <c r="N215" s="484">
        <f>SUM([9]B!AG1382:AG1420)</f>
        <v>0</v>
      </c>
      <c r="O215" s="484">
        <f>SUM([9]B!AH1382:AH1420)</f>
        <v>0</v>
      </c>
      <c r="P215" s="484">
        <f>SUM([9]B!AI1382:AI1420)</f>
        <v>0</v>
      </c>
      <c r="Q215" s="169">
        <f>SUM([9]B!AJ1382:AJ1420)</f>
        <v>3</v>
      </c>
      <c r="S215" s="84"/>
      <c r="T215" s="84"/>
    </row>
    <row r="216" spans="1:22" ht="15" customHeight="1" x14ac:dyDescent="0.2">
      <c r="A216" s="563"/>
      <c r="B216" s="166" t="s">
        <v>313</v>
      </c>
      <c r="C216" s="311">
        <f>SUM([9]B!C1421:C1428)</f>
        <v>93</v>
      </c>
      <c r="D216" s="311">
        <f>SUM([9]B!D1421:D1428)</f>
        <v>93</v>
      </c>
      <c r="E216" s="311">
        <f>SUM([9]B!E1421:E1428)</f>
        <v>93</v>
      </c>
      <c r="F216" s="311">
        <f>SUM([9]B!F1421:F1428)</f>
        <v>0</v>
      </c>
      <c r="G216" s="311">
        <f>SUM([9]B!G1421:G1428)</f>
        <v>0</v>
      </c>
      <c r="H216" s="311">
        <f>SUM([9]B!AA1421:AA1428)</f>
        <v>0</v>
      </c>
      <c r="I216" s="311">
        <f>SUM([9]B!AB1421:AB1428)</f>
        <v>93</v>
      </c>
      <c r="J216" s="311">
        <f>SUM([9]B!AC1421:AC1428)</f>
        <v>0</v>
      </c>
      <c r="K216" s="311">
        <f>SUM([9]B!AD1421:AD1428)</f>
        <v>0</v>
      </c>
      <c r="L216" s="311">
        <f>SUM([9]B!AE1421:AE1428)</f>
        <v>0</v>
      </c>
      <c r="M216" s="311">
        <f>SUM([9]B!AF1421:AF1428)</f>
        <v>0</v>
      </c>
      <c r="N216" s="311">
        <f>SUM([9]B!AG1421:AG1428)</f>
        <v>0</v>
      </c>
      <c r="O216" s="311">
        <f>SUM([9]B!AH1421:AH1428)</f>
        <v>0</v>
      </c>
      <c r="P216" s="311">
        <f>SUM([9]B!AI1421:AI1428)</f>
        <v>0</v>
      </c>
      <c r="Q216" s="312">
        <f>SUM([9]B!AJ1421:AJ1428)</f>
        <v>0</v>
      </c>
      <c r="S216" s="84"/>
      <c r="T216" s="84"/>
    </row>
    <row r="217" spans="1:22" ht="15" customHeight="1" x14ac:dyDescent="0.2">
      <c r="A217" s="668"/>
      <c r="B217" s="479" t="s">
        <v>160</v>
      </c>
      <c r="C217" s="309">
        <f>SUM(C215:C216)</f>
        <v>418</v>
      </c>
      <c r="D217" s="309">
        <f>SUM(D215:D216)</f>
        <v>417</v>
      </c>
      <c r="E217" s="309">
        <f t="shared" ref="E217:Q217" si="12">SUM(E215:E216)</f>
        <v>415</v>
      </c>
      <c r="F217" s="309">
        <f t="shared" si="12"/>
        <v>2</v>
      </c>
      <c r="G217" s="309">
        <f t="shared" si="12"/>
        <v>1</v>
      </c>
      <c r="H217" s="309">
        <f t="shared" si="12"/>
        <v>16</v>
      </c>
      <c r="I217" s="309">
        <f t="shared" si="12"/>
        <v>402</v>
      </c>
      <c r="J217" s="309">
        <f t="shared" si="12"/>
        <v>0</v>
      </c>
      <c r="K217" s="309">
        <f t="shared" si="12"/>
        <v>0</v>
      </c>
      <c r="L217" s="309">
        <f t="shared" si="12"/>
        <v>0</v>
      </c>
      <c r="M217" s="309">
        <f t="shared" si="12"/>
        <v>0</v>
      </c>
      <c r="N217" s="309">
        <f t="shared" si="12"/>
        <v>0</v>
      </c>
      <c r="O217" s="309">
        <f t="shared" si="12"/>
        <v>0</v>
      </c>
      <c r="P217" s="309">
        <f t="shared" si="12"/>
        <v>0</v>
      </c>
      <c r="Q217" s="306">
        <f t="shared" si="12"/>
        <v>3</v>
      </c>
    </row>
    <row r="218" spans="1:22" ht="15" customHeight="1" x14ac:dyDescent="0.2">
      <c r="A218" s="667" t="s">
        <v>314</v>
      </c>
      <c r="B218" s="165" t="s">
        <v>310</v>
      </c>
      <c r="C218" s="311">
        <f>SUM([9]B!C1516:C1569)</f>
        <v>818</v>
      </c>
      <c r="D218" s="311">
        <f>SUM([9]B!D1516:D1569)</f>
        <v>816</v>
      </c>
      <c r="E218" s="311">
        <f>SUM([9]B!E1516:E1569)</f>
        <v>816</v>
      </c>
      <c r="F218" s="311">
        <f>SUM([9]B!F1516:F1564)</f>
        <v>0</v>
      </c>
      <c r="G218" s="311">
        <f>SUM([9]B!G1516:G1564)</f>
        <v>2</v>
      </c>
      <c r="H218" s="311">
        <f>SUM([9]B!AA1516:AA1564)</f>
        <v>408</v>
      </c>
      <c r="I218" s="311">
        <f>SUM([9]B!AB1516:AB1564)</f>
        <v>408</v>
      </c>
      <c r="J218" s="311">
        <f>SUM([9]B!AC1516:AC1564)</f>
        <v>2</v>
      </c>
      <c r="K218" s="311">
        <f>SUM([9]B!AD1516:AD1564)</f>
        <v>0</v>
      </c>
      <c r="L218" s="311">
        <f>SUM([9]B!AE1516:AE1564)</f>
        <v>0</v>
      </c>
      <c r="M218" s="311">
        <f>SUM([9]B!AF1516:AF1564)</f>
        <v>0</v>
      </c>
      <c r="N218" s="311">
        <f>SUM([9]B!AG1516:AG1564)</f>
        <v>0</v>
      </c>
      <c r="O218" s="311">
        <f>SUM([9]B!AH1516:AH1564)</f>
        <v>0</v>
      </c>
      <c r="P218" s="311">
        <f>SUM([9]B!AI1516:AI1564)</f>
        <v>0</v>
      </c>
      <c r="Q218" s="312">
        <f>SUM([9]B!AJ1516:AJ1564)</f>
        <v>0</v>
      </c>
    </row>
    <row r="219" spans="1:22" ht="15" customHeight="1" x14ac:dyDescent="0.2">
      <c r="A219" s="563"/>
      <c r="B219" s="170" t="s">
        <v>313</v>
      </c>
      <c r="C219" s="311">
        <f>SUM([9]B!C1570:C1585)</f>
        <v>1</v>
      </c>
      <c r="D219" s="311">
        <f>SUM([9]B!D1570:D1585)</f>
        <v>0</v>
      </c>
      <c r="E219" s="311">
        <f>SUM([9]B!E1570:E1585)</f>
        <v>0</v>
      </c>
      <c r="F219" s="311">
        <f>SUM([9]B!F1570:F1585)</f>
        <v>0</v>
      </c>
      <c r="G219" s="311">
        <f>SUM([9]B!G1570:G1585)</f>
        <v>1</v>
      </c>
      <c r="H219" s="311">
        <f>SUM([9]B!AA1570:AA1585)</f>
        <v>0</v>
      </c>
      <c r="I219" s="311">
        <f>SUM([9]B!AB1570:AB1585)</f>
        <v>1</v>
      </c>
      <c r="J219" s="311">
        <f>SUM([9]B!AC1570:AC1585)</f>
        <v>0</v>
      </c>
      <c r="K219" s="311">
        <f>SUM([9]B!AD1570:AD1585)</f>
        <v>0</v>
      </c>
      <c r="L219" s="311">
        <f>SUM([9]B!AE1570:AE1585)</f>
        <v>0</v>
      </c>
      <c r="M219" s="311">
        <f>SUM([9]B!AF1570:AF1585)</f>
        <v>0</v>
      </c>
      <c r="N219" s="311">
        <f>SUM([9]B!AG1570:AG1585)</f>
        <v>0</v>
      </c>
      <c r="O219" s="311">
        <f>SUM([9]B!AH1570:AH1585)</f>
        <v>0</v>
      </c>
      <c r="P219" s="311">
        <f>SUM([9]B!AI1570:AI1585)</f>
        <v>0</v>
      </c>
      <c r="Q219" s="312">
        <f>SUM([9]B!AJ1570:AJ1585)</f>
        <v>0</v>
      </c>
    </row>
    <row r="220" spans="1:22" ht="15" customHeight="1" x14ac:dyDescent="0.2">
      <c r="A220" s="668"/>
      <c r="B220" s="479" t="s">
        <v>160</v>
      </c>
      <c r="C220" s="309">
        <f>SUM(C218:C219)</f>
        <v>819</v>
      </c>
      <c r="D220" s="309">
        <f t="shared" ref="D220:Q220" si="13">SUM(D218:D219)</f>
        <v>816</v>
      </c>
      <c r="E220" s="309">
        <f t="shared" si="13"/>
        <v>816</v>
      </c>
      <c r="F220" s="309">
        <f t="shared" si="13"/>
        <v>0</v>
      </c>
      <c r="G220" s="309">
        <f t="shared" si="13"/>
        <v>3</v>
      </c>
      <c r="H220" s="309">
        <f t="shared" si="13"/>
        <v>408</v>
      </c>
      <c r="I220" s="309">
        <f t="shared" si="13"/>
        <v>409</v>
      </c>
      <c r="J220" s="309">
        <f t="shared" si="13"/>
        <v>2</v>
      </c>
      <c r="K220" s="309">
        <f t="shared" si="13"/>
        <v>0</v>
      </c>
      <c r="L220" s="309">
        <f t="shared" si="13"/>
        <v>0</v>
      </c>
      <c r="M220" s="309">
        <f t="shared" si="13"/>
        <v>0</v>
      </c>
      <c r="N220" s="309">
        <f t="shared" si="13"/>
        <v>0</v>
      </c>
      <c r="O220" s="309">
        <f t="shared" si="13"/>
        <v>0</v>
      </c>
      <c r="P220" s="309">
        <f t="shared" si="13"/>
        <v>0</v>
      </c>
      <c r="Q220" s="306">
        <f t="shared" si="13"/>
        <v>0</v>
      </c>
    </row>
    <row r="221" spans="1:22" ht="29.25" customHeight="1" x14ac:dyDescent="0.2">
      <c r="A221" s="483" t="s">
        <v>315</v>
      </c>
      <c r="B221" s="169" t="s">
        <v>310</v>
      </c>
      <c r="C221" s="309">
        <f>[9]B!C1698</f>
        <v>4</v>
      </c>
      <c r="D221" s="309">
        <f>[9]B!D1698</f>
        <v>4</v>
      </c>
      <c r="E221" s="311">
        <f>[9]B!E1698</f>
        <v>4</v>
      </c>
      <c r="F221" s="311">
        <f>[9]B!F1698</f>
        <v>0</v>
      </c>
      <c r="G221" s="311">
        <f>[9]B!G1698</f>
        <v>0</v>
      </c>
      <c r="H221" s="311">
        <f>[9]B!AA1698</f>
        <v>0</v>
      </c>
      <c r="I221" s="311">
        <f>[9]B!AB1698</f>
        <v>4</v>
      </c>
      <c r="J221" s="311">
        <f>[9]B!AC1698</f>
        <v>0</v>
      </c>
      <c r="K221" s="311">
        <f>[9]B!AD1698</f>
        <v>0</v>
      </c>
      <c r="L221" s="311">
        <f>[9]B!AE1698</f>
        <v>0</v>
      </c>
      <c r="M221" s="311">
        <f>[9]B!AF1698</f>
        <v>0</v>
      </c>
      <c r="N221" s="311">
        <f>[9]B!AG1698</f>
        <v>0</v>
      </c>
      <c r="O221" s="311">
        <f>[9]B!AH1698</f>
        <v>0</v>
      </c>
      <c r="P221" s="311">
        <f>[9]B!AI1698</f>
        <v>0</v>
      </c>
      <c r="Q221" s="312">
        <f>[9]B!AJ1698</f>
        <v>0</v>
      </c>
    </row>
    <row r="222" spans="1:22" ht="15" customHeight="1" x14ac:dyDescent="0.2">
      <c r="A222" s="171" t="s">
        <v>316</v>
      </c>
      <c r="B222" s="166" t="s">
        <v>310</v>
      </c>
      <c r="C222" s="309">
        <f>[9]B!C1851</f>
        <v>8</v>
      </c>
      <c r="D222" s="309">
        <f>[9]B!D1851</f>
        <v>8</v>
      </c>
      <c r="E222" s="311">
        <f>[9]B!E1851</f>
        <v>8</v>
      </c>
      <c r="F222" s="311">
        <f>[9]B!F1851</f>
        <v>0</v>
      </c>
      <c r="G222" s="311">
        <f>[9]B!G1851</f>
        <v>0</v>
      </c>
      <c r="H222" s="311">
        <f>[9]B!AA1851</f>
        <v>0</v>
      </c>
      <c r="I222" s="311">
        <f>[9]B!AB1851</f>
        <v>8</v>
      </c>
      <c r="J222" s="311">
        <f>[9]B!AC1851</f>
        <v>0</v>
      </c>
      <c r="K222" s="311">
        <f>[9]B!AD1851</f>
        <v>0</v>
      </c>
      <c r="L222" s="311">
        <f>[9]B!AE1851</f>
        <v>0</v>
      </c>
      <c r="M222" s="311">
        <f>[9]B!AF1851</f>
        <v>0</v>
      </c>
      <c r="N222" s="311">
        <f>[9]B!AG1851</f>
        <v>0</v>
      </c>
      <c r="O222" s="311">
        <f>[9]B!AH1851</f>
        <v>0</v>
      </c>
      <c r="P222" s="311">
        <f>[9]B!AI1851</f>
        <v>0</v>
      </c>
      <c r="Q222" s="312">
        <f>[9]B!AJ1851</f>
        <v>0</v>
      </c>
    </row>
    <row r="223" spans="1:22" ht="15" customHeight="1" x14ac:dyDescent="0.2">
      <c r="A223" s="667" t="s">
        <v>317</v>
      </c>
      <c r="B223" s="172" t="s">
        <v>310</v>
      </c>
      <c r="C223" s="313">
        <f>SUM([9]B!C1879:C1887,[9]B!C1891:C1894,[9]B!C1898,[9]B!C1901:C1938,[9]B!C1949:C1955)+[9]B!C1999</f>
        <v>25966</v>
      </c>
      <c r="D223" s="313">
        <f>SUM([9]B!D1879:D1887,[9]B!D1891:D1894,[9]B!D1898,[9]B!D1901:D1938,[9]B!D1949:D1955)+[9]B!D1999</f>
        <v>24697</v>
      </c>
      <c r="E223" s="313">
        <f>SUM([9]B!E1879:E1887,[9]B!E1891:E1894,[9]B!E1898,[9]B!E1901:E1938,[9]B!E1949:E1955)+[9]B!E1999</f>
        <v>24697</v>
      </c>
      <c r="F223" s="313">
        <f>SUM([9]B!F1879:F1887,[9]B!F1891:F1894,[9]B!F1898,[9]B!F1901:F1938,[9]B!F1949:F1954)+[9]B!F1999</f>
        <v>0</v>
      </c>
      <c r="G223" s="313">
        <f>SUM([9]B!G1879:G1887,[9]B!G1891:G1894,[9]B!G1898,[9]B!G1901:G1938,[9]B!G1949:G1954)+[9]B!G1999</f>
        <v>1269</v>
      </c>
      <c r="H223" s="313">
        <f>SUM([9]B!AA1879:AA1887,[9]B!AA1891:AA1894,[9]B!AA1898,[9]B!AA1901:AA1938,[9]B!AA1949:AA1954)+[9]B!AA1999</f>
        <v>24204</v>
      </c>
      <c r="I223" s="313">
        <f>SUM([9]B!AB1879:AB1887,[9]B!AB1891:AB1894,[9]B!AB1898,[9]B!AB1901:AB1938,[9]B!AB1949:AB1954)+[9]B!AB1999</f>
        <v>638</v>
      </c>
      <c r="J223" s="313">
        <f>SUM([9]B!AC1879:AC1887,[9]B!AC1891:AC1894,[9]B!AC1898,[9]B!AC1901:AC1938,[9]B!AC1949:AC1954)+[9]B!AC1999</f>
        <v>1124</v>
      </c>
      <c r="K223" s="313">
        <f>SUM([9]B!AD1879:AD1887,[9]B!AD1891:AD1894,[9]B!AD1898,[9]B!AD1901:AD1938,[9]B!AD1949:AD1954)+[9]B!AD1999</f>
        <v>0</v>
      </c>
      <c r="L223" s="313">
        <f>SUM([9]B!AE1879:AE1887,[9]B!AE1891:AE1894,[9]B!AE1898,[9]B!AE1901:AE1938,[9]B!AE1949:AE1954)+[9]B!AE1999</f>
        <v>0</v>
      </c>
      <c r="M223" s="313">
        <f>SUM([9]B!AF1879:AF1887,[9]B!AF1891:AF1894,[9]B!AF1898,[9]B!AF1901:AF1938,[9]B!AF1949:AF1954)+[9]B!AF1999</f>
        <v>0</v>
      </c>
      <c r="N223" s="313">
        <f>SUM([9]B!AG1879:AG1887,[9]B!AG1891:AG1894,[9]B!AG1898,[9]B!AG1901:AG1938,[9]B!AG1949:AG1954)+[9]B!AG1999</f>
        <v>0</v>
      </c>
      <c r="O223" s="313">
        <f>SUM([9]B!AH1879:AH1887,[9]B!AH1891:AH1894,[9]B!AH1898,[9]B!AH1901:AH1938,[9]B!AH1949:AH1954)+[9]B!AH1999</f>
        <v>0</v>
      </c>
      <c r="P223" s="313">
        <f>SUM([9]B!AI1879:AI1887,[9]B!AI1891:AI1894,[9]B!AI1898,[9]B!AI1901:AI1938,[9]B!AI1949:AI1954)+[9]B!AI1999</f>
        <v>0</v>
      </c>
      <c r="Q223" s="314">
        <f>SUM([9]B!AJ1879:AJ1887,[9]B!AJ1891:AJ1894,[9]B!AJ1898,[9]B!AJ1901:AJ1938,[9]B!AJ1949:AJ1954)+[9]B!AJ1999</f>
        <v>0</v>
      </c>
    </row>
    <row r="224" spans="1:22" ht="15" customHeight="1" x14ac:dyDescent="0.2">
      <c r="A224" s="563"/>
      <c r="B224" s="170" t="s">
        <v>318</v>
      </c>
      <c r="C224" s="315">
        <f>SUM([9]B!C1888:C1890,[9]B!C1892:C1893,[9]B!C1898:C1900,[9]B!C1939:C1948,[9]B!C1956:C1972,[9]B!C2002)</f>
        <v>2287</v>
      </c>
      <c r="D224" s="315">
        <f>SUM([9]B!D1888:D1890,[9]B!D1892:D1893,[9]B!D1898:D1900,[9]B!D1939:D1948,[9]B!D1956:D1972,[9]B!D2002)</f>
        <v>2287</v>
      </c>
      <c r="E224" s="315">
        <f>SUM([9]B!E1888:E1890,[9]B!E1892:E1893,[9]B!E1898:E1900,[9]B!E1939:E1948,[9]B!E1956:E1972,[9]B!E2002)</f>
        <v>2287</v>
      </c>
      <c r="F224" s="315">
        <f>SUM([9]B!F1888:F1890,[9]B!F1892:F1893,[9]B!F1898:F1900,[9]B!F1939:F1948,[9]B!F1956:F1972,[9]B!F2002)</f>
        <v>0</v>
      </c>
      <c r="G224" s="315">
        <f>SUM([9]B!G1888:G1890,[9]B!G1892:G1893,[9]B!G1898:G1900,[9]B!G1939:G1948,[9]B!G1956:G1972,[9]B!G2002)</f>
        <v>0</v>
      </c>
      <c r="H224" s="315">
        <f>SUM([9]B!AA1888:AA1890,[9]B!AA1892:AA1893,[9]B!AA1898:AA1900,[9]B!AA1939:AA1948,[9]B!AA1956:AA1972,[9]B!AA2002)</f>
        <v>1489</v>
      </c>
      <c r="I224" s="315">
        <f>SUM([9]B!AB1888:AB1890,[9]B!AB1892:AB1893,[9]B!AB1898:AB1900,[9]B!AB1939:AB1948,[9]B!AB1956:AB1972,[9]B!AB2002)</f>
        <v>0</v>
      </c>
      <c r="J224" s="315">
        <f>SUM([9]B!AC1888:AC1890,[9]B!AC1892:AC1893,[9]B!AC1898:AC1900,[9]B!AC1939:AC1948,[9]B!AC1956:AC1972,[9]B!AC2002)</f>
        <v>798</v>
      </c>
      <c r="K224" s="315">
        <f>SUM([9]B!AD1888:AD1890,[9]B!AD1892:AD1893,[9]B!AD1898:AD1900,[9]B!AD1939:AD1948,[9]B!AD1956:AD1972,[9]B!AD2002)</f>
        <v>0</v>
      </c>
      <c r="L224" s="315">
        <f>SUM([9]B!AE1888:AE1890,[9]B!AE1892:AE1893,[9]B!AE1898:AE1900,[9]B!AE1939:AE1948,[9]B!AE1956:AE1972,[9]B!AE2002)</f>
        <v>0</v>
      </c>
      <c r="M224" s="315">
        <f>SUM([9]B!AF1888:AF1890,[9]B!AF1892:AF1893,[9]B!AF1898:AF1900,[9]B!AF1939:AF1948,[9]B!AF1956:AF1972,[9]B!AF2002)</f>
        <v>0</v>
      </c>
      <c r="N224" s="315">
        <f>SUM([9]B!AG1888:AG1890,[9]B!AG1892:AG1893,[9]B!AG1898:AG1900,[9]B!AG1939:AG1948,[9]B!AG1956:AG1972,[9]B!AG2002)</f>
        <v>0</v>
      </c>
      <c r="O224" s="315">
        <f>SUM([9]B!AH1888:AH1890,[9]B!AH1892:AH1893,[9]B!AH1898:AH1900,[9]B!AH1939:AH1948,[9]B!AH1956:AH1972,[9]B!AH2002)</f>
        <v>0</v>
      </c>
      <c r="P224" s="315">
        <f>SUM([9]B!AI1888:AI1890,[9]B!AI1892:AI1893,[9]B!AI1898:AI1900,[9]B!AI1939:AI1948,[9]B!AI1956:AI1972,[9]B!AI2002)</f>
        <v>0</v>
      </c>
      <c r="Q224" s="305">
        <f>SUM([9]B!AJ1888:AJ1890,[9]B!AJ1892:AJ1893,[9]B!AJ1898:AJ1900,[9]B!AJ1939:AJ1948,[9]B!AJ1956:AJ1972,[9]B!AJ2002)</f>
        <v>0</v>
      </c>
    </row>
    <row r="225" spans="1:17" ht="15" customHeight="1" x14ac:dyDescent="0.2">
      <c r="A225" s="668"/>
      <c r="B225" s="479" t="s">
        <v>160</v>
      </c>
      <c r="C225" s="168">
        <f t="shared" ref="C225:Q225" si="14">SUM(C223:C224)</f>
        <v>28253</v>
      </c>
      <c r="D225" s="306">
        <f t="shared" si="14"/>
        <v>26984</v>
      </c>
      <c r="E225" s="307">
        <f t="shared" si="14"/>
        <v>26984</v>
      </c>
      <c r="F225" s="308">
        <f t="shared" si="14"/>
        <v>0</v>
      </c>
      <c r="G225" s="309">
        <f t="shared" si="14"/>
        <v>1269</v>
      </c>
      <c r="H225" s="307">
        <f t="shared" si="14"/>
        <v>25693</v>
      </c>
      <c r="I225" s="310">
        <f t="shared" si="14"/>
        <v>638</v>
      </c>
      <c r="J225" s="308">
        <f t="shared" si="14"/>
        <v>1922</v>
      </c>
      <c r="K225" s="307">
        <f t="shared" si="14"/>
        <v>0</v>
      </c>
      <c r="L225" s="310">
        <f t="shared" si="14"/>
        <v>0</v>
      </c>
      <c r="M225" s="308">
        <f t="shared" si="14"/>
        <v>0</v>
      </c>
      <c r="N225" s="308">
        <f>SUM(N223:N224)</f>
        <v>0</v>
      </c>
      <c r="O225" s="307">
        <f t="shared" si="14"/>
        <v>0</v>
      </c>
      <c r="P225" s="308">
        <f t="shared" si="14"/>
        <v>0</v>
      </c>
      <c r="Q225" s="306">
        <f t="shared" si="14"/>
        <v>0</v>
      </c>
    </row>
    <row r="226" spans="1:17" ht="15" customHeight="1" x14ac:dyDescent="0.2">
      <c r="A226" s="563" t="s">
        <v>319</v>
      </c>
      <c r="B226" s="172" t="s">
        <v>310</v>
      </c>
      <c r="C226" s="316">
        <f>SUM([9]B!C2192:C2205,[9]B!C2207:C2242,[9]B!C2260:C2262)</f>
        <v>316</v>
      </c>
      <c r="D226" s="316">
        <f>SUM([9]B!D2192:D2205,[9]B!D2207:D2242,[9]B!D2260:D2262)</f>
        <v>308</v>
      </c>
      <c r="E226" s="316">
        <f>SUM([9]B!E2192:E2205,[9]B!E2207:E2242,[9]B!E2260:E2262)</f>
        <v>308</v>
      </c>
      <c r="F226" s="316">
        <f>SUM([9]B!F2192:F2205,[9]B!F2207:F2242,[9]B!F2260:F2262)</f>
        <v>0</v>
      </c>
      <c r="G226" s="316">
        <f>SUM([9]B!G2192:G2205,[9]B!G2207:G2242,[9]B!G2260:G2262)</f>
        <v>8</v>
      </c>
      <c r="H226" s="316">
        <f>SUM([9]B!AA2192:AA2205,[9]B!AA2207:AA2242,[9]B!AA2260:AA2262)</f>
        <v>150</v>
      </c>
      <c r="I226" s="316">
        <f>SUM([9]B!AB2192:AB2205,[9]B!AB2207:AB2242,[9]B!AB2260:AB2262)</f>
        <v>166</v>
      </c>
      <c r="J226" s="316">
        <f>SUM([9]B!AC2192:AC2205,[9]B!AC2207:AC2242,[9]B!AC2260:AC2262)</f>
        <v>0</v>
      </c>
      <c r="K226" s="316">
        <f>SUM([9]B!AD2192:AD2205,[9]B!AD2207:AD2242,[9]B!AD2260:AD2262)</f>
        <v>0</v>
      </c>
      <c r="L226" s="316">
        <f>SUM([9]B!AE2192:AE2205,[9]B!AE2207:AE2242,[9]B!AE2260:AE2262)</f>
        <v>0</v>
      </c>
      <c r="M226" s="316">
        <f>SUM([9]B!AF2192:AF2205,[9]B!AF2207:AF2242,[9]B!AF2260:AF2262)</f>
        <v>0</v>
      </c>
      <c r="N226" s="316">
        <f>SUM([9]B!AG2192:AG2205,[9]B!AG2207:AG2242,[9]B!AG2260:AG2262)</f>
        <v>0</v>
      </c>
      <c r="O226" s="316">
        <f>SUM([9]B!AH2192:AH2205,[9]B!AH2207:AH2242,[9]B!AH2260:AH2262)</f>
        <v>0</v>
      </c>
      <c r="P226" s="316">
        <f>SUM([9]B!AI2192:AI2205,[9]B!AI2207:AI2242,[9]B!AI2260:AI2262)</f>
        <v>0</v>
      </c>
      <c r="Q226" s="317">
        <f>SUM([9]B!AJ2192:AJ2205,[9]B!AJ2207:AJ2242,[9]B!AJ2260:AJ2262)</f>
        <v>0</v>
      </c>
    </row>
    <row r="227" spans="1:17" ht="15" customHeight="1" x14ac:dyDescent="0.2">
      <c r="A227" s="563"/>
      <c r="B227" s="170" t="s">
        <v>318</v>
      </c>
      <c r="C227" s="315">
        <f>SUM([9]B!C2206,[9]B!C2243:C2257)</f>
        <v>18</v>
      </c>
      <c r="D227" s="315">
        <f>SUM([9]B!D2206,[9]B!D2243:D2257)</f>
        <v>18</v>
      </c>
      <c r="E227" s="315">
        <f>SUM([9]B!E2206,[9]B!E2243:E2257)</f>
        <v>18</v>
      </c>
      <c r="F227" s="315">
        <f>SUM([9]B!F2206,[9]B!F2243:F2257)</f>
        <v>0</v>
      </c>
      <c r="G227" s="315">
        <f>SUM([9]B!G2206,[9]B!G2243:G2257)</f>
        <v>0</v>
      </c>
      <c r="H227" s="315">
        <f>SUM([9]B!AA2206,[9]B!AA2243:AA2257)</f>
        <v>0</v>
      </c>
      <c r="I227" s="315">
        <f>SUM([9]B!AB2206,[9]B!AB2243:AB2257)</f>
        <v>0</v>
      </c>
      <c r="J227" s="315">
        <f>SUM([9]B!AC2206,[9]B!AC2243:AC2257)</f>
        <v>18</v>
      </c>
      <c r="K227" s="315">
        <f>SUM([9]B!AD2206,[9]B!AD2243:AD2257)</f>
        <v>0</v>
      </c>
      <c r="L227" s="315">
        <f>SUM([9]B!AE2206,[9]B!AE2243:AE2257)</f>
        <v>0</v>
      </c>
      <c r="M227" s="315">
        <f>SUM([9]B!AF2206,[9]B!AF2243:AF2257)</f>
        <v>0</v>
      </c>
      <c r="N227" s="315">
        <f>SUM([9]B!AG2206,[9]B!AG2243:AG2257)</f>
        <v>0</v>
      </c>
      <c r="O227" s="315">
        <f>SUM([9]B!AH2206,[9]B!AH2243:AH2257)</f>
        <v>0</v>
      </c>
      <c r="P227" s="315">
        <f>SUM([9]B!AI2206,[9]B!AI2243:AI2257)</f>
        <v>0</v>
      </c>
      <c r="Q227" s="305">
        <f>SUM([9]B!AJ2206,[9]B!AJ2243:AJ2257)</f>
        <v>0</v>
      </c>
    </row>
    <row r="228" spans="1:17" ht="15" customHeight="1" x14ac:dyDescent="0.2">
      <c r="A228" s="563"/>
      <c r="B228" s="479" t="s">
        <v>160</v>
      </c>
      <c r="C228" s="168">
        <f>SUM(C226:C227)</f>
        <v>334</v>
      </c>
      <c r="D228" s="306">
        <f t="shared" ref="D228:Q228" si="15">SUM(D226:D227)</f>
        <v>326</v>
      </c>
      <c r="E228" s="307">
        <f t="shared" si="15"/>
        <v>326</v>
      </c>
      <c r="F228" s="308">
        <f t="shared" si="15"/>
        <v>0</v>
      </c>
      <c r="G228" s="309">
        <f t="shared" si="15"/>
        <v>8</v>
      </c>
      <c r="H228" s="307">
        <f t="shared" si="15"/>
        <v>150</v>
      </c>
      <c r="I228" s="310">
        <f t="shared" si="15"/>
        <v>166</v>
      </c>
      <c r="J228" s="308">
        <f t="shared" si="15"/>
        <v>18</v>
      </c>
      <c r="K228" s="307">
        <f t="shared" si="15"/>
        <v>0</v>
      </c>
      <c r="L228" s="310">
        <f t="shared" si="15"/>
        <v>0</v>
      </c>
      <c r="M228" s="308">
        <f t="shared" si="15"/>
        <v>0</v>
      </c>
      <c r="N228" s="308">
        <f t="shared" si="15"/>
        <v>0</v>
      </c>
      <c r="O228" s="307">
        <f t="shared" si="15"/>
        <v>0</v>
      </c>
      <c r="P228" s="308">
        <f t="shared" si="15"/>
        <v>0</v>
      </c>
      <c r="Q228" s="306">
        <f t="shared" si="15"/>
        <v>0</v>
      </c>
    </row>
    <row r="229" spans="1:17" ht="15" customHeight="1" x14ac:dyDescent="0.2">
      <c r="A229" s="667" t="s">
        <v>320</v>
      </c>
      <c r="B229" s="165" t="s">
        <v>310</v>
      </c>
      <c r="C229" s="173">
        <f>SUM([9]B!C2421:C2442,[9]B!C2458:C2460)</f>
        <v>229</v>
      </c>
      <c r="D229" s="173">
        <f>SUM([9]B!D2421:D2442,[9]B!D2458:D2460)</f>
        <v>229</v>
      </c>
      <c r="E229" s="173">
        <f>SUM([9]B!E2421:E2442,[9]B!E2458:E2460)</f>
        <v>229</v>
      </c>
      <c r="F229" s="173">
        <f>SUM([9]B!F2421:F2442,[9]B!F2458:F2460)</f>
        <v>0</v>
      </c>
      <c r="G229" s="173">
        <f>SUM([9]B!G2421:G2442,[9]B!G2458:G2460)</f>
        <v>0</v>
      </c>
      <c r="H229" s="173">
        <f>SUM([9]B!AA2421:AA2442,[9]B!AA2458:AA2460)</f>
        <v>113</v>
      </c>
      <c r="I229" s="173">
        <f>SUM([9]B!AB2421:AB2442,[9]B!AB2458:AB2460)</f>
        <v>36</v>
      </c>
      <c r="J229" s="173">
        <f>SUM([9]B!AC2421:AC2442,[9]B!AC2458:AC2460)</f>
        <v>80</v>
      </c>
      <c r="K229" s="173">
        <f>SUM([9]B!AD2421:AD2442,[9]B!AD2458:AD2460)</f>
        <v>0</v>
      </c>
      <c r="L229" s="173">
        <f>SUM([9]B!AE2421:AE2442,[9]B!AE2458:AE2460)</f>
        <v>0</v>
      </c>
      <c r="M229" s="173">
        <f>SUM([9]B!AF2421:AF2442,[9]B!AF2458:AF2460)</f>
        <v>0</v>
      </c>
      <c r="N229" s="173">
        <f>SUM([9]B!AG2421:AG2442,[9]B!AG2458:AG2460)</f>
        <v>0</v>
      </c>
      <c r="O229" s="173">
        <f>SUM([9]B!AH2421:AH2442,[9]B!AH2458:AH2460)</f>
        <v>0</v>
      </c>
      <c r="P229" s="173">
        <f>SUM([9]B!AI2421:AI2442,[9]B!AI2458:AI2460)</f>
        <v>0</v>
      </c>
      <c r="Q229" s="172">
        <f>SUM([9]B!AJ2421:AJ2442,[9]B!AJ2458:AJ2460)</f>
        <v>0</v>
      </c>
    </row>
    <row r="230" spans="1:17" ht="15" customHeight="1" x14ac:dyDescent="0.2">
      <c r="A230" s="563"/>
      <c r="B230" s="170" t="s">
        <v>318</v>
      </c>
      <c r="C230" s="315">
        <f>SUM([9]B!C2443:C2446)</f>
        <v>188</v>
      </c>
      <c r="D230" s="315">
        <f>SUM([9]B!D2443:D2446)</f>
        <v>124</v>
      </c>
      <c r="E230" s="315">
        <f>SUM([9]B!E2443:E2446)</f>
        <v>124</v>
      </c>
      <c r="F230" s="315">
        <f>SUM([9]B!F2443:F2446)</f>
        <v>0</v>
      </c>
      <c r="G230" s="315">
        <f>SUM([9]B!G2443:G2446)</f>
        <v>64</v>
      </c>
      <c r="H230" s="315">
        <f>SUM([9]B!AA2443:AA2446)</f>
        <v>109</v>
      </c>
      <c r="I230" s="315">
        <f>SUM([9]B!AB2443:AB2446)</f>
        <v>0</v>
      </c>
      <c r="J230" s="315">
        <f>SUM([9]B!AC2443:AC2446)</f>
        <v>79</v>
      </c>
      <c r="K230" s="315">
        <f>SUM([9]B!AD2443:AD2446)</f>
        <v>0</v>
      </c>
      <c r="L230" s="315">
        <f>SUM([9]B!AE2443:AE2446)</f>
        <v>0</v>
      </c>
      <c r="M230" s="315">
        <f>SUM([9]B!AF2443:AF2446)</f>
        <v>0</v>
      </c>
      <c r="N230" s="315">
        <f>SUM([9]B!AG2443:AG2446)</f>
        <v>0</v>
      </c>
      <c r="O230" s="315">
        <f>SUM([9]B!AH2443:AH2446)</f>
        <v>0</v>
      </c>
      <c r="P230" s="315">
        <f>SUM([9]B!AI2443:AI2446)</f>
        <v>0</v>
      </c>
      <c r="Q230" s="305">
        <f>SUM([9]B!AJ2443:AJ2446)</f>
        <v>0</v>
      </c>
    </row>
    <row r="231" spans="1:17" ht="15" customHeight="1" x14ac:dyDescent="0.2">
      <c r="A231" s="668"/>
      <c r="B231" s="479" t="s">
        <v>160</v>
      </c>
      <c r="C231" s="309">
        <f>SUM(C229:C230)</f>
        <v>417</v>
      </c>
      <c r="D231" s="309">
        <f t="shared" ref="D231:Q231" si="16">SUM(D229:D230)</f>
        <v>353</v>
      </c>
      <c r="E231" s="309">
        <f t="shared" si="16"/>
        <v>353</v>
      </c>
      <c r="F231" s="309">
        <f t="shared" si="16"/>
        <v>0</v>
      </c>
      <c r="G231" s="309">
        <f t="shared" si="16"/>
        <v>64</v>
      </c>
      <c r="H231" s="309">
        <f>SUM(H229:H230)</f>
        <v>222</v>
      </c>
      <c r="I231" s="309">
        <f t="shared" si="16"/>
        <v>36</v>
      </c>
      <c r="J231" s="309">
        <f t="shared" si="16"/>
        <v>159</v>
      </c>
      <c r="K231" s="309">
        <f t="shared" si="16"/>
        <v>0</v>
      </c>
      <c r="L231" s="309">
        <f t="shared" si="16"/>
        <v>0</v>
      </c>
      <c r="M231" s="309">
        <f t="shared" si="16"/>
        <v>0</v>
      </c>
      <c r="N231" s="309">
        <f t="shared" si="16"/>
        <v>0</v>
      </c>
      <c r="O231" s="309">
        <f t="shared" si="16"/>
        <v>0</v>
      </c>
      <c r="P231" s="309">
        <f t="shared" si="16"/>
        <v>0</v>
      </c>
      <c r="Q231" s="306">
        <f t="shared" si="16"/>
        <v>0</v>
      </c>
    </row>
    <row r="232" spans="1:17" ht="15" customHeight="1" x14ac:dyDescent="0.2">
      <c r="A232" s="649" t="s">
        <v>321</v>
      </c>
      <c r="B232" s="169" t="s">
        <v>322</v>
      </c>
      <c r="C232" s="313">
        <f>SUM([9]B!C2617:C2619)+[9]B!C2561</f>
        <v>854</v>
      </c>
      <c r="D232" s="313">
        <f>SUM([9]B!D2617:D2619)+[9]B!D2561</f>
        <v>764</v>
      </c>
      <c r="E232" s="313">
        <f>SUM([9]B!E2617:E2619)+[9]B!E2561</f>
        <v>762</v>
      </c>
      <c r="F232" s="313">
        <f>SUM([9]B!F2617:F2619)+[9]B!F2561</f>
        <v>2</v>
      </c>
      <c r="G232" s="313">
        <f>SUM([9]B!G2617:G2619)+[9]B!G2561</f>
        <v>90</v>
      </c>
      <c r="H232" s="313">
        <f>SUM([9]B!AA2617:AA2619)+[9]B!AA2561</f>
        <v>777</v>
      </c>
      <c r="I232" s="314">
        <f>SUM([9]B!AB2617:AB2619)+[9]B!AB2561</f>
        <v>4</v>
      </c>
      <c r="J232" s="314">
        <f>SUM([9]B!AC2617:AC2619)+[9]B!AC2561</f>
        <v>73</v>
      </c>
      <c r="K232" s="314">
        <f>SUM([9]B!AD2617:AD2619)+[9]B!AD2561</f>
        <v>0</v>
      </c>
      <c r="L232" s="314">
        <f>SUM([9]B!AE2617:AE2619)+[9]B!AE2561</f>
        <v>0</v>
      </c>
      <c r="M232" s="314">
        <f>SUM([9]B!AF2617:AF2619)+[9]B!AF2561</f>
        <v>0</v>
      </c>
      <c r="N232" s="314">
        <f>SUM([9]B!AG2617:AG2619)+[9]B!AG2561</f>
        <v>0</v>
      </c>
      <c r="O232" s="314">
        <f>SUM([9]B!AH2617:AH2619)+[9]B!AH2561</f>
        <v>0</v>
      </c>
      <c r="P232" s="314">
        <f>SUM([9]B!AI2617:AI2619)+[9]B!AI2561</f>
        <v>0</v>
      </c>
      <c r="Q232" s="314">
        <f>SUM([9]B!AJ2617:AJ2619)+[9]B!AJ2561</f>
        <v>1</v>
      </c>
    </row>
    <row r="233" spans="1:17" ht="15" customHeight="1" x14ac:dyDescent="0.2">
      <c r="A233" s="666"/>
      <c r="B233" s="174" t="s">
        <v>318</v>
      </c>
      <c r="C233" s="318">
        <f>[9]B!C2567</f>
        <v>13</v>
      </c>
      <c r="D233" s="318">
        <f>[9]B!D2567</f>
        <v>13</v>
      </c>
      <c r="E233" s="318">
        <f>[9]B!E2567</f>
        <v>13</v>
      </c>
      <c r="F233" s="318">
        <f>[9]B!F2567</f>
        <v>0</v>
      </c>
      <c r="G233" s="318">
        <f>[9]B!G2567</f>
        <v>0</v>
      </c>
      <c r="H233" s="318">
        <f>[9]B!AA2567</f>
        <v>0</v>
      </c>
      <c r="I233" s="305">
        <f>[9]B!AB2567</f>
        <v>13</v>
      </c>
      <c r="J233" s="305">
        <f>[9]B!AC2567</f>
        <v>0</v>
      </c>
      <c r="K233" s="305">
        <f>[9]B!AD2567</f>
        <v>0</v>
      </c>
      <c r="L233" s="305">
        <f>[9]B!AE2567</f>
        <v>0</v>
      </c>
      <c r="M233" s="305">
        <f>[9]B!AF2567</f>
        <v>0</v>
      </c>
      <c r="N233" s="305">
        <f>[9]B!AG2567</f>
        <v>0</v>
      </c>
      <c r="O233" s="305">
        <f>[9]B!AH2567</f>
        <v>0</v>
      </c>
      <c r="P233" s="305">
        <f>[9]B!AI2567</f>
        <v>0</v>
      </c>
      <c r="Q233" s="305">
        <f>[9]B!AJ2567</f>
        <v>0</v>
      </c>
    </row>
    <row r="234" spans="1:17" ht="15" customHeight="1" x14ac:dyDescent="0.2">
      <c r="A234" s="651"/>
      <c r="B234" s="479" t="s">
        <v>160</v>
      </c>
      <c r="C234" s="309">
        <f>SUM(C232:C233)</f>
        <v>867</v>
      </c>
      <c r="D234" s="309">
        <f t="shared" ref="D234:Q234" si="17">SUM(D232:D233)</f>
        <v>777</v>
      </c>
      <c r="E234" s="309">
        <f t="shared" si="17"/>
        <v>775</v>
      </c>
      <c r="F234" s="309">
        <f t="shared" si="17"/>
        <v>2</v>
      </c>
      <c r="G234" s="309">
        <f t="shared" si="17"/>
        <v>90</v>
      </c>
      <c r="H234" s="309">
        <f t="shared" si="17"/>
        <v>777</v>
      </c>
      <c r="I234" s="309">
        <f t="shared" si="17"/>
        <v>17</v>
      </c>
      <c r="J234" s="309">
        <f t="shared" si="17"/>
        <v>73</v>
      </c>
      <c r="K234" s="309">
        <f t="shared" si="17"/>
        <v>0</v>
      </c>
      <c r="L234" s="309">
        <f t="shared" si="17"/>
        <v>0</v>
      </c>
      <c r="M234" s="309">
        <f t="shared" si="17"/>
        <v>0</v>
      </c>
      <c r="N234" s="309">
        <f t="shared" si="17"/>
        <v>0</v>
      </c>
      <c r="O234" s="309">
        <f t="shared" si="17"/>
        <v>0</v>
      </c>
      <c r="P234" s="309">
        <f t="shared" si="17"/>
        <v>0</v>
      </c>
      <c r="Q234" s="306">
        <f t="shared" si="17"/>
        <v>1</v>
      </c>
    </row>
    <row r="235" spans="1:17" ht="15" customHeight="1" x14ac:dyDescent="0.2">
      <c r="A235" s="667" t="s">
        <v>323</v>
      </c>
      <c r="B235" s="172" t="s">
        <v>310</v>
      </c>
      <c r="C235" s="313">
        <f>SUM([9]B!C2636:C2648,[9]B!C2882)</f>
        <v>168</v>
      </c>
      <c r="D235" s="313">
        <f>SUM([9]B!D2636:D2648,[9]B!D2882)</f>
        <v>167</v>
      </c>
      <c r="E235" s="313">
        <f>SUM([9]B!E2636:E2648,[9]B!E2882)</f>
        <v>167</v>
      </c>
      <c r="F235" s="313">
        <f>SUM([9]B!F2636:F2648,[9]B!F2882)</f>
        <v>0</v>
      </c>
      <c r="G235" s="313">
        <f>SUM([9]B!G2636:G2648,[9]B!G2882)</f>
        <v>1</v>
      </c>
      <c r="H235" s="313">
        <f>SUM([9]B!AA2636:AA2648,[9]B!AA2882)</f>
        <v>2</v>
      </c>
      <c r="I235" s="313">
        <f>SUM([9]B!AB2636:AB2648,[9]B!AB2882)</f>
        <v>132</v>
      </c>
      <c r="J235" s="313">
        <f>SUM([9]B!AC2636:AC2648,[9]B!AC2882)</f>
        <v>34</v>
      </c>
      <c r="K235" s="313">
        <f>SUM([9]B!AD2636:AD2648,[9]B!AD2882)</f>
        <v>0</v>
      </c>
      <c r="L235" s="313">
        <f>SUM([9]B!AE2636:AE2648,[9]B!AE2882)</f>
        <v>0</v>
      </c>
      <c r="M235" s="313">
        <f>SUM([9]B!AF2636:AF2648,[9]B!AF2882)</f>
        <v>0</v>
      </c>
      <c r="N235" s="313">
        <f>SUM([9]B!AG2636:AG2648,[9]B!AG2882)</f>
        <v>0</v>
      </c>
      <c r="O235" s="313">
        <f>SUM([9]B!AH2636:AH2648,[9]B!AH2882)</f>
        <v>0</v>
      </c>
      <c r="P235" s="313">
        <f>SUM([9]B!AI2636:AI2648,[9]B!AI2882)</f>
        <v>0</v>
      </c>
      <c r="Q235" s="314">
        <f>SUM([9]B!AJ2636:AJ2648,[9]B!AJ2882)</f>
        <v>0</v>
      </c>
    </row>
    <row r="236" spans="1:17" ht="15" customHeight="1" x14ac:dyDescent="0.2">
      <c r="A236" s="563"/>
      <c r="B236" s="170" t="s">
        <v>318</v>
      </c>
      <c r="C236" s="315">
        <f>SUM([9]B!C2633:C2635,[9]B!C2649:C2649)</f>
        <v>153</v>
      </c>
      <c r="D236" s="315">
        <f>SUM([9]B!D2633:D2635,[9]B!D2649:D2649)</f>
        <v>153</v>
      </c>
      <c r="E236" s="315">
        <f>SUM([9]B!E2633:E2635,[9]B!E2649:E2649)</f>
        <v>153</v>
      </c>
      <c r="F236" s="315">
        <f>SUM([9]B!F2633:F2635,[9]B!F2649:F2649)</f>
        <v>0</v>
      </c>
      <c r="G236" s="315">
        <f>SUM([9]B!G2633:G2635,[9]B!G2649:G2649)</f>
        <v>0</v>
      </c>
      <c r="H236" s="315">
        <f>SUM([9]B!AA2633:AA2635,[9]B!AA2649:AA2649)</f>
        <v>0</v>
      </c>
      <c r="I236" s="315">
        <f>SUM([9]B!AB2633:AB2635,[9]B!AB2649:AB2649)</f>
        <v>153</v>
      </c>
      <c r="J236" s="315">
        <f>SUM([9]B!AC2633:AC2635,[9]B!AC2649:AC2649)</f>
        <v>0</v>
      </c>
      <c r="K236" s="315">
        <f>SUM([9]B!AD2633:AD2635,[9]B!AD2649:AD2649)</f>
        <v>0</v>
      </c>
      <c r="L236" s="315">
        <f>SUM([9]B!AE2633:AE2635,[9]B!AE2649:AE2649)</f>
        <v>0</v>
      </c>
      <c r="M236" s="315">
        <f>SUM([9]B!AF2633:AF2635,[9]B!AF2649:AF2649)</f>
        <v>0</v>
      </c>
      <c r="N236" s="315">
        <f>SUM([9]B!AG2633:AG2635,[9]B!AG2649:AG2649)</f>
        <v>0</v>
      </c>
      <c r="O236" s="315">
        <f>SUM([9]B!AH2633:AH2635,[9]B!AH2649:AH2649)</f>
        <v>0</v>
      </c>
      <c r="P236" s="315">
        <f>SUM([9]B!AI2633:AI2635,[9]B!AI2649:AI2649)</f>
        <v>0</v>
      </c>
      <c r="Q236" s="305">
        <f>SUM([9]B!AJ2633:AJ2635,[9]B!AJ2649:AJ2649)</f>
        <v>0</v>
      </c>
    </row>
    <row r="237" spans="1:17" ht="15" customHeight="1" x14ac:dyDescent="0.2">
      <c r="A237" s="668"/>
      <c r="B237" s="479" t="s">
        <v>160</v>
      </c>
      <c r="C237" s="168">
        <f t="shared" ref="C237:Q237" si="18">SUM(C235:C236)</f>
        <v>321</v>
      </c>
      <c r="D237" s="306">
        <f t="shared" si="18"/>
        <v>320</v>
      </c>
      <c r="E237" s="307">
        <f t="shared" si="18"/>
        <v>320</v>
      </c>
      <c r="F237" s="308">
        <f t="shared" si="18"/>
        <v>0</v>
      </c>
      <c r="G237" s="309">
        <f t="shared" si="18"/>
        <v>1</v>
      </c>
      <c r="H237" s="307">
        <f t="shared" si="18"/>
        <v>2</v>
      </c>
      <c r="I237" s="310">
        <f t="shared" si="18"/>
        <v>285</v>
      </c>
      <c r="J237" s="308">
        <f t="shared" si="18"/>
        <v>34</v>
      </c>
      <c r="K237" s="307">
        <f t="shared" si="18"/>
        <v>0</v>
      </c>
      <c r="L237" s="310">
        <f t="shared" si="18"/>
        <v>0</v>
      </c>
      <c r="M237" s="308">
        <f t="shared" si="18"/>
        <v>0</v>
      </c>
      <c r="N237" s="308">
        <f t="shared" si="18"/>
        <v>0</v>
      </c>
      <c r="O237" s="307">
        <f t="shared" si="18"/>
        <v>0</v>
      </c>
      <c r="P237" s="308">
        <f t="shared" si="18"/>
        <v>0</v>
      </c>
      <c r="Q237" s="306">
        <f t="shared" si="18"/>
        <v>0</v>
      </c>
    </row>
    <row r="238" spans="1:17" ht="15" customHeight="1" x14ac:dyDescent="0.2">
      <c r="A238" s="667" t="s">
        <v>324</v>
      </c>
      <c r="B238" s="170" t="s">
        <v>310</v>
      </c>
      <c r="C238" s="484">
        <f>[9]B!C1101</f>
        <v>6793</v>
      </c>
      <c r="D238" s="311">
        <f>[9]B!D1101</f>
        <v>6793</v>
      </c>
      <c r="E238" s="311">
        <f>[9]B!E1101</f>
        <v>6793</v>
      </c>
      <c r="F238" s="311">
        <f>[9]B!F1101</f>
        <v>0</v>
      </c>
      <c r="G238" s="311">
        <f>[9]B!G1101</f>
        <v>0</v>
      </c>
      <c r="H238" s="311">
        <f>[9]B!AA1101</f>
        <v>5517</v>
      </c>
      <c r="I238" s="311">
        <f>[9]B!AB1101</f>
        <v>1276</v>
      </c>
      <c r="J238" s="311">
        <f>[9]B!AC1101</f>
        <v>0</v>
      </c>
      <c r="K238" s="311">
        <f>[9]B!AD1101</f>
        <v>0</v>
      </c>
      <c r="L238" s="311">
        <f>[9]B!AE1101</f>
        <v>0</v>
      </c>
      <c r="M238" s="311">
        <f>[9]B!AF1101</f>
        <v>0</v>
      </c>
      <c r="N238" s="311">
        <f>[9]B!AG1101</f>
        <v>0</v>
      </c>
      <c r="O238" s="311">
        <f>[9]B!AH1101</f>
        <v>0</v>
      </c>
      <c r="P238" s="311">
        <f>[9]B!AI1101</f>
        <v>0</v>
      </c>
      <c r="Q238" s="312">
        <f>[9]B!AJ1101</f>
        <v>0</v>
      </c>
    </row>
    <row r="239" spans="1:17" ht="15" customHeight="1" x14ac:dyDescent="0.2">
      <c r="A239" s="563"/>
      <c r="B239" s="170" t="s">
        <v>318</v>
      </c>
      <c r="C239" s="311">
        <f>[9]B!C1161</f>
        <v>8851</v>
      </c>
      <c r="D239" s="311">
        <f>[9]B!D1161</f>
        <v>8851</v>
      </c>
      <c r="E239" s="311">
        <f>[9]B!E1161</f>
        <v>8851</v>
      </c>
      <c r="F239" s="311">
        <f>[9]B!F1161</f>
        <v>0</v>
      </c>
      <c r="G239" s="311">
        <f>[9]B!G1161</f>
        <v>0</v>
      </c>
      <c r="H239" s="311">
        <f>[9]B!AA1161</f>
        <v>6632</v>
      </c>
      <c r="I239" s="311">
        <f>[9]B!AB1161</f>
        <v>2219</v>
      </c>
      <c r="J239" s="311">
        <f>[9]B!AC1161</f>
        <v>0</v>
      </c>
      <c r="K239" s="311">
        <f>[9]B!AD1161</f>
        <v>0</v>
      </c>
      <c r="L239" s="311">
        <f>[9]B!AE1161</f>
        <v>0</v>
      </c>
      <c r="M239" s="311">
        <f>[9]B!AF1161</f>
        <v>0</v>
      </c>
      <c r="N239" s="311">
        <f>[9]B!AG1161</f>
        <v>0</v>
      </c>
      <c r="O239" s="311">
        <f>[9]B!AH1161</f>
        <v>0</v>
      </c>
      <c r="P239" s="311">
        <f>[9]B!AI1161</f>
        <v>0</v>
      </c>
      <c r="Q239" s="312">
        <f>[9]B!AJ1161</f>
        <v>0</v>
      </c>
    </row>
    <row r="240" spans="1:17" ht="15" customHeight="1" x14ac:dyDescent="0.2">
      <c r="A240" s="668"/>
      <c r="B240" s="479" t="s">
        <v>160</v>
      </c>
      <c r="C240" s="306">
        <f>SUM(C238:C239)</f>
        <v>15644</v>
      </c>
      <c r="D240" s="319">
        <f t="shared" ref="D240:Q240" si="19">SUM(D238:D239)</f>
        <v>15644</v>
      </c>
      <c r="E240" s="319">
        <f t="shared" si="19"/>
        <v>15644</v>
      </c>
      <c r="F240" s="319">
        <f t="shared" si="19"/>
        <v>0</v>
      </c>
      <c r="G240" s="319">
        <f t="shared" si="19"/>
        <v>0</v>
      </c>
      <c r="H240" s="319">
        <f t="shared" si="19"/>
        <v>12149</v>
      </c>
      <c r="I240" s="319">
        <f t="shared" si="19"/>
        <v>3495</v>
      </c>
      <c r="J240" s="319">
        <f t="shared" si="19"/>
        <v>0</v>
      </c>
      <c r="K240" s="319">
        <f t="shared" si="19"/>
        <v>0</v>
      </c>
      <c r="L240" s="319">
        <f t="shared" si="19"/>
        <v>0</v>
      </c>
      <c r="M240" s="319">
        <f t="shared" si="19"/>
        <v>0</v>
      </c>
      <c r="N240" s="319">
        <f t="shared" si="19"/>
        <v>0</v>
      </c>
      <c r="O240" s="319">
        <f t="shared" si="19"/>
        <v>0</v>
      </c>
      <c r="P240" s="319">
        <f t="shared" si="19"/>
        <v>0</v>
      </c>
      <c r="Q240" s="306">
        <f t="shared" si="19"/>
        <v>0</v>
      </c>
    </row>
    <row r="241" spans="1:23" ht="15" customHeight="1" x14ac:dyDescent="0.2">
      <c r="A241" s="610" t="s">
        <v>325</v>
      </c>
      <c r="B241" s="175" t="s">
        <v>310</v>
      </c>
      <c r="C241" s="176">
        <f>D241+G241</f>
        <v>35505</v>
      </c>
      <c r="D241" s="320">
        <f>+D212+D215+D218+D221+D222+D223+D226+D229+D232+D235+D238</f>
        <v>34134</v>
      </c>
      <c r="E241" s="320">
        <f t="shared" ref="E241:G241" si="20">+E212+E215+E218+E221+E222+E223+E226+E229+E232+E235+E238</f>
        <v>34130</v>
      </c>
      <c r="F241" s="320">
        <f t="shared" si="20"/>
        <v>4</v>
      </c>
      <c r="G241" s="320">
        <f t="shared" si="20"/>
        <v>1371</v>
      </c>
      <c r="H241" s="320">
        <f>+H212+H215+H218+H221+H222+H223+H226+H229+H232+H235+H238</f>
        <v>31202</v>
      </c>
      <c r="I241" s="320">
        <f t="shared" ref="I241:J241" si="21">+I212+I215+I218+I221+I222+I223+I226+I229+I232+I235+I238</f>
        <v>2990</v>
      </c>
      <c r="J241" s="320">
        <f t="shared" si="21"/>
        <v>1313</v>
      </c>
      <c r="K241" s="320">
        <f>+K212+K215+K218+K221+K222+K223+K226+K229+K232+K235+K238</f>
        <v>0</v>
      </c>
      <c r="L241" s="320">
        <f t="shared" ref="L241:M241" si="22">+L212+L215+L218+L221+L222+L223+L226+L229+L232+L235+L238</f>
        <v>0</v>
      </c>
      <c r="M241" s="320">
        <f t="shared" si="22"/>
        <v>0</v>
      </c>
      <c r="N241" s="320">
        <f>+N212+N215+N218+N221+N222+N223+N226+N229+N232+N235+N238</f>
        <v>0</v>
      </c>
      <c r="O241" s="320">
        <f t="shared" ref="O241:Q241" si="23">+O212+O215+O218+O221+O222+O223+O226+O229+O232+O235+O238</f>
        <v>0</v>
      </c>
      <c r="P241" s="320">
        <f t="shared" si="23"/>
        <v>1</v>
      </c>
      <c r="Q241" s="306">
        <f t="shared" si="23"/>
        <v>4</v>
      </c>
    </row>
    <row r="242" spans="1:23" ht="15" customHeight="1" x14ac:dyDescent="0.2">
      <c r="A242" s="610"/>
      <c r="B242" s="177" t="s">
        <v>318</v>
      </c>
      <c r="C242" s="178">
        <f>D242+G242</f>
        <v>11604</v>
      </c>
      <c r="D242" s="321">
        <f>+D213+D216+D219+D224+D227+D230+D236+D239</f>
        <v>11539</v>
      </c>
      <c r="E242" s="321">
        <f t="shared" ref="E242:G242" si="24">+E213+E216+E219+E224+E227+E230+E236+E239</f>
        <v>11539</v>
      </c>
      <c r="F242" s="321">
        <f t="shared" si="24"/>
        <v>0</v>
      </c>
      <c r="G242" s="321">
        <f t="shared" si="24"/>
        <v>65</v>
      </c>
      <c r="H242" s="321">
        <f>+H213+H216+H219+H224+H227+H230+H236+H239</f>
        <v>8230</v>
      </c>
      <c r="I242" s="321">
        <f t="shared" ref="I242:J242" si="25">+I213+I216+I219+I224+I227+I230+I236+I239</f>
        <v>2477</v>
      </c>
      <c r="J242" s="321">
        <f t="shared" si="25"/>
        <v>897</v>
      </c>
      <c r="K242" s="321">
        <f>+K213+K216+K219+K224+K227+K230+K236+K239</f>
        <v>0</v>
      </c>
      <c r="L242" s="321">
        <f t="shared" ref="L242:M242" si="26">+L213+L216+L219+L224+L227+L230+L236+L239</f>
        <v>0</v>
      </c>
      <c r="M242" s="321">
        <f t="shared" si="26"/>
        <v>0</v>
      </c>
      <c r="N242" s="321">
        <f>+N213+N216+N219+N224+N227+N230+N236+N239</f>
        <v>0</v>
      </c>
      <c r="O242" s="321">
        <f t="shared" ref="O242:Q242" si="27">+O213+O216+O219+O224+O227+O230+O236+O239</f>
        <v>0</v>
      </c>
      <c r="P242" s="321">
        <f t="shared" si="27"/>
        <v>0</v>
      </c>
      <c r="Q242" s="306">
        <f t="shared" si="27"/>
        <v>0</v>
      </c>
    </row>
    <row r="243" spans="1:23" ht="15" customHeight="1" x14ac:dyDescent="0.2">
      <c r="A243" s="610"/>
      <c r="B243" s="179" t="s">
        <v>79</v>
      </c>
      <c r="C243" s="168">
        <f>SUM(C241:C242)</f>
        <v>47109</v>
      </c>
      <c r="D243" s="306">
        <f>SUM(D241:D242)</f>
        <v>45673</v>
      </c>
      <c r="E243" s="307">
        <f>SUM(E241:E242)</f>
        <v>45669</v>
      </c>
      <c r="F243" s="308">
        <f>SUM(F241:F242)</f>
        <v>4</v>
      </c>
      <c r="G243" s="309">
        <f>SUM(G241:G242)</f>
        <v>1436</v>
      </c>
      <c r="H243" s="309">
        <f t="shared" ref="H243:Q243" si="28">SUM(H241:H242)</f>
        <v>39432</v>
      </c>
      <c r="I243" s="309">
        <f t="shared" si="28"/>
        <v>5467</v>
      </c>
      <c r="J243" s="309">
        <f t="shared" si="28"/>
        <v>2210</v>
      </c>
      <c r="K243" s="309">
        <f t="shared" si="28"/>
        <v>0</v>
      </c>
      <c r="L243" s="309">
        <f t="shared" si="28"/>
        <v>0</v>
      </c>
      <c r="M243" s="309">
        <f t="shared" si="28"/>
        <v>0</v>
      </c>
      <c r="N243" s="309">
        <f>SUM(N241:N242)</f>
        <v>0</v>
      </c>
      <c r="O243" s="309">
        <f t="shared" si="28"/>
        <v>0</v>
      </c>
      <c r="P243" s="309">
        <f t="shared" si="28"/>
        <v>1</v>
      </c>
      <c r="Q243" s="306">
        <f t="shared" si="28"/>
        <v>4</v>
      </c>
    </row>
    <row r="244" spans="1:23" ht="27.75" customHeight="1" x14ac:dyDescent="0.2">
      <c r="A244" s="180" t="s">
        <v>326</v>
      </c>
      <c r="B244" s="469"/>
      <c r="E244" s="134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452"/>
      <c r="Q244" s="452"/>
      <c r="R244" s="452"/>
    </row>
    <row r="245" spans="1:23" ht="39.950000000000003" customHeight="1" x14ac:dyDescent="0.2">
      <c r="A245" s="669" t="s">
        <v>327</v>
      </c>
      <c r="B245" s="670"/>
      <c r="C245" s="470" t="s">
        <v>160</v>
      </c>
      <c r="D245" s="472" t="s">
        <v>6</v>
      </c>
      <c r="E245" s="478" t="s">
        <v>7</v>
      </c>
      <c r="F245" s="182"/>
      <c r="G245" s="182"/>
      <c r="H245" s="182"/>
      <c r="I245" s="182"/>
      <c r="J245" s="182"/>
      <c r="K245" s="182"/>
      <c r="L245" s="182"/>
      <c r="M245" s="452"/>
      <c r="N245" s="452"/>
      <c r="O245" s="452"/>
    </row>
    <row r="246" spans="1:23" ht="15" customHeight="1" x14ac:dyDescent="0.2">
      <c r="A246" s="671" t="s">
        <v>328</v>
      </c>
      <c r="B246" s="672"/>
      <c r="C246" s="322">
        <f>[9]B!C1227</f>
        <v>121</v>
      </c>
      <c r="D246" s="207">
        <f>[9]B!E1227</f>
        <v>121</v>
      </c>
      <c r="E246" s="186"/>
      <c r="F246" s="182"/>
      <c r="G246" s="182"/>
      <c r="H246" s="182"/>
      <c r="I246" s="182"/>
      <c r="J246" s="182"/>
      <c r="K246" s="182"/>
      <c r="L246" s="182"/>
      <c r="M246" s="452"/>
      <c r="N246" s="452"/>
      <c r="O246" s="452"/>
    </row>
    <row r="247" spans="1:23" ht="15" customHeight="1" x14ac:dyDescent="0.2">
      <c r="A247" s="679" t="s">
        <v>329</v>
      </c>
      <c r="B247" s="680"/>
      <c r="C247" s="322">
        <f>[9]B!C2939</f>
        <v>35</v>
      </c>
      <c r="D247" s="207">
        <f>[9]B!E2939</f>
        <v>31</v>
      </c>
      <c r="E247" s="129">
        <f>[9]B!AL2939</f>
        <v>1058650</v>
      </c>
      <c r="F247" s="182"/>
      <c r="G247" s="182"/>
      <c r="H247" s="182"/>
      <c r="I247" s="182"/>
      <c r="J247" s="182"/>
      <c r="K247" s="182"/>
      <c r="L247" s="182"/>
      <c r="M247" s="452"/>
      <c r="N247" s="452"/>
      <c r="O247" s="452"/>
    </row>
    <row r="248" spans="1:23" ht="15" customHeight="1" x14ac:dyDescent="0.2">
      <c r="A248" s="679" t="s">
        <v>330</v>
      </c>
      <c r="B248" s="680"/>
      <c r="C248" s="322">
        <f>[9]B!C2949</f>
        <v>79</v>
      </c>
      <c r="D248" s="323">
        <f>[9]B!E2949</f>
        <v>24</v>
      </c>
      <c r="E248" s="187"/>
      <c r="F248" s="182"/>
      <c r="G248" s="182"/>
      <c r="H248" s="182"/>
      <c r="I248" s="182"/>
      <c r="J248" s="182"/>
      <c r="K248" s="182"/>
      <c r="L248" s="182"/>
      <c r="M248" s="452"/>
      <c r="N248" s="452"/>
      <c r="O248" s="452"/>
    </row>
    <row r="249" spans="1:23" ht="15" customHeight="1" x14ac:dyDescent="0.2">
      <c r="A249" s="679" t="s">
        <v>331</v>
      </c>
      <c r="B249" s="680"/>
      <c r="C249" s="322">
        <f>[9]B!C150</f>
        <v>1923</v>
      </c>
      <c r="D249" s="207">
        <f>[9]B!E150</f>
        <v>1911</v>
      </c>
      <c r="E249" s="129">
        <f>[9]B!AL150</f>
        <v>1547910</v>
      </c>
      <c r="F249" s="182"/>
      <c r="G249" s="182"/>
      <c r="H249" s="182"/>
      <c r="I249" s="182"/>
      <c r="J249" s="182"/>
      <c r="K249" s="182"/>
      <c r="L249" s="182"/>
      <c r="M249" s="452"/>
      <c r="N249" s="452"/>
      <c r="O249" s="452"/>
      <c r="S249" s="182"/>
    </row>
    <row r="250" spans="1:23" ht="15" customHeight="1" x14ac:dyDescent="0.2">
      <c r="A250" s="679" t="s">
        <v>332</v>
      </c>
      <c r="B250" s="680"/>
      <c r="C250" s="322">
        <f>[9]B!C153</f>
        <v>0</v>
      </c>
      <c r="D250" s="207">
        <f>[9]B!E153</f>
        <v>0</v>
      </c>
      <c r="E250" s="187"/>
      <c r="F250" s="182"/>
      <c r="G250" s="182"/>
      <c r="H250" s="182"/>
      <c r="I250" s="182"/>
      <c r="J250" s="182"/>
      <c r="K250" s="182"/>
      <c r="L250" s="182"/>
      <c r="M250" s="452"/>
      <c r="N250" s="452"/>
      <c r="O250" s="452"/>
    </row>
    <row r="251" spans="1:23" ht="15" customHeight="1" x14ac:dyDescent="0.2">
      <c r="A251" s="679" t="s">
        <v>333</v>
      </c>
      <c r="B251" s="680"/>
      <c r="C251" s="322">
        <f>[9]B!C2937</f>
        <v>33</v>
      </c>
      <c r="D251" s="207">
        <f>[9]B!E2937</f>
        <v>33</v>
      </c>
      <c r="E251" s="187"/>
      <c r="F251" s="188"/>
      <c r="G251" s="188"/>
      <c r="H251" s="188"/>
      <c r="I251" s="188"/>
      <c r="J251" s="188"/>
      <c r="K251" s="188"/>
      <c r="L251" s="188"/>
      <c r="M251" s="188"/>
      <c r="N251" s="188"/>
      <c r="O251" s="188"/>
    </row>
    <row r="252" spans="1:23" ht="15" customHeight="1" x14ac:dyDescent="0.2">
      <c r="A252" s="681" t="s">
        <v>79</v>
      </c>
      <c r="B252" s="682"/>
      <c r="C252" s="324">
        <f>SUM(C246:C251)</f>
        <v>2191</v>
      </c>
      <c r="D252" s="325">
        <f>SUM(D246:D251)</f>
        <v>2120</v>
      </c>
      <c r="E252" s="326">
        <f>SUM(E246:E251)</f>
        <v>2606560</v>
      </c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</row>
    <row r="253" spans="1:23" ht="24.95" customHeight="1" x14ac:dyDescent="0.2">
      <c r="A253" s="189" t="s">
        <v>334</v>
      </c>
      <c r="B253" s="190"/>
      <c r="C253" s="191"/>
      <c r="D253" s="304"/>
      <c r="E253" s="304"/>
      <c r="F253" s="304"/>
      <c r="G253" s="182"/>
      <c r="H253" s="182"/>
      <c r="I253" s="182"/>
      <c r="J253" s="182"/>
      <c r="K253" s="182"/>
      <c r="L253" s="182"/>
      <c r="M253" s="182"/>
      <c r="N253" s="188"/>
      <c r="O253" s="188"/>
      <c r="P253" s="192"/>
      <c r="Q253" s="192"/>
      <c r="R253" s="192"/>
      <c r="U253" s="193"/>
      <c r="V253" s="193"/>
      <c r="W253" s="192"/>
    </row>
    <row r="254" spans="1:23" ht="21.75" customHeight="1" x14ac:dyDescent="0.2">
      <c r="A254" s="194"/>
      <c r="B254" s="195"/>
      <c r="C254" s="454" t="s">
        <v>160</v>
      </c>
      <c r="D254" s="304"/>
      <c r="E254" s="304"/>
      <c r="F254" s="304"/>
      <c r="G254" s="182"/>
      <c r="H254" s="182"/>
      <c r="I254" s="182"/>
      <c r="J254" s="182"/>
      <c r="K254" s="182"/>
      <c r="L254" s="182"/>
      <c r="M254" s="182"/>
      <c r="N254" s="182"/>
      <c r="O254" s="182"/>
      <c r="U254" s="192"/>
      <c r="V254" s="192"/>
    </row>
    <row r="255" spans="1:23" ht="15" customHeight="1" x14ac:dyDescent="0.2">
      <c r="A255" s="673" t="s">
        <v>335</v>
      </c>
      <c r="B255" s="172" t="s">
        <v>336</v>
      </c>
      <c r="C255" s="327"/>
      <c r="D255" s="328"/>
      <c r="E255" s="304"/>
      <c r="F255" s="304"/>
      <c r="G255" s="182"/>
      <c r="H255" s="182"/>
      <c r="I255" s="182"/>
      <c r="J255" s="182"/>
      <c r="K255" s="182"/>
      <c r="L255" s="182"/>
      <c r="M255" s="182"/>
      <c r="N255" s="182"/>
      <c r="O255" s="182"/>
      <c r="S255" s="193"/>
      <c r="T255" s="192"/>
      <c r="U255" s="192"/>
      <c r="V255" s="192"/>
    </row>
    <row r="256" spans="1:23" x14ac:dyDescent="0.2">
      <c r="A256" s="673"/>
      <c r="B256" s="174" t="s">
        <v>337</v>
      </c>
      <c r="C256" s="329">
        <v>2301</v>
      </c>
      <c r="D256" s="328"/>
      <c r="E256" s="304"/>
      <c r="F256" s="304"/>
      <c r="G256" s="182"/>
      <c r="H256" s="182"/>
      <c r="I256" s="182"/>
      <c r="J256" s="182"/>
      <c r="K256" s="182"/>
      <c r="L256" s="182"/>
      <c r="M256" s="182"/>
      <c r="N256" s="182"/>
      <c r="O256" s="182"/>
      <c r="S256" s="192"/>
      <c r="T256" s="192"/>
      <c r="U256" s="192"/>
      <c r="V256" s="192"/>
    </row>
    <row r="257" spans="1:28" ht="15" customHeight="1" x14ac:dyDescent="0.2">
      <c r="A257" s="674" t="s">
        <v>338</v>
      </c>
      <c r="B257" s="675"/>
      <c r="C257" s="330">
        <v>36682</v>
      </c>
      <c r="D257" s="328"/>
      <c r="E257" s="304"/>
      <c r="F257" s="304"/>
      <c r="G257" s="182"/>
      <c r="H257" s="182"/>
      <c r="I257" s="182"/>
      <c r="J257" s="182"/>
      <c r="K257" s="182"/>
      <c r="L257" s="182"/>
      <c r="M257" s="182"/>
      <c r="N257" s="182"/>
      <c r="O257" s="182"/>
      <c r="S257" s="192"/>
      <c r="T257" s="192"/>
    </row>
    <row r="258" spans="1:28" ht="24.95" customHeight="1" x14ac:dyDescent="0.2">
      <c r="A258" s="67" t="s">
        <v>339</v>
      </c>
      <c r="S258" s="192"/>
      <c r="T258" s="192"/>
    </row>
    <row r="259" spans="1:28" ht="12.75" customHeight="1" x14ac:dyDescent="0.2">
      <c r="A259" s="649" t="s">
        <v>340</v>
      </c>
      <c r="B259" s="650"/>
      <c r="C259" s="556" t="s">
        <v>79</v>
      </c>
      <c r="D259" s="676" t="s">
        <v>341</v>
      </c>
      <c r="E259" s="677"/>
      <c r="F259" s="677"/>
      <c r="G259" s="677"/>
      <c r="H259" s="677"/>
      <c r="I259" s="678"/>
      <c r="J259" s="667" t="s">
        <v>179</v>
      </c>
    </row>
    <row r="260" spans="1:28" ht="27" customHeight="1" x14ac:dyDescent="0.2">
      <c r="A260" s="651"/>
      <c r="B260" s="652"/>
      <c r="C260" s="558"/>
      <c r="D260" s="197" t="s">
        <v>342</v>
      </c>
      <c r="E260" s="198" t="s">
        <v>343</v>
      </c>
      <c r="F260" s="199" t="s">
        <v>344</v>
      </c>
      <c r="G260" s="199" t="s">
        <v>345</v>
      </c>
      <c r="H260" s="199" t="s">
        <v>346</v>
      </c>
      <c r="I260" s="200" t="s">
        <v>347</v>
      </c>
      <c r="J260" s="668"/>
    </row>
    <row r="261" spans="1:28" ht="15" customHeight="1" x14ac:dyDescent="0.2">
      <c r="A261" s="688" t="s">
        <v>348</v>
      </c>
      <c r="B261" s="689"/>
      <c r="C261" s="201">
        <f>SUM(D261:I261)</f>
        <v>0</v>
      </c>
      <c r="D261" s="202"/>
      <c r="E261" s="203"/>
      <c r="F261" s="203"/>
      <c r="G261" s="203"/>
      <c r="H261" s="203"/>
      <c r="I261" s="204"/>
      <c r="J261" s="205"/>
      <c r="K261" s="206" t="str">
        <f>AA261</f>
        <v/>
      </c>
      <c r="L261" s="182"/>
      <c r="M261" s="182"/>
      <c r="N261" s="182"/>
      <c r="O261" s="182"/>
      <c r="P261" s="452"/>
      <c r="Q261" s="452"/>
      <c r="R261" s="452"/>
      <c r="AA261" s="159" t="str">
        <f>IF(J261&gt;C261,"Error: Las actividades totales son menores que las realizadas en beneficiarios","")</f>
        <v/>
      </c>
      <c r="AB261" s="159">
        <f>IF(J261&gt;C261,1,0)</f>
        <v>0</v>
      </c>
    </row>
    <row r="262" spans="1:28" ht="15" customHeight="1" x14ac:dyDescent="0.2">
      <c r="A262" s="690" t="s">
        <v>349</v>
      </c>
      <c r="B262" s="691"/>
      <c r="C262" s="207">
        <f>SUM(D262:I262)</f>
        <v>0</v>
      </c>
      <c r="D262" s="208"/>
      <c r="E262" s="209"/>
      <c r="F262" s="209"/>
      <c r="G262" s="209"/>
      <c r="H262" s="209"/>
      <c r="I262" s="210"/>
      <c r="J262" s="211"/>
      <c r="K262" s="206" t="str">
        <f>AA262</f>
        <v/>
      </c>
      <c r="AA262" s="159" t="str">
        <f>IF(J262&gt;C262,"Error: Las actividades totales son menores que las realizadas en beneficiarios","")</f>
        <v/>
      </c>
      <c r="AB262" s="159">
        <f>IF(J262&gt;C262,1,0)</f>
        <v>0</v>
      </c>
    </row>
    <row r="263" spans="1:28" ht="15" customHeight="1" x14ac:dyDescent="0.2">
      <c r="A263" s="692" t="s">
        <v>350</v>
      </c>
      <c r="B263" s="693"/>
      <c r="C263" s="212">
        <f>SUM(D263:E263)</f>
        <v>0</v>
      </c>
      <c r="D263" s="213"/>
      <c r="E263" s="214"/>
      <c r="F263" s="215"/>
      <c r="G263" s="215"/>
      <c r="H263" s="215"/>
      <c r="I263" s="216"/>
      <c r="J263" s="217"/>
      <c r="K263" s="206" t="str">
        <f>AA263</f>
        <v/>
      </c>
      <c r="AA263" s="159" t="str">
        <f>IF(J263&gt;C263,"Error: Las actividades totales son menores que las realizadas en beneficiarios","")</f>
        <v/>
      </c>
      <c r="AB263" s="159">
        <f>IF(J263&gt;C263,1,0)</f>
        <v>0</v>
      </c>
    </row>
    <row r="264" spans="1:28" ht="24.95" customHeight="1" x14ac:dyDescent="0.2">
      <c r="A264" s="67" t="s">
        <v>351</v>
      </c>
      <c r="B264" s="218"/>
      <c r="C264" s="331"/>
      <c r="D264" s="331"/>
      <c r="E264" s="331"/>
      <c r="F264" s="331"/>
      <c r="G264" s="331"/>
      <c r="H264" s="331"/>
      <c r="I264" s="331"/>
      <c r="J264" s="331"/>
      <c r="K264" s="331"/>
    </row>
    <row r="265" spans="1:28" ht="39.950000000000003" customHeight="1" x14ac:dyDescent="0.2">
      <c r="A265" s="694" t="s">
        <v>352</v>
      </c>
      <c r="B265" s="695"/>
      <c r="C265" s="219" t="s">
        <v>160</v>
      </c>
      <c r="D265" s="483" t="s">
        <v>353</v>
      </c>
      <c r="E265" s="220" t="s">
        <v>354</v>
      </c>
      <c r="L265" s="5" t="s">
        <v>355</v>
      </c>
    </row>
    <row r="266" spans="1:28" ht="15" customHeight="1" x14ac:dyDescent="0.2">
      <c r="A266" s="696" t="s">
        <v>356</v>
      </c>
      <c r="B266" s="221" t="s">
        <v>357</v>
      </c>
      <c r="C266" s="222">
        <v>283</v>
      </c>
      <c r="D266" s="223">
        <v>274</v>
      </c>
      <c r="E266" s="223"/>
      <c r="F266" s="119" t="str">
        <f>AA266</f>
        <v/>
      </c>
      <c r="AA266" s="159" t="str">
        <f>IF(D266&gt;C266,"Error: Las actividades totales son menores que las realizadas en beneficiarios","")</f>
        <v/>
      </c>
      <c r="AB266" s="159">
        <f>IF(D266&gt;C266,1,0)</f>
        <v>0</v>
      </c>
    </row>
    <row r="267" spans="1:28" ht="15" customHeight="1" x14ac:dyDescent="0.2">
      <c r="A267" s="697"/>
      <c r="B267" s="224" t="s">
        <v>358</v>
      </c>
      <c r="C267" s="225"/>
      <c r="D267" s="226"/>
      <c r="E267" s="226"/>
      <c r="F267" s="119" t="str">
        <f>AA267</f>
        <v/>
      </c>
      <c r="AA267" s="159" t="str">
        <f>IF(D267&gt;C267,"Error: Las actividades totales son menores que las realizadas en beneficiarios","")</f>
        <v/>
      </c>
      <c r="AB267" s="159">
        <f>IF(D267&gt;C267,1,0)</f>
        <v>0</v>
      </c>
    </row>
    <row r="268" spans="1:28" ht="15" customHeight="1" x14ac:dyDescent="0.2">
      <c r="A268" s="698"/>
      <c r="B268" s="227" t="s">
        <v>359</v>
      </c>
      <c r="C268" s="228"/>
      <c r="D268" s="229"/>
      <c r="E268" s="229"/>
      <c r="F268" s="119" t="str">
        <f>AA268</f>
        <v/>
      </c>
      <c r="AA268" s="159" t="str">
        <f>IF(D268&gt;C268,"Error: Las actividades totales son menores que las realizadas en beneficiarios","")</f>
        <v/>
      </c>
      <c r="AB268" s="159">
        <f>IF(D268&gt;C268,1,0)</f>
        <v>0</v>
      </c>
    </row>
    <row r="269" spans="1:28" ht="26.25" customHeight="1" x14ac:dyDescent="0.2">
      <c r="A269" s="230" t="s">
        <v>360</v>
      </c>
      <c r="B269" s="231"/>
    </row>
    <row r="270" spans="1:28" ht="50.25" customHeight="1" x14ac:dyDescent="0.2">
      <c r="A270" s="699" t="s">
        <v>291</v>
      </c>
      <c r="B270" s="700"/>
      <c r="C270" s="556" t="s">
        <v>160</v>
      </c>
      <c r="D270" s="556" t="s">
        <v>292</v>
      </c>
      <c r="E270" s="683" t="s">
        <v>361</v>
      </c>
      <c r="F270" s="685"/>
      <c r="G270" s="683" t="s">
        <v>362</v>
      </c>
      <c r="H270" s="684"/>
      <c r="I270" s="685"/>
      <c r="J270" s="476" t="s">
        <v>295</v>
      </c>
      <c r="K270" s="476" t="s">
        <v>296</v>
      </c>
      <c r="L270" s="476" t="s">
        <v>297</v>
      </c>
      <c r="M270" s="291" t="s">
        <v>297</v>
      </c>
    </row>
    <row r="271" spans="1:28" ht="61.5" customHeight="1" x14ac:dyDescent="0.2">
      <c r="A271" s="701"/>
      <c r="B271" s="702"/>
      <c r="C271" s="557"/>
      <c r="D271" s="557"/>
      <c r="E271" s="232" t="s">
        <v>363</v>
      </c>
      <c r="F271" s="232" t="s">
        <v>364</v>
      </c>
      <c r="G271" s="332" t="s">
        <v>365</v>
      </c>
      <c r="H271" s="332" t="s">
        <v>366</v>
      </c>
      <c r="I271" s="333" t="s">
        <v>367</v>
      </c>
      <c r="J271" s="232" t="s">
        <v>363</v>
      </c>
      <c r="K271" s="232" t="s">
        <v>364</v>
      </c>
      <c r="L271" s="232" t="s">
        <v>363</v>
      </c>
      <c r="M271" s="232" t="s">
        <v>364</v>
      </c>
    </row>
    <row r="272" spans="1:28" ht="15" customHeight="1" x14ac:dyDescent="0.2">
      <c r="A272" s="686" t="s">
        <v>368</v>
      </c>
      <c r="B272" s="687" t="s">
        <v>368</v>
      </c>
      <c r="C272" s="455">
        <f>SUM(E272:F272)</f>
        <v>2</v>
      </c>
      <c r="D272" s="334">
        <v>2</v>
      </c>
      <c r="E272" s="334"/>
      <c r="F272" s="334">
        <v>2</v>
      </c>
      <c r="G272" s="334">
        <v>2</v>
      </c>
      <c r="H272" s="334"/>
      <c r="I272" s="334"/>
      <c r="J272" s="334"/>
      <c r="K272" s="334"/>
      <c r="L272" s="334"/>
      <c r="M272" s="334"/>
    </row>
    <row r="273" spans="1:13" ht="15" customHeight="1" x14ac:dyDescent="0.2">
      <c r="A273" s="686" t="s">
        <v>369</v>
      </c>
      <c r="B273" s="687" t="s">
        <v>369</v>
      </c>
      <c r="C273" s="455">
        <f>SUM(E273:F273)</f>
        <v>0</v>
      </c>
      <c r="D273" s="334"/>
      <c r="E273" s="334"/>
      <c r="F273" s="334"/>
      <c r="G273" s="334"/>
      <c r="H273" s="334"/>
      <c r="I273" s="334"/>
      <c r="J273" s="334"/>
      <c r="K273" s="334"/>
      <c r="L273" s="334"/>
      <c r="M273" s="334"/>
    </row>
    <row r="274" spans="1:13" ht="15" customHeight="1" x14ac:dyDescent="0.2">
      <c r="A274" s="686" t="s">
        <v>370</v>
      </c>
      <c r="B274" s="687"/>
      <c r="C274" s="455">
        <f>SUM(E274:F274)</f>
        <v>0</v>
      </c>
      <c r="D274" s="334"/>
      <c r="E274" s="334"/>
      <c r="F274" s="334"/>
      <c r="G274" s="334"/>
      <c r="H274" s="334"/>
      <c r="I274" s="334"/>
      <c r="J274" s="334"/>
      <c r="K274" s="334"/>
      <c r="L274" s="334"/>
      <c r="M274" s="334"/>
    </row>
    <row r="275" spans="1:13" ht="15" customHeight="1" x14ac:dyDescent="0.2">
      <c r="A275" s="686" t="s">
        <v>371</v>
      </c>
      <c r="B275" s="687"/>
      <c r="C275" s="455">
        <f>SUM(E275:F275)</f>
        <v>0</v>
      </c>
      <c r="D275" s="334"/>
      <c r="E275" s="334"/>
      <c r="F275" s="334"/>
      <c r="G275" s="334"/>
      <c r="H275" s="334"/>
      <c r="I275" s="334"/>
      <c r="J275" s="334"/>
      <c r="K275" s="334"/>
      <c r="L275" s="334"/>
      <c r="M275" s="334"/>
    </row>
    <row r="276" spans="1:13" ht="15" customHeight="1" x14ac:dyDescent="0.2">
      <c r="A276" s="686" t="s">
        <v>372</v>
      </c>
      <c r="B276" s="687"/>
      <c r="C276" s="455">
        <f>SUM(E276:F276)</f>
        <v>0</v>
      </c>
      <c r="D276" s="334"/>
      <c r="E276" s="334"/>
      <c r="F276" s="334"/>
      <c r="G276" s="334"/>
      <c r="H276" s="334"/>
      <c r="I276" s="334"/>
      <c r="J276" s="334"/>
      <c r="K276" s="334"/>
      <c r="L276" s="334"/>
      <c r="M276" s="334"/>
    </row>
    <row r="277" spans="1:13" ht="15" customHeight="1" x14ac:dyDescent="0.2">
      <c r="A277" s="485"/>
      <c r="B277" s="487" t="s">
        <v>373</v>
      </c>
      <c r="C277" s="455">
        <f t="shared" ref="C277:I277" si="29">SUM(C272:C276)</f>
        <v>2</v>
      </c>
      <c r="D277" s="455">
        <f t="shared" si="29"/>
        <v>2</v>
      </c>
      <c r="E277" s="455">
        <f t="shared" si="29"/>
        <v>0</v>
      </c>
      <c r="F277" s="455">
        <f t="shared" si="29"/>
        <v>2</v>
      </c>
      <c r="G277" s="455">
        <f t="shared" si="29"/>
        <v>2</v>
      </c>
      <c r="H277" s="455">
        <f t="shared" si="29"/>
        <v>0</v>
      </c>
      <c r="I277" s="455">
        <f t="shared" si="29"/>
        <v>0</v>
      </c>
      <c r="J277" s="455">
        <f>SUM(J272:J276)</f>
        <v>0</v>
      </c>
      <c r="K277" s="455">
        <f>SUM(K272:K276)</f>
        <v>0</v>
      </c>
      <c r="L277" s="455">
        <f>SUM(L272:L276)</f>
        <v>0</v>
      </c>
      <c r="M277" s="455">
        <f>SUM(M272:M276)</f>
        <v>0</v>
      </c>
    </row>
    <row r="278" spans="1:13" ht="28.5" customHeight="1" x14ac:dyDescent="0.2">
      <c r="A278" s="703" t="s">
        <v>374</v>
      </c>
      <c r="B278" s="704"/>
      <c r="C278" s="455">
        <f>SUM(E278:F278)</f>
        <v>0</v>
      </c>
      <c r="D278" s="334"/>
      <c r="E278" s="334"/>
      <c r="F278" s="334"/>
      <c r="G278" s="334"/>
      <c r="H278" s="334"/>
      <c r="I278" s="334"/>
      <c r="J278" s="334"/>
      <c r="K278" s="334"/>
      <c r="L278" s="334"/>
      <c r="M278" s="334"/>
    </row>
    <row r="279" spans="1:13" ht="15" customHeight="1" x14ac:dyDescent="0.2">
      <c r="A279" s="703" t="s">
        <v>375</v>
      </c>
      <c r="B279" s="704"/>
      <c r="C279" s="455">
        <f>SUM(E279:F279)</f>
        <v>0</v>
      </c>
      <c r="D279" s="334"/>
      <c r="E279" s="334"/>
      <c r="F279" s="334"/>
      <c r="G279" s="334"/>
      <c r="H279" s="334"/>
      <c r="I279" s="334"/>
      <c r="J279" s="334"/>
      <c r="K279" s="334"/>
      <c r="L279" s="334"/>
      <c r="M279" s="334"/>
    </row>
    <row r="280" spans="1:13" ht="15" customHeight="1" x14ac:dyDescent="0.2">
      <c r="A280" s="703" t="s">
        <v>376</v>
      </c>
      <c r="B280" s="704"/>
      <c r="C280" s="455">
        <f>SUM(E280:F280)</f>
        <v>0</v>
      </c>
      <c r="D280" s="334"/>
      <c r="E280" s="334"/>
      <c r="F280" s="334"/>
      <c r="G280" s="334"/>
      <c r="H280" s="334"/>
      <c r="I280" s="334"/>
      <c r="J280" s="334"/>
      <c r="K280" s="334"/>
      <c r="L280" s="334"/>
      <c r="M280" s="334"/>
    </row>
    <row r="281" spans="1:13" ht="15" customHeight="1" x14ac:dyDescent="0.2">
      <c r="A281" s="709" t="s">
        <v>377</v>
      </c>
      <c r="B281" s="710"/>
      <c r="C281" s="455">
        <f t="shared" ref="C281:M281" si="30">SUM(C278:C280)</f>
        <v>0</v>
      </c>
      <c r="D281" s="455">
        <f t="shared" si="30"/>
        <v>0</v>
      </c>
      <c r="E281" s="455">
        <f t="shared" si="30"/>
        <v>0</v>
      </c>
      <c r="F281" s="455">
        <f t="shared" si="30"/>
        <v>0</v>
      </c>
      <c r="G281" s="455">
        <f t="shared" si="30"/>
        <v>0</v>
      </c>
      <c r="H281" s="455">
        <f t="shared" si="30"/>
        <v>0</v>
      </c>
      <c r="I281" s="455">
        <f t="shared" si="30"/>
        <v>0</v>
      </c>
      <c r="J281" s="455">
        <f t="shared" si="30"/>
        <v>0</v>
      </c>
      <c r="K281" s="455">
        <f t="shared" si="30"/>
        <v>0</v>
      </c>
      <c r="L281" s="455">
        <f t="shared" si="30"/>
        <v>0</v>
      </c>
      <c r="M281" s="455">
        <f t="shared" si="30"/>
        <v>0</v>
      </c>
    </row>
    <row r="282" spans="1:13" ht="15" customHeight="1" x14ac:dyDescent="0.2">
      <c r="A282" s="703" t="s">
        <v>378</v>
      </c>
      <c r="B282" s="704"/>
      <c r="C282" s="455">
        <f>SUM(E282:F282)</f>
        <v>0</v>
      </c>
      <c r="D282" s="334"/>
      <c r="E282" s="334"/>
      <c r="F282" s="334"/>
      <c r="G282" s="334"/>
      <c r="H282" s="334"/>
      <c r="I282" s="334"/>
      <c r="J282" s="334"/>
      <c r="K282" s="334"/>
      <c r="L282" s="334"/>
      <c r="M282" s="334"/>
    </row>
    <row r="283" spans="1:13" ht="15" customHeight="1" x14ac:dyDescent="0.2">
      <c r="A283" s="703" t="s">
        <v>379</v>
      </c>
      <c r="B283" s="704"/>
      <c r="C283" s="455">
        <f>SUM(E283:F283)</f>
        <v>0</v>
      </c>
      <c r="D283" s="334"/>
      <c r="E283" s="334"/>
      <c r="F283" s="334"/>
      <c r="G283" s="334"/>
      <c r="H283" s="334"/>
      <c r="I283" s="334"/>
      <c r="J283" s="334"/>
      <c r="K283" s="334"/>
      <c r="L283" s="334"/>
      <c r="M283" s="334"/>
    </row>
    <row r="284" spans="1:13" ht="15" customHeight="1" x14ac:dyDescent="0.2">
      <c r="A284" s="703" t="s">
        <v>380</v>
      </c>
      <c r="B284" s="704"/>
      <c r="C284" s="455">
        <f>SUM(E284:F284)</f>
        <v>0</v>
      </c>
      <c r="D284" s="334"/>
      <c r="E284" s="334"/>
      <c r="F284" s="334"/>
      <c r="G284" s="334"/>
      <c r="H284" s="334"/>
      <c r="I284" s="334"/>
      <c r="J284" s="334"/>
      <c r="K284" s="334"/>
      <c r="L284" s="334"/>
      <c r="M284" s="334"/>
    </row>
    <row r="285" spans="1:13" ht="15" customHeight="1" x14ac:dyDescent="0.2">
      <c r="A285" s="485"/>
      <c r="B285" s="235" t="s">
        <v>381</v>
      </c>
      <c r="C285" s="455">
        <f t="shared" ref="C285:I285" si="31">SUM(C282:C284)</f>
        <v>0</v>
      </c>
      <c r="D285" s="455">
        <f t="shared" si="31"/>
        <v>0</v>
      </c>
      <c r="E285" s="455">
        <f t="shared" si="31"/>
        <v>0</v>
      </c>
      <c r="F285" s="455">
        <f t="shared" si="31"/>
        <v>0</v>
      </c>
      <c r="G285" s="455">
        <f t="shared" si="31"/>
        <v>0</v>
      </c>
      <c r="H285" s="455">
        <f t="shared" si="31"/>
        <v>0</v>
      </c>
      <c r="I285" s="455">
        <f t="shared" si="31"/>
        <v>0</v>
      </c>
      <c r="J285" s="455">
        <f>SUM(J282:J284)</f>
        <v>0</v>
      </c>
      <c r="K285" s="455">
        <f>SUM(K282:K284)</f>
        <v>0</v>
      </c>
      <c r="L285" s="455">
        <f>SUM(L282:L284)</f>
        <v>0</v>
      </c>
      <c r="M285" s="455">
        <f>SUM(M282:M284)</f>
        <v>0</v>
      </c>
    </row>
    <row r="286" spans="1:13" ht="15" customHeight="1" x14ac:dyDescent="0.2">
      <c r="A286" s="703" t="s">
        <v>382</v>
      </c>
      <c r="B286" s="704"/>
      <c r="C286" s="455">
        <f>SUM(E286:F286)</f>
        <v>0</v>
      </c>
      <c r="D286" s="334"/>
      <c r="E286" s="334"/>
      <c r="F286" s="334"/>
      <c r="G286" s="334"/>
      <c r="H286" s="334"/>
      <c r="I286" s="334"/>
      <c r="J286" s="334"/>
      <c r="K286" s="334"/>
      <c r="L286" s="334"/>
      <c r="M286" s="334"/>
    </row>
    <row r="287" spans="1:13" ht="15" customHeight="1" x14ac:dyDescent="0.2">
      <c r="A287" s="711" t="s">
        <v>383</v>
      </c>
      <c r="B287" s="712"/>
      <c r="C287" s="455">
        <f>SUM(E287:F287)</f>
        <v>5</v>
      </c>
      <c r="D287" s="334">
        <v>5</v>
      </c>
      <c r="E287" s="334"/>
      <c r="F287" s="334">
        <v>5</v>
      </c>
      <c r="G287" s="334">
        <v>5</v>
      </c>
      <c r="H287" s="334"/>
      <c r="I287" s="334"/>
      <c r="J287" s="334"/>
      <c r="K287" s="334"/>
      <c r="L287" s="334"/>
      <c r="M287" s="334"/>
    </row>
    <row r="288" spans="1:13" ht="15" customHeight="1" x14ac:dyDescent="0.2">
      <c r="A288" s="703" t="s">
        <v>384</v>
      </c>
      <c r="B288" s="704"/>
      <c r="C288" s="455">
        <f>SUM(E288:F288)</f>
        <v>0</v>
      </c>
      <c r="D288" s="334"/>
      <c r="E288" s="334"/>
      <c r="F288" s="334"/>
      <c r="G288" s="334"/>
      <c r="H288" s="334"/>
      <c r="I288" s="334"/>
      <c r="J288" s="334"/>
      <c r="K288" s="334"/>
      <c r="L288" s="334"/>
      <c r="M288" s="334"/>
    </row>
    <row r="289" spans="1:13" ht="15" customHeight="1" x14ac:dyDescent="0.2">
      <c r="A289" s="485"/>
      <c r="B289" s="235" t="s">
        <v>385</v>
      </c>
      <c r="C289" s="455">
        <f t="shared" ref="C289:M289" si="32">SUM(C286:C288)</f>
        <v>5</v>
      </c>
      <c r="D289" s="455">
        <f t="shared" si="32"/>
        <v>5</v>
      </c>
      <c r="E289" s="455">
        <f t="shared" si="32"/>
        <v>0</v>
      </c>
      <c r="F289" s="455">
        <f t="shared" si="32"/>
        <v>5</v>
      </c>
      <c r="G289" s="455">
        <f t="shared" si="32"/>
        <v>5</v>
      </c>
      <c r="H289" s="455">
        <f t="shared" si="32"/>
        <v>0</v>
      </c>
      <c r="I289" s="455">
        <f t="shared" si="32"/>
        <v>0</v>
      </c>
      <c r="J289" s="455">
        <f t="shared" si="32"/>
        <v>0</v>
      </c>
      <c r="K289" s="455">
        <f t="shared" si="32"/>
        <v>0</v>
      </c>
      <c r="L289" s="455">
        <f t="shared" si="32"/>
        <v>0</v>
      </c>
      <c r="M289" s="455">
        <f t="shared" si="32"/>
        <v>0</v>
      </c>
    </row>
    <row r="290" spans="1:13" ht="15" customHeight="1" x14ac:dyDescent="0.2">
      <c r="A290" s="705" t="s">
        <v>386</v>
      </c>
      <c r="B290" s="706" t="s">
        <v>387</v>
      </c>
      <c r="C290" s="455">
        <f t="shared" ref="C290:C297" si="33">SUM(E290:F290)</f>
        <v>10</v>
      </c>
      <c r="D290" s="334">
        <v>10</v>
      </c>
      <c r="E290" s="334"/>
      <c r="F290" s="334">
        <v>10</v>
      </c>
      <c r="G290" s="334">
        <v>10</v>
      </c>
      <c r="H290" s="334"/>
      <c r="I290" s="334"/>
      <c r="J290" s="334"/>
      <c r="K290" s="334"/>
      <c r="L290" s="334"/>
      <c r="M290" s="334"/>
    </row>
    <row r="291" spans="1:13" ht="15" customHeight="1" x14ac:dyDescent="0.2">
      <c r="A291" s="705" t="s">
        <v>388</v>
      </c>
      <c r="B291" s="706" t="s">
        <v>388</v>
      </c>
      <c r="C291" s="455">
        <f t="shared" si="33"/>
        <v>0</v>
      </c>
      <c r="D291" s="334"/>
      <c r="E291" s="334"/>
      <c r="F291" s="334"/>
      <c r="G291" s="334"/>
      <c r="H291" s="334"/>
      <c r="I291" s="334"/>
      <c r="J291" s="334"/>
      <c r="K291" s="334"/>
      <c r="L291" s="334"/>
      <c r="M291" s="334"/>
    </row>
    <row r="292" spans="1:13" ht="15" customHeight="1" x14ac:dyDescent="0.2">
      <c r="A292" s="705" t="s">
        <v>389</v>
      </c>
      <c r="B292" s="706" t="s">
        <v>389</v>
      </c>
      <c r="C292" s="455">
        <f t="shared" si="33"/>
        <v>4</v>
      </c>
      <c r="D292" s="334">
        <v>4</v>
      </c>
      <c r="E292" s="334"/>
      <c r="F292" s="334">
        <v>4</v>
      </c>
      <c r="G292" s="334">
        <v>4</v>
      </c>
      <c r="H292" s="334"/>
      <c r="I292" s="334"/>
      <c r="J292" s="334"/>
      <c r="K292" s="334"/>
      <c r="L292" s="334"/>
      <c r="M292" s="334"/>
    </row>
    <row r="293" spans="1:13" ht="15" customHeight="1" x14ac:dyDescent="0.2">
      <c r="A293" s="707" t="s">
        <v>390</v>
      </c>
      <c r="B293" s="708"/>
      <c r="C293" s="455">
        <f t="shared" si="33"/>
        <v>56</v>
      </c>
      <c r="D293" s="334">
        <v>56</v>
      </c>
      <c r="E293" s="334"/>
      <c r="F293" s="334">
        <v>56</v>
      </c>
      <c r="G293" s="334">
        <v>56</v>
      </c>
      <c r="H293" s="334"/>
      <c r="I293" s="334"/>
      <c r="J293" s="334"/>
      <c r="K293" s="334"/>
      <c r="L293" s="334"/>
      <c r="M293" s="334"/>
    </row>
    <row r="294" spans="1:13" ht="15" customHeight="1" x14ac:dyDescent="0.2">
      <c r="A294" s="707" t="s">
        <v>56</v>
      </c>
      <c r="B294" s="708" t="s">
        <v>56</v>
      </c>
      <c r="C294" s="455">
        <f t="shared" si="33"/>
        <v>0</v>
      </c>
      <c r="D294" s="334"/>
      <c r="E294" s="334"/>
      <c r="F294" s="334"/>
      <c r="G294" s="334"/>
      <c r="H294" s="334"/>
      <c r="I294" s="334"/>
      <c r="J294" s="334"/>
      <c r="K294" s="334"/>
      <c r="L294" s="334"/>
      <c r="M294" s="334"/>
    </row>
    <row r="295" spans="1:13" ht="15" customHeight="1" x14ac:dyDescent="0.2">
      <c r="A295" s="703" t="s">
        <v>41</v>
      </c>
      <c r="B295" s="704"/>
      <c r="C295" s="455">
        <f t="shared" si="33"/>
        <v>6</v>
      </c>
      <c r="D295" s="334">
        <v>6</v>
      </c>
      <c r="E295" s="334"/>
      <c r="F295" s="334">
        <v>6</v>
      </c>
      <c r="G295" s="334">
        <v>6</v>
      </c>
      <c r="H295" s="334"/>
      <c r="I295" s="334"/>
      <c r="J295" s="334"/>
      <c r="K295" s="334"/>
      <c r="L295" s="334"/>
      <c r="M295" s="334"/>
    </row>
    <row r="296" spans="1:13" ht="30" customHeight="1" x14ac:dyDescent="0.2">
      <c r="A296" s="707" t="s">
        <v>391</v>
      </c>
      <c r="B296" s="708" t="s">
        <v>391</v>
      </c>
      <c r="C296" s="455">
        <f t="shared" si="33"/>
        <v>0</v>
      </c>
      <c r="D296" s="334"/>
      <c r="E296" s="334"/>
      <c r="F296" s="334"/>
      <c r="G296" s="334"/>
      <c r="H296" s="334"/>
      <c r="I296" s="334"/>
      <c r="J296" s="334"/>
      <c r="K296" s="334"/>
      <c r="L296" s="334"/>
      <c r="M296" s="334"/>
    </row>
    <row r="297" spans="1:13" ht="15" customHeight="1" x14ac:dyDescent="0.2">
      <c r="A297" s="707" t="s">
        <v>38</v>
      </c>
      <c r="B297" s="708" t="s">
        <v>38</v>
      </c>
      <c r="C297" s="455">
        <f t="shared" si="33"/>
        <v>0</v>
      </c>
      <c r="D297" s="334"/>
      <c r="E297" s="334"/>
      <c r="F297" s="334"/>
      <c r="G297" s="334"/>
      <c r="H297" s="334"/>
      <c r="I297" s="334"/>
      <c r="J297" s="334"/>
      <c r="K297" s="334"/>
      <c r="L297" s="334"/>
      <c r="M297" s="334"/>
    </row>
    <row r="298" spans="1:13" ht="15" customHeight="1" x14ac:dyDescent="0.2">
      <c r="A298" s="486"/>
      <c r="B298" s="235" t="s">
        <v>392</v>
      </c>
      <c r="C298" s="455">
        <f t="shared" ref="C298:M298" si="34">SUM(C290:C297)</f>
        <v>76</v>
      </c>
      <c r="D298" s="455">
        <f t="shared" si="34"/>
        <v>76</v>
      </c>
      <c r="E298" s="455">
        <f t="shared" si="34"/>
        <v>0</v>
      </c>
      <c r="F298" s="455">
        <f t="shared" si="34"/>
        <v>76</v>
      </c>
      <c r="G298" s="455">
        <f t="shared" si="34"/>
        <v>76</v>
      </c>
      <c r="H298" s="455">
        <f t="shared" si="34"/>
        <v>0</v>
      </c>
      <c r="I298" s="455">
        <f t="shared" si="34"/>
        <v>0</v>
      </c>
      <c r="J298" s="455">
        <f t="shared" si="34"/>
        <v>0</v>
      </c>
      <c r="K298" s="455">
        <f t="shared" si="34"/>
        <v>0</v>
      </c>
      <c r="L298" s="455">
        <f t="shared" si="34"/>
        <v>0</v>
      </c>
      <c r="M298" s="455">
        <f t="shared" si="34"/>
        <v>0</v>
      </c>
    </row>
    <row r="299" spans="1:13" ht="15" customHeight="1" x14ac:dyDescent="0.2">
      <c r="A299" s="711" t="s">
        <v>393</v>
      </c>
      <c r="B299" s="712"/>
      <c r="C299" s="455">
        <f t="shared" ref="C299:C304" si="35">SUM(E299:F299)</f>
        <v>0</v>
      </c>
      <c r="D299" s="334"/>
      <c r="E299" s="334"/>
      <c r="F299" s="334"/>
      <c r="G299" s="334"/>
      <c r="H299" s="334"/>
      <c r="I299" s="334"/>
      <c r="J299" s="334"/>
      <c r="K299" s="334"/>
      <c r="L299" s="334"/>
      <c r="M299" s="334"/>
    </row>
    <row r="300" spans="1:13" ht="15" customHeight="1" x14ac:dyDescent="0.2">
      <c r="A300" s="711" t="s">
        <v>394</v>
      </c>
      <c r="B300" s="712"/>
      <c r="C300" s="455">
        <f t="shared" si="35"/>
        <v>0</v>
      </c>
      <c r="D300" s="334"/>
      <c r="E300" s="334"/>
      <c r="F300" s="334"/>
      <c r="G300" s="334"/>
      <c r="H300" s="334"/>
      <c r="I300" s="334"/>
      <c r="J300" s="334"/>
      <c r="K300" s="334"/>
      <c r="L300" s="334"/>
      <c r="M300" s="334"/>
    </row>
    <row r="301" spans="1:13" ht="15" customHeight="1" x14ac:dyDescent="0.2">
      <c r="A301" s="711" t="s">
        <v>395</v>
      </c>
      <c r="B301" s="712"/>
      <c r="C301" s="455">
        <f t="shared" si="35"/>
        <v>0</v>
      </c>
      <c r="D301" s="334"/>
      <c r="E301" s="334"/>
      <c r="F301" s="334"/>
      <c r="G301" s="334"/>
      <c r="H301" s="334"/>
      <c r="I301" s="334"/>
      <c r="J301" s="334"/>
      <c r="K301" s="334"/>
      <c r="L301" s="334"/>
      <c r="M301" s="334"/>
    </row>
    <row r="302" spans="1:13" ht="15" customHeight="1" x14ac:dyDescent="0.2">
      <c r="A302" s="703" t="s">
        <v>396</v>
      </c>
      <c r="B302" s="704"/>
      <c r="C302" s="455">
        <f t="shared" si="35"/>
        <v>0</v>
      </c>
      <c r="D302" s="334"/>
      <c r="E302" s="334"/>
      <c r="F302" s="334"/>
      <c r="G302" s="334"/>
      <c r="H302" s="334"/>
      <c r="I302" s="334"/>
      <c r="J302" s="334"/>
      <c r="K302" s="334"/>
      <c r="L302" s="334"/>
      <c r="M302" s="334"/>
    </row>
    <row r="303" spans="1:13" ht="15" customHeight="1" x14ac:dyDescent="0.2">
      <c r="A303" s="703" t="s">
        <v>397</v>
      </c>
      <c r="B303" s="704"/>
      <c r="C303" s="455">
        <f t="shared" si="35"/>
        <v>2</v>
      </c>
      <c r="D303" s="334">
        <v>2</v>
      </c>
      <c r="E303" s="334"/>
      <c r="F303" s="334">
        <v>2</v>
      </c>
      <c r="G303" s="334">
        <v>2</v>
      </c>
      <c r="H303" s="334"/>
      <c r="I303" s="334"/>
      <c r="J303" s="334"/>
      <c r="K303" s="334"/>
      <c r="L303" s="334"/>
      <c r="M303" s="334"/>
    </row>
    <row r="304" spans="1:13" ht="15" customHeight="1" x14ac:dyDescent="0.2">
      <c r="A304" s="703" t="s">
        <v>398</v>
      </c>
      <c r="B304" s="704"/>
      <c r="C304" s="455">
        <f t="shared" si="35"/>
        <v>0</v>
      </c>
      <c r="D304" s="334"/>
      <c r="E304" s="334"/>
      <c r="F304" s="334"/>
      <c r="G304" s="334"/>
      <c r="H304" s="334"/>
      <c r="I304" s="334"/>
      <c r="J304" s="334"/>
      <c r="K304" s="334"/>
      <c r="L304" s="334"/>
      <c r="M304" s="334"/>
    </row>
    <row r="305" spans="1:13" ht="15" customHeight="1" x14ac:dyDescent="0.2">
      <c r="A305" s="486"/>
      <c r="B305" s="235" t="s">
        <v>399</v>
      </c>
      <c r="C305" s="455">
        <f t="shared" ref="C305:M305" si="36">SUM(C299:C304)</f>
        <v>2</v>
      </c>
      <c r="D305" s="455">
        <f t="shared" si="36"/>
        <v>2</v>
      </c>
      <c r="E305" s="455">
        <f t="shared" si="36"/>
        <v>0</v>
      </c>
      <c r="F305" s="455">
        <f t="shared" si="36"/>
        <v>2</v>
      </c>
      <c r="G305" s="455">
        <f t="shared" si="36"/>
        <v>2</v>
      </c>
      <c r="H305" s="455">
        <f t="shared" si="36"/>
        <v>0</v>
      </c>
      <c r="I305" s="455">
        <f t="shared" si="36"/>
        <v>0</v>
      </c>
      <c r="J305" s="455">
        <f t="shared" si="36"/>
        <v>0</v>
      </c>
      <c r="K305" s="455">
        <f t="shared" si="36"/>
        <v>0</v>
      </c>
      <c r="L305" s="455">
        <f t="shared" si="36"/>
        <v>0</v>
      </c>
      <c r="M305" s="455">
        <f t="shared" si="36"/>
        <v>0</v>
      </c>
    </row>
    <row r="306" spans="1:13" ht="15" customHeight="1" x14ac:dyDescent="0.2">
      <c r="A306" s="703" t="s">
        <v>143</v>
      </c>
      <c r="B306" s="704" t="s">
        <v>143</v>
      </c>
      <c r="C306" s="455">
        <f>SUM(E306:F306)</f>
        <v>0</v>
      </c>
      <c r="D306" s="335"/>
      <c r="E306" s="334"/>
      <c r="F306" s="334"/>
      <c r="G306" s="334"/>
      <c r="H306" s="334"/>
      <c r="I306" s="334"/>
      <c r="J306" s="334"/>
      <c r="K306" s="334"/>
      <c r="L306" s="334"/>
      <c r="M306" s="334"/>
    </row>
    <row r="307" spans="1:13" ht="15" customHeight="1" x14ac:dyDescent="0.2">
      <c r="A307" s="703" t="s">
        <v>145</v>
      </c>
      <c r="B307" s="704" t="s">
        <v>145</v>
      </c>
      <c r="C307" s="455">
        <f>SUM(E307:F307)</f>
        <v>0</v>
      </c>
      <c r="D307" s="335"/>
      <c r="E307" s="334"/>
      <c r="F307" s="334"/>
      <c r="G307" s="334"/>
      <c r="H307" s="334"/>
      <c r="I307" s="334"/>
      <c r="J307" s="334"/>
      <c r="K307" s="334"/>
      <c r="L307" s="334"/>
      <c r="M307" s="334"/>
    </row>
    <row r="308" spans="1:13" ht="32.25" customHeight="1" x14ac:dyDescent="0.2">
      <c r="A308" s="703" t="s">
        <v>400</v>
      </c>
      <c r="B308" s="704"/>
      <c r="C308" s="455">
        <f>SUM(E308:F308)</f>
        <v>0</v>
      </c>
      <c r="D308" s="335"/>
      <c r="E308" s="335"/>
      <c r="F308" s="335"/>
      <c r="G308" s="335"/>
      <c r="H308" s="335"/>
      <c r="I308" s="335"/>
      <c r="J308" s="335"/>
      <c r="K308" s="335"/>
      <c r="L308" s="335"/>
      <c r="M308" s="335"/>
    </row>
    <row r="309" spans="1:13" ht="15" customHeight="1" x14ac:dyDescent="0.2">
      <c r="A309" s="703" t="s">
        <v>281</v>
      </c>
      <c r="B309" s="704"/>
      <c r="C309" s="455">
        <f>SUM(E309:F309)</f>
        <v>0</v>
      </c>
      <c r="D309" s="335"/>
      <c r="E309" s="335"/>
      <c r="F309" s="335"/>
      <c r="G309" s="335"/>
      <c r="H309" s="335"/>
      <c r="I309" s="335"/>
      <c r="J309" s="335"/>
      <c r="K309" s="335"/>
      <c r="L309" s="335"/>
      <c r="M309" s="335"/>
    </row>
    <row r="310" spans="1:13" ht="15" customHeight="1" x14ac:dyDescent="0.2">
      <c r="A310" s="703" t="s">
        <v>282</v>
      </c>
      <c r="B310" s="704"/>
      <c r="C310" s="455">
        <f>SUM(E310:F310)</f>
        <v>0</v>
      </c>
      <c r="D310" s="335"/>
      <c r="E310" s="335"/>
      <c r="F310" s="335"/>
      <c r="G310" s="335"/>
      <c r="H310" s="335"/>
      <c r="I310" s="335"/>
      <c r="J310" s="335"/>
      <c r="K310" s="335"/>
      <c r="L310" s="335"/>
      <c r="M310" s="335"/>
    </row>
    <row r="311" spans="1:13" ht="15" customHeight="1" x14ac:dyDescent="0.2">
      <c r="A311" s="236"/>
      <c r="B311" s="237" t="s">
        <v>401</v>
      </c>
      <c r="C311" s="455">
        <f>SUM(C306:C310)</f>
        <v>0</v>
      </c>
      <c r="D311" s="455">
        <f>SUM(D306:D310)</f>
        <v>0</v>
      </c>
      <c r="E311" s="455">
        <f t="shared" ref="E311:M311" si="37">SUM(E306:E310)</f>
        <v>0</v>
      </c>
      <c r="F311" s="455">
        <f t="shared" si="37"/>
        <v>0</v>
      </c>
      <c r="G311" s="455">
        <f t="shared" si="37"/>
        <v>0</v>
      </c>
      <c r="H311" s="455">
        <f t="shared" si="37"/>
        <v>0</v>
      </c>
      <c r="I311" s="455">
        <f t="shared" si="37"/>
        <v>0</v>
      </c>
      <c r="J311" s="455">
        <f t="shared" si="37"/>
        <v>0</v>
      </c>
      <c r="K311" s="455">
        <f t="shared" si="37"/>
        <v>0</v>
      </c>
      <c r="L311" s="455">
        <f t="shared" si="37"/>
        <v>0</v>
      </c>
      <c r="M311" s="455">
        <f t="shared" si="37"/>
        <v>0</v>
      </c>
    </row>
    <row r="312" spans="1:13" ht="15" customHeight="1" x14ac:dyDescent="0.2">
      <c r="A312" s="238"/>
      <c r="B312" s="239" t="s">
        <v>160</v>
      </c>
      <c r="C312" s="240">
        <f t="shared" ref="C312:M312" si="38">SUM(C277+C281+C285+C289+C298+C305+C311)</f>
        <v>85</v>
      </c>
      <c r="D312" s="240">
        <f t="shared" si="38"/>
        <v>85</v>
      </c>
      <c r="E312" s="240">
        <f t="shared" si="38"/>
        <v>0</v>
      </c>
      <c r="F312" s="240">
        <f t="shared" si="38"/>
        <v>85</v>
      </c>
      <c r="G312" s="240">
        <f t="shared" si="38"/>
        <v>85</v>
      </c>
      <c r="H312" s="240">
        <f t="shared" si="38"/>
        <v>0</v>
      </c>
      <c r="I312" s="240">
        <f t="shared" si="38"/>
        <v>0</v>
      </c>
      <c r="J312" s="240">
        <f t="shared" si="38"/>
        <v>0</v>
      </c>
      <c r="K312" s="240">
        <f t="shared" si="38"/>
        <v>0</v>
      </c>
      <c r="L312" s="240">
        <f t="shared" si="38"/>
        <v>0</v>
      </c>
      <c r="M312" s="240">
        <f t="shared" si="38"/>
        <v>0</v>
      </c>
    </row>
  </sheetData>
  <mergeCells count="198">
    <mergeCell ref="A309:B309"/>
    <mergeCell ref="A310:B310"/>
    <mergeCell ref="A302:B302"/>
    <mergeCell ref="A303:B303"/>
    <mergeCell ref="A304:B304"/>
    <mergeCell ref="A306:B306"/>
    <mergeCell ref="A307:B307"/>
    <mergeCell ref="A308:B308"/>
    <mergeCell ref="A295:B295"/>
    <mergeCell ref="A296:B296"/>
    <mergeCell ref="A297:B297"/>
    <mergeCell ref="A299:B299"/>
    <mergeCell ref="A300:B300"/>
    <mergeCell ref="A301:B301"/>
    <mergeCell ref="A288:B288"/>
    <mergeCell ref="A290:B290"/>
    <mergeCell ref="A291:B291"/>
    <mergeCell ref="A292:B292"/>
    <mergeCell ref="A293:B293"/>
    <mergeCell ref="A294:B294"/>
    <mergeCell ref="A281:B281"/>
    <mergeCell ref="A282:B282"/>
    <mergeCell ref="A283:B283"/>
    <mergeCell ref="A284:B284"/>
    <mergeCell ref="A286:B286"/>
    <mergeCell ref="A287:B287"/>
    <mergeCell ref="A274:B274"/>
    <mergeCell ref="A275:B275"/>
    <mergeCell ref="A276:B276"/>
    <mergeCell ref="A278:B278"/>
    <mergeCell ref="A279:B279"/>
    <mergeCell ref="A280:B280"/>
    <mergeCell ref="C270:C271"/>
    <mergeCell ref="D270:D271"/>
    <mergeCell ref="E270:F270"/>
    <mergeCell ref="G270:I270"/>
    <mergeCell ref="A272:B272"/>
    <mergeCell ref="A273:B273"/>
    <mergeCell ref="A261:B261"/>
    <mergeCell ref="A262:B262"/>
    <mergeCell ref="A263:B263"/>
    <mergeCell ref="A265:B265"/>
    <mergeCell ref="A266:A268"/>
    <mergeCell ref="A270:B271"/>
    <mergeCell ref="A255:A256"/>
    <mergeCell ref="A257:B257"/>
    <mergeCell ref="A259:B260"/>
    <mergeCell ref="C259:C260"/>
    <mergeCell ref="D259:I259"/>
    <mergeCell ref="J259:J260"/>
    <mergeCell ref="A247:B247"/>
    <mergeCell ref="A248:B248"/>
    <mergeCell ref="A249:B249"/>
    <mergeCell ref="A250:B250"/>
    <mergeCell ref="A251:B251"/>
    <mergeCell ref="A252:B252"/>
    <mergeCell ref="A232:A234"/>
    <mergeCell ref="A235:A237"/>
    <mergeCell ref="A238:A240"/>
    <mergeCell ref="A241:A243"/>
    <mergeCell ref="A245:B245"/>
    <mergeCell ref="A246:B246"/>
    <mergeCell ref="A212:A214"/>
    <mergeCell ref="A215:A217"/>
    <mergeCell ref="A218:A220"/>
    <mergeCell ref="A223:A225"/>
    <mergeCell ref="A226:A228"/>
    <mergeCell ref="A229:A231"/>
    <mergeCell ref="Q209:Q211"/>
    <mergeCell ref="D210:D211"/>
    <mergeCell ref="E210:F210"/>
    <mergeCell ref="G210:G211"/>
    <mergeCell ref="H210:H211"/>
    <mergeCell ref="I210:I211"/>
    <mergeCell ref="D204:D205"/>
    <mergeCell ref="A206:B206"/>
    <mergeCell ref="A207:B207"/>
    <mergeCell ref="A208:B208"/>
    <mergeCell ref="A209:B211"/>
    <mergeCell ref="C209:C211"/>
    <mergeCell ref="D209:G209"/>
    <mergeCell ref="J210:J211"/>
    <mergeCell ref="K210:K211"/>
    <mergeCell ref="L210:L211"/>
    <mergeCell ref="M210:M211"/>
    <mergeCell ref="O210:O211"/>
    <mergeCell ref="P210:P211"/>
    <mergeCell ref="H209:J209"/>
    <mergeCell ref="K209:M209"/>
    <mergeCell ref="N209:N211"/>
    <mergeCell ref="O209:P209"/>
    <mergeCell ref="A199:B199"/>
    <mergeCell ref="A200:B200"/>
    <mergeCell ref="A201:A202"/>
    <mergeCell ref="A203:B203"/>
    <mergeCell ref="A204:B205"/>
    <mergeCell ref="C204:C205"/>
    <mergeCell ref="V172:V174"/>
    <mergeCell ref="E173:G173"/>
    <mergeCell ref="H173:J173"/>
    <mergeCell ref="A195:B195"/>
    <mergeCell ref="A196:F196"/>
    <mergeCell ref="A197:B198"/>
    <mergeCell ref="C197:C198"/>
    <mergeCell ref="D197:D198"/>
    <mergeCell ref="E197:E198"/>
    <mergeCell ref="F197:F198"/>
    <mergeCell ref="O172:O174"/>
    <mergeCell ref="P172:Q173"/>
    <mergeCell ref="R172:R174"/>
    <mergeCell ref="S172:S174"/>
    <mergeCell ref="T172:T174"/>
    <mergeCell ref="U172:U174"/>
    <mergeCell ref="A170:B170"/>
    <mergeCell ref="A171:B171"/>
    <mergeCell ref="A172:B174"/>
    <mergeCell ref="C172:C174"/>
    <mergeCell ref="D172:D174"/>
    <mergeCell ref="E172:J172"/>
    <mergeCell ref="K172:K174"/>
    <mergeCell ref="L172:N173"/>
    <mergeCell ref="N159:N161"/>
    <mergeCell ref="Q159:Q161"/>
    <mergeCell ref="R159:R161"/>
    <mergeCell ref="D160:D161"/>
    <mergeCell ref="E160:F160"/>
    <mergeCell ref="G160:G161"/>
    <mergeCell ref="H160:H161"/>
    <mergeCell ref="I160:I161"/>
    <mergeCell ref="J160:J161"/>
    <mergeCell ref="A157:B157"/>
    <mergeCell ref="A159:B161"/>
    <mergeCell ref="C159:C161"/>
    <mergeCell ref="D159:G159"/>
    <mergeCell ref="H159:J159"/>
    <mergeCell ref="K159:M159"/>
    <mergeCell ref="K160:K161"/>
    <mergeCell ref="L160:L161"/>
    <mergeCell ref="M160:M161"/>
    <mergeCell ref="O160:O161"/>
    <mergeCell ref="P160:P161"/>
    <mergeCell ref="O159:P159"/>
    <mergeCell ref="O150:O151"/>
    <mergeCell ref="P150:P151"/>
    <mergeCell ref="A152:B152"/>
    <mergeCell ref="A154:B154"/>
    <mergeCell ref="A155:B155"/>
    <mergeCell ref="A156:B156"/>
    <mergeCell ref="O149:P149"/>
    <mergeCell ref="Q149:Q151"/>
    <mergeCell ref="R149:R151"/>
    <mergeCell ref="D150:D151"/>
    <mergeCell ref="E150:F150"/>
    <mergeCell ref="G150:G151"/>
    <mergeCell ref="H150:H151"/>
    <mergeCell ref="I150:I151"/>
    <mergeCell ref="J150:J151"/>
    <mergeCell ref="K150:K151"/>
    <mergeCell ref="A149:B151"/>
    <mergeCell ref="C149:C151"/>
    <mergeCell ref="D149:G149"/>
    <mergeCell ref="H149:J149"/>
    <mergeCell ref="K149:M149"/>
    <mergeCell ref="N149:N151"/>
    <mergeCell ref="L150:L151"/>
    <mergeCell ref="M150:M151"/>
    <mergeCell ref="A136:B136"/>
    <mergeCell ref="A140:A143"/>
    <mergeCell ref="A146:B146"/>
    <mergeCell ref="A147:B147"/>
    <mergeCell ref="R120:R122"/>
    <mergeCell ref="S120:S122"/>
    <mergeCell ref="D121:D122"/>
    <mergeCell ref="E121:F121"/>
    <mergeCell ref="G121:G122"/>
    <mergeCell ref="H121:H122"/>
    <mergeCell ref="I121:I122"/>
    <mergeCell ref="J121:J122"/>
    <mergeCell ref="K121:K122"/>
    <mergeCell ref="L121:L122"/>
    <mergeCell ref="D120:G120"/>
    <mergeCell ref="H120:J120"/>
    <mergeCell ref="K120:M120"/>
    <mergeCell ref="N120:N122"/>
    <mergeCell ref="O120:P120"/>
    <mergeCell ref="Q120:Q122"/>
    <mergeCell ref="M121:M122"/>
    <mergeCell ref="O121:O122"/>
    <mergeCell ref="P121:P122"/>
    <mergeCell ref="A8:C8"/>
    <mergeCell ref="A57:B57"/>
    <mergeCell ref="A86:B86"/>
    <mergeCell ref="A96:B96"/>
    <mergeCell ref="A102:B102"/>
    <mergeCell ref="A120:B122"/>
    <mergeCell ref="C120:C122"/>
    <mergeCell ref="A123:B123"/>
    <mergeCell ref="A129:A132"/>
  </mergeCells>
  <dataValidations count="1">
    <dataValidation allowBlank="1" showInputMessage="1" showErrorMessage="1" errorTitle="ERROR" error="Por favor ingrese solo Números." sqref="R152:R159 A1:A238 R1:R149 S1:V172 W1:XFD1048576 S175:V1048576 A241:A1048576 R162:R1048576 B1:Q1048576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2"/>
  <sheetViews>
    <sheetView zoomScale="80" zoomScaleNormal="80" workbookViewId="0">
      <selection activeCell="K193" sqref="K193"/>
    </sheetView>
  </sheetViews>
  <sheetFormatPr baseColWidth="10" defaultColWidth="11.42578125" defaultRowHeight="14.25" x14ac:dyDescent="0.2"/>
  <cols>
    <col min="1" max="1" width="23.5703125" style="5" customWidth="1"/>
    <col min="2" max="2" width="122.5703125" style="4" customWidth="1"/>
    <col min="3" max="3" width="24.5703125" style="5" customWidth="1"/>
    <col min="4" max="5" width="20.7109375" style="5" customWidth="1"/>
    <col min="6" max="6" width="18.42578125" style="5" customWidth="1"/>
    <col min="7" max="7" width="24.5703125" style="5" bestFit="1" customWidth="1"/>
    <col min="8" max="9" width="15.7109375" style="5" customWidth="1"/>
    <col min="10" max="10" width="16.7109375" style="5" customWidth="1"/>
    <col min="11" max="12" width="17" style="5" customWidth="1"/>
    <col min="13" max="13" width="18.28515625" style="5" customWidth="1"/>
    <col min="14" max="14" width="18.5703125" style="5" customWidth="1"/>
    <col min="15" max="15" width="14.140625" style="5" customWidth="1"/>
    <col min="16" max="16" width="12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ht="15" customHeight="1" x14ac:dyDescent="0.2">
      <c r="A1" s="1" t="s">
        <v>0</v>
      </c>
      <c r="B1" s="2"/>
    </row>
    <row r="2" spans="1:14" s="3" customFormat="1" ht="15" customHeight="1" x14ac:dyDescent="0.2">
      <c r="A2" s="1" t="str">
        <f>CONCATENATE("COMUNA: ",[10]NOMBRE!B2," - ","( ",[10]NOMBRE!C2,[10]NOMBRE!D2,[10]NOMBRE!E2,[10]NOMBRE!F2,[10]NOMBRE!G2," )")</f>
        <v>COMUNA: LINARES - ( 07401 )</v>
      </c>
      <c r="B2" s="2"/>
    </row>
    <row r="3" spans="1:14" ht="15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14" ht="15" customHeight="1" x14ac:dyDescent="0.2">
      <c r="A4" s="1" t="str">
        <f>CONCATENATE("MES: ",[10]NOMBRE!B6," - ","( ",[10]NOMBRE!C6,[10]NOMBRE!D6," )")</f>
        <v>MES: SEPTIEMBRE - ( 09 )</v>
      </c>
    </row>
    <row r="5" spans="1:14" s="3" customFormat="1" ht="15" customHeight="1" x14ac:dyDescent="0.2">
      <c r="A5" s="1" t="str">
        <f>CONCATENATE("AÑO: ",[10]NOMBRE!B7)</f>
        <v>AÑO: 2022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ht="14.25" customHeigh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ht="15.95" customHeight="1" x14ac:dyDescent="0.2">
      <c r="A8" s="546" t="s">
        <v>2</v>
      </c>
      <c r="B8" s="546"/>
      <c r="C8" s="546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42" customHeight="1" x14ac:dyDescent="0.2">
      <c r="A9" s="8" t="s">
        <v>3</v>
      </c>
      <c r="B9" s="8" t="s">
        <v>4</v>
      </c>
      <c r="C9" s="529" t="s">
        <v>5</v>
      </c>
      <c r="D9" s="529" t="s">
        <v>6</v>
      </c>
      <c r="E9" s="529" t="s">
        <v>7</v>
      </c>
      <c r="F9" s="7"/>
      <c r="G9" s="458">
        <f>+E56+E77+E85+E95+E101+E110+E115+E118+S123+S136+R157+R170+V195+E252</f>
        <v>1824084910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2">
      <c r="A10" s="10"/>
      <c r="B10" s="11" t="s">
        <v>8</v>
      </c>
      <c r="C10" s="340">
        <f>SUM(C11:C18)</f>
        <v>11342</v>
      </c>
      <c r="D10" s="340">
        <f>SUM(D11:D18)</f>
        <v>11074</v>
      </c>
      <c r="E10" s="341">
        <f>SUM(E11:E18)</f>
        <v>96948650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4.1" customHeight="1" x14ac:dyDescent="0.2">
      <c r="A11" s="241"/>
      <c r="B11" s="242" t="s">
        <v>9</v>
      </c>
      <c r="C11" s="342">
        <f>[10]B!C54</f>
        <v>0</v>
      </c>
      <c r="D11" s="342">
        <f>[10]B!E54</f>
        <v>0</v>
      </c>
      <c r="E11" s="15">
        <f>[10]B!AL54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4.1" customHeight="1" x14ac:dyDescent="0.2">
      <c r="A12" s="241"/>
      <c r="B12" s="242" t="s">
        <v>10</v>
      </c>
      <c r="C12" s="342">
        <f>[10]B!C52</f>
        <v>6760</v>
      </c>
      <c r="D12" s="342">
        <f>[10]B!E52</f>
        <v>6752</v>
      </c>
      <c r="E12" s="15">
        <f>[10]B!AL52</f>
        <v>58539840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4.1" customHeight="1" x14ac:dyDescent="0.2">
      <c r="A13" s="241"/>
      <c r="B13" s="242" t="s">
        <v>11</v>
      </c>
      <c r="C13" s="342">
        <f>[10]B!C56</f>
        <v>4335</v>
      </c>
      <c r="D13" s="342">
        <f>[10]B!E56</f>
        <v>4146</v>
      </c>
      <c r="E13" s="15">
        <f>[10]B!AL56</f>
        <v>35945820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4.1" customHeight="1" x14ac:dyDescent="0.2">
      <c r="A14" s="241"/>
      <c r="B14" s="242" t="s">
        <v>12</v>
      </c>
      <c r="C14" s="342">
        <f>[10]B!C55</f>
        <v>190</v>
      </c>
      <c r="D14" s="342">
        <f>[10]B!E55</f>
        <v>119</v>
      </c>
      <c r="E14" s="15">
        <f>[10]B!AL55</f>
        <v>1913520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4.1" customHeight="1" x14ac:dyDescent="0.2">
      <c r="A15" s="241"/>
      <c r="B15" s="242" t="s">
        <v>13</v>
      </c>
      <c r="C15" s="342">
        <f>[10]B!C119</f>
        <v>52</v>
      </c>
      <c r="D15" s="342">
        <f>[10]B!E119</f>
        <v>52</v>
      </c>
      <c r="E15" s="15">
        <f>[10]B!AL119</f>
        <v>374920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4.1" customHeight="1" x14ac:dyDescent="0.2">
      <c r="A16" s="241"/>
      <c r="B16" s="242" t="s">
        <v>14</v>
      </c>
      <c r="C16" s="342">
        <f>[10]B!C122</f>
        <v>0</v>
      </c>
      <c r="D16" s="342">
        <f>[10]B!E122</f>
        <v>0</v>
      </c>
      <c r="E16" s="15">
        <f>[10]B!AL122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4.1" customHeight="1" x14ac:dyDescent="0.2">
      <c r="A17" s="241"/>
      <c r="B17" s="242" t="s">
        <v>15</v>
      </c>
      <c r="C17" s="342">
        <f>[10]B!C126</f>
        <v>0</v>
      </c>
      <c r="D17" s="342">
        <f>[10]B!E126</f>
        <v>0</v>
      </c>
      <c r="E17" s="15">
        <f>[10]B!AL126</f>
        <v>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14.1" customHeight="1" x14ac:dyDescent="0.2">
      <c r="A18" s="243" t="s">
        <v>16</v>
      </c>
      <c r="B18" s="244" t="s">
        <v>17</v>
      </c>
      <c r="C18" s="342">
        <f>[10]B!C1234</f>
        <v>5</v>
      </c>
      <c r="D18" s="343">
        <f>[10]B!E1234</f>
        <v>5</v>
      </c>
      <c r="E18" s="16">
        <f>[10]B!AL1234</f>
        <v>174550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14.1" customHeight="1" x14ac:dyDescent="0.2">
      <c r="A19" s="17"/>
      <c r="B19" s="18" t="s">
        <v>18</v>
      </c>
      <c r="C19" s="344">
        <f>SUM(C20:C29)</f>
        <v>3151</v>
      </c>
      <c r="D19" s="344">
        <f>SUM(D20:D29)</f>
        <v>3143</v>
      </c>
      <c r="E19" s="345">
        <f>SUM(E20:E29)</f>
        <v>6603780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14.1" customHeight="1" x14ac:dyDescent="0.2">
      <c r="A20" s="245" t="s">
        <v>19</v>
      </c>
      <c r="B20" s="244" t="s">
        <v>20</v>
      </c>
      <c r="C20" s="346">
        <f>[10]B!$C$60</f>
        <v>799</v>
      </c>
      <c r="D20" s="346">
        <f>[10]B!$E$60</f>
        <v>799</v>
      </c>
      <c r="E20" s="21">
        <f>[10]B!$AL$60</f>
        <v>1845690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14.1" customHeight="1" x14ac:dyDescent="0.2">
      <c r="A21" s="241" t="s">
        <v>21</v>
      </c>
      <c r="B21" s="242" t="s">
        <v>22</v>
      </c>
      <c r="C21" s="347">
        <f>[10]B!$C$61</f>
        <v>0</v>
      </c>
      <c r="D21" s="347">
        <f>[10]B!$E$61</f>
        <v>0</v>
      </c>
      <c r="E21" s="15">
        <f>[10]B!$AL$61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14.1" customHeight="1" x14ac:dyDescent="0.2">
      <c r="A22" s="241" t="s">
        <v>23</v>
      </c>
      <c r="B22" s="242" t="s">
        <v>24</v>
      </c>
      <c r="C22" s="347">
        <f>[10]B!$C$62</f>
        <v>0</v>
      </c>
      <c r="D22" s="347">
        <f>[10]B!$E$62</f>
        <v>0</v>
      </c>
      <c r="E22" s="15">
        <f>[10]B!$AL$62</f>
        <v>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14.1" customHeight="1" x14ac:dyDescent="0.2">
      <c r="A23" s="241" t="s">
        <v>25</v>
      </c>
      <c r="B23" s="242" t="s">
        <v>26</v>
      </c>
      <c r="C23" s="347">
        <f>[10]B!$C$63</f>
        <v>230</v>
      </c>
      <c r="D23" s="347">
        <f>[10]B!$E$63</f>
        <v>230</v>
      </c>
      <c r="E23" s="15">
        <f>[10]B!$AL$63</f>
        <v>310500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4.1" customHeight="1" x14ac:dyDescent="0.2">
      <c r="A24" s="241" t="s">
        <v>27</v>
      </c>
      <c r="B24" s="242" t="s">
        <v>28</v>
      </c>
      <c r="C24" s="347">
        <f>[10]B!$C$64</f>
        <v>808</v>
      </c>
      <c r="D24" s="347">
        <f>[10]B!$E$64</f>
        <v>800</v>
      </c>
      <c r="E24" s="15">
        <f>[10]B!$AL$64</f>
        <v>1080000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4.1" customHeight="1" x14ac:dyDescent="0.2">
      <c r="A25" s="241" t="s">
        <v>29</v>
      </c>
      <c r="B25" s="242" t="s">
        <v>30</v>
      </c>
      <c r="C25" s="347">
        <f>[10]B!$C$65</f>
        <v>527</v>
      </c>
      <c r="D25" s="347">
        <f>[10]B!$E$65</f>
        <v>527</v>
      </c>
      <c r="E25" s="15">
        <f>[10]B!$AL$65</f>
        <v>711450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4.1" customHeight="1" x14ac:dyDescent="0.2">
      <c r="A26" s="241" t="s">
        <v>31</v>
      </c>
      <c r="B26" s="242" t="s">
        <v>32</v>
      </c>
      <c r="C26" s="347">
        <f>[10]B!$C$1230</f>
        <v>354</v>
      </c>
      <c r="D26" s="347">
        <f>[10]B!$E$1230</f>
        <v>354</v>
      </c>
      <c r="E26" s="15">
        <f>[10]B!$AL$1230</f>
        <v>1168200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4.1" customHeight="1" x14ac:dyDescent="0.2">
      <c r="A27" s="241" t="s">
        <v>33</v>
      </c>
      <c r="B27" s="242" t="s">
        <v>34</v>
      </c>
      <c r="C27" s="347">
        <f>[10]B!$C$1231</f>
        <v>427</v>
      </c>
      <c r="D27" s="347">
        <f>[10]B!$E$1231</f>
        <v>427</v>
      </c>
      <c r="E27" s="15">
        <f>[10]B!$AL$1231</f>
        <v>1409100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4.1" customHeight="1" x14ac:dyDescent="0.2">
      <c r="A28" s="241" t="s">
        <v>35</v>
      </c>
      <c r="B28" s="242" t="s">
        <v>36</v>
      </c>
      <c r="C28" s="347">
        <f>[10]B!$C$1232</f>
        <v>6</v>
      </c>
      <c r="D28" s="347">
        <f>[10]B!$E$1232</f>
        <v>6</v>
      </c>
      <c r="E28" s="15">
        <f>[10]B!$AL$1232</f>
        <v>78840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4.1" customHeight="1" x14ac:dyDescent="0.2">
      <c r="A29" s="241" t="s">
        <v>37</v>
      </c>
      <c r="B29" s="242" t="s">
        <v>38</v>
      </c>
      <c r="C29" s="347">
        <f>[10]B!$C$1233</f>
        <v>0</v>
      </c>
      <c r="D29" s="347">
        <f>[10]B!$E$1233</f>
        <v>0</v>
      </c>
      <c r="E29" s="15">
        <f>[10]B!$AL$1233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4.1" customHeight="1" x14ac:dyDescent="0.2">
      <c r="A30" s="246"/>
      <c r="B30" s="247" t="s">
        <v>39</v>
      </c>
      <c r="C30" s="348">
        <f>SUM(C31:C32)</f>
        <v>556</v>
      </c>
      <c r="D30" s="349"/>
      <c r="E30" s="24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4.1" customHeight="1" x14ac:dyDescent="0.2">
      <c r="A31" s="25"/>
      <c r="B31" s="242" t="s">
        <v>40</v>
      </c>
      <c r="C31" s="347">
        <f>[10]B!$C$67</f>
        <v>220</v>
      </c>
      <c r="D31" s="349"/>
      <c r="E31" s="24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4.1" customHeight="1" x14ac:dyDescent="0.2">
      <c r="A32" s="25"/>
      <c r="B32" s="242" t="s">
        <v>41</v>
      </c>
      <c r="C32" s="347">
        <f>[10]B!$C$68</f>
        <v>336</v>
      </c>
      <c r="D32" s="349"/>
      <c r="E32" s="24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2">
      <c r="A33" s="17"/>
      <c r="B33" s="18" t="s">
        <v>42</v>
      </c>
      <c r="C33" s="350">
        <f>SUM(C34:C35)</f>
        <v>0</v>
      </c>
      <c r="D33" s="344">
        <f>SUM(D34:D35)</f>
        <v>0</v>
      </c>
      <c r="E33" s="27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2">
      <c r="A34" s="243" t="s">
        <v>43</v>
      </c>
      <c r="B34" s="244" t="s">
        <v>44</v>
      </c>
      <c r="C34" s="351">
        <f>[10]B!$C$1235</f>
        <v>0</v>
      </c>
      <c r="D34" s="351">
        <f>[10]B!$E$1235</f>
        <v>0</v>
      </c>
      <c r="E34" s="28">
        <f>[10]B!$AL$1235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2">
      <c r="A35" s="241" t="s">
        <v>45</v>
      </c>
      <c r="B35" s="242" t="s">
        <v>46</v>
      </c>
      <c r="C35" s="342">
        <f>[10]B!$C$1236</f>
        <v>0</v>
      </c>
      <c r="D35" s="342">
        <f>[10]B!$E$1236</f>
        <v>0</v>
      </c>
      <c r="E35" s="29">
        <f>[10]B!$AL$1236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2">
      <c r="A36" s="246"/>
      <c r="B36" s="248" t="s">
        <v>47</v>
      </c>
      <c r="C36" s="352">
        <f>C37</f>
        <v>0</v>
      </c>
      <c r="D36" s="349"/>
      <c r="E36" s="3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28.5" x14ac:dyDescent="0.2">
      <c r="A37" s="241" t="s">
        <v>48</v>
      </c>
      <c r="B37" s="249" t="s">
        <v>49</v>
      </c>
      <c r="C37" s="353">
        <f>[10]B!$C$1210</f>
        <v>0</v>
      </c>
      <c r="D37" s="349"/>
      <c r="E37" s="3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20.100000000000001" customHeight="1" x14ac:dyDescent="0.2">
      <c r="A38" s="32"/>
      <c r="B38" s="18" t="s">
        <v>50</v>
      </c>
      <c r="C38" s="350">
        <f>SUM(C39:C44)</f>
        <v>456</v>
      </c>
      <c r="D38" s="350">
        <f>SUM(D39:D44)</f>
        <v>456</v>
      </c>
      <c r="E38" s="354">
        <f>SUM(E39:E44)</f>
        <v>1218640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2">
      <c r="A39" s="243" t="s">
        <v>51</v>
      </c>
      <c r="B39" s="244" t="s">
        <v>52</v>
      </c>
      <c r="C39" s="351">
        <f>[10]B!$C$128</f>
        <v>53</v>
      </c>
      <c r="D39" s="351">
        <f>[10]B!$E$128</f>
        <v>53</v>
      </c>
      <c r="E39" s="28">
        <f>[10]B!$AL$128</f>
        <v>235320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2">
      <c r="A40" s="250" t="s">
        <v>53</v>
      </c>
      <c r="B40" s="242" t="s">
        <v>54</v>
      </c>
      <c r="C40" s="342">
        <f>[10]B!$C$129</f>
        <v>27</v>
      </c>
      <c r="D40" s="342">
        <f>[10]B!$E$129</f>
        <v>27</v>
      </c>
      <c r="E40" s="29">
        <f>[10]B!$AL$129</f>
        <v>65880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2">
      <c r="A41" s="241" t="s">
        <v>55</v>
      </c>
      <c r="B41" s="242" t="s">
        <v>56</v>
      </c>
      <c r="C41" s="342">
        <f>[10]B!$C$130</f>
        <v>0</v>
      </c>
      <c r="D41" s="342">
        <f>[10]B!$E$130</f>
        <v>0</v>
      </c>
      <c r="E41" s="29">
        <f>[10]B!$AL$130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2">
      <c r="A42" s="241" t="s">
        <v>57</v>
      </c>
      <c r="B42" s="242" t="s">
        <v>58</v>
      </c>
      <c r="C42" s="342">
        <f>[10]B!$C$131</f>
        <v>261</v>
      </c>
      <c r="D42" s="342">
        <f>[10]B!$E$131</f>
        <v>261</v>
      </c>
      <c r="E42" s="29">
        <f>[10]B!$AL$131</f>
        <v>636840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2">
      <c r="A43" s="251" t="s">
        <v>59</v>
      </c>
      <c r="B43" s="242" t="s">
        <v>60</v>
      </c>
      <c r="C43" s="342">
        <f>[10]B!$C$132</f>
        <v>44</v>
      </c>
      <c r="D43" s="342">
        <f>[10]B!$E$132</f>
        <v>44</v>
      </c>
      <c r="E43" s="29">
        <f>[10]B!$AL$132</f>
        <v>107360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2">
      <c r="A44" s="251" t="s">
        <v>61</v>
      </c>
      <c r="B44" s="242" t="s">
        <v>62</v>
      </c>
      <c r="C44" s="342">
        <f>[10]B!$C$133</f>
        <v>71</v>
      </c>
      <c r="D44" s="342">
        <f>[10]B!$E$133</f>
        <v>71</v>
      </c>
      <c r="E44" s="29">
        <f>[10]B!$AL$133</f>
        <v>173240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2">
      <c r="A45" s="252"/>
      <c r="B45" s="248" t="s">
        <v>63</v>
      </c>
      <c r="C45" s="355">
        <f>C46</f>
        <v>469</v>
      </c>
      <c r="D45" s="349"/>
      <c r="E45" s="24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2">
      <c r="A46" s="253"/>
      <c r="B46" s="249" t="s">
        <v>64</v>
      </c>
      <c r="C46" s="356">
        <f>[10]B!$C$135</f>
        <v>469</v>
      </c>
      <c r="D46" s="349"/>
      <c r="E46" s="24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20.100000000000001" customHeight="1" x14ac:dyDescent="0.2">
      <c r="A47" s="32"/>
      <c r="B47" s="18" t="s">
        <v>65</v>
      </c>
      <c r="C47" s="350">
        <f>SUM(C48:C52)</f>
        <v>345</v>
      </c>
      <c r="D47" s="350">
        <f>SUM(D48:D52)</f>
        <v>345</v>
      </c>
      <c r="E47" s="354">
        <f>SUM(E48:E52)</f>
        <v>481200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2">
      <c r="A48" s="245" t="s">
        <v>66</v>
      </c>
      <c r="B48" s="244" t="s">
        <v>67</v>
      </c>
      <c r="C48" s="342">
        <f>[10]B!$C$141</f>
        <v>42</v>
      </c>
      <c r="D48" s="342">
        <f>[10]B!$E$141</f>
        <v>42</v>
      </c>
      <c r="E48" s="29">
        <f>[10]B!$AL$141</f>
        <v>89040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2">
      <c r="A49" s="241" t="s">
        <v>68</v>
      </c>
      <c r="B49" s="242" t="s">
        <v>69</v>
      </c>
      <c r="C49" s="342">
        <f>[10]B!$C$139</f>
        <v>23</v>
      </c>
      <c r="D49" s="342">
        <f>[10]B!$E$139</f>
        <v>23</v>
      </c>
      <c r="E49" s="29">
        <f>[10]B!$AL$139</f>
        <v>48760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2">
      <c r="A50" s="241" t="s">
        <v>70</v>
      </c>
      <c r="B50" s="242" t="s">
        <v>71</v>
      </c>
      <c r="C50" s="342">
        <f>[10]B!$C$140</f>
        <v>278</v>
      </c>
      <c r="D50" s="342">
        <f>[10]B!$E$140</f>
        <v>278</v>
      </c>
      <c r="E50" s="29">
        <f>[10]B!$AL$140</f>
        <v>339160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2">
      <c r="A51" s="254" t="s">
        <v>72</v>
      </c>
      <c r="B51" s="242" t="s">
        <v>73</v>
      </c>
      <c r="C51" s="342">
        <f>[10]B!$C$142</f>
        <v>0</v>
      </c>
      <c r="D51" s="342">
        <f>[10]B!$E$142</f>
        <v>0</v>
      </c>
      <c r="E51" s="29">
        <f>[10]B!$AL$142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2">
      <c r="A52" s="254" t="s">
        <v>74</v>
      </c>
      <c r="B52" s="242" t="s">
        <v>75</v>
      </c>
      <c r="C52" s="342">
        <f>[10]B!$C$143</f>
        <v>2</v>
      </c>
      <c r="D52" s="342">
        <f>[10]B!$E$143</f>
        <v>2</v>
      </c>
      <c r="E52" s="29">
        <f>[10]B!$AL$143</f>
        <v>4240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2">
      <c r="A53" s="246"/>
      <c r="B53" s="247" t="s">
        <v>76</v>
      </c>
      <c r="C53" s="357">
        <f>SUM(C54:C55)</f>
        <v>583</v>
      </c>
      <c r="D53" s="349"/>
      <c r="E53" s="36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2">
      <c r="A54" s="25"/>
      <c r="B54" s="242" t="s">
        <v>77</v>
      </c>
      <c r="C54" s="342">
        <f xml:space="preserve"> [10]B!$C$145</f>
        <v>583</v>
      </c>
      <c r="D54" s="349"/>
      <c r="E54" s="36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15" customHeight="1" x14ac:dyDescent="0.2">
      <c r="A55" s="37"/>
      <c r="B55" s="249" t="s">
        <v>78</v>
      </c>
      <c r="C55" s="356">
        <f>[10]B!$C$146</f>
        <v>0</v>
      </c>
      <c r="D55" s="358"/>
      <c r="E55" s="3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2">
      <c r="A56" s="40"/>
      <c r="B56" s="8" t="s">
        <v>79</v>
      </c>
      <c r="C56" s="350">
        <f>C10+C19+C33+C38+C47+C30+C36+C45+C53</f>
        <v>16902</v>
      </c>
      <c r="D56" s="350">
        <f>D10+D19+D33+D38+D47</f>
        <v>15018</v>
      </c>
      <c r="E56" s="359">
        <f>E10+E19+E33+E38+E47</f>
        <v>105252270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24.95" customHeight="1" x14ac:dyDescent="0.2">
      <c r="A57" s="547" t="s">
        <v>80</v>
      </c>
      <c r="B57" s="548"/>
      <c r="C57" s="360"/>
      <c r="D57" s="360"/>
      <c r="E57" s="43"/>
      <c r="F57" s="7"/>
      <c r="G57" s="7"/>
      <c r="H57" s="7"/>
      <c r="I57" s="7"/>
      <c r="J57" s="7"/>
      <c r="K57" s="7"/>
      <c r="L57" s="7"/>
    </row>
    <row r="58" spans="1:14" s="3" customFormat="1" ht="39.950000000000003" customHeight="1" x14ac:dyDescent="0.2">
      <c r="A58" s="8" t="s">
        <v>3</v>
      </c>
      <c r="B58" s="8" t="s">
        <v>4</v>
      </c>
      <c r="C58" s="536" t="s">
        <v>5</v>
      </c>
      <c r="D58" s="536" t="s">
        <v>6</v>
      </c>
      <c r="E58" s="536" t="s">
        <v>7</v>
      </c>
      <c r="F58" s="7"/>
      <c r="G58" s="7"/>
      <c r="H58" s="7"/>
      <c r="I58" s="7"/>
      <c r="J58" s="7"/>
      <c r="K58" s="7"/>
      <c r="L58" s="7"/>
    </row>
    <row r="59" spans="1:14" s="3" customFormat="1" ht="20.100000000000001" customHeight="1" x14ac:dyDescent="0.2">
      <c r="A59" s="8"/>
      <c r="B59" s="255" t="s">
        <v>81</v>
      </c>
      <c r="C59" s="350"/>
      <c r="D59" s="350"/>
      <c r="E59" s="45"/>
      <c r="F59" s="7"/>
      <c r="G59" s="7"/>
      <c r="H59" s="7"/>
      <c r="I59" s="7"/>
      <c r="J59" s="7"/>
      <c r="K59" s="7"/>
      <c r="L59" s="7"/>
    </row>
    <row r="60" spans="1:14" s="3" customFormat="1" ht="15" customHeight="1" x14ac:dyDescent="0.2">
      <c r="A60" s="256" t="s">
        <v>82</v>
      </c>
      <c r="B60" s="46" t="s">
        <v>83</v>
      </c>
      <c r="C60" s="361">
        <f>[10]B!C196</f>
        <v>1204</v>
      </c>
      <c r="D60" s="361">
        <f>[10]B!E196</f>
        <v>941</v>
      </c>
      <c r="E60" s="29">
        <f>[10]B!$AL$196</f>
        <v>36388470</v>
      </c>
      <c r="F60" s="7"/>
      <c r="G60" s="7"/>
      <c r="H60" s="7"/>
      <c r="I60" s="7"/>
      <c r="J60" s="7"/>
      <c r="K60" s="7"/>
      <c r="L60" s="7"/>
    </row>
    <row r="61" spans="1:14" s="3" customFormat="1" ht="15" customHeight="1" x14ac:dyDescent="0.2">
      <c r="A61" s="256" t="s">
        <v>84</v>
      </c>
      <c r="B61" s="46" t="s">
        <v>85</v>
      </c>
      <c r="C61" s="361">
        <f>[10]B!C197</f>
        <v>2019</v>
      </c>
      <c r="D61" s="361">
        <f>[10]B!E197</f>
        <v>2011</v>
      </c>
      <c r="E61" s="29">
        <f>[10]B!$AL$197</f>
        <v>87538830</v>
      </c>
      <c r="F61" s="7"/>
      <c r="G61" s="7"/>
      <c r="H61" s="7"/>
      <c r="I61" s="7"/>
      <c r="J61" s="7"/>
      <c r="K61" s="7"/>
      <c r="L61" s="7"/>
    </row>
    <row r="62" spans="1:14" s="3" customFormat="1" ht="15" customHeight="1" x14ac:dyDescent="0.2">
      <c r="A62" s="256" t="s">
        <v>86</v>
      </c>
      <c r="B62" s="46" t="s">
        <v>87</v>
      </c>
      <c r="C62" s="361">
        <f>[10]B!C198</f>
        <v>321</v>
      </c>
      <c r="D62" s="361">
        <f>[10]B!E198</f>
        <v>319</v>
      </c>
      <c r="E62" s="29">
        <f>[10]B!$AL$198</f>
        <v>25826240</v>
      </c>
      <c r="F62" s="7"/>
      <c r="G62" s="7"/>
      <c r="H62" s="7"/>
      <c r="I62" s="7"/>
      <c r="J62" s="7"/>
      <c r="K62" s="7"/>
      <c r="L62" s="7"/>
    </row>
    <row r="63" spans="1:14" s="3" customFormat="1" ht="15" customHeight="1" x14ac:dyDescent="0.2">
      <c r="A63" s="256" t="s">
        <v>88</v>
      </c>
      <c r="B63" s="46" t="s">
        <v>89</v>
      </c>
      <c r="C63" s="361">
        <f>[10]B!C199</f>
        <v>181</v>
      </c>
      <c r="D63" s="361">
        <f>[10]B!E199</f>
        <v>180</v>
      </c>
      <c r="E63" s="29">
        <f>[10]B!$AL$199</f>
        <v>14572800</v>
      </c>
      <c r="F63" s="7"/>
      <c r="G63" s="7"/>
      <c r="H63" s="7"/>
      <c r="I63" s="7"/>
      <c r="J63" s="7"/>
      <c r="K63" s="7"/>
      <c r="L63" s="7"/>
    </row>
    <row r="64" spans="1:14" s="3" customFormat="1" ht="15" customHeight="1" x14ac:dyDescent="0.2">
      <c r="A64" s="256" t="s">
        <v>90</v>
      </c>
      <c r="B64" s="46" t="s">
        <v>91</v>
      </c>
      <c r="C64" s="361">
        <f>[10]B!C200</f>
        <v>0</v>
      </c>
      <c r="D64" s="361">
        <f>[10]B!E200</f>
        <v>0</v>
      </c>
      <c r="E64" s="29">
        <f>[10]B!$AL$200</f>
        <v>0</v>
      </c>
      <c r="F64" s="7"/>
      <c r="G64" s="7"/>
      <c r="H64" s="7"/>
      <c r="I64" s="7"/>
      <c r="J64" s="7"/>
      <c r="K64" s="7"/>
      <c r="L64" s="7"/>
    </row>
    <row r="65" spans="1:12" s="3" customFormat="1" ht="15" customHeight="1" x14ac:dyDescent="0.2">
      <c r="A65" s="256" t="s">
        <v>92</v>
      </c>
      <c r="B65" s="46" t="s">
        <v>93</v>
      </c>
      <c r="C65" s="361">
        <f>[10]B!C201</f>
        <v>752</v>
      </c>
      <c r="D65" s="361">
        <f>[10]B!E201</f>
        <v>750</v>
      </c>
      <c r="E65" s="29">
        <f>[10]B!$AL$201</f>
        <v>125700000</v>
      </c>
      <c r="F65" s="7"/>
      <c r="G65" s="7"/>
      <c r="H65" s="7"/>
      <c r="I65" s="7"/>
      <c r="J65" s="7"/>
      <c r="K65" s="7"/>
      <c r="L65" s="7"/>
    </row>
    <row r="66" spans="1:12" s="3" customFormat="1" ht="15" customHeight="1" x14ac:dyDescent="0.2">
      <c r="A66" s="256" t="s">
        <v>94</v>
      </c>
      <c r="B66" s="46" t="s">
        <v>95</v>
      </c>
      <c r="C66" s="361">
        <f>[10]B!C202</f>
        <v>0</v>
      </c>
      <c r="D66" s="361">
        <f>[10]B!E202</f>
        <v>0</v>
      </c>
      <c r="E66" s="29">
        <f>[10]B!$AL$202</f>
        <v>0</v>
      </c>
      <c r="F66" s="7"/>
      <c r="G66" s="7"/>
      <c r="H66" s="7"/>
      <c r="I66" s="7"/>
      <c r="J66" s="7"/>
      <c r="K66" s="7"/>
      <c r="L66" s="7"/>
    </row>
    <row r="67" spans="1:12" s="3" customFormat="1" ht="15" customHeight="1" x14ac:dyDescent="0.2">
      <c r="A67" s="256" t="s">
        <v>96</v>
      </c>
      <c r="B67" s="46" t="s">
        <v>97</v>
      </c>
      <c r="C67" s="361">
        <f>[10]B!C203</f>
        <v>0</v>
      </c>
      <c r="D67" s="361">
        <f>[10]B!E203</f>
        <v>0</v>
      </c>
      <c r="E67" s="29">
        <f>[10]B!$AL$203</f>
        <v>0</v>
      </c>
      <c r="F67" s="7"/>
      <c r="G67" s="7"/>
      <c r="H67" s="7"/>
      <c r="I67" s="7"/>
      <c r="J67" s="7"/>
      <c r="K67" s="7"/>
      <c r="L67" s="7"/>
    </row>
    <row r="68" spans="1:12" s="3" customFormat="1" ht="15" customHeight="1" x14ac:dyDescent="0.2">
      <c r="A68" s="256" t="s">
        <v>98</v>
      </c>
      <c r="B68" s="46" t="s">
        <v>99</v>
      </c>
      <c r="C68" s="361">
        <f>[10]B!C204</f>
        <v>445</v>
      </c>
      <c r="D68" s="361">
        <f>[10]B!E204</f>
        <v>440</v>
      </c>
      <c r="E68" s="29">
        <f>[10]B!$AL$204</f>
        <v>17036800</v>
      </c>
      <c r="F68" s="7"/>
      <c r="G68" s="7"/>
      <c r="H68" s="7"/>
      <c r="I68" s="7"/>
      <c r="J68" s="7"/>
      <c r="K68" s="7"/>
      <c r="L68" s="7"/>
    </row>
    <row r="69" spans="1:12" s="3" customFormat="1" ht="15" customHeight="1" x14ac:dyDescent="0.2">
      <c r="A69" s="256" t="s">
        <v>100</v>
      </c>
      <c r="B69" s="46" t="s">
        <v>101</v>
      </c>
      <c r="C69" s="361">
        <f>[10]B!C205</f>
        <v>125</v>
      </c>
      <c r="D69" s="361">
        <f>[10]B!E205</f>
        <v>125</v>
      </c>
      <c r="E69" s="29">
        <f>[10]B!$AL$205</f>
        <v>977500</v>
      </c>
      <c r="F69" s="7"/>
      <c r="G69" s="7"/>
      <c r="H69" s="7"/>
      <c r="I69" s="7"/>
      <c r="J69" s="7"/>
      <c r="K69" s="7"/>
      <c r="L69" s="7"/>
    </row>
    <row r="70" spans="1:12" s="3" customFormat="1" ht="15" customHeight="1" x14ac:dyDescent="0.2">
      <c r="A70" s="256" t="s">
        <v>102</v>
      </c>
      <c r="B70" s="46" t="s">
        <v>103</v>
      </c>
      <c r="C70" s="361">
        <f>[10]B!C206</f>
        <v>128</v>
      </c>
      <c r="D70" s="361">
        <f>[10]B!E206</f>
        <v>127</v>
      </c>
      <c r="E70" s="29">
        <f>[10]B!$AL$206</f>
        <v>9224010</v>
      </c>
      <c r="F70" s="7"/>
      <c r="G70" s="7"/>
      <c r="H70" s="7"/>
      <c r="I70" s="7"/>
      <c r="J70" s="7"/>
      <c r="K70" s="7"/>
      <c r="L70" s="7"/>
    </row>
    <row r="71" spans="1:12" s="3" customFormat="1" ht="15" customHeight="1" x14ac:dyDescent="0.2">
      <c r="A71" s="456" t="s">
        <v>104</v>
      </c>
      <c r="B71" s="457" t="s">
        <v>105</v>
      </c>
      <c r="C71" s="358"/>
      <c r="D71" s="358"/>
      <c r="E71" s="358"/>
      <c r="F71" s="7"/>
      <c r="G71" s="7"/>
      <c r="H71" s="7"/>
      <c r="I71" s="7"/>
      <c r="J71" s="7"/>
      <c r="K71" s="7"/>
      <c r="L71" s="7"/>
    </row>
    <row r="72" spans="1:12" s="3" customFormat="1" ht="15" customHeight="1" x14ac:dyDescent="0.2">
      <c r="A72" s="256" t="s">
        <v>106</v>
      </c>
      <c r="B72" s="46" t="s">
        <v>107</v>
      </c>
      <c r="C72" s="361">
        <f>[10]B!C208</f>
        <v>0</v>
      </c>
      <c r="D72" s="361">
        <f>[10]B!E208</f>
        <v>0</v>
      </c>
      <c r="E72" s="29">
        <f>[10]B!$AL$208</f>
        <v>0</v>
      </c>
      <c r="F72" s="7"/>
      <c r="G72" s="7"/>
      <c r="H72" s="7"/>
      <c r="I72" s="7"/>
      <c r="J72" s="7"/>
      <c r="K72" s="7"/>
      <c r="L72" s="7"/>
    </row>
    <row r="73" spans="1:12" s="3" customFormat="1" ht="15" customHeight="1" x14ac:dyDescent="0.2">
      <c r="A73" s="256" t="s">
        <v>108</v>
      </c>
      <c r="B73" s="46" t="s">
        <v>109</v>
      </c>
      <c r="C73" s="361">
        <f>[10]B!C209</f>
        <v>0</v>
      </c>
      <c r="D73" s="361">
        <f>[10]B!E209</f>
        <v>0</v>
      </c>
      <c r="E73" s="29">
        <f>[10]B!$AL$209</f>
        <v>0</v>
      </c>
      <c r="F73" s="7"/>
      <c r="G73" s="7"/>
      <c r="H73" s="7"/>
      <c r="I73" s="7"/>
      <c r="J73" s="7"/>
      <c r="K73" s="7"/>
      <c r="L73" s="7"/>
    </row>
    <row r="74" spans="1:12" s="3" customFormat="1" ht="15" customHeight="1" x14ac:dyDescent="0.2">
      <c r="A74" s="256" t="s">
        <v>110</v>
      </c>
      <c r="B74" s="46" t="s">
        <v>111</v>
      </c>
      <c r="C74" s="361">
        <f>[10]B!C210</f>
        <v>0</v>
      </c>
      <c r="D74" s="361">
        <f>[10]B!E210</f>
        <v>0</v>
      </c>
      <c r="E74" s="29">
        <f>[10]B!$AL$210</f>
        <v>0</v>
      </c>
      <c r="F74" s="7"/>
      <c r="G74" s="7"/>
      <c r="H74" s="7"/>
      <c r="I74" s="7"/>
      <c r="J74" s="7"/>
      <c r="K74" s="7"/>
      <c r="L74" s="7"/>
    </row>
    <row r="75" spans="1:12" s="3" customFormat="1" ht="15" customHeight="1" x14ac:dyDescent="0.2">
      <c r="A75" s="256" t="s">
        <v>112</v>
      </c>
      <c r="B75" s="46" t="s">
        <v>113</v>
      </c>
      <c r="C75" s="361">
        <f>[10]B!C211</f>
        <v>125</v>
      </c>
      <c r="D75" s="361">
        <f>[10]B!E211</f>
        <v>125</v>
      </c>
      <c r="E75" s="29">
        <f>[10]B!$AL$211</f>
        <v>7218750</v>
      </c>
      <c r="F75" s="7"/>
      <c r="G75" s="7"/>
      <c r="H75" s="7"/>
      <c r="I75" s="7"/>
      <c r="J75" s="7"/>
      <c r="K75" s="7"/>
      <c r="L75" s="7"/>
    </row>
    <row r="76" spans="1:12" s="3" customFormat="1" ht="15" customHeight="1" x14ac:dyDescent="0.2">
      <c r="A76" s="257" t="s">
        <v>114</v>
      </c>
      <c r="B76" s="49" t="s">
        <v>115</v>
      </c>
      <c r="C76" s="361">
        <f>[10]B!C212</f>
        <v>478</v>
      </c>
      <c r="D76" s="361">
        <f>[10]B!E212</f>
        <v>478</v>
      </c>
      <c r="E76" s="29">
        <f>[10]B!$AL$212</f>
        <v>45978820</v>
      </c>
      <c r="F76" s="7"/>
      <c r="G76" s="7"/>
      <c r="H76" s="7"/>
      <c r="I76" s="7"/>
      <c r="J76" s="7"/>
      <c r="K76" s="7"/>
      <c r="L76" s="7"/>
    </row>
    <row r="77" spans="1:12" s="3" customFormat="1" ht="20.100000000000001" customHeight="1" x14ac:dyDescent="0.2">
      <c r="A77" s="258"/>
      <c r="B77" s="50" t="s">
        <v>79</v>
      </c>
      <c r="C77" s="362">
        <f>SUM(C60:C76)</f>
        <v>5778</v>
      </c>
      <c r="D77" s="362">
        <f t="shared" ref="D77:E77" si="0">SUM(D60:D76)</f>
        <v>5496</v>
      </c>
      <c r="E77" s="359">
        <f t="shared" si="0"/>
        <v>370462220</v>
      </c>
      <c r="F77" s="7"/>
      <c r="G77" s="7"/>
      <c r="H77" s="7"/>
      <c r="I77" s="7"/>
      <c r="J77" s="7"/>
      <c r="K77" s="7"/>
      <c r="L77" s="7"/>
    </row>
    <row r="78" spans="1:12" s="3" customFormat="1" ht="24.95" customHeight="1" x14ac:dyDescent="0.2">
      <c r="A78" s="52" t="s">
        <v>116</v>
      </c>
      <c r="B78" s="53"/>
      <c r="C78" s="363"/>
      <c r="D78" s="363"/>
      <c r="E78" s="55"/>
      <c r="F78" s="7"/>
      <c r="G78" s="7"/>
      <c r="H78" s="7"/>
      <c r="I78" s="7"/>
      <c r="J78" s="7"/>
      <c r="K78" s="7"/>
      <c r="L78" s="7"/>
    </row>
    <row r="79" spans="1:12" s="3" customFormat="1" ht="39.950000000000003" customHeight="1" x14ac:dyDescent="0.2">
      <c r="A79" s="8" t="s">
        <v>3</v>
      </c>
      <c r="B79" s="56" t="s">
        <v>117</v>
      </c>
      <c r="C79" s="536" t="s">
        <v>5</v>
      </c>
      <c r="D79" s="57" t="s">
        <v>6</v>
      </c>
      <c r="E79" s="536" t="s">
        <v>7</v>
      </c>
      <c r="F79" s="7"/>
      <c r="G79" s="7"/>
      <c r="H79" s="7"/>
      <c r="I79" s="7"/>
      <c r="J79" s="7"/>
      <c r="K79" s="7"/>
      <c r="L79" s="7"/>
    </row>
    <row r="80" spans="1:12" s="3" customFormat="1" ht="15" customHeight="1" x14ac:dyDescent="0.2">
      <c r="A80" s="243">
        <v>3003001</v>
      </c>
      <c r="B80" s="58" t="s">
        <v>118</v>
      </c>
      <c r="C80" s="364">
        <f>[10]B!C3150</f>
        <v>6</v>
      </c>
      <c r="D80" s="365">
        <f>[10]B!$E$3150</f>
        <v>6</v>
      </c>
      <c r="E80" s="28">
        <f>[10]B!$AL$3150</f>
        <v>50520</v>
      </c>
      <c r="F80" s="7"/>
      <c r="G80" s="7"/>
      <c r="H80" s="7"/>
      <c r="I80" s="7"/>
      <c r="J80" s="7"/>
      <c r="K80" s="7"/>
      <c r="L80" s="7"/>
    </row>
    <row r="81" spans="1:22" s="3" customFormat="1" ht="15" customHeight="1" x14ac:dyDescent="0.2">
      <c r="A81" s="241" t="s">
        <v>119</v>
      </c>
      <c r="B81" s="59" t="s">
        <v>120</v>
      </c>
      <c r="C81" s="366">
        <f>[10]B!C3151</f>
        <v>0</v>
      </c>
      <c r="D81" s="367">
        <f>[10]B!$E$3151</f>
        <v>0</v>
      </c>
      <c r="E81" s="29">
        <f>[10]B!$AL$3151</f>
        <v>0</v>
      </c>
      <c r="F81" s="7"/>
      <c r="G81" s="7"/>
      <c r="H81" s="7"/>
      <c r="I81" s="7"/>
      <c r="J81" s="7"/>
      <c r="K81" s="7"/>
      <c r="L81" s="7"/>
    </row>
    <row r="82" spans="1:22" s="3" customFormat="1" ht="15" customHeight="1" x14ac:dyDescent="0.2">
      <c r="A82" s="241" t="s">
        <v>121</v>
      </c>
      <c r="B82" s="59" t="s">
        <v>122</v>
      </c>
      <c r="C82" s="366">
        <f>[10]B!C3152</f>
        <v>0</v>
      </c>
      <c r="D82" s="366">
        <f>[10]B!$E$3152</f>
        <v>0</v>
      </c>
      <c r="E82" s="29">
        <f>[10]B!$AL$3152</f>
        <v>0</v>
      </c>
      <c r="F82" s="7"/>
      <c r="G82" s="7"/>
      <c r="H82" s="7"/>
      <c r="I82" s="7"/>
      <c r="J82" s="7"/>
      <c r="K82" s="7"/>
      <c r="L82" s="7"/>
    </row>
    <row r="83" spans="1:22" s="3" customFormat="1" ht="15" customHeight="1" x14ac:dyDescent="0.2">
      <c r="A83" s="241" t="s">
        <v>123</v>
      </c>
      <c r="B83" s="59" t="s">
        <v>124</v>
      </c>
      <c r="C83" s="366">
        <f>[10]B!C3153</f>
        <v>0</v>
      </c>
      <c r="D83" s="366">
        <f>[10]B!$E$3153</f>
        <v>0</v>
      </c>
      <c r="E83" s="29">
        <f>[10]B!$AL$3153</f>
        <v>0</v>
      </c>
      <c r="F83" s="7"/>
      <c r="G83" s="7"/>
      <c r="H83" s="7"/>
      <c r="I83" s="7"/>
      <c r="J83" s="7"/>
      <c r="K83" s="7"/>
      <c r="L83" s="7"/>
    </row>
    <row r="84" spans="1:22" s="3" customFormat="1" ht="15" customHeight="1" x14ac:dyDescent="0.2">
      <c r="A84" s="253" t="s">
        <v>125</v>
      </c>
      <c r="B84" s="60" t="s">
        <v>126</v>
      </c>
      <c r="C84" s="368">
        <f>[10]B!C3154</f>
        <v>0</v>
      </c>
      <c r="D84" s="368">
        <f>[10]B!$E$3154</f>
        <v>0</v>
      </c>
      <c r="E84" s="61">
        <f>[10]B!$AL$3154</f>
        <v>0</v>
      </c>
      <c r="F84" s="7"/>
      <c r="G84" s="7"/>
      <c r="H84" s="7"/>
      <c r="I84" s="7"/>
      <c r="J84" s="7"/>
      <c r="K84" s="7"/>
      <c r="L84" s="7"/>
    </row>
    <row r="85" spans="1:22" s="3" customFormat="1" ht="15" customHeight="1" x14ac:dyDescent="0.2">
      <c r="A85" s="258"/>
      <c r="B85" s="62" t="s">
        <v>79</v>
      </c>
      <c r="C85" s="369">
        <f>SUM(C80:C84)</f>
        <v>6</v>
      </c>
      <c r="D85" s="369">
        <f>SUM(D80:D84)</f>
        <v>6</v>
      </c>
      <c r="E85" s="370">
        <f>SUM(E80:E84)</f>
        <v>50520</v>
      </c>
      <c r="F85" s="7"/>
      <c r="G85" s="7"/>
      <c r="H85" s="7"/>
      <c r="I85" s="7"/>
      <c r="J85" s="7"/>
      <c r="K85" s="7"/>
      <c r="L85" s="7"/>
    </row>
    <row r="86" spans="1:22" s="67" customFormat="1" ht="24.95" customHeight="1" x14ac:dyDescent="0.2">
      <c r="A86" s="549" t="s">
        <v>127</v>
      </c>
      <c r="B86" s="549"/>
      <c r="C86" s="371"/>
      <c r="D86" s="371"/>
      <c r="E86" s="66"/>
    </row>
    <row r="87" spans="1:22" s="3" customFormat="1" ht="39.950000000000003" customHeight="1" x14ac:dyDescent="0.2">
      <c r="A87" s="8" t="s">
        <v>3</v>
      </c>
      <c r="B87" s="56" t="s">
        <v>128</v>
      </c>
      <c r="C87" s="536" t="s">
        <v>5</v>
      </c>
      <c r="D87" s="57" t="s">
        <v>6</v>
      </c>
      <c r="E87" s="536" t="s">
        <v>7</v>
      </c>
      <c r="F87" s="7"/>
      <c r="G87" s="7"/>
      <c r="H87" s="7"/>
      <c r="I87" s="7"/>
      <c r="J87" s="7"/>
      <c r="K87" s="7"/>
      <c r="L87" s="7"/>
    </row>
    <row r="88" spans="1:22" s="3" customFormat="1" ht="15" customHeight="1" x14ac:dyDescent="0.2">
      <c r="A88" s="243">
        <v>2401061</v>
      </c>
      <c r="B88" s="58" t="s">
        <v>129</v>
      </c>
      <c r="C88" s="364">
        <f>[10]B!$C$2951</f>
        <v>131</v>
      </c>
      <c r="D88" s="364">
        <f>[10]B!$E$2951</f>
        <v>131</v>
      </c>
      <c r="E88" s="28">
        <f>[10]B!$AL$2951</f>
        <v>2947500</v>
      </c>
      <c r="F88" s="7"/>
      <c r="G88" s="7"/>
      <c r="H88" s="7"/>
      <c r="I88" s="7"/>
      <c r="J88" s="7"/>
      <c r="K88" s="7"/>
      <c r="L88" s="7"/>
    </row>
    <row r="89" spans="1:22" s="3" customFormat="1" ht="15" customHeight="1" x14ac:dyDescent="0.2">
      <c r="A89" s="241" t="s">
        <v>130</v>
      </c>
      <c r="B89" s="59" t="s">
        <v>131</v>
      </c>
      <c r="C89" s="366">
        <f>[10]B!$C$2952</f>
        <v>210</v>
      </c>
      <c r="D89" s="366">
        <f>[10]B!$E$2952</f>
        <v>210</v>
      </c>
      <c r="E89" s="29">
        <f>[10]B!$AL$2952</f>
        <v>14863800</v>
      </c>
      <c r="F89" s="7"/>
      <c r="G89" s="7"/>
      <c r="H89" s="7"/>
      <c r="I89" s="7"/>
      <c r="J89" s="7"/>
      <c r="K89" s="7"/>
      <c r="L89" s="7"/>
    </row>
    <row r="90" spans="1:22" s="3" customFormat="1" ht="15" customHeight="1" x14ac:dyDescent="0.2">
      <c r="A90" s="241" t="s">
        <v>132</v>
      </c>
      <c r="B90" s="59" t="s">
        <v>133</v>
      </c>
      <c r="C90" s="366">
        <f>[10]B!$C$2953</f>
        <v>0</v>
      </c>
      <c r="D90" s="366">
        <f>[10]B!$E$2953</f>
        <v>0</v>
      </c>
      <c r="E90" s="29">
        <f>[10]B!$AL$2953</f>
        <v>0</v>
      </c>
      <c r="F90" s="7"/>
      <c r="G90" s="7"/>
      <c r="H90" s="7"/>
      <c r="I90" s="7"/>
      <c r="J90" s="7"/>
      <c r="K90" s="7"/>
      <c r="L90" s="7"/>
    </row>
    <row r="91" spans="1:22" s="3" customFormat="1" ht="15" customHeight="1" x14ac:dyDescent="0.2">
      <c r="A91" s="241" t="s">
        <v>134</v>
      </c>
      <c r="B91" s="59" t="s">
        <v>135</v>
      </c>
      <c r="C91" s="366">
        <f>[10]B!$C$2954</f>
        <v>291</v>
      </c>
      <c r="D91" s="366">
        <f>[10]B!$E$2954</f>
        <v>279</v>
      </c>
      <c r="E91" s="29">
        <f>[10]B!$AL$2954</f>
        <v>862110</v>
      </c>
      <c r="F91" s="7"/>
      <c r="G91" s="7"/>
      <c r="H91" s="7"/>
      <c r="I91" s="7"/>
      <c r="J91" s="7"/>
      <c r="K91" s="7"/>
      <c r="L91" s="7"/>
    </row>
    <row r="92" spans="1:22" s="3" customFormat="1" ht="15" customHeight="1" x14ac:dyDescent="0.2">
      <c r="A92" s="241" t="s">
        <v>136</v>
      </c>
      <c r="B92" s="59" t="s">
        <v>137</v>
      </c>
      <c r="C92" s="366">
        <f>[10]B!$C$2955</f>
        <v>0</v>
      </c>
      <c r="D92" s="366">
        <f>[10]B!$E$2955</f>
        <v>0</v>
      </c>
      <c r="E92" s="29">
        <f>[10]B!$AL$2955</f>
        <v>0</v>
      </c>
      <c r="F92" s="7"/>
      <c r="G92" s="7"/>
      <c r="H92" s="7"/>
      <c r="I92" s="7"/>
      <c r="J92" s="7"/>
      <c r="K92" s="7"/>
      <c r="L92" s="7"/>
    </row>
    <row r="93" spans="1:22" s="3" customFormat="1" ht="15" customHeight="1" x14ac:dyDescent="0.2">
      <c r="A93" s="241" t="s">
        <v>138</v>
      </c>
      <c r="B93" s="59" t="s">
        <v>139</v>
      </c>
      <c r="C93" s="366">
        <f>[10]B!$C$2956</f>
        <v>0</v>
      </c>
      <c r="D93" s="366">
        <f>[10]B!$E$2956</f>
        <v>0</v>
      </c>
      <c r="E93" s="29">
        <f>[10]B!$AL$2956</f>
        <v>0</v>
      </c>
      <c r="F93" s="7"/>
      <c r="G93" s="7"/>
      <c r="H93" s="7"/>
      <c r="I93" s="7"/>
      <c r="J93" s="7"/>
      <c r="K93" s="7"/>
      <c r="L93" s="7"/>
      <c r="V93" s="68"/>
    </row>
    <row r="94" spans="1:22" s="3" customFormat="1" ht="15" customHeight="1" x14ac:dyDescent="0.2">
      <c r="A94" s="253" t="s">
        <v>140</v>
      </c>
      <c r="B94" s="60" t="s">
        <v>141</v>
      </c>
      <c r="C94" s="368">
        <f>[10]B!$C$2957</f>
        <v>0</v>
      </c>
      <c r="D94" s="368">
        <f>[10]B!$E$2957</f>
        <v>0</v>
      </c>
      <c r="E94" s="61">
        <f>[10]B!$AL$2957</f>
        <v>0</v>
      </c>
      <c r="F94" s="7"/>
      <c r="G94" s="7"/>
      <c r="H94" s="7"/>
      <c r="I94" s="7"/>
      <c r="J94" s="7"/>
      <c r="K94" s="7"/>
      <c r="L94" s="7"/>
      <c r="V94" s="68"/>
    </row>
    <row r="95" spans="1:22" s="3" customFormat="1" ht="15" customHeight="1" x14ac:dyDescent="0.2">
      <c r="A95" s="258"/>
      <c r="B95" s="62" t="s">
        <v>79</v>
      </c>
      <c r="C95" s="372">
        <f>SUM(C88:C94)</f>
        <v>632</v>
      </c>
      <c r="D95" s="372">
        <f>SUM(D88:D94)</f>
        <v>620</v>
      </c>
      <c r="E95" s="370">
        <f>SUM(E88:E94)</f>
        <v>18673410</v>
      </c>
      <c r="F95" s="7"/>
      <c r="G95" s="7"/>
      <c r="H95" s="7"/>
      <c r="I95" s="7"/>
      <c r="J95" s="7"/>
      <c r="K95" s="7"/>
      <c r="L95" s="7"/>
      <c r="V95" s="68"/>
    </row>
    <row r="96" spans="1:22" s="72" customFormat="1" ht="24.95" customHeight="1" x14ac:dyDescent="0.2">
      <c r="A96" s="548" t="s">
        <v>142</v>
      </c>
      <c r="B96" s="548"/>
      <c r="C96" s="373"/>
      <c r="D96" s="373"/>
      <c r="E96" s="43"/>
      <c r="F96" s="259"/>
      <c r="G96" s="259"/>
      <c r="H96" s="259"/>
      <c r="I96" s="259"/>
      <c r="J96" s="259"/>
      <c r="K96" s="259"/>
      <c r="L96" s="259"/>
      <c r="M96" s="259"/>
      <c r="N96" s="259"/>
      <c r="O96" s="71"/>
      <c r="V96" s="73"/>
    </row>
    <row r="97" spans="1:22" ht="39.950000000000003" customHeight="1" x14ac:dyDescent="0.2">
      <c r="A97" s="8" t="s">
        <v>3</v>
      </c>
      <c r="B97" s="8" t="s">
        <v>4</v>
      </c>
      <c r="C97" s="536" t="s">
        <v>5</v>
      </c>
      <c r="D97" s="57" t="s">
        <v>6</v>
      </c>
      <c r="E97" s="536" t="s">
        <v>7</v>
      </c>
      <c r="F97" s="260"/>
      <c r="G97" s="260"/>
      <c r="H97" s="260"/>
      <c r="I97" s="260"/>
      <c r="J97" s="260"/>
      <c r="K97" s="260"/>
      <c r="L97" s="260"/>
      <c r="M97" s="260"/>
      <c r="N97" s="260"/>
      <c r="O97" s="74"/>
      <c r="V97" s="75"/>
    </row>
    <row r="98" spans="1:22" ht="15" customHeight="1" x14ac:dyDescent="0.2">
      <c r="A98" s="243">
        <v>2004103</v>
      </c>
      <c r="B98" s="58" t="s">
        <v>143</v>
      </c>
      <c r="C98" s="364">
        <f>[10]B!$C$2628</f>
        <v>65</v>
      </c>
      <c r="D98" s="364">
        <f>[10]B!$E$2628</f>
        <v>60</v>
      </c>
      <c r="E98" s="28">
        <f>[10]B!$AL$2628</f>
        <v>9445200</v>
      </c>
      <c r="F98" s="260"/>
      <c r="G98" s="260"/>
      <c r="H98" s="260"/>
      <c r="I98" s="260"/>
      <c r="J98" s="260"/>
      <c r="K98" s="260"/>
      <c r="L98" s="260"/>
      <c r="M98" s="260"/>
      <c r="N98" s="260"/>
      <c r="O98" s="74"/>
      <c r="V98" s="75"/>
    </row>
    <row r="99" spans="1:22" ht="15" customHeight="1" x14ac:dyDescent="0.2">
      <c r="A99" s="253" t="s">
        <v>144</v>
      </c>
      <c r="B99" s="60" t="s">
        <v>145</v>
      </c>
      <c r="C99" s="366">
        <f>[10]B!$C$2629</f>
        <v>1</v>
      </c>
      <c r="D99" s="366">
        <f>[10]B!$E$2629</f>
        <v>1</v>
      </c>
      <c r="E99" s="29">
        <f>[10]B!$AL$2629</f>
        <v>165620</v>
      </c>
      <c r="F99" s="260"/>
      <c r="G99" s="260"/>
      <c r="H99" s="260"/>
      <c r="I99" s="260"/>
      <c r="J99" s="260"/>
      <c r="K99" s="260"/>
      <c r="L99" s="260"/>
      <c r="M99" s="260"/>
      <c r="N99" s="260"/>
      <c r="O99" s="74"/>
      <c r="V99" s="75"/>
    </row>
    <row r="100" spans="1:22" ht="28.5" x14ac:dyDescent="0.2">
      <c r="A100" s="261">
        <v>2004003</v>
      </c>
      <c r="B100" s="60" t="s">
        <v>146</v>
      </c>
      <c r="C100" s="368">
        <f>[10]B!C2630</f>
        <v>0</v>
      </c>
      <c r="D100" s="368">
        <f>[10]B!E2630</f>
        <v>0</v>
      </c>
      <c r="E100" s="61">
        <f>[10]B!$AL$2630</f>
        <v>0</v>
      </c>
      <c r="F100" s="260"/>
      <c r="G100" s="260"/>
      <c r="H100" s="260"/>
      <c r="I100" s="260"/>
      <c r="J100" s="260"/>
      <c r="K100" s="260"/>
      <c r="L100" s="260"/>
      <c r="M100" s="260"/>
      <c r="N100" s="260"/>
      <c r="O100" s="74"/>
      <c r="V100" s="75"/>
    </row>
    <row r="101" spans="1:22" ht="15" customHeight="1" x14ac:dyDescent="0.2">
      <c r="A101" s="258"/>
      <c r="B101" s="62" t="s">
        <v>79</v>
      </c>
      <c r="C101" s="369">
        <f>SUM(C98:C100)</f>
        <v>66</v>
      </c>
      <c r="D101" s="369">
        <f>SUM(D98:D100)</f>
        <v>61</v>
      </c>
      <c r="E101" s="370">
        <f>SUM(E98:E100)</f>
        <v>9610820</v>
      </c>
      <c r="F101" s="260"/>
      <c r="G101" s="260"/>
      <c r="H101" s="260"/>
      <c r="I101" s="260"/>
      <c r="J101" s="260"/>
      <c r="K101" s="260"/>
      <c r="L101" s="260"/>
      <c r="M101" s="260"/>
      <c r="N101" s="260"/>
      <c r="O101" s="74"/>
      <c r="V101" s="75"/>
    </row>
    <row r="102" spans="1:22" s="72" customFormat="1" ht="24.95" customHeight="1" x14ac:dyDescent="0.2">
      <c r="A102" s="548" t="s">
        <v>147</v>
      </c>
      <c r="B102" s="548"/>
      <c r="C102" s="360"/>
      <c r="D102" s="360"/>
      <c r="E102" s="43"/>
      <c r="F102" s="259"/>
      <c r="G102" s="259"/>
      <c r="H102" s="259"/>
      <c r="I102" s="259"/>
      <c r="J102" s="259"/>
      <c r="K102" s="259"/>
      <c r="L102" s="259"/>
      <c r="M102" s="259"/>
      <c r="N102" s="259"/>
      <c r="O102" s="259"/>
      <c r="P102" s="259"/>
      <c r="Q102" s="71"/>
      <c r="V102" s="76"/>
    </row>
    <row r="103" spans="1:22" ht="39.950000000000003" customHeight="1" x14ac:dyDescent="0.2">
      <c r="A103" s="8"/>
      <c r="B103" s="8" t="s">
        <v>148</v>
      </c>
      <c r="C103" s="536" t="s">
        <v>5</v>
      </c>
      <c r="D103" s="57" t="s">
        <v>6</v>
      </c>
      <c r="E103" s="536" t="s">
        <v>7</v>
      </c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74"/>
    </row>
    <row r="104" spans="1:22" ht="15" customHeight="1" x14ac:dyDescent="0.2">
      <c r="A104" s="262" t="s">
        <v>149</v>
      </c>
      <c r="B104" s="58" t="s">
        <v>150</v>
      </c>
      <c r="C104" s="374">
        <f>[10]B!C2976</f>
        <v>733</v>
      </c>
      <c r="D104" s="374">
        <f>[10]B!E2976</f>
        <v>733</v>
      </c>
      <c r="E104" s="28">
        <f>[10]B!$AL$2976</f>
        <v>3005660</v>
      </c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74"/>
    </row>
    <row r="105" spans="1:22" ht="15" customHeight="1" x14ac:dyDescent="0.2">
      <c r="A105" s="264" t="s">
        <v>151</v>
      </c>
      <c r="B105" s="59" t="s">
        <v>152</v>
      </c>
      <c r="C105" s="374">
        <f>[10]B!C2995</f>
        <v>594</v>
      </c>
      <c r="D105" s="374">
        <f>[10]B!E2995</f>
        <v>594</v>
      </c>
      <c r="E105" s="29">
        <f>[10]B!$AL$2995</f>
        <v>2001780</v>
      </c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74"/>
    </row>
    <row r="106" spans="1:22" ht="15" customHeight="1" x14ac:dyDescent="0.2">
      <c r="A106" s="264" t="s">
        <v>153</v>
      </c>
      <c r="B106" s="77" t="s">
        <v>154</v>
      </c>
      <c r="C106" s="374">
        <f>[10]B!C3013</f>
        <v>258</v>
      </c>
      <c r="D106" s="374">
        <f>[10]B!E3013</f>
        <v>258</v>
      </c>
      <c r="E106" s="29">
        <f>[10]B!$AL$3013</f>
        <v>2093730</v>
      </c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74"/>
    </row>
    <row r="107" spans="1:22" ht="15" customHeight="1" x14ac:dyDescent="0.2">
      <c r="A107" s="264" t="s">
        <v>155</v>
      </c>
      <c r="B107" s="59" t="s">
        <v>156</v>
      </c>
      <c r="C107" s="374">
        <f>[10]B!C3045</f>
        <v>66</v>
      </c>
      <c r="D107" s="374">
        <f>[10]B!E3045</f>
        <v>66</v>
      </c>
      <c r="E107" s="29">
        <f>[10]B!$AL$3045</f>
        <v>7125910</v>
      </c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74"/>
    </row>
    <row r="108" spans="1:22" ht="15" customHeight="1" x14ac:dyDescent="0.2">
      <c r="A108" s="264" t="s">
        <v>157</v>
      </c>
      <c r="B108" s="59" t="s">
        <v>158</v>
      </c>
      <c r="C108" s="374">
        <f>[10]B!C3073</f>
        <v>74</v>
      </c>
      <c r="D108" s="374">
        <f>[10]B!I3073</f>
        <v>74</v>
      </c>
      <c r="E108" s="29">
        <f>[10]B!AL3073</f>
        <v>2862610</v>
      </c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74"/>
    </row>
    <row r="109" spans="1:22" ht="15" customHeight="1" x14ac:dyDescent="0.2">
      <c r="A109" s="253"/>
      <c r="B109" s="60" t="s">
        <v>159</v>
      </c>
      <c r="C109" s="375">
        <f>[10]B!$C$3134</f>
        <v>0</v>
      </c>
      <c r="D109" s="376"/>
      <c r="E109" s="39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74"/>
    </row>
    <row r="110" spans="1:22" ht="15" customHeight="1" x14ac:dyDescent="0.2">
      <c r="A110" s="258"/>
      <c r="B110" s="62" t="s">
        <v>160</v>
      </c>
      <c r="C110" s="377">
        <f>SUM(C104:C109)</f>
        <v>1725</v>
      </c>
      <c r="D110" s="377">
        <f>SUM(D104:D108)</f>
        <v>1725</v>
      </c>
      <c r="E110" s="370">
        <f>SUM(E104:E108)</f>
        <v>17089690</v>
      </c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74"/>
    </row>
    <row r="111" spans="1:22" s="84" customFormat="1" ht="24.95" customHeight="1" x14ac:dyDescent="0.2">
      <c r="A111" s="80" t="s">
        <v>161</v>
      </c>
      <c r="B111" s="81"/>
      <c r="C111" s="378"/>
      <c r="D111" s="378"/>
      <c r="E111" s="83"/>
    </row>
    <row r="112" spans="1:22" s="84" customFormat="1" ht="39.950000000000003" customHeight="1" x14ac:dyDescent="0.2">
      <c r="A112" s="8" t="s">
        <v>3</v>
      </c>
      <c r="B112" s="8" t="s">
        <v>4</v>
      </c>
      <c r="C112" s="57" t="s">
        <v>162</v>
      </c>
      <c r="D112" s="57" t="s">
        <v>6</v>
      </c>
      <c r="E112" s="536" t="s">
        <v>7</v>
      </c>
    </row>
    <row r="113" spans="1:19" s="84" customFormat="1" ht="15" customHeight="1" x14ac:dyDescent="0.2">
      <c r="A113" s="243">
        <v>3001001</v>
      </c>
      <c r="B113" s="58" t="s">
        <v>163</v>
      </c>
      <c r="C113" s="379">
        <f>[10]B!$C$3137</f>
        <v>332</v>
      </c>
      <c r="D113" s="379">
        <f>[10]B!$E$3137</f>
        <v>332</v>
      </c>
      <c r="E113" s="28">
        <f>[10]B!$AL$3137</f>
        <v>7825240</v>
      </c>
    </row>
    <row r="114" spans="1:19" s="84" customFormat="1" ht="15" customHeight="1" x14ac:dyDescent="0.2">
      <c r="A114" s="253" t="s">
        <v>164</v>
      </c>
      <c r="B114" s="60" t="s">
        <v>165</v>
      </c>
      <c r="C114" s="380">
        <f>[10]B!$C$3138</f>
        <v>0</v>
      </c>
      <c r="D114" s="380">
        <f>[10]B!$E$3138</f>
        <v>0</v>
      </c>
      <c r="E114" s="61">
        <f>[10]B!$AL$3138</f>
        <v>0</v>
      </c>
    </row>
    <row r="115" spans="1:19" s="84" customFormat="1" ht="15" customHeight="1" x14ac:dyDescent="0.2">
      <c r="A115" s="258"/>
      <c r="B115" s="62" t="s">
        <v>160</v>
      </c>
      <c r="C115" s="381">
        <f>SUM(C113:C114)</f>
        <v>332</v>
      </c>
      <c r="D115" s="381">
        <f>SUM(D113:D114)</f>
        <v>332</v>
      </c>
      <c r="E115" s="86">
        <f>SUM(E113:E114)</f>
        <v>7825240</v>
      </c>
    </row>
    <row r="116" spans="1:19" s="84" customFormat="1" ht="24.95" customHeight="1" x14ac:dyDescent="0.2">
      <c r="A116" s="52" t="s">
        <v>166</v>
      </c>
      <c r="B116" s="87"/>
      <c r="C116" s="360"/>
      <c r="D116" s="360"/>
      <c r="E116" s="43"/>
    </row>
    <row r="117" spans="1:19" s="84" customFormat="1" ht="39.950000000000003" customHeight="1" x14ac:dyDescent="0.2">
      <c r="A117" s="8" t="s">
        <v>3</v>
      </c>
      <c r="B117" s="56" t="s">
        <v>4</v>
      </c>
      <c r="C117" s="57" t="s">
        <v>162</v>
      </c>
      <c r="D117" s="57" t="s">
        <v>6</v>
      </c>
      <c r="E117" s="536" t="s">
        <v>7</v>
      </c>
    </row>
    <row r="118" spans="1:19" s="84" customFormat="1" ht="15" customHeight="1" x14ac:dyDescent="0.2">
      <c r="A118" s="258" t="s">
        <v>167</v>
      </c>
      <c r="B118" s="60" t="s">
        <v>168</v>
      </c>
      <c r="C118" s="382">
        <f>[10]B!$C$1192</f>
        <v>2604</v>
      </c>
      <c r="D118" s="382">
        <f>[10]B!$E$1192</f>
        <v>2520</v>
      </c>
      <c r="E118" s="86">
        <f>[10]B!$AL$1192</f>
        <v>85201940</v>
      </c>
    </row>
    <row r="119" spans="1:19" ht="24.95" customHeight="1" x14ac:dyDescent="0.2">
      <c r="A119" s="3" t="s">
        <v>169</v>
      </c>
    </row>
    <row r="120" spans="1:19" ht="24.95" customHeight="1" x14ac:dyDescent="0.2">
      <c r="A120" s="550" t="s">
        <v>170</v>
      </c>
      <c r="B120" s="551"/>
      <c r="C120" s="556" t="s">
        <v>160</v>
      </c>
      <c r="D120" s="588" t="s">
        <v>171</v>
      </c>
      <c r="E120" s="589"/>
      <c r="F120" s="589"/>
      <c r="G120" s="589"/>
      <c r="H120" s="590" t="s">
        <v>172</v>
      </c>
      <c r="I120" s="591"/>
      <c r="J120" s="592"/>
      <c r="K120" s="593" t="s">
        <v>173</v>
      </c>
      <c r="L120" s="594"/>
      <c r="M120" s="595"/>
      <c r="N120" s="596" t="s">
        <v>174</v>
      </c>
      <c r="O120" s="599" t="s">
        <v>175</v>
      </c>
      <c r="P120" s="600"/>
      <c r="Q120" s="568" t="s">
        <v>176</v>
      </c>
      <c r="R120" s="568" t="s">
        <v>177</v>
      </c>
      <c r="S120" s="571" t="s">
        <v>7</v>
      </c>
    </row>
    <row r="121" spans="1:19" ht="20.100000000000001" customHeight="1" x14ac:dyDescent="0.2">
      <c r="A121" s="552"/>
      <c r="B121" s="553"/>
      <c r="C121" s="557"/>
      <c r="D121" s="574" t="s">
        <v>178</v>
      </c>
      <c r="E121" s="576" t="s">
        <v>179</v>
      </c>
      <c r="F121" s="577"/>
      <c r="G121" s="578" t="s">
        <v>180</v>
      </c>
      <c r="H121" s="580" t="s">
        <v>181</v>
      </c>
      <c r="I121" s="582" t="s">
        <v>182</v>
      </c>
      <c r="J121" s="584" t="s">
        <v>183</v>
      </c>
      <c r="K121" s="586" t="s">
        <v>184</v>
      </c>
      <c r="L121" s="587" t="s">
        <v>185</v>
      </c>
      <c r="M121" s="601" t="s">
        <v>186</v>
      </c>
      <c r="N121" s="597"/>
      <c r="O121" s="602" t="s">
        <v>187</v>
      </c>
      <c r="P121" s="603" t="s">
        <v>188</v>
      </c>
      <c r="Q121" s="569"/>
      <c r="R121" s="569"/>
      <c r="S121" s="572"/>
    </row>
    <row r="122" spans="1:19" ht="20.100000000000001" customHeight="1" x14ac:dyDescent="0.2">
      <c r="A122" s="554"/>
      <c r="B122" s="555"/>
      <c r="C122" s="558"/>
      <c r="D122" s="575"/>
      <c r="E122" s="88" t="s">
        <v>189</v>
      </c>
      <c r="F122" s="89" t="s">
        <v>190</v>
      </c>
      <c r="G122" s="579"/>
      <c r="H122" s="581"/>
      <c r="I122" s="583"/>
      <c r="J122" s="585"/>
      <c r="K122" s="586"/>
      <c r="L122" s="587"/>
      <c r="M122" s="601"/>
      <c r="N122" s="598"/>
      <c r="O122" s="602"/>
      <c r="P122" s="603"/>
      <c r="Q122" s="570"/>
      <c r="R122" s="570"/>
      <c r="S122" s="573"/>
    </row>
    <row r="123" spans="1:19" s="91" customFormat="1" ht="15" customHeight="1" x14ac:dyDescent="0.25">
      <c r="A123" s="559" t="s">
        <v>191</v>
      </c>
      <c r="B123" s="560"/>
      <c r="C123" s="383">
        <f>+C124+C125+C126+C127+C128+C129+C133+C134+C135</f>
        <v>146636</v>
      </c>
      <c r="D123" s="383">
        <f t="shared" ref="D123:P123" si="1">+D124+D125+D126+D127+D128+D129+D133+D134+D135</f>
        <v>145243</v>
      </c>
      <c r="E123" s="383">
        <f t="shared" si="1"/>
        <v>145243</v>
      </c>
      <c r="F123" s="383">
        <f t="shared" si="1"/>
        <v>0</v>
      </c>
      <c r="G123" s="383">
        <f t="shared" si="1"/>
        <v>1393</v>
      </c>
      <c r="H123" s="383">
        <f t="shared" si="1"/>
        <v>36991</v>
      </c>
      <c r="I123" s="383">
        <f t="shared" si="1"/>
        <v>72397</v>
      </c>
      <c r="J123" s="383">
        <f t="shared" si="1"/>
        <v>37248</v>
      </c>
      <c r="K123" s="383">
        <f t="shared" si="1"/>
        <v>0</v>
      </c>
      <c r="L123" s="383">
        <f t="shared" si="1"/>
        <v>0</v>
      </c>
      <c r="M123" s="383">
        <f t="shared" si="1"/>
        <v>0</v>
      </c>
      <c r="N123" s="383">
        <f t="shared" si="1"/>
        <v>0</v>
      </c>
      <c r="O123" s="383">
        <f t="shared" si="1"/>
        <v>0</v>
      </c>
      <c r="P123" s="383">
        <f t="shared" si="1"/>
        <v>417</v>
      </c>
      <c r="Q123" s="383">
        <f>+Q124+Q125+Q126+Q127+Q128+Q129+Q133+Q134+Q135</f>
        <v>0</v>
      </c>
      <c r="R123" s="383">
        <v>0</v>
      </c>
      <c r="S123" s="90">
        <f>SUM(S124:S128,S129,S133:S135)</f>
        <v>867548950</v>
      </c>
    </row>
    <row r="124" spans="1:19" ht="15" customHeight="1" x14ac:dyDescent="0.2">
      <c r="A124" s="92" t="s">
        <v>192</v>
      </c>
      <c r="B124" s="93" t="s">
        <v>193</v>
      </c>
      <c r="C124" s="384">
        <f>[10]B!C297</f>
        <v>46637</v>
      </c>
      <c r="D124" s="384">
        <f>[10]B!D297</f>
        <v>45886</v>
      </c>
      <c r="E124" s="384">
        <f>[10]B!E297</f>
        <v>45886</v>
      </c>
      <c r="F124" s="384">
        <f>[10]B!F297</f>
        <v>0</v>
      </c>
      <c r="G124" s="384">
        <f>[10]B!G297</f>
        <v>751</v>
      </c>
      <c r="H124" s="384">
        <f>[10]B!AA297</f>
        <v>18121</v>
      </c>
      <c r="I124" s="384">
        <f>[10]B!AB297</f>
        <v>12762</v>
      </c>
      <c r="J124" s="384">
        <f>[10]B!AC297</f>
        <v>15754</v>
      </c>
      <c r="K124" s="384">
        <f>[10]B!AD297</f>
        <v>0</v>
      </c>
      <c r="L124" s="384">
        <f>[10]B!AE297</f>
        <v>0</v>
      </c>
      <c r="M124" s="384">
        <f>[10]B!AF297</f>
        <v>0</v>
      </c>
      <c r="N124" s="384">
        <f>[10]B!AG297</f>
        <v>0</v>
      </c>
      <c r="O124" s="384">
        <f>[10]B!AH297</f>
        <v>0</v>
      </c>
      <c r="P124" s="384">
        <f>[10]B!AI297</f>
        <v>1</v>
      </c>
      <c r="Q124" s="384">
        <f>[10]B!AJ297</f>
        <v>0</v>
      </c>
      <c r="R124" s="385"/>
      <c r="S124" s="94">
        <f>[10]B!$AL$297</f>
        <v>78769370</v>
      </c>
    </row>
    <row r="125" spans="1:19" ht="15" customHeight="1" x14ac:dyDescent="0.2">
      <c r="A125" s="95" t="s">
        <v>194</v>
      </c>
      <c r="B125" s="96" t="s">
        <v>195</v>
      </c>
      <c r="C125" s="386">
        <f>[10]B!C375</f>
        <v>54311</v>
      </c>
      <c r="D125" s="386">
        <f>[10]B!D375</f>
        <v>53825</v>
      </c>
      <c r="E125" s="386">
        <f>[10]B!E375</f>
        <v>53825</v>
      </c>
      <c r="F125" s="386">
        <f>[10]B!F375</f>
        <v>0</v>
      </c>
      <c r="G125" s="386">
        <f>[10]B!G375</f>
        <v>486</v>
      </c>
      <c r="H125" s="386">
        <f>[10]B!AA375</f>
        <v>15772</v>
      </c>
      <c r="I125" s="386">
        <f>[10]B!AB375</f>
        <v>22187</v>
      </c>
      <c r="J125" s="386">
        <f>[10]B!AC375</f>
        <v>16352</v>
      </c>
      <c r="K125" s="386">
        <f>[10]B!AD375</f>
        <v>0</v>
      </c>
      <c r="L125" s="386">
        <f>[10]B!AE375</f>
        <v>0</v>
      </c>
      <c r="M125" s="386">
        <f>[10]B!AF375</f>
        <v>0</v>
      </c>
      <c r="N125" s="386">
        <f>[10]B!AG375</f>
        <v>0</v>
      </c>
      <c r="O125" s="386">
        <f>[10]B!AH375</f>
        <v>0</v>
      </c>
      <c r="P125" s="386">
        <f>[10]B!AI375</f>
        <v>77</v>
      </c>
      <c r="Q125" s="386">
        <f>[10]B!AJ375</f>
        <v>0</v>
      </c>
      <c r="R125" s="387"/>
      <c r="S125" s="97">
        <f>[10]B!$AL$375</f>
        <v>86267130</v>
      </c>
    </row>
    <row r="126" spans="1:19" ht="15" customHeight="1" x14ac:dyDescent="0.2">
      <c r="A126" s="95" t="s">
        <v>196</v>
      </c>
      <c r="B126" s="96" t="s">
        <v>197</v>
      </c>
      <c r="C126" s="386">
        <f>[10]B!C421</f>
        <v>3649</v>
      </c>
      <c r="D126" s="386">
        <f>[10]B!D421</f>
        <v>3636</v>
      </c>
      <c r="E126" s="386">
        <f>[10]B!E421</f>
        <v>3636</v>
      </c>
      <c r="F126" s="386">
        <f>[10]B!F421</f>
        <v>0</v>
      </c>
      <c r="G126" s="386">
        <f>[10]B!G421</f>
        <v>13</v>
      </c>
      <c r="H126" s="386">
        <f>[10]B!AA421</f>
        <v>225</v>
      </c>
      <c r="I126" s="386">
        <f>[10]B!AB421</f>
        <v>3363</v>
      </c>
      <c r="J126" s="386">
        <f>[10]B!AC421</f>
        <v>61</v>
      </c>
      <c r="K126" s="386">
        <f>[10]B!AD421</f>
        <v>0</v>
      </c>
      <c r="L126" s="386">
        <f>[10]B!AE421</f>
        <v>0</v>
      </c>
      <c r="M126" s="386">
        <f>[10]B!AF421</f>
        <v>0</v>
      </c>
      <c r="N126" s="386">
        <f>[10]B!AG421</f>
        <v>0</v>
      </c>
      <c r="O126" s="386">
        <f>[10]B!AH421</f>
        <v>0</v>
      </c>
      <c r="P126" s="386">
        <f>[10]B!AI421</f>
        <v>55</v>
      </c>
      <c r="Q126" s="386">
        <f>[10]B!AJ421</f>
        <v>0</v>
      </c>
      <c r="R126" s="387"/>
      <c r="S126" s="97">
        <f>[10]B!$AL$421</f>
        <v>17318220</v>
      </c>
    </row>
    <row r="127" spans="1:19" ht="15" customHeight="1" x14ac:dyDescent="0.2">
      <c r="A127" s="95" t="s">
        <v>198</v>
      </c>
      <c r="B127" s="96" t="s">
        <v>199</v>
      </c>
      <c r="C127" s="386">
        <f>[10]B!C435</f>
        <v>0</v>
      </c>
      <c r="D127" s="386">
        <f>[10]B!D435</f>
        <v>0</v>
      </c>
      <c r="E127" s="386">
        <f>[10]B!E435</f>
        <v>0</v>
      </c>
      <c r="F127" s="386">
        <f>[10]B!F435</f>
        <v>0</v>
      </c>
      <c r="G127" s="386">
        <f>[10]B!G435</f>
        <v>0</v>
      </c>
      <c r="H127" s="386">
        <f>[10]B!AA435</f>
        <v>0</v>
      </c>
      <c r="I127" s="386">
        <f>[10]B!AB435</f>
        <v>0</v>
      </c>
      <c r="J127" s="386">
        <f>[10]B!AC435</f>
        <v>0</v>
      </c>
      <c r="K127" s="386">
        <f>[10]B!AD435</f>
        <v>0</v>
      </c>
      <c r="L127" s="386">
        <f>[10]B!AE435</f>
        <v>0</v>
      </c>
      <c r="M127" s="386">
        <f>[10]B!AF435</f>
        <v>0</v>
      </c>
      <c r="N127" s="386">
        <f>[10]B!AG435</f>
        <v>0</v>
      </c>
      <c r="O127" s="386">
        <f>[10]B!AH435</f>
        <v>0</v>
      </c>
      <c r="P127" s="386">
        <f>[10]B!AI435</f>
        <v>3</v>
      </c>
      <c r="Q127" s="386">
        <f>[10]B!AJ435</f>
        <v>0</v>
      </c>
      <c r="R127" s="387"/>
      <c r="S127" s="97">
        <f>[10]B!$AL$435</f>
        <v>0</v>
      </c>
    </row>
    <row r="128" spans="1:19" ht="15" customHeight="1" x14ac:dyDescent="0.2">
      <c r="A128" s="98" t="s">
        <v>200</v>
      </c>
      <c r="B128" s="99" t="s">
        <v>201</v>
      </c>
      <c r="C128" s="388">
        <f>[10]B!C514</f>
        <v>3466</v>
      </c>
      <c r="D128" s="388">
        <f>[10]B!D514</f>
        <v>3438</v>
      </c>
      <c r="E128" s="388">
        <f>[10]B!E514</f>
        <v>3438</v>
      </c>
      <c r="F128" s="388">
        <f>[10]B!F514</f>
        <v>0</v>
      </c>
      <c r="G128" s="388">
        <f>[10]B!G514</f>
        <v>28</v>
      </c>
      <c r="H128" s="388">
        <f>[10]B!AA514</f>
        <v>1198</v>
      </c>
      <c r="I128" s="388">
        <f>[10]B!AB514</f>
        <v>983</v>
      </c>
      <c r="J128" s="388">
        <f>[10]B!AC514</f>
        <v>1285</v>
      </c>
      <c r="K128" s="388">
        <f>[10]B!AD514</f>
        <v>0</v>
      </c>
      <c r="L128" s="388">
        <f>[10]B!AE514</f>
        <v>0</v>
      </c>
      <c r="M128" s="388">
        <f>[10]B!AF514</f>
        <v>0</v>
      </c>
      <c r="N128" s="388">
        <f>[10]B!AG514</f>
        <v>0</v>
      </c>
      <c r="O128" s="388">
        <f>[10]B!AH514</f>
        <v>0</v>
      </c>
      <c r="P128" s="388">
        <f>[10]B!AI514</f>
        <v>207</v>
      </c>
      <c r="Q128" s="388">
        <f>[10]B!AJ514</f>
        <v>0</v>
      </c>
      <c r="R128" s="389"/>
      <c r="S128" s="100">
        <f>[10]B!$AL$514</f>
        <v>20189330</v>
      </c>
    </row>
    <row r="129" spans="1:19" ht="15" customHeight="1" x14ac:dyDescent="0.2">
      <c r="A129" s="561" t="s">
        <v>202</v>
      </c>
      <c r="B129" s="4" t="s">
        <v>203</v>
      </c>
      <c r="C129" s="390">
        <f>SUM(C130:C132)</f>
        <v>34145</v>
      </c>
      <c r="D129" s="391">
        <f>SUM(D130:D132)</f>
        <v>34040</v>
      </c>
      <c r="E129" s="392">
        <f t="shared" ref="E129:P129" si="2">SUM(E130:E132)</f>
        <v>34040</v>
      </c>
      <c r="F129" s="393">
        <f t="shared" si="2"/>
        <v>0</v>
      </c>
      <c r="G129" s="394">
        <f t="shared" si="2"/>
        <v>105</v>
      </c>
      <c r="H129" s="394">
        <f t="shared" si="2"/>
        <v>1369</v>
      </c>
      <c r="I129" s="394">
        <f t="shared" si="2"/>
        <v>30283</v>
      </c>
      <c r="J129" s="394">
        <f t="shared" si="2"/>
        <v>2493</v>
      </c>
      <c r="K129" s="394">
        <f t="shared" si="2"/>
        <v>0</v>
      </c>
      <c r="L129" s="394">
        <f t="shared" si="2"/>
        <v>0</v>
      </c>
      <c r="M129" s="394">
        <f t="shared" si="2"/>
        <v>0</v>
      </c>
      <c r="N129" s="394">
        <f t="shared" si="2"/>
        <v>0</v>
      </c>
      <c r="O129" s="394">
        <f t="shared" si="2"/>
        <v>0</v>
      </c>
      <c r="P129" s="394">
        <f t="shared" si="2"/>
        <v>65</v>
      </c>
      <c r="Q129" s="395">
        <f>SUM(Q130:Q132)</f>
        <v>0</v>
      </c>
      <c r="R129" s="396">
        <v>0</v>
      </c>
      <c r="S129" s="102">
        <f>SUM(S130:S132)</f>
        <v>656904730</v>
      </c>
    </row>
    <row r="130" spans="1:19" ht="15" customHeight="1" x14ac:dyDescent="0.2">
      <c r="A130" s="561"/>
      <c r="B130" s="103" t="s">
        <v>204</v>
      </c>
      <c r="C130" s="384">
        <f>[10]B!C573</f>
        <v>3999</v>
      </c>
      <c r="D130" s="384">
        <f>[10]B!D573</f>
        <v>3983</v>
      </c>
      <c r="E130" s="384">
        <f>[10]B!E573</f>
        <v>3983</v>
      </c>
      <c r="F130" s="384">
        <f>[10]B!F573</f>
        <v>0</v>
      </c>
      <c r="G130" s="384">
        <f>[10]B!G573</f>
        <v>16</v>
      </c>
      <c r="H130" s="384">
        <f>[10]B!AA573</f>
        <v>896</v>
      </c>
      <c r="I130" s="384">
        <f>[10]B!AB573</f>
        <v>2757</v>
      </c>
      <c r="J130" s="384">
        <f>[10]B!AC573</f>
        <v>346</v>
      </c>
      <c r="K130" s="384">
        <f>[10]B!AD573</f>
        <v>0</v>
      </c>
      <c r="L130" s="384">
        <f>[10]B!AE573</f>
        <v>0</v>
      </c>
      <c r="M130" s="384">
        <f>[10]B!AF573</f>
        <v>0</v>
      </c>
      <c r="N130" s="384">
        <f>[10]B!AG573</f>
        <v>0</v>
      </c>
      <c r="O130" s="384">
        <f>[10]B!AH573</f>
        <v>0</v>
      </c>
      <c r="P130" s="384">
        <f>[10]B!AI573</f>
        <v>10</v>
      </c>
      <c r="Q130" s="384">
        <f>[10]B!AJ573</f>
        <v>0</v>
      </c>
      <c r="R130" s="385"/>
      <c r="S130" s="104">
        <f>[10]B!$AL$573</f>
        <v>15245120</v>
      </c>
    </row>
    <row r="131" spans="1:19" ht="15" customHeight="1" x14ac:dyDescent="0.2">
      <c r="A131" s="561"/>
      <c r="B131" s="105" t="s">
        <v>205</v>
      </c>
      <c r="C131" s="386">
        <f>[10]B!C593</f>
        <v>23</v>
      </c>
      <c r="D131" s="386">
        <f>[10]B!D593</f>
        <v>23</v>
      </c>
      <c r="E131" s="386">
        <f>[10]B!E593</f>
        <v>23</v>
      </c>
      <c r="F131" s="386">
        <f>[10]B!F593</f>
        <v>0</v>
      </c>
      <c r="G131" s="386">
        <f>[10]B!G593</f>
        <v>0</v>
      </c>
      <c r="H131" s="386">
        <f>[10]B!AA593</f>
        <v>2</v>
      </c>
      <c r="I131" s="386">
        <f>[10]B!AB593</f>
        <v>21</v>
      </c>
      <c r="J131" s="386">
        <f>[10]B!AC593</f>
        <v>0</v>
      </c>
      <c r="K131" s="386">
        <f>[10]B!AD593</f>
        <v>0</v>
      </c>
      <c r="L131" s="386">
        <f>[10]B!AE593</f>
        <v>0</v>
      </c>
      <c r="M131" s="386">
        <f>[10]B!AF593</f>
        <v>0</v>
      </c>
      <c r="N131" s="386">
        <f>[10]B!AG593</f>
        <v>0</v>
      </c>
      <c r="O131" s="386">
        <f>[10]B!AH593</f>
        <v>0</v>
      </c>
      <c r="P131" s="386">
        <f>[10]B!AI593</f>
        <v>2</v>
      </c>
      <c r="Q131" s="386">
        <f>[10]B!AJ593</f>
        <v>0</v>
      </c>
      <c r="R131" s="387"/>
      <c r="S131" s="97">
        <f>[10]B!$AL$593</f>
        <v>81980</v>
      </c>
    </row>
    <row r="132" spans="1:19" ht="15" customHeight="1" x14ac:dyDescent="0.2">
      <c r="A132" s="562"/>
      <c r="B132" s="106" t="s">
        <v>206</v>
      </c>
      <c r="C132" s="397">
        <f>[10]B!C634</f>
        <v>30123</v>
      </c>
      <c r="D132" s="397">
        <f>[10]B!D634</f>
        <v>30034</v>
      </c>
      <c r="E132" s="397">
        <f>[10]B!E634</f>
        <v>30034</v>
      </c>
      <c r="F132" s="397">
        <f>[10]B!F634</f>
        <v>0</v>
      </c>
      <c r="G132" s="397">
        <f>[10]B!G634</f>
        <v>89</v>
      </c>
      <c r="H132" s="397">
        <f>[10]B!AA634</f>
        <v>471</v>
      </c>
      <c r="I132" s="397">
        <f>[10]B!AB634</f>
        <v>27505</v>
      </c>
      <c r="J132" s="397">
        <f>[10]B!AC634</f>
        <v>2147</v>
      </c>
      <c r="K132" s="397">
        <f>[10]B!AD634</f>
        <v>0</v>
      </c>
      <c r="L132" s="397">
        <f>[10]B!AE634</f>
        <v>0</v>
      </c>
      <c r="M132" s="397">
        <f>[10]B!AF634</f>
        <v>0</v>
      </c>
      <c r="N132" s="397">
        <f>[10]B!AG634</f>
        <v>0</v>
      </c>
      <c r="O132" s="397">
        <f>[10]B!AH634</f>
        <v>0</v>
      </c>
      <c r="P132" s="397">
        <f>[10]B!AI634</f>
        <v>53</v>
      </c>
      <c r="Q132" s="397">
        <f>[10]B!AJ634</f>
        <v>0</v>
      </c>
      <c r="R132" s="398"/>
      <c r="S132" s="97">
        <f>[10]B!$AL$634</f>
        <v>641577630</v>
      </c>
    </row>
    <row r="133" spans="1:19" ht="15" customHeight="1" x14ac:dyDescent="0.2">
      <c r="A133" s="92" t="s">
        <v>207</v>
      </c>
      <c r="B133" s="93" t="s">
        <v>208</v>
      </c>
      <c r="C133" s="384">
        <f>[10]B!C644</f>
        <v>597</v>
      </c>
      <c r="D133" s="384">
        <f>[10]B!D644</f>
        <v>597</v>
      </c>
      <c r="E133" s="384">
        <f>[10]B!E644</f>
        <v>597</v>
      </c>
      <c r="F133" s="384">
        <f>[10]B!F644</f>
        <v>0</v>
      </c>
      <c r="G133" s="384">
        <f>[10]B!G644</f>
        <v>0</v>
      </c>
      <c r="H133" s="384">
        <f>[10]B!AA644</f>
        <v>0</v>
      </c>
      <c r="I133" s="384">
        <f>[10]B!AB644</f>
        <v>7</v>
      </c>
      <c r="J133" s="384">
        <f>[10]B!AC644</f>
        <v>590</v>
      </c>
      <c r="K133" s="384">
        <f>[10]B!AD644</f>
        <v>0</v>
      </c>
      <c r="L133" s="384">
        <f>[10]B!AE644</f>
        <v>0</v>
      </c>
      <c r="M133" s="384">
        <f>[10]B!AF644</f>
        <v>0</v>
      </c>
      <c r="N133" s="384">
        <f>[10]B!AG644</f>
        <v>0</v>
      </c>
      <c r="O133" s="384">
        <f>[10]B!AH644</f>
        <v>0</v>
      </c>
      <c r="P133" s="384">
        <f>[10]B!AI644</f>
        <v>0</v>
      </c>
      <c r="Q133" s="384">
        <f>[10]B!AJ644</f>
        <v>0</v>
      </c>
      <c r="R133" s="385"/>
      <c r="S133" s="97">
        <f>[10]B!$AL$644</f>
        <v>1320740</v>
      </c>
    </row>
    <row r="134" spans="1:19" s="109" customFormat="1" ht="15" customHeight="1" x14ac:dyDescent="0.2">
      <c r="A134" s="95" t="s">
        <v>209</v>
      </c>
      <c r="B134" s="544" t="s">
        <v>210</v>
      </c>
      <c r="C134" s="386">
        <f>[10]B!C705</f>
        <v>73</v>
      </c>
      <c r="D134" s="386">
        <f>[10]B!D705</f>
        <v>72</v>
      </c>
      <c r="E134" s="386">
        <f>[10]B!E705</f>
        <v>72</v>
      </c>
      <c r="F134" s="386">
        <f>[10]B!F705</f>
        <v>0</v>
      </c>
      <c r="G134" s="386">
        <f>[10]B!G705</f>
        <v>1</v>
      </c>
      <c r="H134" s="386">
        <f>[10]B!AA705</f>
        <v>24</v>
      </c>
      <c r="I134" s="386">
        <f>[10]B!AB705</f>
        <v>33</v>
      </c>
      <c r="J134" s="386">
        <f>[10]B!AC705</f>
        <v>16</v>
      </c>
      <c r="K134" s="386">
        <f>[10]B!AD705</f>
        <v>0</v>
      </c>
      <c r="L134" s="386">
        <f>[10]B!AE705</f>
        <v>0</v>
      </c>
      <c r="M134" s="386">
        <f>[10]B!AF705</f>
        <v>0</v>
      </c>
      <c r="N134" s="386">
        <f>[10]B!AG705</f>
        <v>0</v>
      </c>
      <c r="O134" s="386">
        <f>[10]B!AH705</f>
        <v>0</v>
      </c>
      <c r="P134" s="386">
        <f>[10]B!AI705</f>
        <v>8</v>
      </c>
      <c r="Q134" s="386">
        <f>[10]B!AJ705</f>
        <v>0</v>
      </c>
      <c r="R134" s="387"/>
      <c r="S134" s="108">
        <f>[10]B!$AL$705</f>
        <v>121480</v>
      </c>
    </row>
    <row r="135" spans="1:19" ht="15" customHeight="1" x14ac:dyDescent="0.2">
      <c r="A135" s="95" t="s">
        <v>211</v>
      </c>
      <c r="B135" s="544" t="s">
        <v>212</v>
      </c>
      <c r="C135" s="388">
        <f>[10]B!C747</f>
        <v>3758</v>
      </c>
      <c r="D135" s="388">
        <f>[10]B!D747</f>
        <v>3749</v>
      </c>
      <c r="E135" s="388">
        <f>[10]B!E747</f>
        <v>3749</v>
      </c>
      <c r="F135" s="388">
        <f>[10]B!F747</f>
        <v>0</v>
      </c>
      <c r="G135" s="388">
        <f>[10]B!G747</f>
        <v>9</v>
      </c>
      <c r="H135" s="388">
        <f>[10]B!AA747</f>
        <v>282</v>
      </c>
      <c r="I135" s="388">
        <f>[10]B!AB747</f>
        <v>2779</v>
      </c>
      <c r="J135" s="388">
        <f>[10]B!AC747</f>
        <v>697</v>
      </c>
      <c r="K135" s="388">
        <f>[10]B!AD747</f>
        <v>0</v>
      </c>
      <c r="L135" s="388">
        <f>[10]B!AE747</f>
        <v>0</v>
      </c>
      <c r="M135" s="388">
        <f>[10]B!AF747</f>
        <v>0</v>
      </c>
      <c r="N135" s="388">
        <f>[10]B!AG747</f>
        <v>0</v>
      </c>
      <c r="O135" s="388">
        <f>[10]B!AH747</f>
        <v>0</v>
      </c>
      <c r="P135" s="388">
        <f>[10]B!AI747</f>
        <v>1</v>
      </c>
      <c r="Q135" s="388">
        <f>[10]B!AJ747</f>
        <v>0</v>
      </c>
      <c r="R135" s="389"/>
      <c r="S135" s="97">
        <f>[10]B!$AL$747</f>
        <v>6657950</v>
      </c>
    </row>
    <row r="136" spans="1:19" s="3" customFormat="1" ht="15" customHeight="1" x14ac:dyDescent="0.2">
      <c r="A136" s="559" t="s">
        <v>213</v>
      </c>
      <c r="B136" s="560"/>
      <c r="C136" s="399">
        <f t="shared" ref="C136:P136" si="3">+C137+C138+C139+C140+C144+C145</f>
        <v>5186</v>
      </c>
      <c r="D136" s="400">
        <f t="shared" si="3"/>
        <v>5095</v>
      </c>
      <c r="E136" s="392">
        <f t="shared" si="3"/>
        <v>5089</v>
      </c>
      <c r="F136" s="393">
        <f t="shared" si="3"/>
        <v>6</v>
      </c>
      <c r="G136" s="394">
        <f t="shared" si="3"/>
        <v>91</v>
      </c>
      <c r="H136" s="392">
        <f t="shared" si="3"/>
        <v>659</v>
      </c>
      <c r="I136" s="401">
        <f t="shared" si="3"/>
        <v>1414</v>
      </c>
      <c r="J136" s="393">
        <f t="shared" si="3"/>
        <v>3113</v>
      </c>
      <c r="K136" s="392">
        <f t="shared" si="3"/>
        <v>3</v>
      </c>
      <c r="L136" s="401">
        <f t="shared" si="3"/>
        <v>0</v>
      </c>
      <c r="M136" s="393">
        <f t="shared" si="3"/>
        <v>0</v>
      </c>
      <c r="N136" s="393">
        <f t="shared" si="3"/>
        <v>0</v>
      </c>
      <c r="O136" s="402">
        <f t="shared" si="3"/>
        <v>0</v>
      </c>
      <c r="P136" s="403">
        <f t="shared" si="3"/>
        <v>49</v>
      </c>
      <c r="Q136" s="404">
        <f>+Q137+Q138+Q139+Q140+Q144+Q145</f>
        <v>0</v>
      </c>
      <c r="R136" s="405">
        <f>+R137+R138+R139</f>
        <v>0</v>
      </c>
      <c r="S136" s="102">
        <f>+S137+S138+S139+S140+S144</f>
        <v>140558120</v>
      </c>
    </row>
    <row r="137" spans="1:19" ht="15" customHeight="1" x14ac:dyDescent="0.2">
      <c r="A137" s="92" t="s">
        <v>214</v>
      </c>
      <c r="B137" s="110" t="s">
        <v>215</v>
      </c>
      <c r="C137" s="384">
        <f>[10]B!C807</f>
        <v>2934</v>
      </c>
      <c r="D137" s="384">
        <f>[10]B!D807</f>
        <v>2897</v>
      </c>
      <c r="E137" s="384">
        <f>[10]B!E807</f>
        <v>2891</v>
      </c>
      <c r="F137" s="384">
        <f>[10]B!F807</f>
        <v>6</v>
      </c>
      <c r="G137" s="384">
        <f>[10]B!G807</f>
        <v>37</v>
      </c>
      <c r="H137" s="406">
        <f>[10]B!AA807</f>
        <v>376</v>
      </c>
      <c r="I137" s="406">
        <f>[10]B!AB807</f>
        <v>816</v>
      </c>
      <c r="J137" s="406">
        <f>[10]B!AC807</f>
        <v>1742</v>
      </c>
      <c r="K137" s="406">
        <f>[10]B!AD807</f>
        <v>2</v>
      </c>
      <c r="L137" s="406">
        <f>[10]B!AE807</f>
        <v>0</v>
      </c>
      <c r="M137" s="406">
        <f>[10]B!AF807</f>
        <v>0</v>
      </c>
      <c r="N137" s="406">
        <f>[10]B!AG807</f>
        <v>0</v>
      </c>
      <c r="O137" s="406">
        <f>[10]B!AH807</f>
        <v>0</v>
      </c>
      <c r="P137" s="406">
        <f>[10]B!AI807</f>
        <v>0</v>
      </c>
      <c r="Q137" s="406">
        <f>[10]B!AJ807</f>
        <v>0</v>
      </c>
      <c r="R137" s="407"/>
      <c r="S137" s="104">
        <f>[10]B!$AL$807</f>
        <v>30902240</v>
      </c>
    </row>
    <row r="138" spans="1:19" ht="15" customHeight="1" x14ac:dyDescent="0.2">
      <c r="A138" s="98" t="s">
        <v>216</v>
      </c>
      <c r="B138" s="111" t="s">
        <v>217</v>
      </c>
      <c r="C138" s="386">
        <f>[10]B!C830</f>
        <v>3</v>
      </c>
      <c r="D138" s="386">
        <f>[10]B!D830</f>
        <v>3</v>
      </c>
      <c r="E138" s="386">
        <f>[10]B!E830</f>
        <v>3</v>
      </c>
      <c r="F138" s="386">
        <f>[10]B!F830</f>
        <v>0</v>
      </c>
      <c r="G138" s="386">
        <f>[10]B!G830</f>
        <v>0</v>
      </c>
      <c r="H138" s="408">
        <f>[10]B!AA830</f>
        <v>0</v>
      </c>
      <c r="I138" s="408">
        <f>[10]B!AB830</f>
        <v>3</v>
      </c>
      <c r="J138" s="408">
        <f>[10]B!AC830</f>
        <v>0</v>
      </c>
      <c r="K138" s="408">
        <f>[10]B!AD830</f>
        <v>0</v>
      </c>
      <c r="L138" s="408">
        <f>[10]B!AE830</f>
        <v>0</v>
      </c>
      <c r="M138" s="408">
        <f>[10]B!AF830</f>
        <v>0</v>
      </c>
      <c r="N138" s="408">
        <f>[10]B!AG830</f>
        <v>0</v>
      </c>
      <c r="O138" s="408">
        <f>[10]B!AH830</f>
        <v>0</v>
      </c>
      <c r="P138" s="408">
        <f>[10]B!AI830</f>
        <v>0</v>
      </c>
      <c r="Q138" s="408">
        <f>[10]B!AJ830</f>
        <v>0</v>
      </c>
      <c r="R138" s="409"/>
      <c r="S138" s="97">
        <f>[10]B!$AL$830</f>
        <v>85320</v>
      </c>
    </row>
    <row r="139" spans="1:19" ht="15" customHeight="1" x14ac:dyDescent="0.2">
      <c r="A139" s="541" t="s">
        <v>218</v>
      </c>
      <c r="B139" s="113" t="s">
        <v>219</v>
      </c>
      <c r="C139" s="388">
        <f>[10]B!C860</f>
        <v>1675</v>
      </c>
      <c r="D139" s="388">
        <f>[10]B!D860</f>
        <v>1656</v>
      </c>
      <c r="E139" s="388">
        <f>[10]B!E860</f>
        <v>1656</v>
      </c>
      <c r="F139" s="388">
        <f>[10]B!F860</f>
        <v>0</v>
      </c>
      <c r="G139" s="388">
        <f>[10]B!G860</f>
        <v>19</v>
      </c>
      <c r="H139" s="410">
        <f>[10]B!AA860</f>
        <v>237</v>
      </c>
      <c r="I139" s="410">
        <f>[10]B!AB860</f>
        <v>237</v>
      </c>
      <c r="J139" s="410">
        <f>[10]B!AC860</f>
        <v>1201</v>
      </c>
      <c r="K139" s="410">
        <f>[10]B!AD860</f>
        <v>1</v>
      </c>
      <c r="L139" s="410">
        <f>[10]B!AE860</f>
        <v>0</v>
      </c>
      <c r="M139" s="410">
        <f>[10]B!AF860</f>
        <v>0</v>
      </c>
      <c r="N139" s="410">
        <f>[10]B!AG860</f>
        <v>0</v>
      </c>
      <c r="O139" s="410">
        <f>[10]B!AH860</f>
        <v>0</v>
      </c>
      <c r="P139" s="410">
        <f>[10]B!AI860</f>
        <v>1</v>
      </c>
      <c r="Q139" s="410">
        <f>[10]B!AJ860</f>
        <v>0</v>
      </c>
      <c r="R139" s="411"/>
      <c r="S139" s="97">
        <f>[10]B!$AL$860</f>
        <v>98752000</v>
      </c>
    </row>
    <row r="140" spans="1:19" ht="15" customHeight="1" x14ac:dyDescent="0.2">
      <c r="A140" s="563" t="s">
        <v>196</v>
      </c>
      <c r="B140" s="110" t="s">
        <v>220</v>
      </c>
      <c r="C140" s="412">
        <f>SUM(C141:C143)</f>
        <v>570</v>
      </c>
      <c r="D140" s="351">
        <f>SUM(D141:D143)</f>
        <v>535</v>
      </c>
      <c r="E140" s="459">
        <f t="shared" ref="E140:P140" si="4">SUM(E141:E143)</f>
        <v>535</v>
      </c>
      <c r="F140" s="460">
        <f t="shared" si="4"/>
        <v>0</v>
      </c>
      <c r="G140" s="461">
        <f t="shared" si="4"/>
        <v>35</v>
      </c>
      <c r="H140" s="462">
        <f t="shared" si="4"/>
        <v>44</v>
      </c>
      <c r="I140" s="463">
        <f t="shared" si="4"/>
        <v>356</v>
      </c>
      <c r="J140" s="464">
        <f t="shared" si="4"/>
        <v>170</v>
      </c>
      <c r="K140" s="462">
        <f t="shared" si="4"/>
        <v>0</v>
      </c>
      <c r="L140" s="463">
        <f t="shared" si="4"/>
        <v>0</v>
      </c>
      <c r="M140" s="464">
        <f t="shared" si="4"/>
        <v>0</v>
      </c>
      <c r="N140" s="464">
        <f>SUM(N141:N143)</f>
        <v>0</v>
      </c>
      <c r="O140" s="465">
        <f t="shared" si="4"/>
        <v>0</v>
      </c>
      <c r="P140" s="466">
        <f t="shared" si="4"/>
        <v>2</v>
      </c>
      <c r="Q140" s="467">
        <f>SUM(Q141:Q143)</f>
        <v>0</v>
      </c>
      <c r="R140" s="468">
        <f>SUM(R141:R144)</f>
        <v>0</v>
      </c>
      <c r="S140" s="97">
        <f>SUM(S141:S143)</f>
        <v>10818560</v>
      </c>
    </row>
    <row r="141" spans="1:19" ht="15" customHeight="1" x14ac:dyDescent="0.2">
      <c r="A141" s="563"/>
      <c r="B141" s="105" t="s">
        <v>221</v>
      </c>
      <c r="C141" s="384">
        <f>[10]B!C885-[10]B!C862-[10]B!C863</f>
        <v>504</v>
      </c>
      <c r="D141" s="384">
        <f>[10]B!D885-[10]B!D862-[10]B!D863</f>
        <v>471</v>
      </c>
      <c r="E141" s="384">
        <f>[10]B!E885-[10]B!E862-[10]B!E863</f>
        <v>471</v>
      </c>
      <c r="F141" s="384">
        <f>[10]B!F885-[10]B!F862-[10]B!F863</f>
        <v>0</v>
      </c>
      <c r="G141" s="384">
        <f>[10]B!G885-[10]B!G862-[10]B!G863</f>
        <v>33</v>
      </c>
      <c r="H141" s="406">
        <f>[10]B!AA885-[10]B!AA862-[10]B!AA863</f>
        <v>26</v>
      </c>
      <c r="I141" s="406">
        <f>[10]B!AB885-[10]B!AB862-[10]B!AB863</f>
        <v>322</v>
      </c>
      <c r="J141" s="406">
        <f>[10]B!AC885-[10]B!AC862-[10]B!AC863</f>
        <v>156</v>
      </c>
      <c r="K141" s="406">
        <f>[10]B!AD885-[10]B!AD862-[10]B!AD863</f>
        <v>0</v>
      </c>
      <c r="L141" s="406">
        <f>[10]B!AE885-[10]B!AE862-[10]B!AE863</f>
        <v>0</v>
      </c>
      <c r="M141" s="406">
        <f>[10]B!AF885-[10]B!AF862-[10]B!AF863</f>
        <v>0</v>
      </c>
      <c r="N141" s="406">
        <f>[10]B!AG885-[10]B!AG862-[10]B!AG863</f>
        <v>0</v>
      </c>
      <c r="O141" s="406">
        <f>[10]B!AH885-[10]B!AH862-[10]B!AH863</f>
        <v>0</v>
      </c>
      <c r="P141" s="406">
        <f>[10]B!AI885-[10]B!AI862-[10]B!AI863</f>
        <v>2</v>
      </c>
      <c r="Q141" s="406">
        <f>[10]B!AJ885-[10]B!AJ862-[10]B!AJ863</f>
        <v>0</v>
      </c>
      <c r="R141" s="407"/>
      <c r="S141" s="97">
        <f>[10]B!$AL$885-[10]B!$AL$862-[10]B!$AL$863</f>
        <v>9363200</v>
      </c>
    </row>
    <row r="142" spans="1:19" ht="15" customHeight="1" x14ac:dyDescent="0.2">
      <c r="A142" s="563"/>
      <c r="B142" s="105" t="s">
        <v>222</v>
      </c>
      <c r="C142" s="386">
        <f>[10]B!C862</f>
        <v>0</v>
      </c>
      <c r="D142" s="386">
        <f>[10]B!D862</f>
        <v>0</v>
      </c>
      <c r="E142" s="386">
        <f>[10]B!E862</f>
        <v>0</v>
      </c>
      <c r="F142" s="386">
        <f>[10]B!F862</f>
        <v>0</v>
      </c>
      <c r="G142" s="386">
        <f>[10]B!G862</f>
        <v>0</v>
      </c>
      <c r="H142" s="408">
        <f>[10]B!AA862</f>
        <v>0</v>
      </c>
      <c r="I142" s="408">
        <f>[10]B!AB862</f>
        <v>0</v>
      </c>
      <c r="J142" s="408">
        <f>[10]B!AC862</f>
        <v>0</v>
      </c>
      <c r="K142" s="408">
        <f>[10]B!AD862</f>
        <v>0</v>
      </c>
      <c r="L142" s="408">
        <f>[10]B!AE862</f>
        <v>0</v>
      </c>
      <c r="M142" s="408">
        <f>[10]B!AF862</f>
        <v>0</v>
      </c>
      <c r="N142" s="408">
        <f>[10]B!AG862</f>
        <v>0</v>
      </c>
      <c r="O142" s="408">
        <f>[10]B!AH862</f>
        <v>0</v>
      </c>
      <c r="P142" s="408">
        <f>[10]B!AI862</f>
        <v>0</v>
      </c>
      <c r="Q142" s="408">
        <f>[10]B!AJ862</f>
        <v>0</v>
      </c>
      <c r="R142" s="409"/>
      <c r="S142" s="97">
        <f>[10]B!$AL$862</f>
        <v>0</v>
      </c>
    </row>
    <row r="143" spans="1:19" ht="15" customHeight="1" x14ac:dyDescent="0.2">
      <c r="A143" s="563"/>
      <c r="B143" s="106" t="s">
        <v>223</v>
      </c>
      <c r="C143" s="388">
        <f>[10]B!C863</f>
        <v>66</v>
      </c>
      <c r="D143" s="388">
        <f>[10]B!D863</f>
        <v>64</v>
      </c>
      <c r="E143" s="388">
        <f>[10]B!E863</f>
        <v>64</v>
      </c>
      <c r="F143" s="388">
        <f>[10]B!F863</f>
        <v>0</v>
      </c>
      <c r="G143" s="388">
        <f>[10]B!G863</f>
        <v>2</v>
      </c>
      <c r="H143" s="410">
        <f>[10]B!AA863</f>
        <v>18</v>
      </c>
      <c r="I143" s="410">
        <f>[10]B!AB863</f>
        <v>34</v>
      </c>
      <c r="J143" s="410">
        <f>[10]B!AC863</f>
        <v>14</v>
      </c>
      <c r="K143" s="410">
        <f>[10]B!AD863</f>
        <v>0</v>
      </c>
      <c r="L143" s="410">
        <f>[10]B!AE863</f>
        <v>0</v>
      </c>
      <c r="M143" s="410">
        <f>[10]B!AF863</f>
        <v>0</v>
      </c>
      <c r="N143" s="410">
        <f>[10]B!AG863</f>
        <v>0</v>
      </c>
      <c r="O143" s="410">
        <f>[10]B!AH863</f>
        <v>0</v>
      </c>
      <c r="P143" s="410">
        <f>[10]B!AI863</f>
        <v>0</v>
      </c>
      <c r="Q143" s="410">
        <f>[10]B!AJ863</f>
        <v>0</v>
      </c>
      <c r="R143" s="411"/>
      <c r="S143" s="97">
        <f>[10]B!$AL$863</f>
        <v>1455360</v>
      </c>
    </row>
    <row r="144" spans="1:19" ht="15" customHeight="1" x14ac:dyDescent="0.2">
      <c r="A144" s="92" t="s">
        <v>198</v>
      </c>
      <c r="B144" s="114" t="s">
        <v>224</v>
      </c>
      <c r="C144" s="413">
        <f>[10]B!C926</f>
        <v>0</v>
      </c>
      <c r="D144" s="413">
        <f>[10]B!D926</f>
        <v>0</v>
      </c>
      <c r="E144" s="413">
        <f>[10]B!E926</f>
        <v>0</v>
      </c>
      <c r="F144" s="413">
        <f>[10]B!F926</f>
        <v>0</v>
      </c>
      <c r="G144" s="413">
        <f>[10]B!G926</f>
        <v>0</v>
      </c>
      <c r="H144" s="414">
        <f>[10]B!AA926</f>
        <v>0</v>
      </c>
      <c r="I144" s="414">
        <f>[10]B!AB926</f>
        <v>0</v>
      </c>
      <c r="J144" s="414">
        <f>[10]B!AC926</f>
        <v>0</v>
      </c>
      <c r="K144" s="414">
        <f>[10]B!AD926</f>
        <v>0</v>
      </c>
      <c r="L144" s="414">
        <f>[10]B!AE926</f>
        <v>0</v>
      </c>
      <c r="M144" s="414">
        <f>[10]B!AF926</f>
        <v>0</v>
      </c>
      <c r="N144" s="414">
        <f>[10]B!AG926</f>
        <v>0</v>
      </c>
      <c r="O144" s="414">
        <f>[10]B!AH926</f>
        <v>0</v>
      </c>
      <c r="P144" s="414">
        <f>[10]B!AI926</f>
        <v>46</v>
      </c>
      <c r="Q144" s="414">
        <f>[10]B!AJ926</f>
        <v>0</v>
      </c>
      <c r="R144" s="415"/>
      <c r="S144" s="97">
        <f>[10]B!$AL$926</f>
        <v>0</v>
      </c>
    </row>
    <row r="145" spans="1:24" s="117" customFormat="1" ht="15" customHeight="1" x14ac:dyDescent="0.2">
      <c r="A145" s="98"/>
      <c r="B145" s="115" t="s">
        <v>225</v>
      </c>
      <c r="C145" s="388">
        <f>[10]B!C970</f>
        <v>4</v>
      </c>
      <c r="D145" s="388">
        <f>[10]B!D970</f>
        <v>4</v>
      </c>
      <c r="E145" s="388">
        <f>[10]B!E970</f>
        <v>4</v>
      </c>
      <c r="F145" s="388">
        <f>[10]B!F970</f>
        <v>0</v>
      </c>
      <c r="G145" s="388">
        <f>[10]B!G970</f>
        <v>0</v>
      </c>
      <c r="H145" s="410">
        <f>[10]B!AA970</f>
        <v>2</v>
      </c>
      <c r="I145" s="410">
        <f>[10]B!AB970</f>
        <v>2</v>
      </c>
      <c r="J145" s="410">
        <f>[10]B!AC970</f>
        <v>0</v>
      </c>
      <c r="K145" s="410">
        <f>[10]B!AD970</f>
        <v>0</v>
      </c>
      <c r="L145" s="410">
        <f>[10]B!AE970</f>
        <v>0</v>
      </c>
      <c r="M145" s="410">
        <f>[10]B!AF970</f>
        <v>0</v>
      </c>
      <c r="N145" s="410">
        <f>[10]B!AG970</f>
        <v>0</v>
      </c>
      <c r="O145" s="410">
        <f>[10]B!AH970</f>
        <v>0</v>
      </c>
      <c r="P145" s="410">
        <f>[10]B!AI970</f>
        <v>0</v>
      </c>
      <c r="Q145" s="410">
        <f>[10]B!AJ970</f>
        <v>0</v>
      </c>
      <c r="R145" s="389"/>
      <c r="S145" s="116"/>
    </row>
    <row r="146" spans="1:24" s="117" customFormat="1" ht="15" customHeight="1" x14ac:dyDescent="0.2">
      <c r="A146" s="564" t="s">
        <v>226</v>
      </c>
      <c r="B146" s="565"/>
      <c r="C146" s="384">
        <f>[10]B!C655</f>
        <v>5310</v>
      </c>
      <c r="D146" s="384">
        <f>[10]B!D655</f>
        <v>5127</v>
      </c>
      <c r="E146" s="384">
        <f>[10]B!E655</f>
        <v>5127</v>
      </c>
      <c r="F146" s="384">
        <f>[10]B!F655</f>
        <v>0</v>
      </c>
      <c r="G146" s="384">
        <f>[10]B!G655</f>
        <v>183</v>
      </c>
      <c r="H146" s="406">
        <f>[10]B!AA655</f>
        <v>2972</v>
      </c>
      <c r="I146" s="406">
        <f>[10]B!AB655</f>
        <v>1158</v>
      </c>
      <c r="J146" s="406">
        <f>[10]B!AC655</f>
        <v>1180</v>
      </c>
      <c r="K146" s="406">
        <f>[10]B!AD655</f>
        <v>0</v>
      </c>
      <c r="L146" s="406">
        <f>[10]B!AE655</f>
        <v>0</v>
      </c>
      <c r="M146" s="406">
        <f>[10]B!AF655</f>
        <v>0</v>
      </c>
      <c r="N146" s="406">
        <f>[10]B!AG655</f>
        <v>0</v>
      </c>
      <c r="O146" s="406">
        <f>[10]B!AH655</f>
        <v>0</v>
      </c>
      <c r="P146" s="406">
        <f>[10]B!AI655</f>
        <v>0</v>
      </c>
      <c r="Q146" s="406">
        <f>[10]B!AJ655</f>
        <v>0</v>
      </c>
      <c r="R146" s="385"/>
      <c r="S146" s="116"/>
    </row>
    <row r="147" spans="1:24" s="3" customFormat="1" ht="15" customHeight="1" x14ac:dyDescent="0.2">
      <c r="A147" s="566" t="s">
        <v>227</v>
      </c>
      <c r="B147" s="567"/>
      <c r="C147" s="416">
        <f>[10]B!C1206</f>
        <v>0</v>
      </c>
      <c r="D147" s="416">
        <f>[10]B!D1206</f>
        <v>0</v>
      </c>
      <c r="E147" s="416">
        <f>[10]B!E1206</f>
        <v>0</v>
      </c>
      <c r="F147" s="416">
        <f>[10]B!F1206</f>
        <v>0</v>
      </c>
      <c r="G147" s="416">
        <f>[10]B!G1206</f>
        <v>0</v>
      </c>
      <c r="H147" s="417">
        <f>[10]B!AA1206</f>
        <v>0</v>
      </c>
      <c r="I147" s="417">
        <f>[10]B!AB1206</f>
        <v>0</v>
      </c>
      <c r="J147" s="417">
        <f>[10]B!AC1206</f>
        <v>0</v>
      </c>
      <c r="K147" s="417">
        <f>[10]B!AD1206</f>
        <v>0</v>
      </c>
      <c r="L147" s="417">
        <f>[10]B!AE1206</f>
        <v>0</v>
      </c>
      <c r="M147" s="417">
        <f>[10]B!AF1206</f>
        <v>0</v>
      </c>
      <c r="N147" s="417">
        <f>[10]B!AG1206</f>
        <v>0</v>
      </c>
      <c r="O147" s="417">
        <f>[10]B!AH1206</f>
        <v>0</v>
      </c>
      <c r="P147" s="417">
        <f>[10]B!AI1206</f>
        <v>0</v>
      </c>
      <c r="Q147" s="417">
        <f>[10]B!AJ1206</f>
        <v>0</v>
      </c>
      <c r="R147" s="418"/>
      <c r="S147" s="118">
        <f>[10]B!$AL$1206</f>
        <v>0</v>
      </c>
      <c r="T147" s="75"/>
    </row>
    <row r="148" spans="1:24" ht="20.45" customHeight="1" x14ac:dyDescent="0.2">
      <c r="A148" s="3" t="s">
        <v>228</v>
      </c>
      <c r="C148" s="4"/>
      <c r="R148" s="119"/>
      <c r="U148" s="120"/>
    </row>
    <row r="149" spans="1:24" ht="24.95" customHeight="1" x14ac:dyDescent="0.2">
      <c r="A149" s="610" t="s">
        <v>229</v>
      </c>
      <c r="B149" s="611"/>
      <c r="C149" s="556" t="s">
        <v>160</v>
      </c>
      <c r="D149" s="588" t="s">
        <v>230</v>
      </c>
      <c r="E149" s="589"/>
      <c r="F149" s="589"/>
      <c r="G149" s="609"/>
      <c r="H149" s="612" t="s">
        <v>172</v>
      </c>
      <c r="I149" s="612"/>
      <c r="J149" s="613"/>
      <c r="K149" s="614" t="s">
        <v>173</v>
      </c>
      <c r="L149" s="614"/>
      <c r="M149" s="614"/>
      <c r="N149" s="596" t="s">
        <v>174</v>
      </c>
      <c r="O149" s="599" t="s">
        <v>175</v>
      </c>
      <c r="P149" s="600"/>
      <c r="Q149" s="568" t="s">
        <v>176</v>
      </c>
      <c r="R149" s="608" t="s">
        <v>7</v>
      </c>
      <c r="U149" s="120"/>
    </row>
    <row r="150" spans="1:24" ht="20.100000000000001" customHeight="1" x14ac:dyDescent="0.2">
      <c r="A150" s="610"/>
      <c r="B150" s="611"/>
      <c r="C150" s="557"/>
      <c r="D150" s="574" t="s">
        <v>178</v>
      </c>
      <c r="E150" s="588" t="s">
        <v>179</v>
      </c>
      <c r="F150" s="609"/>
      <c r="G150" s="574" t="s">
        <v>180</v>
      </c>
      <c r="H150" s="580" t="s">
        <v>181</v>
      </c>
      <c r="I150" s="582" t="s">
        <v>182</v>
      </c>
      <c r="J150" s="584" t="s">
        <v>183</v>
      </c>
      <c r="K150" s="586" t="s">
        <v>184</v>
      </c>
      <c r="L150" s="587" t="s">
        <v>185</v>
      </c>
      <c r="M150" s="601" t="s">
        <v>186</v>
      </c>
      <c r="N150" s="597"/>
      <c r="O150" s="602" t="s">
        <v>187</v>
      </c>
      <c r="P150" s="603" t="s">
        <v>188</v>
      </c>
      <c r="Q150" s="569"/>
      <c r="R150" s="608"/>
      <c r="U150" s="120"/>
    </row>
    <row r="151" spans="1:24" ht="20.100000000000001" customHeight="1" x14ac:dyDescent="0.2">
      <c r="A151" s="610"/>
      <c r="B151" s="611"/>
      <c r="C151" s="558"/>
      <c r="D151" s="575"/>
      <c r="E151" s="121" t="s">
        <v>189</v>
      </c>
      <c r="F151" s="89" t="s">
        <v>190</v>
      </c>
      <c r="G151" s="575"/>
      <c r="H151" s="581"/>
      <c r="I151" s="583"/>
      <c r="J151" s="585"/>
      <c r="K151" s="586"/>
      <c r="L151" s="587"/>
      <c r="M151" s="601"/>
      <c r="N151" s="598"/>
      <c r="O151" s="602"/>
      <c r="P151" s="603"/>
      <c r="Q151" s="570"/>
      <c r="R151" s="608"/>
      <c r="U151" s="120"/>
    </row>
    <row r="152" spans="1:24" ht="15" customHeight="1" x14ac:dyDescent="0.2">
      <c r="A152" s="604" t="s">
        <v>231</v>
      </c>
      <c r="B152" s="605"/>
      <c r="C152" s="419">
        <f>[10]B!C1048</f>
        <v>0</v>
      </c>
      <c r="D152" s="420">
        <f>[10]B!D1048</f>
        <v>0</v>
      </c>
      <c r="E152" s="420">
        <f>[10]B!E1048</f>
        <v>0</v>
      </c>
      <c r="F152" s="420">
        <f>[10]B!F1048</f>
        <v>0</v>
      </c>
      <c r="G152" s="420">
        <f>[10]B!G1048</f>
        <v>0</v>
      </c>
      <c r="H152" s="420">
        <f>[10]B!AA1048</f>
        <v>0</v>
      </c>
      <c r="I152" s="420">
        <f>[10]B!AB1048</f>
        <v>0</v>
      </c>
      <c r="J152" s="420">
        <f>[10]B!AC1048</f>
        <v>0</v>
      </c>
      <c r="K152" s="420">
        <f>[10]B!AD1048</f>
        <v>0</v>
      </c>
      <c r="L152" s="420">
        <f>[10]B!AE1048</f>
        <v>0</v>
      </c>
      <c r="M152" s="420">
        <f>[10]B!AF1048</f>
        <v>0</v>
      </c>
      <c r="N152" s="420">
        <f>[10]B!AG1048</f>
        <v>0</v>
      </c>
      <c r="O152" s="420">
        <f>[10]B!AH1048</f>
        <v>0</v>
      </c>
      <c r="P152" s="420">
        <f>[10]B!AI1048</f>
        <v>8</v>
      </c>
      <c r="Q152" s="420">
        <f>[10]B!AJ1048</f>
        <v>0</v>
      </c>
      <c r="R152" s="122">
        <f>[10]B!AL1048</f>
        <v>0</v>
      </c>
      <c r="U152" s="120"/>
    </row>
    <row r="153" spans="1:24" ht="15" customHeight="1" x14ac:dyDescent="0.2">
      <c r="A153" s="123" t="s">
        <v>232</v>
      </c>
      <c r="B153" s="124"/>
      <c r="C153" s="421"/>
      <c r="D153" s="422"/>
      <c r="E153" s="423"/>
      <c r="F153" s="424"/>
      <c r="G153" s="425"/>
      <c r="H153" s="423"/>
      <c r="I153" s="426"/>
      <c r="J153" s="424"/>
      <c r="K153" s="423"/>
      <c r="L153" s="426"/>
      <c r="M153" s="424"/>
      <c r="N153" s="427"/>
      <c r="O153" s="423"/>
      <c r="P153" s="424"/>
      <c r="Q153" s="428"/>
      <c r="R153" s="428"/>
      <c r="U153" s="120"/>
    </row>
    <row r="154" spans="1:24" ht="15" customHeight="1" x14ac:dyDescent="0.2">
      <c r="A154" s="604" t="s">
        <v>233</v>
      </c>
      <c r="B154" s="605"/>
      <c r="C154" s="429">
        <f>[10]B!C1054</f>
        <v>0</v>
      </c>
      <c r="D154" s="430">
        <f>[10]B!D1054</f>
        <v>0</v>
      </c>
      <c r="E154" s="430">
        <f>[10]B!E1054</f>
        <v>0</v>
      </c>
      <c r="F154" s="430">
        <f>[10]B!F1054</f>
        <v>0</v>
      </c>
      <c r="G154" s="430">
        <f>[10]B!G1054</f>
        <v>0</v>
      </c>
      <c r="H154" s="430">
        <f>[10]B!AA1054</f>
        <v>0</v>
      </c>
      <c r="I154" s="430">
        <f>[10]B!AB1054</f>
        <v>0</v>
      </c>
      <c r="J154" s="430">
        <f>[10]B!AC1054</f>
        <v>0</v>
      </c>
      <c r="K154" s="430">
        <f>[10]B!AD1054</f>
        <v>0</v>
      </c>
      <c r="L154" s="430">
        <f>[10]B!AE1054</f>
        <v>0</v>
      </c>
      <c r="M154" s="430">
        <f>[10]B!AF1054</f>
        <v>0</v>
      </c>
      <c r="N154" s="430">
        <f>[10]B!AG1054</f>
        <v>0</v>
      </c>
      <c r="O154" s="430">
        <f>[10]B!AH1054</f>
        <v>0</v>
      </c>
      <c r="P154" s="430">
        <f>[10]B!AI1054</f>
        <v>0</v>
      </c>
      <c r="Q154" s="430">
        <f>[10]B!AJ1054</f>
        <v>0</v>
      </c>
      <c r="R154" s="97">
        <f>[10]B!AL1054</f>
        <v>0</v>
      </c>
      <c r="U154" s="120"/>
    </row>
    <row r="155" spans="1:24" ht="15" customHeight="1" x14ac:dyDescent="0.2">
      <c r="A155" s="606" t="s">
        <v>234</v>
      </c>
      <c r="B155" s="607"/>
      <c r="C155" s="431">
        <f>[10]B!C1064</f>
        <v>0</v>
      </c>
      <c r="D155" s="432">
        <f>[10]B!D1064</f>
        <v>0</v>
      </c>
      <c r="E155" s="432">
        <f>[10]B!E1064</f>
        <v>0</v>
      </c>
      <c r="F155" s="432">
        <f>[10]B!F1064</f>
        <v>0</v>
      </c>
      <c r="G155" s="432">
        <f>[10]B!G1064</f>
        <v>0</v>
      </c>
      <c r="H155" s="432">
        <f>[10]B!AA1064</f>
        <v>0</v>
      </c>
      <c r="I155" s="432">
        <f>[10]B!AB1064</f>
        <v>0</v>
      </c>
      <c r="J155" s="432">
        <f>[10]B!AC1064</f>
        <v>0</v>
      </c>
      <c r="K155" s="432">
        <f>[10]B!AD1064</f>
        <v>0</v>
      </c>
      <c r="L155" s="432">
        <f>[10]B!AE1064</f>
        <v>0</v>
      </c>
      <c r="M155" s="432">
        <f>[10]B!AF1064</f>
        <v>0</v>
      </c>
      <c r="N155" s="432">
        <f>[10]B!AG1064</f>
        <v>0</v>
      </c>
      <c r="O155" s="432">
        <f>[10]B!AH1064</f>
        <v>0</v>
      </c>
      <c r="P155" s="432">
        <f>[10]B!AI1064</f>
        <v>0</v>
      </c>
      <c r="Q155" s="432">
        <f>[10]B!AJ1064</f>
        <v>0</v>
      </c>
      <c r="R155" s="97">
        <f>[10]B!AL1064</f>
        <v>0</v>
      </c>
      <c r="U155" s="120"/>
    </row>
    <row r="156" spans="1:24" ht="15" customHeight="1" x14ac:dyDescent="0.2">
      <c r="A156" s="606" t="s">
        <v>235</v>
      </c>
      <c r="B156" s="607"/>
      <c r="C156" s="433">
        <f>[10]B!C1087</f>
        <v>0</v>
      </c>
      <c r="D156" s="434">
        <f>[10]B!D1087</f>
        <v>0</v>
      </c>
      <c r="E156" s="434">
        <f>[10]B!E1087</f>
        <v>0</v>
      </c>
      <c r="F156" s="434">
        <f>[10]B!F1087</f>
        <v>0</v>
      </c>
      <c r="G156" s="434">
        <f>[10]B!G1087</f>
        <v>0</v>
      </c>
      <c r="H156" s="434">
        <f>[10]B!AA1087</f>
        <v>0</v>
      </c>
      <c r="I156" s="434">
        <f>[10]B!AB1087</f>
        <v>0</v>
      </c>
      <c r="J156" s="434">
        <f>[10]B!AC1087</f>
        <v>0</v>
      </c>
      <c r="K156" s="434">
        <f>[10]B!AD1087</f>
        <v>0</v>
      </c>
      <c r="L156" s="434">
        <f>[10]B!AE1087</f>
        <v>0</v>
      </c>
      <c r="M156" s="434">
        <f>[10]B!AF1087</f>
        <v>0</v>
      </c>
      <c r="N156" s="434">
        <f>[10]B!AG1087</f>
        <v>0</v>
      </c>
      <c r="O156" s="434">
        <f>[10]B!AH1087</f>
        <v>0</v>
      </c>
      <c r="P156" s="434">
        <f>[10]B!AI1087</f>
        <v>0</v>
      </c>
      <c r="Q156" s="434">
        <f>[10]B!AJ1087</f>
        <v>0</v>
      </c>
      <c r="R156" s="97">
        <f>[10]B!AL1086</f>
        <v>0</v>
      </c>
      <c r="U156" s="120"/>
    </row>
    <row r="157" spans="1:24" ht="15" customHeight="1" x14ac:dyDescent="0.2">
      <c r="A157" s="559" t="s">
        <v>79</v>
      </c>
      <c r="B157" s="620"/>
      <c r="C157" s="435">
        <f t="shared" ref="C157:R157" si="5">SUM(C152+C154+C155+C156)</f>
        <v>0</v>
      </c>
      <c r="D157" s="435">
        <f t="shared" si="5"/>
        <v>0</v>
      </c>
      <c r="E157" s="435">
        <f t="shared" si="5"/>
        <v>0</v>
      </c>
      <c r="F157" s="435">
        <f t="shared" si="5"/>
        <v>0</v>
      </c>
      <c r="G157" s="435">
        <f t="shared" si="5"/>
        <v>0</v>
      </c>
      <c r="H157" s="435">
        <f t="shared" si="5"/>
        <v>0</v>
      </c>
      <c r="I157" s="435">
        <f t="shared" si="5"/>
        <v>0</v>
      </c>
      <c r="J157" s="435">
        <f t="shared" si="5"/>
        <v>0</v>
      </c>
      <c r="K157" s="435">
        <f t="shared" si="5"/>
        <v>0</v>
      </c>
      <c r="L157" s="435">
        <f t="shared" si="5"/>
        <v>0</v>
      </c>
      <c r="M157" s="435">
        <f t="shared" si="5"/>
        <v>0</v>
      </c>
      <c r="N157" s="435">
        <f t="shared" si="5"/>
        <v>0</v>
      </c>
      <c r="O157" s="435">
        <f t="shared" si="5"/>
        <v>0</v>
      </c>
      <c r="P157" s="435">
        <f t="shared" si="5"/>
        <v>8</v>
      </c>
      <c r="Q157" s="435">
        <f t="shared" si="5"/>
        <v>0</v>
      </c>
      <c r="R157" s="122">
        <f t="shared" si="5"/>
        <v>0</v>
      </c>
      <c r="U157" s="120"/>
    </row>
    <row r="158" spans="1:24" s="72" customFormat="1" ht="24.95" customHeight="1" x14ac:dyDescent="0.2">
      <c r="A158" s="67" t="s">
        <v>236</v>
      </c>
      <c r="B158" s="126"/>
      <c r="C158" s="126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/>
      <c r="O158" s="265"/>
      <c r="P158" s="265"/>
      <c r="Q158" s="265"/>
      <c r="R158" s="265"/>
      <c r="S158" s="5"/>
      <c r="T158" s="5"/>
      <c r="X158" s="5"/>
    </row>
    <row r="159" spans="1:24" ht="24" customHeight="1" x14ac:dyDescent="0.2">
      <c r="A159" s="610" t="s">
        <v>237</v>
      </c>
      <c r="B159" s="611"/>
      <c r="C159" s="556" t="s">
        <v>160</v>
      </c>
      <c r="D159" s="621" t="s">
        <v>230</v>
      </c>
      <c r="E159" s="621"/>
      <c r="F159" s="621"/>
      <c r="G159" s="621"/>
      <c r="H159" s="612" t="s">
        <v>172</v>
      </c>
      <c r="I159" s="612"/>
      <c r="J159" s="613"/>
      <c r="K159" s="614" t="s">
        <v>173</v>
      </c>
      <c r="L159" s="614"/>
      <c r="M159" s="614"/>
      <c r="N159" s="596" t="s">
        <v>174</v>
      </c>
      <c r="O159" s="599" t="s">
        <v>175</v>
      </c>
      <c r="P159" s="600"/>
      <c r="Q159" s="568" t="s">
        <v>176</v>
      </c>
      <c r="R159" s="608" t="s">
        <v>7</v>
      </c>
    </row>
    <row r="160" spans="1:24" ht="20.100000000000001" customHeight="1" x14ac:dyDescent="0.2">
      <c r="A160" s="610"/>
      <c r="B160" s="611"/>
      <c r="C160" s="557"/>
      <c r="D160" s="615" t="s">
        <v>238</v>
      </c>
      <c r="E160" s="617" t="s">
        <v>179</v>
      </c>
      <c r="F160" s="577"/>
      <c r="G160" s="618" t="s">
        <v>239</v>
      </c>
      <c r="H160" s="580" t="s">
        <v>181</v>
      </c>
      <c r="I160" s="582" t="s">
        <v>182</v>
      </c>
      <c r="J160" s="584" t="s">
        <v>183</v>
      </c>
      <c r="K160" s="586" t="s">
        <v>184</v>
      </c>
      <c r="L160" s="587" t="s">
        <v>185</v>
      </c>
      <c r="M160" s="601" t="s">
        <v>186</v>
      </c>
      <c r="N160" s="597"/>
      <c r="O160" s="602" t="s">
        <v>187</v>
      </c>
      <c r="P160" s="603" t="s">
        <v>188</v>
      </c>
      <c r="Q160" s="569"/>
      <c r="R160" s="608"/>
      <c r="S160" s="127"/>
      <c r="T160" s="72"/>
    </row>
    <row r="161" spans="1:22" ht="20.100000000000001" customHeight="1" x14ac:dyDescent="0.2">
      <c r="A161" s="610"/>
      <c r="B161" s="611"/>
      <c r="C161" s="558"/>
      <c r="D161" s="616"/>
      <c r="E161" s="121" t="s">
        <v>189</v>
      </c>
      <c r="F161" s="89" t="s">
        <v>190</v>
      </c>
      <c r="G161" s="619"/>
      <c r="H161" s="581"/>
      <c r="I161" s="583"/>
      <c r="J161" s="585"/>
      <c r="K161" s="586"/>
      <c r="L161" s="587"/>
      <c r="M161" s="601"/>
      <c r="N161" s="598"/>
      <c r="O161" s="602"/>
      <c r="P161" s="603"/>
      <c r="Q161" s="570"/>
      <c r="R161" s="608"/>
      <c r="S161" s="119"/>
    </row>
    <row r="162" spans="1:22" ht="15" customHeight="1" x14ac:dyDescent="0.2">
      <c r="A162" s="266">
        <v>1901023</v>
      </c>
      <c r="B162" s="267" t="s">
        <v>240</v>
      </c>
      <c r="C162" s="268">
        <f>[10]B!C2450</f>
        <v>23</v>
      </c>
      <c r="D162" s="268">
        <f>[10]B!D2450</f>
        <v>23</v>
      </c>
      <c r="E162" s="269">
        <f>[10]B!E2450</f>
        <v>23</v>
      </c>
      <c r="F162" s="269">
        <f>[10]B!F2450</f>
        <v>0</v>
      </c>
      <c r="G162" s="269">
        <f>[10]B!G2450</f>
        <v>0</v>
      </c>
      <c r="H162" s="270">
        <f>[10]B!AA2450</f>
        <v>23</v>
      </c>
      <c r="I162" s="270">
        <f>[10]B!AB2450</f>
        <v>0</v>
      </c>
      <c r="J162" s="270">
        <f>[10]B!AC2450</f>
        <v>0</v>
      </c>
      <c r="K162" s="270">
        <f>[10]B!AD2450</f>
        <v>0</v>
      </c>
      <c r="L162" s="270">
        <f>[10]B!AE2450</f>
        <v>0</v>
      </c>
      <c r="M162" s="270">
        <f>[10]B!AF2450</f>
        <v>0</v>
      </c>
      <c r="N162" s="270">
        <f>[10]B!AG2450</f>
        <v>0</v>
      </c>
      <c r="O162" s="270">
        <f>[10]B!AH2450</f>
        <v>0</v>
      </c>
      <c r="P162" s="270">
        <f>[10]B!AI2450</f>
        <v>0</v>
      </c>
      <c r="Q162" s="270">
        <f>[10]B!AJ2450</f>
        <v>0</v>
      </c>
      <c r="R162" s="128">
        <f>[10]B!$AL$2450</f>
        <v>1167710</v>
      </c>
    </row>
    <row r="163" spans="1:22" ht="15" customHeight="1" x14ac:dyDescent="0.2">
      <c r="A163" s="271">
        <v>1901024</v>
      </c>
      <c r="B163" s="272" t="s">
        <v>241</v>
      </c>
      <c r="C163" s="268">
        <f>[10]B!C2451</f>
        <v>0</v>
      </c>
      <c r="D163" s="268">
        <f>[10]B!D2451</f>
        <v>0</v>
      </c>
      <c r="E163" s="269">
        <f>[10]B!E2451</f>
        <v>0</v>
      </c>
      <c r="F163" s="269">
        <f>[10]B!F2451</f>
        <v>0</v>
      </c>
      <c r="G163" s="269">
        <f>[10]B!G2451</f>
        <v>0</v>
      </c>
      <c r="H163" s="270">
        <f>[10]B!AA2451</f>
        <v>0</v>
      </c>
      <c r="I163" s="270">
        <f>[10]B!AB2451</f>
        <v>0</v>
      </c>
      <c r="J163" s="270">
        <f>[10]B!AC2451</f>
        <v>0</v>
      </c>
      <c r="K163" s="270">
        <f>[10]B!AD2451</f>
        <v>0</v>
      </c>
      <c r="L163" s="270">
        <f>[10]B!AE2451</f>
        <v>0</v>
      </c>
      <c r="M163" s="270">
        <f>[10]B!AF2451</f>
        <v>0</v>
      </c>
      <c r="N163" s="270">
        <f>[10]B!AG2451</f>
        <v>0</v>
      </c>
      <c r="O163" s="270">
        <f>[10]B!AH2451</f>
        <v>0</v>
      </c>
      <c r="P163" s="270">
        <f>[10]B!AI2451</f>
        <v>0</v>
      </c>
      <c r="Q163" s="270">
        <f>[10]B!AJ2451</f>
        <v>0</v>
      </c>
      <c r="R163" s="129">
        <f>[10]B!$AL$2451</f>
        <v>0</v>
      </c>
    </row>
    <row r="164" spans="1:22" ht="15" customHeight="1" x14ac:dyDescent="0.2">
      <c r="A164" s="271">
        <v>1901025</v>
      </c>
      <c r="B164" s="272" t="s">
        <v>242</v>
      </c>
      <c r="C164" s="268">
        <f>[10]B!C2452</f>
        <v>0</v>
      </c>
      <c r="D164" s="268">
        <f>[10]B!D2452</f>
        <v>0</v>
      </c>
      <c r="E164" s="269">
        <f>[10]B!E2452</f>
        <v>0</v>
      </c>
      <c r="F164" s="269">
        <f>[10]B!F2452</f>
        <v>0</v>
      </c>
      <c r="G164" s="269">
        <f>[10]B!G2452</f>
        <v>0</v>
      </c>
      <c r="H164" s="270">
        <f>[10]B!AA2452</f>
        <v>0</v>
      </c>
      <c r="I164" s="270">
        <f>[10]B!AB2452</f>
        <v>0</v>
      </c>
      <c r="J164" s="270">
        <f>[10]B!AC2452</f>
        <v>0</v>
      </c>
      <c r="K164" s="270">
        <f>[10]B!AD2452</f>
        <v>0</v>
      </c>
      <c r="L164" s="270">
        <f>[10]B!AE2452</f>
        <v>0</v>
      </c>
      <c r="M164" s="270">
        <f>[10]B!AF2452</f>
        <v>0</v>
      </c>
      <c r="N164" s="270">
        <f>[10]B!AG2452</f>
        <v>0</v>
      </c>
      <c r="O164" s="270">
        <f>[10]B!AH2452</f>
        <v>0</v>
      </c>
      <c r="P164" s="270">
        <f>[10]B!AI2452</f>
        <v>0</v>
      </c>
      <c r="Q164" s="270">
        <f>[10]B!AJ2452</f>
        <v>0</v>
      </c>
      <c r="R164" s="129">
        <f>[10]B!$AL$2452</f>
        <v>0</v>
      </c>
    </row>
    <row r="165" spans="1:22" ht="15" customHeight="1" x14ac:dyDescent="0.2">
      <c r="A165" s="271">
        <v>1901026</v>
      </c>
      <c r="B165" s="272" t="s">
        <v>243</v>
      </c>
      <c r="C165" s="268">
        <f>[10]B!C2453</f>
        <v>0</v>
      </c>
      <c r="D165" s="268">
        <f>[10]B!D2453</f>
        <v>0</v>
      </c>
      <c r="E165" s="269">
        <f>[10]B!E2453</f>
        <v>0</v>
      </c>
      <c r="F165" s="269">
        <f>[10]B!F2453</f>
        <v>0</v>
      </c>
      <c r="G165" s="269">
        <f>[10]B!G2453</f>
        <v>0</v>
      </c>
      <c r="H165" s="270">
        <f>[10]B!AA2453</f>
        <v>0</v>
      </c>
      <c r="I165" s="270">
        <f>[10]B!AB2453</f>
        <v>0</v>
      </c>
      <c r="J165" s="270">
        <f>[10]B!AC2453</f>
        <v>0</v>
      </c>
      <c r="K165" s="270">
        <f>[10]B!AD2453</f>
        <v>0</v>
      </c>
      <c r="L165" s="270">
        <f>[10]B!AE2453</f>
        <v>0</v>
      </c>
      <c r="M165" s="270">
        <f>[10]B!AF2453</f>
        <v>0</v>
      </c>
      <c r="N165" s="270">
        <f>[10]B!AG2453</f>
        <v>0</v>
      </c>
      <c r="O165" s="270">
        <f>[10]B!AH2453</f>
        <v>0</v>
      </c>
      <c r="P165" s="270">
        <f>[10]B!AI2453</f>
        <v>0</v>
      </c>
      <c r="Q165" s="270">
        <f>[10]B!AJ2453</f>
        <v>0</v>
      </c>
      <c r="R165" s="129">
        <f>[10]B!$AL$2453</f>
        <v>0</v>
      </c>
    </row>
    <row r="166" spans="1:22" ht="15" customHeight="1" x14ac:dyDescent="0.2">
      <c r="A166" s="271">
        <v>1901126</v>
      </c>
      <c r="B166" s="272" t="s">
        <v>244</v>
      </c>
      <c r="C166" s="268">
        <f>[10]B!C2454</f>
        <v>0</v>
      </c>
      <c r="D166" s="268">
        <f>[10]B!D2454</f>
        <v>0</v>
      </c>
      <c r="E166" s="269">
        <f>[10]B!E2454</f>
        <v>0</v>
      </c>
      <c r="F166" s="269">
        <f>[10]B!F2454</f>
        <v>0</v>
      </c>
      <c r="G166" s="269">
        <f>[10]B!G2454</f>
        <v>0</v>
      </c>
      <c r="H166" s="270">
        <f>[10]B!AA2454</f>
        <v>0</v>
      </c>
      <c r="I166" s="270">
        <f>[10]B!AB2454</f>
        <v>0</v>
      </c>
      <c r="J166" s="270">
        <f>[10]B!AC2454</f>
        <v>0</v>
      </c>
      <c r="K166" s="270">
        <f>[10]B!AD2454</f>
        <v>0</v>
      </c>
      <c r="L166" s="270">
        <f>[10]B!AE2454</f>
        <v>0</v>
      </c>
      <c r="M166" s="270">
        <f>[10]B!AF2454</f>
        <v>0</v>
      </c>
      <c r="N166" s="270">
        <f>[10]B!AG2454</f>
        <v>0</v>
      </c>
      <c r="O166" s="270">
        <f>[10]B!AH2454</f>
        <v>0</v>
      </c>
      <c r="P166" s="270">
        <f>[10]B!AI2454</f>
        <v>0</v>
      </c>
      <c r="Q166" s="270">
        <f>[10]B!AJ2454</f>
        <v>0</v>
      </c>
      <c r="R166" s="129">
        <f>[10]B!$AL$2454</f>
        <v>0</v>
      </c>
    </row>
    <row r="167" spans="1:22" ht="15" customHeight="1" x14ac:dyDescent="0.2">
      <c r="A167" s="271">
        <v>1901027</v>
      </c>
      <c r="B167" s="272" t="s">
        <v>245</v>
      </c>
      <c r="C167" s="268">
        <f>[10]B!C2455</f>
        <v>0</v>
      </c>
      <c r="D167" s="268">
        <f>[10]B!D2455</f>
        <v>0</v>
      </c>
      <c r="E167" s="269">
        <f>[10]B!E2455</f>
        <v>0</v>
      </c>
      <c r="F167" s="269">
        <f>[10]B!F2455</f>
        <v>0</v>
      </c>
      <c r="G167" s="269">
        <f>[10]B!G2455</f>
        <v>0</v>
      </c>
      <c r="H167" s="270">
        <f>[10]B!AA2455</f>
        <v>0</v>
      </c>
      <c r="I167" s="270">
        <f>[10]B!AB2455</f>
        <v>0</v>
      </c>
      <c r="J167" s="270">
        <f>[10]B!AC2455</f>
        <v>0</v>
      </c>
      <c r="K167" s="270">
        <f>[10]B!AD2455</f>
        <v>0</v>
      </c>
      <c r="L167" s="270">
        <f>[10]B!AE2455</f>
        <v>0</v>
      </c>
      <c r="M167" s="270">
        <f>[10]B!AF2455</f>
        <v>0</v>
      </c>
      <c r="N167" s="270">
        <f>[10]B!AG2455</f>
        <v>0</v>
      </c>
      <c r="O167" s="270">
        <f>[10]B!AH2455</f>
        <v>0</v>
      </c>
      <c r="P167" s="270">
        <f>[10]B!AI2455</f>
        <v>0</v>
      </c>
      <c r="Q167" s="270">
        <f>[10]B!AJ2455</f>
        <v>0</v>
      </c>
      <c r="R167" s="129">
        <f>[10]B!$AL$2455</f>
        <v>0</v>
      </c>
    </row>
    <row r="168" spans="1:22" ht="15" customHeight="1" x14ac:dyDescent="0.2">
      <c r="A168" s="271">
        <v>1901028</v>
      </c>
      <c r="B168" s="272" t="s">
        <v>246</v>
      </c>
      <c r="C168" s="268">
        <f>[10]B!C2456</f>
        <v>0</v>
      </c>
      <c r="D168" s="268">
        <f>[10]B!D2456</f>
        <v>0</v>
      </c>
      <c r="E168" s="269">
        <f>[10]B!E2456</f>
        <v>0</v>
      </c>
      <c r="F168" s="269">
        <f>[10]B!F2456</f>
        <v>0</v>
      </c>
      <c r="G168" s="269">
        <f>[10]B!G2456</f>
        <v>0</v>
      </c>
      <c r="H168" s="270">
        <f>[10]B!AA2456</f>
        <v>0</v>
      </c>
      <c r="I168" s="270">
        <f>[10]B!AB2456</f>
        <v>0</v>
      </c>
      <c r="J168" s="270">
        <f>[10]B!AC2456</f>
        <v>0</v>
      </c>
      <c r="K168" s="270">
        <f>[10]B!AD2456</f>
        <v>0</v>
      </c>
      <c r="L168" s="270">
        <f>[10]B!AE2456</f>
        <v>0</v>
      </c>
      <c r="M168" s="270">
        <f>[10]B!AF2456</f>
        <v>0</v>
      </c>
      <c r="N168" s="270">
        <f>[10]B!AG2456</f>
        <v>0</v>
      </c>
      <c r="O168" s="270">
        <f>[10]B!AH2456</f>
        <v>0</v>
      </c>
      <c r="P168" s="270">
        <f>[10]B!AI2456</f>
        <v>0</v>
      </c>
      <c r="Q168" s="270">
        <f>[10]B!AJ2456</f>
        <v>0</v>
      </c>
      <c r="R168" s="129">
        <f>[10]B!$AL$2456</f>
        <v>0</v>
      </c>
    </row>
    <row r="169" spans="1:22" ht="15" customHeight="1" x14ac:dyDescent="0.2">
      <c r="A169" s="273">
        <v>1901029</v>
      </c>
      <c r="B169" s="274" t="s">
        <v>247</v>
      </c>
      <c r="C169" s="268">
        <f>[10]B!C2457</f>
        <v>0</v>
      </c>
      <c r="D169" s="268">
        <f>[10]B!D2457</f>
        <v>0</v>
      </c>
      <c r="E169" s="269">
        <f>[10]B!E2457</f>
        <v>0</v>
      </c>
      <c r="F169" s="269">
        <f>[10]B!F2457</f>
        <v>0</v>
      </c>
      <c r="G169" s="269">
        <f>[10]B!G2457</f>
        <v>0</v>
      </c>
      <c r="H169" s="270">
        <f>[10]B!AA2457</f>
        <v>0</v>
      </c>
      <c r="I169" s="270">
        <f>[10]B!AB2457</f>
        <v>0</v>
      </c>
      <c r="J169" s="270">
        <f>[10]B!AC2457</f>
        <v>0</v>
      </c>
      <c r="K169" s="270">
        <f>[10]B!AD2457</f>
        <v>0</v>
      </c>
      <c r="L169" s="270">
        <f>[10]B!AE2457</f>
        <v>0</v>
      </c>
      <c r="M169" s="270">
        <f>[10]B!AF2457</f>
        <v>0</v>
      </c>
      <c r="N169" s="270">
        <f>[10]B!AG2457</f>
        <v>0</v>
      </c>
      <c r="O169" s="270">
        <f>[10]B!AH2457</f>
        <v>0</v>
      </c>
      <c r="P169" s="270">
        <f>[10]B!AI2457</f>
        <v>0</v>
      </c>
      <c r="Q169" s="270">
        <f>[10]B!AJ2457</f>
        <v>0</v>
      </c>
      <c r="R169" s="130">
        <f>[10]B!$AL$2457</f>
        <v>0</v>
      </c>
    </row>
    <row r="170" spans="1:22" s="394" customFormat="1" ht="15" customHeight="1" x14ac:dyDescent="0.2">
      <c r="A170" s="713" t="s">
        <v>160</v>
      </c>
      <c r="B170" s="714"/>
      <c r="C170" s="275">
        <f>SUM(C162:C169)</f>
        <v>23</v>
      </c>
      <c r="D170" s="436">
        <f>SUM(D162:D169)</f>
        <v>23</v>
      </c>
      <c r="E170" s="437">
        <f t="shared" ref="E170:Q170" si="6">SUM(E162:E169)</f>
        <v>23</v>
      </c>
      <c r="F170" s="437">
        <f t="shared" si="6"/>
        <v>0</v>
      </c>
      <c r="G170" s="437">
        <f t="shared" si="6"/>
        <v>0</v>
      </c>
      <c r="H170" s="437">
        <f t="shared" si="6"/>
        <v>23</v>
      </c>
      <c r="I170" s="437">
        <f t="shared" si="6"/>
        <v>0</v>
      </c>
      <c r="J170" s="437">
        <f t="shared" si="6"/>
        <v>0</v>
      </c>
      <c r="K170" s="437">
        <f t="shared" si="6"/>
        <v>0</v>
      </c>
      <c r="L170" s="437">
        <f t="shared" si="6"/>
        <v>0</v>
      </c>
      <c r="M170" s="437">
        <f t="shared" si="6"/>
        <v>0</v>
      </c>
      <c r="N170" s="437">
        <f t="shared" si="6"/>
        <v>0</v>
      </c>
      <c r="O170" s="437">
        <f t="shared" si="6"/>
        <v>0</v>
      </c>
      <c r="P170" s="435">
        <f t="shared" si="6"/>
        <v>0</v>
      </c>
      <c r="Q170" s="435">
        <f t="shared" si="6"/>
        <v>0</v>
      </c>
      <c r="R170" s="86">
        <f>SUM(R162:R169)</f>
        <v>1167710</v>
      </c>
      <c r="S170" s="5"/>
      <c r="T170" s="5"/>
    </row>
    <row r="171" spans="1:22" ht="24.95" customHeight="1" x14ac:dyDescent="0.2">
      <c r="A171" s="624" t="s">
        <v>248</v>
      </c>
      <c r="B171" s="624"/>
      <c r="C171" s="133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134"/>
      <c r="O171" s="260"/>
      <c r="P171" s="260"/>
      <c r="R171" s="135"/>
    </row>
    <row r="172" spans="1:22" ht="24.95" customHeight="1" x14ac:dyDescent="0.2">
      <c r="A172" s="550" t="s">
        <v>249</v>
      </c>
      <c r="B172" s="625"/>
      <c r="C172" s="628" t="s">
        <v>5</v>
      </c>
      <c r="D172" s="574" t="s">
        <v>178</v>
      </c>
      <c r="E172" s="632" t="s">
        <v>250</v>
      </c>
      <c r="F172" s="632"/>
      <c r="G172" s="632"/>
      <c r="H172" s="632"/>
      <c r="I172" s="632"/>
      <c r="J172" s="633"/>
      <c r="K172" s="634" t="s">
        <v>251</v>
      </c>
      <c r="L172" s="637" t="s">
        <v>173</v>
      </c>
      <c r="M172" s="638"/>
      <c r="N172" s="639"/>
      <c r="O172" s="596" t="s">
        <v>174</v>
      </c>
      <c r="P172" s="656" t="s">
        <v>175</v>
      </c>
      <c r="Q172" s="657"/>
      <c r="R172" s="568" t="s">
        <v>176</v>
      </c>
      <c r="S172" s="571" t="s">
        <v>252</v>
      </c>
      <c r="T172" s="571" t="s">
        <v>253</v>
      </c>
      <c r="U172" s="571" t="s">
        <v>254</v>
      </c>
      <c r="V172" s="571" t="s">
        <v>7</v>
      </c>
    </row>
    <row r="173" spans="1:22" ht="20.100000000000001" customHeight="1" x14ac:dyDescent="0.2">
      <c r="A173" s="552"/>
      <c r="B173" s="626"/>
      <c r="C173" s="629"/>
      <c r="D173" s="631"/>
      <c r="E173" s="654" t="s">
        <v>255</v>
      </c>
      <c r="F173" s="655"/>
      <c r="G173" s="655"/>
      <c r="H173" s="655" t="s">
        <v>256</v>
      </c>
      <c r="I173" s="655"/>
      <c r="J173" s="655"/>
      <c r="K173" s="635"/>
      <c r="L173" s="640"/>
      <c r="M173" s="641"/>
      <c r="N173" s="642"/>
      <c r="O173" s="597"/>
      <c r="P173" s="658"/>
      <c r="Q173" s="659"/>
      <c r="R173" s="569"/>
      <c r="S173" s="572"/>
      <c r="T173" s="572"/>
      <c r="U173" s="572"/>
      <c r="V173" s="572"/>
    </row>
    <row r="174" spans="1:22" ht="41.25" customHeight="1" x14ac:dyDescent="0.2">
      <c r="A174" s="554"/>
      <c r="B174" s="627"/>
      <c r="C174" s="630"/>
      <c r="D174" s="575"/>
      <c r="E174" s="136" t="s">
        <v>189</v>
      </c>
      <c r="F174" s="137" t="s">
        <v>190</v>
      </c>
      <c r="G174" s="539" t="s">
        <v>239</v>
      </c>
      <c r="H174" s="136" t="s">
        <v>189</v>
      </c>
      <c r="I174" s="137" t="s">
        <v>190</v>
      </c>
      <c r="J174" s="539" t="s">
        <v>239</v>
      </c>
      <c r="K174" s="636"/>
      <c r="L174" s="531" t="s">
        <v>184</v>
      </c>
      <c r="M174" s="532" t="s">
        <v>185</v>
      </c>
      <c r="N174" s="533" t="s">
        <v>186</v>
      </c>
      <c r="O174" s="598"/>
      <c r="P174" s="534" t="s">
        <v>187</v>
      </c>
      <c r="Q174" s="535" t="s">
        <v>188</v>
      </c>
      <c r="R174" s="570"/>
      <c r="S174" s="653"/>
      <c r="T174" s="653"/>
      <c r="U174" s="653"/>
      <c r="V174" s="653"/>
    </row>
    <row r="175" spans="1:22" ht="15" customHeight="1" x14ac:dyDescent="0.2">
      <c r="A175" s="142" t="s">
        <v>257</v>
      </c>
      <c r="B175" s="143" t="s">
        <v>258</v>
      </c>
      <c r="C175" s="438">
        <f>[10]B!$C$1380</f>
        <v>4</v>
      </c>
      <c r="D175" s="279">
        <f>[10]B!H1380</f>
        <v>4</v>
      </c>
      <c r="E175" s="280">
        <f>[10]B!I1380</f>
        <v>0</v>
      </c>
      <c r="F175" s="280">
        <f>[10]B!J1380</f>
        <v>4</v>
      </c>
      <c r="G175" s="280">
        <f>[10]B!K1380</f>
        <v>0</v>
      </c>
      <c r="H175" s="280">
        <f>[10]B!L1380</f>
        <v>0</v>
      </c>
      <c r="I175" s="280">
        <f>[10]B!M1380</f>
        <v>0</v>
      </c>
      <c r="J175" s="280">
        <f>[10]B!N1380</f>
        <v>0</v>
      </c>
      <c r="K175" s="281"/>
      <c r="L175" s="280">
        <f>[10]B!AD1380</f>
        <v>0</v>
      </c>
      <c r="M175" s="280">
        <f>[10]B!AE1380</f>
        <v>0</v>
      </c>
      <c r="N175" s="280">
        <f>[10]B!AF1380</f>
        <v>0</v>
      </c>
      <c r="O175" s="280">
        <f>[10]B!AG1380</f>
        <v>0</v>
      </c>
      <c r="P175" s="280">
        <f>[10]B!AH1380</f>
        <v>0</v>
      </c>
      <c r="Q175" s="280">
        <f>[10]B!AI1380</f>
        <v>0</v>
      </c>
      <c r="R175" s="280">
        <f>[10]B!AJ1380</f>
        <v>4</v>
      </c>
      <c r="S175" s="439">
        <f>[10]B!$I$1380</f>
        <v>0</v>
      </c>
      <c r="T175" s="439">
        <f>[10]B!$L$1380</f>
        <v>0</v>
      </c>
      <c r="U175" s="144"/>
      <c r="V175" s="97">
        <f>[10]B!$AL$1380</f>
        <v>0</v>
      </c>
    </row>
    <row r="176" spans="1:22" ht="15" customHeight="1" x14ac:dyDescent="0.2">
      <c r="A176" s="145" t="s">
        <v>259</v>
      </c>
      <c r="B176" s="146" t="s">
        <v>260</v>
      </c>
      <c r="C176" s="279">
        <f>[10]B!C1514</f>
        <v>173</v>
      </c>
      <c r="D176" s="279">
        <f>[10]B!H1514</f>
        <v>164</v>
      </c>
      <c r="E176" s="282">
        <f>[10]B!I1514</f>
        <v>128</v>
      </c>
      <c r="F176" s="282">
        <f>[10]B!J1514</f>
        <v>36</v>
      </c>
      <c r="G176" s="282">
        <f>[10]B!K1514</f>
        <v>6</v>
      </c>
      <c r="H176" s="282">
        <f>[10]B!L1514</f>
        <v>1</v>
      </c>
      <c r="I176" s="282">
        <f>[10]B!M1514</f>
        <v>2</v>
      </c>
      <c r="J176" s="282">
        <f>[10]B!N1514</f>
        <v>0</v>
      </c>
      <c r="K176" s="282">
        <v>64</v>
      </c>
      <c r="L176" s="282">
        <f>[10]B!AD1514</f>
        <v>0</v>
      </c>
      <c r="M176" s="282">
        <f>[10]B!AE1514</f>
        <v>0</v>
      </c>
      <c r="N176" s="282">
        <f>[10]B!AF1514</f>
        <v>0</v>
      </c>
      <c r="O176" s="282">
        <f>[10]B!AG1514</f>
        <v>0</v>
      </c>
      <c r="P176" s="282">
        <f>[10]B!AH1514</f>
        <v>0</v>
      </c>
      <c r="Q176" s="282">
        <f>[10]B!AI1514</f>
        <v>0</v>
      </c>
      <c r="R176" s="282">
        <f>[10]B!AJ1514</f>
        <v>30</v>
      </c>
      <c r="S176" s="439">
        <f>[10]B!$I$1514</f>
        <v>128</v>
      </c>
      <c r="T176" s="439">
        <f>[10]B!$L$1514</f>
        <v>1</v>
      </c>
      <c r="U176" s="144"/>
      <c r="V176" s="97">
        <f>[10]B!$AL$1514</f>
        <v>46906205</v>
      </c>
    </row>
    <row r="177" spans="1:22" ht="15" customHeight="1" x14ac:dyDescent="0.2">
      <c r="A177" s="145" t="s">
        <v>196</v>
      </c>
      <c r="B177" s="146" t="s">
        <v>261</v>
      </c>
      <c r="C177" s="279">
        <f>[10]B!C1696</f>
        <v>61</v>
      </c>
      <c r="D177" s="279">
        <f>[10]B!H1696</f>
        <v>57</v>
      </c>
      <c r="E177" s="282">
        <f>[10]B!I1696</f>
        <v>45</v>
      </c>
      <c r="F177" s="282">
        <f>[10]B!J1696</f>
        <v>12</v>
      </c>
      <c r="G177" s="282">
        <f>[10]B!K1696</f>
        <v>0</v>
      </c>
      <c r="H177" s="282">
        <f>[10]B!L1696</f>
        <v>4</v>
      </c>
      <c r="I177" s="282">
        <f>[10]B!M1696</f>
        <v>0</v>
      </c>
      <c r="J177" s="282">
        <f>[10]B!N1696</f>
        <v>0</v>
      </c>
      <c r="K177" s="282">
        <v>24</v>
      </c>
      <c r="L177" s="282">
        <f>[10]B!AD1696</f>
        <v>7</v>
      </c>
      <c r="M177" s="282">
        <f>[10]B!AE1696</f>
        <v>0</v>
      </c>
      <c r="N177" s="282">
        <f>[10]B!AF1696</f>
        <v>0</v>
      </c>
      <c r="O177" s="282">
        <f>[10]B!AG1696</f>
        <v>0</v>
      </c>
      <c r="P177" s="282">
        <f>[10]B!AH1696</f>
        <v>0</v>
      </c>
      <c r="Q177" s="282">
        <f>[10]B!AI1696</f>
        <v>0</v>
      </c>
      <c r="R177" s="282">
        <f>[10]B!AJ1696</f>
        <v>12</v>
      </c>
      <c r="S177" s="439">
        <f>[10]B!$I$1696</f>
        <v>45</v>
      </c>
      <c r="T177" s="439">
        <f>[10]B!$L$1696</f>
        <v>4</v>
      </c>
      <c r="U177" s="144"/>
      <c r="V177" s="97">
        <f>[10]B!$AL$1696</f>
        <v>5586905</v>
      </c>
    </row>
    <row r="178" spans="1:22" ht="15" customHeight="1" x14ac:dyDescent="0.2">
      <c r="A178" s="145" t="s">
        <v>198</v>
      </c>
      <c r="B178" s="146" t="s">
        <v>262</v>
      </c>
      <c r="C178" s="279">
        <f>[10]B!C1760</f>
        <v>10</v>
      </c>
      <c r="D178" s="279">
        <f>[10]B!H1760</f>
        <v>9</v>
      </c>
      <c r="E178" s="282">
        <f>[10]B!I1760</f>
        <v>9</v>
      </c>
      <c r="F178" s="282">
        <f>[10]B!J1760</f>
        <v>0</v>
      </c>
      <c r="G178" s="282">
        <f>[10]B!K1760</f>
        <v>0</v>
      </c>
      <c r="H178" s="282">
        <f>[10]B!L1760</f>
        <v>1</v>
      </c>
      <c r="I178" s="282">
        <f>[10]B!M1760</f>
        <v>0</v>
      </c>
      <c r="J178" s="282">
        <f>[10]B!N1760</f>
        <v>0</v>
      </c>
      <c r="K178" s="282">
        <v>0</v>
      </c>
      <c r="L178" s="282">
        <f>[10]B!AD1760</f>
        <v>0</v>
      </c>
      <c r="M178" s="282">
        <f>[10]B!AE1760</f>
        <v>0</v>
      </c>
      <c r="N178" s="282">
        <f>[10]B!AF1760</f>
        <v>0</v>
      </c>
      <c r="O178" s="282">
        <f>[10]B!AG1760</f>
        <v>0</v>
      </c>
      <c r="P178" s="282">
        <f>[10]B!AH1760</f>
        <v>0</v>
      </c>
      <c r="Q178" s="282">
        <f>[10]B!AI1760</f>
        <v>0</v>
      </c>
      <c r="R178" s="282">
        <f>[10]B!AJ1760</f>
        <v>0</v>
      </c>
      <c r="S178" s="439">
        <f>[10]B!$I$1760</f>
        <v>9</v>
      </c>
      <c r="T178" s="439">
        <f>[10]B!$L$1760</f>
        <v>1</v>
      </c>
      <c r="U178" s="144"/>
      <c r="V178" s="97">
        <f>[10]B!$AL$1760</f>
        <v>1687255</v>
      </c>
    </row>
    <row r="179" spans="1:22" ht="15" customHeight="1" x14ac:dyDescent="0.2">
      <c r="A179" s="145" t="s">
        <v>200</v>
      </c>
      <c r="B179" s="146" t="s">
        <v>263</v>
      </c>
      <c r="C179" s="279">
        <f>[10]B!C1834</f>
        <v>29</v>
      </c>
      <c r="D179" s="279">
        <f>[10]B!H1834</f>
        <v>25</v>
      </c>
      <c r="E179" s="282">
        <f>[10]B!I1834</f>
        <v>23</v>
      </c>
      <c r="F179" s="282">
        <f>[10]B!J1834</f>
        <v>2</v>
      </c>
      <c r="G179" s="282">
        <f>[10]B!K1834</f>
        <v>0</v>
      </c>
      <c r="H179" s="282">
        <f>[10]B!L1834</f>
        <v>4</v>
      </c>
      <c r="I179" s="282">
        <f>[10]B!M1834</f>
        <v>0</v>
      </c>
      <c r="J179" s="282">
        <f>[10]B!N1834</f>
        <v>0</v>
      </c>
      <c r="K179" s="282">
        <v>11</v>
      </c>
      <c r="L179" s="282">
        <f>[10]B!AD1834</f>
        <v>0</v>
      </c>
      <c r="M179" s="282">
        <f>[10]B!AE1834</f>
        <v>0</v>
      </c>
      <c r="N179" s="282">
        <f>[10]B!AF1834</f>
        <v>0</v>
      </c>
      <c r="O179" s="282">
        <f>[10]B!AG1834</f>
        <v>0</v>
      </c>
      <c r="P179" s="282">
        <f>[10]B!AH1834</f>
        <v>0</v>
      </c>
      <c r="Q179" s="282">
        <f>[10]B!AI1834</f>
        <v>0</v>
      </c>
      <c r="R179" s="282">
        <f>[10]B!AJ1834</f>
        <v>1</v>
      </c>
      <c r="S179" s="439">
        <f>[10]B!$I$1834</f>
        <v>23</v>
      </c>
      <c r="T179" s="439">
        <f>[10]B!$L$1834</f>
        <v>4</v>
      </c>
      <c r="U179" s="144"/>
      <c r="V179" s="97">
        <f>[10]B!$AL$1834</f>
        <v>2412555</v>
      </c>
    </row>
    <row r="180" spans="1:22" ht="15" customHeight="1" x14ac:dyDescent="0.2">
      <c r="A180" s="145" t="s">
        <v>264</v>
      </c>
      <c r="B180" s="146" t="s">
        <v>265</v>
      </c>
      <c r="C180" s="279">
        <f>[10]B!C1877</f>
        <v>45</v>
      </c>
      <c r="D180" s="279">
        <f>[10]B!H1877</f>
        <v>45</v>
      </c>
      <c r="E180" s="282">
        <f>[10]B!I1877</f>
        <v>43</v>
      </c>
      <c r="F180" s="282">
        <f>[10]B!J1877</f>
        <v>2</v>
      </c>
      <c r="G180" s="282">
        <f>[10]B!K1877</f>
        <v>0</v>
      </c>
      <c r="H180" s="282">
        <f>[10]B!L1877</f>
        <v>0</v>
      </c>
      <c r="I180" s="282">
        <f>[10]B!M1877</f>
        <v>0</v>
      </c>
      <c r="J180" s="282">
        <f>[10]B!N1877</f>
        <v>0</v>
      </c>
      <c r="K180" s="282">
        <v>45</v>
      </c>
      <c r="L180" s="282">
        <f>[10]B!AD1877</f>
        <v>0</v>
      </c>
      <c r="M180" s="282">
        <f>[10]B!AE1877</f>
        <v>0</v>
      </c>
      <c r="N180" s="282">
        <f>[10]B!AF1877</f>
        <v>0</v>
      </c>
      <c r="O180" s="282">
        <f>[10]B!AG1877</f>
        <v>0</v>
      </c>
      <c r="P180" s="282">
        <f>[10]B!AH1877</f>
        <v>0</v>
      </c>
      <c r="Q180" s="282">
        <f>[10]B!AI1877</f>
        <v>0</v>
      </c>
      <c r="R180" s="282">
        <f>[10]B!AJ1877</f>
        <v>1</v>
      </c>
      <c r="S180" s="439">
        <f>[10]B!$I$1877</f>
        <v>43</v>
      </c>
      <c r="T180" s="439">
        <f>[10]B!$L$1877</f>
        <v>0</v>
      </c>
      <c r="U180" s="144"/>
      <c r="V180" s="97">
        <f>[10]B!$AL$1877</f>
        <v>2667690</v>
      </c>
    </row>
    <row r="181" spans="1:22" ht="15" customHeight="1" x14ac:dyDescent="0.2">
      <c r="A181" s="145" t="s">
        <v>207</v>
      </c>
      <c r="B181" s="146" t="s">
        <v>266</v>
      </c>
      <c r="C181" s="283">
        <f>[10]B!C2104</f>
        <v>13</v>
      </c>
      <c r="D181" s="283">
        <f>[10]B!H2104</f>
        <v>13</v>
      </c>
      <c r="E181" s="282">
        <f>[10]B!I2104</f>
        <v>9</v>
      </c>
      <c r="F181" s="282">
        <f>[10]B!J2104</f>
        <v>4</v>
      </c>
      <c r="G181" s="282">
        <f>[10]B!K2104</f>
        <v>0</v>
      </c>
      <c r="H181" s="282">
        <f>[10]B!L2104</f>
        <v>0</v>
      </c>
      <c r="I181" s="282">
        <f>[10]B!M2104</f>
        <v>0</v>
      </c>
      <c r="J181" s="282">
        <f>[10]B!N2104</f>
        <v>0</v>
      </c>
      <c r="K181" s="282">
        <v>0</v>
      </c>
      <c r="L181" s="282">
        <f>[10]B!AD2104</f>
        <v>0</v>
      </c>
      <c r="M181" s="282">
        <f>[10]B!AE2104</f>
        <v>0</v>
      </c>
      <c r="N181" s="282">
        <f>[10]B!AF2104</f>
        <v>0</v>
      </c>
      <c r="O181" s="282">
        <f>[10]B!AG2104</f>
        <v>0</v>
      </c>
      <c r="P181" s="282">
        <f>[10]B!AH2104</f>
        <v>0</v>
      </c>
      <c r="Q181" s="282">
        <f>[10]B!AI2104</f>
        <v>0</v>
      </c>
      <c r="R181" s="282">
        <f>[10]B!AJ2104</f>
        <v>3</v>
      </c>
      <c r="S181" s="439">
        <f>[10]B!$I$2104</f>
        <v>9</v>
      </c>
      <c r="T181" s="439">
        <f>[10]B!$L$2104</f>
        <v>0</v>
      </c>
      <c r="U181" s="144"/>
      <c r="V181" s="97">
        <f>[10]B!$AL$2104</f>
        <v>17342230</v>
      </c>
    </row>
    <row r="182" spans="1:22" ht="15" customHeight="1" x14ac:dyDescent="0.2">
      <c r="A182" s="145" t="s">
        <v>267</v>
      </c>
      <c r="B182" s="146" t="s">
        <v>268</v>
      </c>
      <c r="C182" s="283">
        <f>[10]B!C2190</f>
        <v>7</v>
      </c>
      <c r="D182" s="283">
        <f>[10]B!H2190</f>
        <v>5</v>
      </c>
      <c r="E182" s="282">
        <f>[10]B!I2190</f>
        <v>5</v>
      </c>
      <c r="F182" s="282">
        <f>[10]B!J2190</f>
        <v>0</v>
      </c>
      <c r="G182" s="282">
        <f>[10]B!K2190</f>
        <v>0</v>
      </c>
      <c r="H182" s="282">
        <f>[10]B!L2190</f>
        <v>2</v>
      </c>
      <c r="I182" s="282">
        <f>[10]B!M2190</f>
        <v>0</v>
      </c>
      <c r="J182" s="282">
        <f>[10]B!N2190</f>
        <v>0</v>
      </c>
      <c r="K182" s="282">
        <v>2</v>
      </c>
      <c r="L182" s="282">
        <f>[10]B!AD2190</f>
        <v>0</v>
      </c>
      <c r="M182" s="282">
        <f>[10]B!AE2190</f>
        <v>0</v>
      </c>
      <c r="N182" s="282">
        <f>[10]B!AF2190</f>
        <v>0</v>
      </c>
      <c r="O182" s="282">
        <f>[10]B!AG2190</f>
        <v>0</v>
      </c>
      <c r="P182" s="282">
        <f>[10]B!AH2190</f>
        <v>0</v>
      </c>
      <c r="Q182" s="282">
        <f>[10]B!AI2190</f>
        <v>0</v>
      </c>
      <c r="R182" s="282">
        <f>[10]B!AJ2190</f>
        <v>0</v>
      </c>
      <c r="S182" s="439">
        <f>[10]B!$I$2190</f>
        <v>5</v>
      </c>
      <c r="T182" s="439">
        <f>[10]B!$L$2190</f>
        <v>2</v>
      </c>
      <c r="U182" s="144"/>
      <c r="V182" s="97">
        <f>[10]B!$AL$2190</f>
        <v>1224540</v>
      </c>
    </row>
    <row r="183" spans="1:22" ht="15" customHeight="1" x14ac:dyDescent="0.2">
      <c r="A183" s="145" t="s">
        <v>269</v>
      </c>
      <c r="B183" s="146" t="s">
        <v>270</v>
      </c>
      <c r="C183" s="283">
        <f>[10]B!C2379</f>
        <v>191</v>
      </c>
      <c r="D183" s="283">
        <f>[10]B!H2379</f>
        <v>164</v>
      </c>
      <c r="E183" s="282">
        <f>[10]B!I2379</f>
        <v>121</v>
      </c>
      <c r="F183" s="282">
        <f>[10]B!J2379</f>
        <v>43</v>
      </c>
      <c r="G183" s="282">
        <f>[10]B!K2379</f>
        <v>7</v>
      </c>
      <c r="H183" s="282">
        <f>[10]B!L2379</f>
        <v>15</v>
      </c>
      <c r="I183" s="282">
        <f>[10]B!M2379</f>
        <v>4</v>
      </c>
      <c r="J183" s="282">
        <f>[10]B!N2379</f>
        <v>1</v>
      </c>
      <c r="K183" s="284"/>
      <c r="L183" s="282">
        <f>[10]B!AD2379</f>
        <v>0</v>
      </c>
      <c r="M183" s="282">
        <f>[10]B!AE2379</f>
        <v>0</v>
      </c>
      <c r="N183" s="282">
        <f>[10]B!AF2379</f>
        <v>0</v>
      </c>
      <c r="O183" s="282">
        <f>[10]B!AG2379</f>
        <v>0</v>
      </c>
      <c r="P183" s="282">
        <f>[10]B!AH2379</f>
        <v>0</v>
      </c>
      <c r="Q183" s="282">
        <f>[10]B!AI2379</f>
        <v>0</v>
      </c>
      <c r="R183" s="282">
        <f>[10]B!AJ2379</f>
        <v>44</v>
      </c>
      <c r="S183" s="439">
        <f>[10]B!$I$2379</f>
        <v>121</v>
      </c>
      <c r="T183" s="439">
        <f>[10]B!$L$2379</f>
        <v>15</v>
      </c>
      <c r="U183" s="144"/>
      <c r="V183" s="97">
        <f>[10]B!$AL$2379</f>
        <v>38756940</v>
      </c>
    </row>
    <row r="184" spans="1:22" ht="15" customHeight="1" x14ac:dyDescent="0.2">
      <c r="A184" s="145" t="s">
        <v>271</v>
      </c>
      <c r="B184" s="146" t="s">
        <v>272</v>
      </c>
      <c r="C184" s="279">
        <f>[10]B!C2419</f>
        <v>18</v>
      </c>
      <c r="D184" s="279">
        <f>[10]B!H2419</f>
        <v>16</v>
      </c>
      <c r="E184" s="282">
        <f>[10]B!I2419</f>
        <v>4</v>
      </c>
      <c r="F184" s="282">
        <f>[10]B!J2419</f>
        <v>12</v>
      </c>
      <c r="G184" s="282">
        <f>[10]B!K2419</f>
        <v>1</v>
      </c>
      <c r="H184" s="282">
        <f>[10]B!L2419</f>
        <v>1</v>
      </c>
      <c r="I184" s="282">
        <f>[10]B!M2419</f>
        <v>0</v>
      </c>
      <c r="J184" s="282">
        <f>[10]B!N2419</f>
        <v>0</v>
      </c>
      <c r="K184" s="282">
        <v>1</v>
      </c>
      <c r="L184" s="282">
        <f>[10]B!AD2419</f>
        <v>0</v>
      </c>
      <c r="M184" s="282">
        <f>[10]B!AE2419</f>
        <v>0</v>
      </c>
      <c r="N184" s="282">
        <f>[10]B!AF2419</f>
        <v>0</v>
      </c>
      <c r="O184" s="282">
        <f>[10]B!AG2419</f>
        <v>0</v>
      </c>
      <c r="P184" s="282">
        <f>[10]B!AH2419</f>
        <v>0</v>
      </c>
      <c r="Q184" s="282">
        <f>[10]B!AI2419</f>
        <v>0</v>
      </c>
      <c r="R184" s="282">
        <f>[10]B!AJ2419</f>
        <v>13</v>
      </c>
      <c r="S184" s="439">
        <f>[10]B!$I$2419</f>
        <v>4</v>
      </c>
      <c r="T184" s="439">
        <f>[10]B!$L$2419</f>
        <v>1</v>
      </c>
      <c r="U184" s="144"/>
      <c r="V184" s="97">
        <f>[10]B!AL2419</f>
        <v>717565</v>
      </c>
    </row>
    <row r="185" spans="1:22" ht="15" customHeight="1" x14ac:dyDescent="0.2">
      <c r="A185" s="145" t="s">
        <v>273</v>
      </c>
      <c r="B185" s="146" t="s">
        <v>274</v>
      </c>
      <c r="C185" s="279">
        <f>[10]B!C2541</f>
        <v>92</v>
      </c>
      <c r="D185" s="279">
        <f>[10]B!H2541</f>
        <v>78</v>
      </c>
      <c r="E185" s="282">
        <f>[10]B!I2541</f>
        <v>52</v>
      </c>
      <c r="F185" s="282">
        <f>[10]B!J2541</f>
        <v>26</v>
      </c>
      <c r="G185" s="282">
        <f>[10]B!K2541</f>
        <v>0</v>
      </c>
      <c r="H185" s="282">
        <f>[10]B!L2541</f>
        <v>11</v>
      </c>
      <c r="I185" s="282">
        <f>[10]B!M2541</f>
        <v>3</v>
      </c>
      <c r="J185" s="282">
        <f>[10]B!N2541</f>
        <v>0</v>
      </c>
      <c r="K185" s="280">
        <v>0</v>
      </c>
      <c r="L185" s="282">
        <f>[10]B!AD2541</f>
        <v>0</v>
      </c>
      <c r="M185" s="282">
        <f>[10]B!AE2541</f>
        <v>0</v>
      </c>
      <c r="N185" s="282">
        <f>[10]B!AF2541</f>
        <v>0</v>
      </c>
      <c r="O185" s="282">
        <f>[10]B!AG2541</f>
        <v>0</v>
      </c>
      <c r="P185" s="282">
        <f>[10]B!AH2541</f>
        <v>0</v>
      </c>
      <c r="Q185" s="282">
        <f>[10]B!AI2541</f>
        <v>0</v>
      </c>
      <c r="R185" s="282">
        <f>[10]B!AJ2541</f>
        <v>26</v>
      </c>
      <c r="S185" s="439">
        <f>[10]B!$I$2541</f>
        <v>52</v>
      </c>
      <c r="T185" s="439">
        <f>[10]B!$L$2541</f>
        <v>11</v>
      </c>
      <c r="U185" s="144"/>
      <c r="V185" s="97">
        <f>[10]B!AL2541</f>
        <v>12749435</v>
      </c>
    </row>
    <row r="186" spans="1:22" ht="15" customHeight="1" x14ac:dyDescent="0.2">
      <c r="A186" s="145" t="s">
        <v>275</v>
      </c>
      <c r="B186" s="146" t="s">
        <v>276</v>
      </c>
      <c r="C186" s="279">
        <f>[10]B!C2575</f>
        <v>21</v>
      </c>
      <c r="D186" s="279">
        <f>[10]B!H2575</f>
        <v>20</v>
      </c>
      <c r="E186" s="282">
        <f>[10]B!I2575</f>
        <v>19</v>
      </c>
      <c r="F186" s="282">
        <f>[10]B!J2575</f>
        <v>1</v>
      </c>
      <c r="G186" s="282">
        <f>[10]B!K2575</f>
        <v>0</v>
      </c>
      <c r="H186" s="282">
        <f>[10]B!L2575</f>
        <v>1</v>
      </c>
      <c r="I186" s="282">
        <f>[10]B!M2575</f>
        <v>0</v>
      </c>
      <c r="J186" s="282">
        <f>[10]B!N2575</f>
        <v>0</v>
      </c>
      <c r="K186" s="280">
        <v>2</v>
      </c>
      <c r="L186" s="282">
        <f>[10]B!AD2575</f>
        <v>0</v>
      </c>
      <c r="M186" s="282">
        <f>[10]B!AE2575</f>
        <v>0</v>
      </c>
      <c r="N186" s="282">
        <f>[10]B!AF2575</f>
        <v>0</v>
      </c>
      <c r="O186" s="282">
        <f>[10]B!AG2575</f>
        <v>0</v>
      </c>
      <c r="P186" s="282">
        <f>[10]B!AH2575</f>
        <v>0</v>
      </c>
      <c r="Q186" s="282">
        <f>[10]B!AI2575</f>
        <v>0</v>
      </c>
      <c r="R186" s="282">
        <f>[10]B!AJ2575</f>
        <v>1</v>
      </c>
      <c r="S186" s="439">
        <f>[10]B!$I$2575</f>
        <v>19</v>
      </c>
      <c r="T186" s="439">
        <f>[10]B!$L$2575</f>
        <v>1</v>
      </c>
      <c r="U186" s="144"/>
      <c r="V186" s="97">
        <f>[10]B!AL2575</f>
        <v>3551125</v>
      </c>
    </row>
    <row r="187" spans="1:22" ht="15" customHeight="1" x14ac:dyDescent="0.2">
      <c r="A187" s="145" t="s">
        <v>277</v>
      </c>
      <c r="B187" s="146" t="s">
        <v>278</v>
      </c>
      <c r="C187" s="279">
        <f>[10]B!C2615</f>
        <v>55</v>
      </c>
      <c r="D187" s="279">
        <f>[10]B!H2615</f>
        <v>48</v>
      </c>
      <c r="E187" s="282">
        <f>[10]B!I2615</f>
        <v>32</v>
      </c>
      <c r="F187" s="282">
        <f>[10]B!J2615</f>
        <v>16</v>
      </c>
      <c r="G187" s="282">
        <f>[10]B!K2615</f>
        <v>0</v>
      </c>
      <c r="H187" s="282">
        <f>[10]B!L2615</f>
        <v>1</v>
      </c>
      <c r="I187" s="282">
        <f>[10]B!M2615</f>
        <v>6</v>
      </c>
      <c r="J187" s="282">
        <f>[10]B!N2615</f>
        <v>0</v>
      </c>
      <c r="K187" s="280">
        <v>1</v>
      </c>
      <c r="L187" s="282">
        <f>[10]B!AD2615</f>
        <v>0</v>
      </c>
      <c r="M187" s="282">
        <f>[10]B!AE2615</f>
        <v>0</v>
      </c>
      <c r="N187" s="282">
        <f>[10]B!AF2615</f>
        <v>0</v>
      </c>
      <c r="O187" s="282">
        <f>[10]B!AG2615</f>
        <v>0</v>
      </c>
      <c r="P187" s="282">
        <f>[10]B!AH2615</f>
        <v>0</v>
      </c>
      <c r="Q187" s="282">
        <f>[10]B!AI2615</f>
        <v>0</v>
      </c>
      <c r="R187" s="282">
        <f>[10]B!AJ2615</f>
        <v>16</v>
      </c>
      <c r="S187" s="439">
        <f>[10]B!$I$2615</f>
        <v>32</v>
      </c>
      <c r="T187" s="439">
        <f>[10]B!$L$2615</f>
        <v>1</v>
      </c>
      <c r="U187" s="144"/>
      <c r="V187" s="97">
        <f>[10]B!AL2615</f>
        <v>6307095</v>
      </c>
    </row>
    <row r="188" spans="1:22" ht="15" customHeight="1" x14ac:dyDescent="0.2">
      <c r="A188" s="147" t="s">
        <v>279</v>
      </c>
      <c r="B188" s="146" t="s">
        <v>280</v>
      </c>
      <c r="C188" s="285">
        <f>SUM(C189:C191)</f>
        <v>97</v>
      </c>
      <c r="D188" s="285">
        <f t="shared" ref="D188:J188" si="7">SUM(D189:D191)</f>
        <v>96</v>
      </c>
      <c r="E188" s="285">
        <f t="shared" si="7"/>
        <v>29</v>
      </c>
      <c r="F188" s="285">
        <f t="shared" si="7"/>
        <v>67</v>
      </c>
      <c r="G188" s="285">
        <f t="shared" si="7"/>
        <v>1</v>
      </c>
      <c r="H188" s="285">
        <f t="shared" si="7"/>
        <v>0</v>
      </c>
      <c r="I188" s="285">
        <f t="shared" si="7"/>
        <v>0</v>
      </c>
      <c r="J188" s="285">
        <f t="shared" si="7"/>
        <v>0</v>
      </c>
      <c r="K188" s="284"/>
      <c r="L188" s="285">
        <f>SUM(L189:L191)</f>
        <v>0</v>
      </c>
      <c r="M188" s="285">
        <f t="shared" ref="M188:R188" si="8">SUM(M189:M191)</f>
        <v>0</v>
      </c>
      <c r="N188" s="285">
        <f t="shared" si="8"/>
        <v>0</v>
      </c>
      <c r="O188" s="285">
        <f t="shared" si="8"/>
        <v>0</v>
      </c>
      <c r="P188" s="285">
        <f t="shared" si="8"/>
        <v>0</v>
      </c>
      <c r="Q188" s="285">
        <f t="shared" si="8"/>
        <v>0</v>
      </c>
      <c r="R188" s="285">
        <f t="shared" si="8"/>
        <v>64</v>
      </c>
      <c r="S188" s="440">
        <f>SUM(S189:S191)</f>
        <v>29</v>
      </c>
      <c r="T188" s="440">
        <f>SUM(T189:T191)</f>
        <v>0</v>
      </c>
      <c r="U188" s="144"/>
      <c r="V188" s="148">
        <f>SUM(V189:V191)</f>
        <v>4565470</v>
      </c>
    </row>
    <row r="189" spans="1:22" ht="15" customHeight="1" x14ac:dyDescent="0.2">
      <c r="A189" s="149"/>
      <c r="B189" s="150" t="s">
        <v>281</v>
      </c>
      <c r="C189" s="286">
        <f>[10]B!C2621</f>
        <v>97</v>
      </c>
      <c r="D189" s="286">
        <f>[10]B!H2621</f>
        <v>96</v>
      </c>
      <c r="E189" s="282">
        <f>[10]B!I2621</f>
        <v>29</v>
      </c>
      <c r="F189" s="282">
        <f>[10]B!J2621</f>
        <v>67</v>
      </c>
      <c r="G189" s="282">
        <f>[10]B!K2621</f>
        <v>1</v>
      </c>
      <c r="H189" s="282">
        <f>[10]B!L2621</f>
        <v>0</v>
      </c>
      <c r="I189" s="282">
        <f>[10]B!M2621</f>
        <v>0</v>
      </c>
      <c r="J189" s="282">
        <f>[10]B!N2621</f>
        <v>0</v>
      </c>
      <c r="K189" s="284"/>
      <c r="L189" s="282">
        <f>[10]B!AD2621</f>
        <v>0</v>
      </c>
      <c r="M189" s="282">
        <f>[10]B!AE2621</f>
        <v>0</v>
      </c>
      <c r="N189" s="282">
        <f>[10]B!AF2621</f>
        <v>0</v>
      </c>
      <c r="O189" s="282">
        <f>[10]B!AG2621</f>
        <v>0</v>
      </c>
      <c r="P189" s="282">
        <f>[10]B!AH2621</f>
        <v>0</v>
      </c>
      <c r="Q189" s="282">
        <f>[10]B!AI2621</f>
        <v>0</v>
      </c>
      <c r="R189" s="282">
        <f>[10]B!AJ2621</f>
        <v>64</v>
      </c>
      <c r="S189" s="439">
        <f>[10]B!$I$2621</f>
        <v>29</v>
      </c>
      <c r="T189" s="439">
        <f>[10]B!$L$2621</f>
        <v>0</v>
      </c>
      <c r="U189" s="144"/>
      <c r="V189" s="97">
        <f>[10]B!$AL$2621</f>
        <v>4565470</v>
      </c>
    </row>
    <row r="190" spans="1:22" ht="15" customHeight="1" x14ac:dyDescent="0.2">
      <c r="A190" s="149"/>
      <c r="B190" s="150" t="s">
        <v>282</v>
      </c>
      <c r="C190" s="286">
        <f>[10]B!C2622</f>
        <v>0</v>
      </c>
      <c r="D190" s="286">
        <f>[10]B!H2622</f>
        <v>0</v>
      </c>
      <c r="E190" s="282">
        <f>[10]B!I2622</f>
        <v>0</v>
      </c>
      <c r="F190" s="282">
        <f>[10]B!J2622</f>
        <v>0</v>
      </c>
      <c r="G190" s="282">
        <f>[10]B!K2622</f>
        <v>0</v>
      </c>
      <c r="H190" s="282">
        <f>[10]B!L2622</f>
        <v>0</v>
      </c>
      <c r="I190" s="282">
        <f>[10]B!M2622</f>
        <v>0</v>
      </c>
      <c r="J190" s="282">
        <f>[10]B!N2622</f>
        <v>0</v>
      </c>
      <c r="K190" s="284"/>
      <c r="L190" s="282">
        <f>[10]B!AD2622</f>
        <v>0</v>
      </c>
      <c r="M190" s="282">
        <f>[10]B!AE2622</f>
        <v>0</v>
      </c>
      <c r="N190" s="282">
        <f>[10]B!AF2622</f>
        <v>0</v>
      </c>
      <c r="O190" s="282">
        <f>[10]B!AG2622</f>
        <v>0</v>
      </c>
      <c r="P190" s="282">
        <f>[10]B!AH2622</f>
        <v>0</v>
      </c>
      <c r="Q190" s="282">
        <f>[10]B!AI2622</f>
        <v>0</v>
      </c>
      <c r="R190" s="282">
        <f>[10]B!AJ2622</f>
        <v>0</v>
      </c>
      <c r="S190" s="439">
        <f>[10]B!$I$2622</f>
        <v>0</v>
      </c>
      <c r="T190" s="439">
        <f>[10]B!$L$2622</f>
        <v>0</v>
      </c>
      <c r="U190" s="144"/>
      <c r="V190" s="97">
        <f>[10]B!$AL$2622</f>
        <v>0</v>
      </c>
    </row>
    <row r="191" spans="1:22" ht="15" customHeight="1" x14ac:dyDescent="0.2">
      <c r="A191" s="149"/>
      <c r="B191" s="150" t="s">
        <v>283</v>
      </c>
      <c r="C191" s="439">
        <f>SUM([10]B!C2623:C2627)</f>
        <v>0</v>
      </c>
      <c r="D191" s="439">
        <f>SUM([10]B!H2623:H2627)</f>
        <v>0</v>
      </c>
      <c r="E191" s="441">
        <f>SUM([10]B!I2623:I2627)</f>
        <v>0</v>
      </c>
      <c r="F191" s="441">
        <f>SUM([10]B!J2623:J2627)</f>
        <v>0</v>
      </c>
      <c r="G191" s="441">
        <f>SUM([10]B!K2623:K2627)</f>
        <v>0</v>
      </c>
      <c r="H191" s="441">
        <f>SUM([10]B!L2623:L2627)</f>
        <v>0</v>
      </c>
      <c r="I191" s="441">
        <f>SUM([10]B!M2623:M2627)</f>
        <v>0</v>
      </c>
      <c r="J191" s="441">
        <f>SUM([10]B!N2623:N2627)</f>
        <v>0</v>
      </c>
      <c r="K191" s="284"/>
      <c r="L191" s="441">
        <f>SUM([10]B!AD2623:AD2627)</f>
        <v>0</v>
      </c>
      <c r="M191" s="441">
        <f>SUM([10]B!AE2623:AE2627)</f>
        <v>0</v>
      </c>
      <c r="N191" s="441">
        <f>SUM([10]B!AF2623:AF2627)</f>
        <v>0</v>
      </c>
      <c r="O191" s="441">
        <f>SUM([10]B!AG2623:AG2627)</f>
        <v>0</v>
      </c>
      <c r="P191" s="441">
        <f>SUM([10]B!AH2623:AH2627)</f>
        <v>0</v>
      </c>
      <c r="Q191" s="441">
        <f>SUM([10]B!AI2623:AI2627)</f>
        <v>0</v>
      </c>
      <c r="R191" s="441">
        <f>SUM([10]B!AJ2623:AJ2627)</f>
        <v>0</v>
      </c>
      <c r="S191" s="441">
        <f>SUM([10]B!I2623:I2627)</f>
        <v>0</v>
      </c>
      <c r="T191" s="441">
        <f>SUM([10]B!L2623:L2627)</f>
        <v>0</v>
      </c>
      <c r="U191" s="151"/>
      <c r="V191" s="441">
        <f>SUM([10]B!AL2623:AL2627)</f>
        <v>0</v>
      </c>
    </row>
    <row r="192" spans="1:22" ht="15" customHeight="1" x14ac:dyDescent="0.2">
      <c r="A192" s="145" t="s">
        <v>284</v>
      </c>
      <c r="B192" s="146" t="s">
        <v>285</v>
      </c>
      <c r="C192" s="279">
        <f>[10]B!C2858</f>
        <v>123</v>
      </c>
      <c r="D192" s="279">
        <f>[10]B!H2858</f>
        <v>118</v>
      </c>
      <c r="E192" s="282">
        <f>[10]B!I2858</f>
        <v>104</v>
      </c>
      <c r="F192" s="282">
        <f>[10]B!J2858</f>
        <v>14</v>
      </c>
      <c r="G192" s="282">
        <f>[10]B!K2858</f>
        <v>1</v>
      </c>
      <c r="H192" s="282">
        <f>[10]B!L2858</f>
        <v>4</v>
      </c>
      <c r="I192" s="282">
        <f>[10]B!M2858</f>
        <v>0</v>
      </c>
      <c r="J192" s="282">
        <f>[10]B!N2858</f>
        <v>0</v>
      </c>
      <c r="K192" s="280">
        <v>4</v>
      </c>
      <c r="L192" s="282">
        <f>[10]B!AD2858</f>
        <v>26</v>
      </c>
      <c r="M192" s="282">
        <f>[10]B!AE2858</f>
        <v>0</v>
      </c>
      <c r="N192" s="282">
        <f>[10]B!AF2858</f>
        <v>0</v>
      </c>
      <c r="O192" s="282">
        <f>[10]B!AG2858</f>
        <v>0</v>
      </c>
      <c r="P192" s="282">
        <f>[10]B!AH2858</f>
        <v>0</v>
      </c>
      <c r="Q192" s="282">
        <f>[10]B!AI2858</f>
        <v>0</v>
      </c>
      <c r="R192" s="282">
        <f>[10]B!AJ2858</f>
        <v>13</v>
      </c>
      <c r="S192" s="439">
        <f>[10]B!$I$2858</f>
        <v>104</v>
      </c>
      <c r="T192" s="439">
        <f>[10]B!$L$2858</f>
        <v>4</v>
      </c>
      <c r="U192" s="151"/>
      <c r="V192" s="100">
        <f>[10]B!$AL$2858</f>
        <v>49430650</v>
      </c>
    </row>
    <row r="193" spans="1:28" ht="15" customHeight="1" x14ac:dyDescent="0.2">
      <c r="A193" s="145" t="s">
        <v>286</v>
      </c>
      <c r="B193" s="146" t="s">
        <v>287</v>
      </c>
      <c r="C193" s="283">
        <f>SUM([10]B!C3084)</f>
        <v>82</v>
      </c>
      <c r="D193" s="283">
        <f>SUM([10]B!H3084)</f>
        <v>82</v>
      </c>
      <c r="E193" s="282">
        <f>SUM([10]B!I3084)</f>
        <v>82</v>
      </c>
      <c r="F193" s="282">
        <f>SUM([10]B!J3084)</f>
        <v>0</v>
      </c>
      <c r="G193" s="282">
        <f>SUM([10]B!K3084)</f>
        <v>0</v>
      </c>
      <c r="H193" s="282">
        <f>SUM([10]B!L3084)</f>
        <v>0</v>
      </c>
      <c r="I193" s="282">
        <f>SUM([10]B!M3084)</f>
        <v>0</v>
      </c>
      <c r="J193" s="282">
        <f>SUM([10]B!N3084)</f>
        <v>0</v>
      </c>
      <c r="K193" s="282">
        <v>81</v>
      </c>
      <c r="L193" s="282">
        <f>SUM([10]B!AD3084)</f>
        <v>0</v>
      </c>
      <c r="M193" s="282">
        <f>SUM([10]B!AE3084)</f>
        <v>0</v>
      </c>
      <c r="N193" s="282">
        <f>SUM([10]B!AF3084)</f>
        <v>0</v>
      </c>
      <c r="O193" s="282">
        <f>SUM([10]B!AG3084)</f>
        <v>0</v>
      </c>
      <c r="P193" s="282">
        <f>SUM([10]B!AH3084)</f>
        <v>0</v>
      </c>
      <c r="Q193" s="282">
        <f>SUM([10]B!AI3084)</f>
        <v>0</v>
      </c>
      <c r="R193" s="282">
        <f>SUM([10]B!AJ3084)</f>
        <v>0</v>
      </c>
      <c r="S193" s="439">
        <f>[10]B!$I$3084</f>
        <v>82</v>
      </c>
      <c r="T193" s="439">
        <f>[10]B!$L$3084</f>
        <v>0</v>
      </c>
      <c r="U193" s="151"/>
      <c r="V193" s="152">
        <f>[10]B!AL3084</f>
        <v>2862610</v>
      </c>
    </row>
    <row r="194" spans="1:28" ht="15" customHeight="1" x14ac:dyDescent="0.2">
      <c r="A194" s="153" t="s">
        <v>286</v>
      </c>
      <c r="B194" s="154" t="s">
        <v>288</v>
      </c>
      <c r="C194" s="287">
        <f>[10]B!C2870</f>
        <v>9</v>
      </c>
      <c r="D194" s="279">
        <f>[10]B!H2870</f>
        <v>8</v>
      </c>
      <c r="E194" s="288">
        <f>[10]B!I2870</f>
        <v>8</v>
      </c>
      <c r="F194" s="288">
        <f>[10]B!J2870</f>
        <v>0</v>
      </c>
      <c r="G194" s="288">
        <f>[10]B!K2870</f>
        <v>0</v>
      </c>
      <c r="H194" s="288">
        <f>[10]B!L2870</f>
        <v>1</v>
      </c>
      <c r="I194" s="288">
        <f>[10]B!M2870</f>
        <v>0</v>
      </c>
      <c r="J194" s="288">
        <f>[10]B!N2870</f>
        <v>0</v>
      </c>
      <c r="K194" s="289"/>
      <c r="L194" s="288">
        <f>[10]B!AD2870</f>
        <v>0</v>
      </c>
      <c r="M194" s="288">
        <f>[10]B!AE2870</f>
        <v>0</v>
      </c>
      <c r="N194" s="288">
        <f>[10]B!AF2870</f>
        <v>0</v>
      </c>
      <c r="O194" s="288">
        <f>[10]B!AG2870</f>
        <v>0</v>
      </c>
      <c r="P194" s="288">
        <f>[10]B!AH2870</f>
        <v>0</v>
      </c>
      <c r="Q194" s="288">
        <f>[10]B!AI2870</f>
        <v>0</v>
      </c>
      <c r="R194" s="288">
        <f>[10]B!AJ2870</f>
        <v>0</v>
      </c>
      <c r="S194" s="144"/>
      <c r="T194" s="144"/>
      <c r="U194" s="442">
        <f>[10]B!C2870</f>
        <v>9</v>
      </c>
      <c r="V194" s="442">
        <f>+([10]B!$AL2870)*0.75</f>
        <v>395040</v>
      </c>
    </row>
    <row r="195" spans="1:28" s="3" customFormat="1" ht="15" customHeight="1" x14ac:dyDescent="0.2">
      <c r="A195" s="610" t="s">
        <v>289</v>
      </c>
      <c r="B195" s="610"/>
      <c r="C195" s="290">
        <f>SUM(C175:C188)+C192+C193+C194</f>
        <v>1030</v>
      </c>
      <c r="D195" s="290">
        <f t="shared" ref="D195:J195" si="9">SUM(D175:D188)+D192+D193+D194</f>
        <v>952</v>
      </c>
      <c r="E195" s="290">
        <f t="shared" si="9"/>
        <v>713</v>
      </c>
      <c r="F195" s="290">
        <f t="shared" si="9"/>
        <v>239</v>
      </c>
      <c r="G195" s="290">
        <f t="shared" si="9"/>
        <v>16</v>
      </c>
      <c r="H195" s="290">
        <f t="shared" si="9"/>
        <v>46</v>
      </c>
      <c r="I195" s="290">
        <f t="shared" si="9"/>
        <v>15</v>
      </c>
      <c r="J195" s="290">
        <f t="shared" si="9"/>
        <v>1</v>
      </c>
      <c r="K195" s="290">
        <f>SUM(K176:K182)+K192+K193+K184+K185+K186+K187</f>
        <v>235</v>
      </c>
      <c r="L195" s="290">
        <f t="shared" ref="L195:R195" si="10">SUM(L175:L188)+L192+L193+L194</f>
        <v>33</v>
      </c>
      <c r="M195" s="290">
        <f t="shared" si="10"/>
        <v>0</v>
      </c>
      <c r="N195" s="290">
        <f t="shared" si="10"/>
        <v>0</v>
      </c>
      <c r="O195" s="290">
        <f t="shared" si="10"/>
        <v>0</v>
      </c>
      <c r="P195" s="290">
        <f t="shared" si="10"/>
        <v>0</v>
      </c>
      <c r="Q195" s="290">
        <f t="shared" si="10"/>
        <v>0</v>
      </c>
      <c r="R195" s="290">
        <f t="shared" si="10"/>
        <v>228</v>
      </c>
      <c r="S195" s="443">
        <f>SUM(S175:S188)+S192+S193</f>
        <v>705</v>
      </c>
      <c r="T195" s="443">
        <f>SUM(T175:T188)+T192+T193</f>
        <v>45</v>
      </c>
      <c r="U195" s="442">
        <f>SUM(U194)</f>
        <v>9</v>
      </c>
      <c r="V195" s="102">
        <f>SUM(V175:V188)+V192+V193+V194</f>
        <v>197163310</v>
      </c>
    </row>
    <row r="196" spans="1:28" ht="24.95" customHeight="1" x14ac:dyDescent="0.2">
      <c r="A196" s="648" t="s">
        <v>290</v>
      </c>
      <c r="B196" s="648"/>
      <c r="C196" s="648"/>
      <c r="D196" s="648"/>
      <c r="E196" s="648"/>
      <c r="F196" s="648"/>
    </row>
    <row r="197" spans="1:28" ht="51" customHeight="1" x14ac:dyDescent="0.2">
      <c r="A197" s="550" t="s">
        <v>291</v>
      </c>
      <c r="B197" s="625"/>
      <c r="C197" s="556" t="s">
        <v>160</v>
      </c>
      <c r="D197" s="556" t="s">
        <v>292</v>
      </c>
      <c r="E197" s="596" t="s">
        <v>293</v>
      </c>
      <c r="F197" s="596" t="s">
        <v>294</v>
      </c>
      <c r="G197" s="534" t="s">
        <v>295</v>
      </c>
      <c r="H197" s="534" t="s">
        <v>296</v>
      </c>
      <c r="I197" s="534" t="s">
        <v>297</v>
      </c>
      <c r="J197" s="291" t="s">
        <v>297</v>
      </c>
    </row>
    <row r="198" spans="1:28" ht="32.25" customHeight="1" x14ac:dyDescent="0.2">
      <c r="A198" s="554"/>
      <c r="B198" s="627"/>
      <c r="C198" s="558"/>
      <c r="D198" s="558"/>
      <c r="E198" s="598"/>
      <c r="F198" s="598"/>
      <c r="G198" s="292" t="s">
        <v>293</v>
      </c>
      <c r="H198" s="292" t="s">
        <v>294</v>
      </c>
      <c r="I198" s="292" t="s">
        <v>293</v>
      </c>
      <c r="J198" s="293" t="s">
        <v>294</v>
      </c>
      <c r="S198" s="3"/>
      <c r="T198" s="3"/>
      <c r="U198" s="3"/>
      <c r="V198" s="3"/>
    </row>
    <row r="199" spans="1:28" ht="15" customHeight="1" x14ac:dyDescent="0.2">
      <c r="A199" s="604" t="s">
        <v>298</v>
      </c>
      <c r="B199" s="643"/>
      <c r="C199" s="445">
        <f>SUM(E199:F199)</f>
        <v>376</v>
      </c>
      <c r="D199" s="294">
        <v>215</v>
      </c>
      <c r="E199" s="295">
        <f>SUM([10]B!P1380,[10]B!P1514,[10]B!P1696,[10]B!P1760,[10]B!P1834,[10]B!P1877,[10]B!P2093,[10]B!P2103,[10]B!P2190,[10]B!P2379,[10]B!P2419,[10]B!P2541,[10]B!P2575,[10]B!P2615,[10]B!P2631,[10]B!P2858,[10]B!P2870,[10]B!P3073)</f>
        <v>38</v>
      </c>
      <c r="F199" s="295">
        <f>SUM([10]B!Q1380,[10]B!Q1514,[10]B!Q1696,[10]B!Q1760,[10]B!Q1834,[10]B!Q1877,[10]B!Q2093,[10]B!Q2103,[10]B!Q2190,[10]B!Q2379,[10]B!Q2419,[10]B!Q2541,[10]B!Q2575,[10]B!Q2615,[10]B!Q2631,[10]B!Q2858,[10]B!Q2870,[10]B!Q3073)</f>
        <v>338</v>
      </c>
      <c r="G199" s="294"/>
      <c r="H199" s="296"/>
      <c r="I199" s="296"/>
      <c r="J199" s="297"/>
      <c r="K199" s="158" t="str">
        <f>AA199</f>
        <v/>
      </c>
      <c r="AA199" s="159" t="str">
        <f>IF(C199&lt;D199,"Beneficiarios MAI no puede ser mayor al TOTAL","")</f>
        <v/>
      </c>
      <c r="AB199" s="159">
        <f>IF(C199&lt;D199,1,0)</f>
        <v>0</v>
      </c>
    </row>
    <row r="200" spans="1:28" ht="15" customHeight="1" x14ac:dyDescent="0.2">
      <c r="A200" s="644" t="s">
        <v>299</v>
      </c>
      <c r="B200" s="645"/>
      <c r="C200" s="445">
        <f>SUM(E200:F200)</f>
        <v>270</v>
      </c>
      <c r="D200" s="298">
        <v>198</v>
      </c>
      <c r="E200" s="299">
        <f>SUM([10]B!S1380,[10]B!S1514,[10]B!S1696,[10]B!S1760,[10]B!S1834,[10]B!S1877,[10]B!S2093,[10]B!S2103,[10]B!S2190,[10]B!S2379,[10]B!S2419,[10]B!S2541,[10]B!S2575,[10]B!S2615,[10]B!S2631,[10]B!S2858,[10]B!S2870,[10]B!S3073)</f>
        <v>53</v>
      </c>
      <c r="F200" s="299">
        <f>SUM([10]B!T1380,[10]B!T1514,[10]B!T1696,[10]B!T1760,[10]B!T1834,[10]B!T1877,[10]B!T2093,[10]B!T2103,[10]B!T2190,[10]B!T2379,[10]B!T2419,[10]B!T2541,[10]B!T2575,[10]B!T2615,[10]B!T2631,[10]B!T2858,[10]B!T2870,[10]B!T3073)</f>
        <v>217</v>
      </c>
      <c r="G200" s="298"/>
      <c r="H200" s="300"/>
      <c r="I200" s="300"/>
      <c r="J200" s="300"/>
      <c r="K200" s="158" t="str">
        <f>AA200</f>
        <v/>
      </c>
      <c r="S200" s="3"/>
      <c r="T200" s="3"/>
      <c r="V200" s="3"/>
      <c r="AA200" s="159" t="str">
        <f>IF(C200&lt;D200,"Beneficiarios MAI no puede ser mayor al TOTAL","")</f>
        <v/>
      </c>
      <c r="AB200" s="159">
        <f>IF(C200&lt;D200,1,0)</f>
        <v>0</v>
      </c>
    </row>
    <row r="201" spans="1:28" ht="15" customHeight="1" x14ac:dyDescent="0.2">
      <c r="A201" s="646" t="s">
        <v>300</v>
      </c>
      <c r="B201" s="160" t="s">
        <v>301</v>
      </c>
      <c r="C201" s="445">
        <f>SUM(E201:F201)</f>
        <v>146</v>
      </c>
      <c r="D201" s="294">
        <v>128</v>
      </c>
      <c r="E201" s="295">
        <f>SUM([10]B!Y1380,[10]B!Y1514,[10]B!Y1696,[10]B!Y1760,[10]B!Y1834,[10]B!Y1877,[10]B!Y2093,[10]B!Y2103,[10]B!Y2190,[10]B!Y2379,[10]B!Y2419,[10]B!Y2541,[10]B!Y2575,[10]B!Y2615,[10]B!Y2631,[10]B!Y2858,[10]B!Y2870,[10]B!Y3073)</f>
        <v>9</v>
      </c>
      <c r="F201" s="295">
        <f>SUM([10]B!Z1380,[10]B!Z1514,[10]B!Z1696,[10]B!Z1760,[10]B!Z1834,[10]B!Z1877,[10]B!Z2093,[10]B!Z2103,[10]B!Z2190,[10]B!Z2379,[10]B!Z2419,[10]B!Z2541,[10]B!Z2575,[10]B!Z2615,[10]B!Z2631,[10]B!Z2858,[10]B!Z2870,[10]B!Z3073)</f>
        <v>137</v>
      </c>
      <c r="G201" s="294"/>
      <c r="H201" s="296"/>
      <c r="I201" s="296"/>
      <c r="J201" s="296"/>
      <c r="K201" s="158" t="str">
        <f>AA201</f>
        <v/>
      </c>
      <c r="AA201" s="159" t="str">
        <f>IF(C201&lt;D201,"Beneficiarios MAI no puede ser mayor al TOTAL","")</f>
        <v/>
      </c>
      <c r="AB201" s="159">
        <f>IF(C201&lt;D201,1,0)</f>
        <v>0</v>
      </c>
    </row>
    <row r="202" spans="1:28" ht="15" customHeight="1" x14ac:dyDescent="0.2">
      <c r="A202" s="647"/>
      <c r="B202" s="161" t="s">
        <v>302</v>
      </c>
      <c r="C202" s="446">
        <f>SUM(E202:F202)</f>
        <v>3</v>
      </c>
      <c r="D202" s="301">
        <v>3</v>
      </c>
      <c r="E202" s="302">
        <f>SUM([10]B!V1380,[10]B!V1514,[10]B!V1696,[10]B!V1760,[10]B!V1834,[10]B!V1877,[10]B!V2093,[10]B!V2103,[10]B!V2190,[10]B!V2379,[10]B!V2419,[10]B!V2541,[10]B!V2575,[10]B!V2615,[10]B!V2631,[10]B!V2858,[10]B!V2870,[10]B!V3073)</f>
        <v>0</v>
      </c>
      <c r="F202" s="302">
        <f>SUM([10]B!W1380,[10]B!W1514,[10]B!W1696,[10]B!W1760,[10]B!W1834,[10]B!W1877,[10]B!W2093,[10]B!W2103,[10]B!W2190,[10]B!W2379,[10]B!W2419,[10]B!W2541,[10]B!W2575,[10]B!W2615,[10]B!W2631,[10]B!W2858,[10]B!W2870,[10]B!W3073)</f>
        <v>3</v>
      </c>
      <c r="G202" s="301"/>
      <c r="H202" s="303"/>
      <c r="I202" s="303"/>
      <c r="J202" s="303"/>
      <c r="K202" s="158" t="str">
        <f>AA202</f>
        <v/>
      </c>
      <c r="AA202" s="159" t="str">
        <f>IF(C202&lt;D202,"Beneficiarios MAI no puede ser mayor al TOTAL","")</f>
        <v/>
      </c>
      <c r="AB202" s="159">
        <f>IF(C202&lt;D202,1,0)</f>
        <v>0</v>
      </c>
    </row>
    <row r="203" spans="1:28" ht="24.95" customHeight="1" x14ac:dyDescent="0.2">
      <c r="A203" s="648" t="s">
        <v>303</v>
      </c>
      <c r="B203" s="648"/>
      <c r="C203" s="538"/>
      <c r="D203" s="538"/>
      <c r="E203" s="2"/>
      <c r="F203" s="2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</row>
    <row r="204" spans="1:28" ht="29.25" customHeight="1" x14ac:dyDescent="0.2">
      <c r="A204" s="649" t="s">
        <v>304</v>
      </c>
      <c r="B204" s="650"/>
      <c r="C204" s="556" t="s">
        <v>5</v>
      </c>
      <c r="D204" s="574" t="s">
        <v>6</v>
      </c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74"/>
    </row>
    <row r="205" spans="1:28" ht="20.25" customHeight="1" x14ac:dyDescent="0.2">
      <c r="A205" s="651"/>
      <c r="B205" s="652"/>
      <c r="C205" s="558"/>
      <c r="D205" s="575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74"/>
    </row>
    <row r="206" spans="1:28" ht="15" customHeight="1" x14ac:dyDescent="0.2">
      <c r="A206" s="660" t="s">
        <v>305</v>
      </c>
      <c r="B206" s="661"/>
      <c r="C206" s="447">
        <f>[10]B!C2862</f>
        <v>4</v>
      </c>
      <c r="D206" s="448">
        <f>[10]B!I2862</f>
        <v>4</v>
      </c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74"/>
      <c r="U206" s="74"/>
    </row>
    <row r="207" spans="1:28" ht="15" customHeight="1" x14ac:dyDescent="0.2">
      <c r="A207" s="662" t="s">
        <v>306</v>
      </c>
      <c r="B207" s="662"/>
      <c r="C207" s="449">
        <f>SUM([10]B!C2861+[10]B!C2863)</f>
        <v>2</v>
      </c>
      <c r="D207" s="450">
        <f>[10]B!I2861+[10]B!I2863</f>
        <v>1</v>
      </c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74"/>
    </row>
    <row r="208" spans="1:28" ht="24.95" customHeight="1" x14ac:dyDescent="0.2">
      <c r="A208" s="663" t="s">
        <v>307</v>
      </c>
      <c r="B208" s="663"/>
      <c r="C208" s="540"/>
      <c r="D208" s="304"/>
      <c r="E208" s="304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74"/>
      <c r="S208" s="260"/>
      <c r="T208" s="260"/>
    </row>
    <row r="209" spans="1:22" ht="24.95" customHeight="1" x14ac:dyDescent="0.2">
      <c r="A209" s="664" t="s">
        <v>229</v>
      </c>
      <c r="B209" s="664"/>
      <c r="C209" s="556" t="s">
        <v>160</v>
      </c>
      <c r="D209" s="588" t="s">
        <v>230</v>
      </c>
      <c r="E209" s="589"/>
      <c r="F209" s="589"/>
      <c r="G209" s="589"/>
      <c r="H209" s="590" t="s">
        <v>172</v>
      </c>
      <c r="I209" s="591"/>
      <c r="J209" s="592"/>
      <c r="K209" s="665" t="s">
        <v>173</v>
      </c>
      <c r="L209" s="614"/>
      <c r="M209" s="614"/>
      <c r="N209" s="596" t="s">
        <v>174</v>
      </c>
      <c r="O209" s="599" t="s">
        <v>175</v>
      </c>
      <c r="P209" s="600"/>
      <c r="Q209" s="568" t="s">
        <v>176</v>
      </c>
    </row>
    <row r="210" spans="1:22" s="84" customFormat="1" ht="20.100000000000001" customHeight="1" x14ac:dyDescent="0.2">
      <c r="A210" s="664"/>
      <c r="B210" s="664"/>
      <c r="C210" s="557"/>
      <c r="D210" s="615" t="s">
        <v>178</v>
      </c>
      <c r="E210" s="621" t="s">
        <v>179</v>
      </c>
      <c r="F210" s="621"/>
      <c r="G210" s="578" t="s">
        <v>239</v>
      </c>
      <c r="H210" s="580" t="s">
        <v>181</v>
      </c>
      <c r="I210" s="582" t="s">
        <v>182</v>
      </c>
      <c r="J210" s="584" t="s">
        <v>183</v>
      </c>
      <c r="K210" s="586" t="s">
        <v>308</v>
      </c>
      <c r="L210" s="587" t="s">
        <v>185</v>
      </c>
      <c r="M210" s="601" t="s">
        <v>186</v>
      </c>
      <c r="N210" s="597"/>
      <c r="O210" s="602" t="s">
        <v>187</v>
      </c>
      <c r="P210" s="603" t="s">
        <v>188</v>
      </c>
      <c r="Q210" s="569"/>
      <c r="S210" s="5"/>
      <c r="T210" s="5"/>
      <c r="U210" s="5"/>
      <c r="V210" s="5"/>
    </row>
    <row r="211" spans="1:22" s="84" customFormat="1" ht="20.100000000000001" customHeight="1" x14ac:dyDescent="0.2">
      <c r="A211" s="664"/>
      <c r="B211" s="664"/>
      <c r="C211" s="558"/>
      <c r="D211" s="616"/>
      <c r="E211" s="121" t="s">
        <v>189</v>
      </c>
      <c r="F211" s="89" t="s">
        <v>190</v>
      </c>
      <c r="G211" s="579"/>
      <c r="H211" s="581"/>
      <c r="I211" s="583"/>
      <c r="J211" s="585"/>
      <c r="K211" s="586"/>
      <c r="L211" s="587"/>
      <c r="M211" s="601"/>
      <c r="N211" s="598"/>
      <c r="O211" s="602"/>
      <c r="P211" s="603"/>
      <c r="Q211" s="570"/>
      <c r="S211" s="5"/>
      <c r="T211" s="5"/>
      <c r="U211" s="5"/>
      <c r="V211" s="5"/>
    </row>
    <row r="212" spans="1:22" ht="15" customHeight="1" x14ac:dyDescent="0.2">
      <c r="A212" s="667" t="s">
        <v>309</v>
      </c>
      <c r="B212" s="165" t="s">
        <v>310</v>
      </c>
      <c r="C212" s="165">
        <f>SUM([10]B!C1242:C1282)</f>
        <v>26</v>
      </c>
      <c r="D212" s="165">
        <f>SUM([10]B!D1242:D1285)</f>
        <v>26</v>
      </c>
      <c r="E212" s="165">
        <f>SUM([10]B!E1242:E1285)</f>
        <v>26</v>
      </c>
      <c r="F212" s="165">
        <f>SUM([10]B!F1242:F1285)</f>
        <v>0</v>
      </c>
      <c r="G212" s="165">
        <f>SUM([10]B!G1242:G1285)</f>
        <v>0</v>
      </c>
      <c r="H212" s="165">
        <f>SUM([10]B!AA1242:AA1285)</f>
        <v>8</v>
      </c>
      <c r="I212" s="165">
        <f>SUM([10]B!AB1242:AB1285)</f>
        <v>18</v>
      </c>
      <c r="J212" s="165">
        <f>SUM([10]B!AC1242:AC1285)</f>
        <v>0</v>
      </c>
      <c r="K212" s="165">
        <f>SUM([10]B!AD1242:AD1285)</f>
        <v>0</v>
      </c>
      <c r="L212" s="165">
        <f>SUM([10]B!AE1242:AE1285)</f>
        <v>0</v>
      </c>
      <c r="M212" s="165">
        <f>SUM([10]B!AF1242:AF1285)</f>
        <v>0</v>
      </c>
      <c r="N212" s="165">
        <f>SUM([10]B!AG1242:AG1285)</f>
        <v>0</v>
      </c>
      <c r="O212" s="165">
        <f>SUM([10]B!AH1242:AH1285)</f>
        <v>0</v>
      </c>
      <c r="P212" s="165">
        <f>SUM([10]B!AI1242:AI1285)</f>
        <v>0</v>
      </c>
      <c r="Q212" s="165">
        <f>SUM([10]B!AJ1242:AJ1285)</f>
        <v>0</v>
      </c>
    </row>
    <row r="213" spans="1:22" ht="15" customHeight="1" x14ac:dyDescent="0.2">
      <c r="A213" s="563"/>
      <c r="B213" s="166" t="s">
        <v>311</v>
      </c>
      <c r="C213" s="305">
        <f>SUM([10]B!C1283:C1297)</f>
        <v>16</v>
      </c>
      <c r="D213" s="305">
        <f>SUM([10]B!D1286:D1297)</f>
        <v>16</v>
      </c>
      <c r="E213" s="305">
        <f>SUM([10]B!E1286:E1297)</f>
        <v>16</v>
      </c>
      <c r="F213" s="305">
        <f>SUM([10]B!F1286:F1297)</f>
        <v>0</v>
      </c>
      <c r="G213" s="305">
        <f>SUM([10]B!G1286:G1297)</f>
        <v>0</v>
      </c>
      <c r="H213" s="305">
        <f>SUM([10]B!AA1286:AA1297)</f>
        <v>0</v>
      </c>
      <c r="I213" s="305">
        <f>SUM([10]B!AB1286:AB1297)</f>
        <v>12</v>
      </c>
      <c r="J213" s="305">
        <f>SUM([10]B!AC1286:AC1297)</f>
        <v>4</v>
      </c>
      <c r="K213" s="305">
        <f>SUM([10]B!AD1286:AD1297)</f>
        <v>0</v>
      </c>
      <c r="L213" s="305">
        <f>SUM([10]B!AE1286:AE1297)</f>
        <v>0</v>
      </c>
      <c r="M213" s="305">
        <f>SUM([10]B!AF1286:AF1297)</f>
        <v>0</v>
      </c>
      <c r="N213" s="305">
        <f>SUM([10]B!AG1286:AG1297)</f>
        <v>0</v>
      </c>
      <c r="O213" s="305">
        <f>SUM([10]B!AH1286:AH1297)</f>
        <v>0</v>
      </c>
      <c r="P213" s="305">
        <f>SUM([10]B!AI1286:AI1297)</f>
        <v>0</v>
      </c>
      <c r="Q213" s="305">
        <f>SUM([10]B!AJ1286:AJ1297)</f>
        <v>0</v>
      </c>
      <c r="U213" s="84"/>
      <c r="V213" s="84"/>
    </row>
    <row r="214" spans="1:22" ht="15" customHeight="1" x14ac:dyDescent="0.2">
      <c r="A214" s="668"/>
      <c r="B214" s="537" t="s">
        <v>160</v>
      </c>
      <c r="C214" s="168">
        <f>SUM(C212:C213)</f>
        <v>42</v>
      </c>
      <c r="D214" s="306">
        <f>SUM(D212:D213)</f>
        <v>42</v>
      </c>
      <c r="E214" s="307">
        <f t="shared" ref="E214:Q214" si="11">SUM(E212:E213)</f>
        <v>42</v>
      </c>
      <c r="F214" s="308">
        <f t="shared" si="11"/>
        <v>0</v>
      </c>
      <c r="G214" s="309">
        <f t="shared" si="11"/>
        <v>0</v>
      </c>
      <c r="H214" s="307">
        <f t="shared" si="11"/>
        <v>8</v>
      </c>
      <c r="I214" s="310">
        <f t="shared" si="11"/>
        <v>30</v>
      </c>
      <c r="J214" s="308">
        <f t="shared" si="11"/>
        <v>4</v>
      </c>
      <c r="K214" s="307">
        <f t="shared" si="11"/>
        <v>0</v>
      </c>
      <c r="L214" s="310">
        <f t="shared" si="11"/>
        <v>0</v>
      </c>
      <c r="M214" s="308">
        <f t="shared" si="11"/>
        <v>0</v>
      </c>
      <c r="N214" s="308">
        <f t="shared" si="11"/>
        <v>0</v>
      </c>
      <c r="O214" s="307">
        <f t="shared" si="11"/>
        <v>0</v>
      </c>
      <c r="P214" s="308">
        <f t="shared" si="11"/>
        <v>0</v>
      </c>
      <c r="Q214" s="306">
        <f t="shared" si="11"/>
        <v>0</v>
      </c>
      <c r="U214" s="84"/>
      <c r="V214" s="84"/>
    </row>
    <row r="215" spans="1:22" ht="15" customHeight="1" x14ac:dyDescent="0.2">
      <c r="A215" s="667" t="s">
        <v>312</v>
      </c>
      <c r="B215" s="165" t="s">
        <v>310</v>
      </c>
      <c r="C215" s="542">
        <f>SUM([10]B!C1382:C1420)</f>
        <v>554</v>
      </c>
      <c r="D215" s="542">
        <f>SUM([10]B!D1382:D1420)</f>
        <v>552</v>
      </c>
      <c r="E215" s="542">
        <f>SUM([10]B!E1382:E1420)</f>
        <v>548</v>
      </c>
      <c r="F215" s="542">
        <f>SUM([10]B!F1382:F1420)</f>
        <v>4</v>
      </c>
      <c r="G215" s="542">
        <f>SUM([10]B!G1382:G1420)</f>
        <v>2</v>
      </c>
      <c r="H215" s="542">
        <f>SUM([10]B!AA1382:AA1420)</f>
        <v>14</v>
      </c>
      <c r="I215" s="542">
        <f>SUM([10]B!AB1382:AB1420)</f>
        <v>540</v>
      </c>
      <c r="J215" s="542">
        <f>SUM([10]B!AC1382:AC1420)</f>
        <v>0</v>
      </c>
      <c r="K215" s="542">
        <f>SUM([10]B!AD1382:AD1420)</f>
        <v>0</v>
      </c>
      <c r="L215" s="542">
        <f>SUM([10]B!AE1382:AE1420)</f>
        <v>0</v>
      </c>
      <c r="M215" s="542">
        <f>SUM([10]B!AF1382:AF1420)</f>
        <v>0</v>
      </c>
      <c r="N215" s="542">
        <f>SUM([10]B!AG1382:AG1420)</f>
        <v>0</v>
      </c>
      <c r="O215" s="542">
        <f>SUM([10]B!AH1382:AH1420)</f>
        <v>0</v>
      </c>
      <c r="P215" s="542">
        <f>SUM([10]B!AI1382:AI1420)</f>
        <v>102</v>
      </c>
      <c r="Q215" s="169">
        <f>SUM([10]B!AJ1382:AJ1420)</f>
        <v>3</v>
      </c>
      <c r="S215" s="84"/>
      <c r="T215" s="84"/>
    </row>
    <row r="216" spans="1:22" ht="15" customHeight="1" x14ac:dyDescent="0.2">
      <c r="A216" s="563"/>
      <c r="B216" s="166" t="s">
        <v>313</v>
      </c>
      <c r="C216" s="311">
        <f>SUM([10]B!C1421:C1428)</f>
        <v>104</v>
      </c>
      <c r="D216" s="311">
        <f>SUM([10]B!D1421:D1428)</f>
        <v>104</v>
      </c>
      <c r="E216" s="311">
        <f>SUM([10]B!E1421:E1428)</f>
        <v>104</v>
      </c>
      <c r="F216" s="311">
        <f>SUM([10]B!F1421:F1428)</f>
        <v>0</v>
      </c>
      <c r="G216" s="311">
        <f>SUM([10]B!G1421:G1428)</f>
        <v>0</v>
      </c>
      <c r="H216" s="311">
        <f>SUM([10]B!AA1421:AA1428)</f>
        <v>0</v>
      </c>
      <c r="I216" s="311">
        <f>SUM([10]B!AB1421:AB1428)</f>
        <v>104</v>
      </c>
      <c r="J216" s="311">
        <f>SUM([10]B!AC1421:AC1428)</f>
        <v>0</v>
      </c>
      <c r="K216" s="311">
        <f>SUM([10]B!AD1421:AD1428)</f>
        <v>0</v>
      </c>
      <c r="L216" s="311">
        <f>SUM([10]B!AE1421:AE1428)</f>
        <v>0</v>
      </c>
      <c r="M216" s="311">
        <f>SUM([10]B!AF1421:AF1428)</f>
        <v>0</v>
      </c>
      <c r="N216" s="311">
        <f>SUM([10]B!AG1421:AG1428)</f>
        <v>0</v>
      </c>
      <c r="O216" s="311">
        <f>SUM([10]B!AH1421:AH1428)</f>
        <v>0</v>
      </c>
      <c r="P216" s="311">
        <f>SUM([10]B!AI1421:AI1428)</f>
        <v>0</v>
      </c>
      <c r="Q216" s="312">
        <f>SUM([10]B!AJ1421:AJ1428)</f>
        <v>0</v>
      </c>
      <c r="S216" s="84"/>
      <c r="T216" s="84"/>
    </row>
    <row r="217" spans="1:22" ht="15" customHeight="1" x14ac:dyDescent="0.2">
      <c r="A217" s="668"/>
      <c r="B217" s="537" t="s">
        <v>160</v>
      </c>
      <c r="C217" s="309">
        <f>SUM(C215:C216)</f>
        <v>658</v>
      </c>
      <c r="D217" s="309">
        <f>SUM(D215:D216)</f>
        <v>656</v>
      </c>
      <c r="E217" s="309">
        <f t="shared" ref="E217:Q217" si="12">SUM(E215:E216)</f>
        <v>652</v>
      </c>
      <c r="F217" s="309">
        <f t="shared" si="12"/>
        <v>4</v>
      </c>
      <c r="G217" s="309">
        <f t="shared" si="12"/>
        <v>2</v>
      </c>
      <c r="H217" s="309">
        <f t="shared" si="12"/>
        <v>14</v>
      </c>
      <c r="I217" s="309">
        <f t="shared" si="12"/>
        <v>644</v>
      </c>
      <c r="J217" s="309">
        <f t="shared" si="12"/>
        <v>0</v>
      </c>
      <c r="K217" s="309">
        <f t="shared" si="12"/>
        <v>0</v>
      </c>
      <c r="L217" s="309">
        <f t="shared" si="12"/>
        <v>0</v>
      </c>
      <c r="M217" s="309">
        <f t="shared" si="12"/>
        <v>0</v>
      </c>
      <c r="N217" s="309">
        <f t="shared" si="12"/>
        <v>0</v>
      </c>
      <c r="O217" s="309">
        <f t="shared" si="12"/>
        <v>0</v>
      </c>
      <c r="P217" s="309">
        <f t="shared" si="12"/>
        <v>102</v>
      </c>
      <c r="Q217" s="306">
        <f t="shared" si="12"/>
        <v>3</v>
      </c>
    </row>
    <row r="218" spans="1:22" ht="15" customHeight="1" x14ac:dyDescent="0.2">
      <c r="A218" s="667" t="s">
        <v>314</v>
      </c>
      <c r="B218" s="165" t="s">
        <v>310</v>
      </c>
      <c r="C218" s="311">
        <f>SUM([10]B!C1516:C1569)</f>
        <v>965</v>
      </c>
      <c r="D218" s="311">
        <f>SUM([10]B!D1516:D1569)</f>
        <v>937</v>
      </c>
      <c r="E218" s="311">
        <f>SUM([10]B!E1516:E1569)</f>
        <v>937</v>
      </c>
      <c r="F218" s="311">
        <f>SUM([10]B!F1516:F1564)</f>
        <v>0</v>
      </c>
      <c r="G218" s="311">
        <f>SUM([10]B!G1516:G1564)</f>
        <v>28</v>
      </c>
      <c r="H218" s="311">
        <f>SUM([10]B!AA1516:AA1564)</f>
        <v>594</v>
      </c>
      <c r="I218" s="311">
        <f>SUM([10]B!AB1516:AB1564)</f>
        <v>369</v>
      </c>
      <c r="J218" s="311">
        <f>SUM([10]B!AC1516:AC1564)</f>
        <v>2</v>
      </c>
      <c r="K218" s="311">
        <f>SUM([10]B!AD1516:AD1564)</f>
        <v>0</v>
      </c>
      <c r="L218" s="311">
        <f>SUM([10]B!AE1516:AE1564)</f>
        <v>0</v>
      </c>
      <c r="M218" s="311">
        <f>SUM([10]B!AF1516:AF1564)</f>
        <v>0</v>
      </c>
      <c r="N218" s="311">
        <f>SUM([10]B!AG1516:AG1564)</f>
        <v>0</v>
      </c>
      <c r="O218" s="311">
        <f>SUM([10]B!AH1516:AH1564)</f>
        <v>0</v>
      </c>
      <c r="P218" s="311">
        <f>SUM([10]B!AI1516:AI1564)</f>
        <v>0</v>
      </c>
      <c r="Q218" s="312">
        <f>SUM([10]B!AJ1516:AJ1564)</f>
        <v>0</v>
      </c>
    </row>
    <row r="219" spans="1:22" ht="15" customHeight="1" x14ac:dyDescent="0.2">
      <c r="A219" s="563"/>
      <c r="B219" s="170" t="s">
        <v>313</v>
      </c>
      <c r="C219" s="311">
        <f>SUM([10]B!C1570:C1585)</f>
        <v>2</v>
      </c>
      <c r="D219" s="311">
        <f>SUM([10]B!D1570:D1585)</f>
        <v>2</v>
      </c>
      <c r="E219" s="311">
        <f>SUM([10]B!E1570:E1585)</f>
        <v>2</v>
      </c>
      <c r="F219" s="311">
        <f>SUM([10]B!F1570:F1585)</f>
        <v>0</v>
      </c>
      <c r="G219" s="311">
        <f>SUM([10]B!G1570:G1585)</f>
        <v>0</v>
      </c>
      <c r="H219" s="311">
        <f>SUM([10]B!AA1570:AA1585)</f>
        <v>0</v>
      </c>
      <c r="I219" s="311">
        <f>SUM([10]B!AB1570:AB1585)</f>
        <v>2</v>
      </c>
      <c r="J219" s="311">
        <f>SUM([10]B!AC1570:AC1585)</f>
        <v>0</v>
      </c>
      <c r="K219" s="311">
        <f>SUM([10]B!AD1570:AD1585)</f>
        <v>0</v>
      </c>
      <c r="L219" s="311">
        <f>SUM([10]B!AE1570:AE1585)</f>
        <v>0</v>
      </c>
      <c r="M219" s="311">
        <f>SUM([10]B!AF1570:AF1585)</f>
        <v>0</v>
      </c>
      <c r="N219" s="311">
        <f>SUM([10]B!AG1570:AG1585)</f>
        <v>0</v>
      </c>
      <c r="O219" s="311">
        <f>SUM([10]B!AH1570:AH1585)</f>
        <v>0</v>
      </c>
      <c r="P219" s="311">
        <f>SUM([10]B!AI1570:AI1585)</f>
        <v>0</v>
      </c>
      <c r="Q219" s="312">
        <f>SUM([10]B!AJ1570:AJ1585)</f>
        <v>0</v>
      </c>
    </row>
    <row r="220" spans="1:22" ht="15" customHeight="1" x14ac:dyDescent="0.2">
      <c r="A220" s="668"/>
      <c r="B220" s="537" t="s">
        <v>160</v>
      </c>
      <c r="C220" s="309">
        <f>SUM(C218:C219)</f>
        <v>967</v>
      </c>
      <c r="D220" s="309">
        <f t="shared" ref="D220:Q220" si="13">SUM(D218:D219)</f>
        <v>939</v>
      </c>
      <c r="E220" s="309">
        <f t="shared" si="13"/>
        <v>939</v>
      </c>
      <c r="F220" s="309">
        <f t="shared" si="13"/>
        <v>0</v>
      </c>
      <c r="G220" s="309">
        <f t="shared" si="13"/>
        <v>28</v>
      </c>
      <c r="H220" s="309">
        <f t="shared" si="13"/>
        <v>594</v>
      </c>
      <c r="I220" s="309">
        <f t="shared" si="13"/>
        <v>371</v>
      </c>
      <c r="J220" s="309">
        <f t="shared" si="13"/>
        <v>2</v>
      </c>
      <c r="K220" s="309">
        <f t="shared" si="13"/>
        <v>0</v>
      </c>
      <c r="L220" s="309">
        <f t="shared" si="13"/>
        <v>0</v>
      </c>
      <c r="M220" s="309">
        <f t="shared" si="13"/>
        <v>0</v>
      </c>
      <c r="N220" s="309">
        <f t="shared" si="13"/>
        <v>0</v>
      </c>
      <c r="O220" s="309">
        <f t="shared" si="13"/>
        <v>0</v>
      </c>
      <c r="P220" s="309">
        <f t="shared" si="13"/>
        <v>0</v>
      </c>
      <c r="Q220" s="306">
        <f t="shared" si="13"/>
        <v>0</v>
      </c>
    </row>
    <row r="221" spans="1:22" ht="29.25" customHeight="1" x14ac:dyDescent="0.2">
      <c r="A221" s="541" t="s">
        <v>315</v>
      </c>
      <c r="B221" s="169" t="s">
        <v>310</v>
      </c>
      <c r="C221" s="309">
        <f>[10]B!C1698</f>
        <v>10</v>
      </c>
      <c r="D221" s="309">
        <f>[10]B!D1698</f>
        <v>10</v>
      </c>
      <c r="E221" s="311">
        <f>[10]B!E1698</f>
        <v>10</v>
      </c>
      <c r="F221" s="311">
        <f>[10]B!F1698</f>
        <v>0</v>
      </c>
      <c r="G221" s="311">
        <f>[10]B!G1698</f>
        <v>0</v>
      </c>
      <c r="H221" s="311">
        <f>[10]B!AA1698</f>
        <v>0</v>
      </c>
      <c r="I221" s="311">
        <f>[10]B!AB1698</f>
        <v>10</v>
      </c>
      <c r="J221" s="311">
        <f>[10]B!AC1698</f>
        <v>0</v>
      </c>
      <c r="K221" s="311">
        <f>[10]B!AD1698</f>
        <v>0</v>
      </c>
      <c r="L221" s="311">
        <f>[10]B!AE1698</f>
        <v>0</v>
      </c>
      <c r="M221" s="311">
        <f>[10]B!AF1698</f>
        <v>0</v>
      </c>
      <c r="N221" s="311">
        <f>[10]B!AG1698</f>
        <v>0</v>
      </c>
      <c r="O221" s="311">
        <f>[10]B!AH1698</f>
        <v>0</v>
      </c>
      <c r="P221" s="311">
        <f>[10]B!AI1698</f>
        <v>0</v>
      </c>
      <c r="Q221" s="312">
        <f>[10]B!AJ1698</f>
        <v>0</v>
      </c>
    </row>
    <row r="222" spans="1:22" ht="15" customHeight="1" x14ac:dyDescent="0.2">
      <c r="A222" s="171" t="s">
        <v>316</v>
      </c>
      <c r="B222" s="166" t="s">
        <v>310</v>
      </c>
      <c r="C222" s="309">
        <f>[10]B!C1851</f>
        <v>6</v>
      </c>
      <c r="D222" s="309">
        <f>[10]B!D1851</f>
        <v>6</v>
      </c>
      <c r="E222" s="311">
        <f>[10]B!E1851</f>
        <v>6</v>
      </c>
      <c r="F222" s="311">
        <f>[10]B!F1851</f>
        <v>0</v>
      </c>
      <c r="G222" s="311">
        <f>[10]B!G1851</f>
        <v>0</v>
      </c>
      <c r="H222" s="311">
        <f>[10]B!AA1851</f>
        <v>0</v>
      </c>
      <c r="I222" s="311">
        <f>[10]B!AB1851</f>
        <v>6</v>
      </c>
      <c r="J222" s="311">
        <f>[10]B!AC1851</f>
        <v>0</v>
      </c>
      <c r="K222" s="311">
        <f>[10]B!AD1851</f>
        <v>0</v>
      </c>
      <c r="L222" s="311">
        <f>[10]B!AE1851</f>
        <v>0</v>
      </c>
      <c r="M222" s="311">
        <f>[10]B!AF1851</f>
        <v>0</v>
      </c>
      <c r="N222" s="311">
        <f>[10]B!AG1851</f>
        <v>0</v>
      </c>
      <c r="O222" s="311">
        <f>[10]B!AH1851</f>
        <v>0</v>
      </c>
      <c r="P222" s="311">
        <f>[10]B!AI1851</f>
        <v>0</v>
      </c>
      <c r="Q222" s="312">
        <f>[10]B!AJ1851</f>
        <v>0</v>
      </c>
    </row>
    <row r="223" spans="1:22" ht="15" customHeight="1" x14ac:dyDescent="0.2">
      <c r="A223" s="667" t="s">
        <v>317</v>
      </c>
      <c r="B223" s="172" t="s">
        <v>310</v>
      </c>
      <c r="C223" s="313">
        <f>SUM([10]B!C1879:C1887,[10]B!C1891:C1894,[10]B!C1898,[10]B!C1901:C1938,[10]B!C1949:C1955)+[10]B!C1999</f>
        <v>34359</v>
      </c>
      <c r="D223" s="313">
        <f>SUM([10]B!D1879:D1887,[10]B!D1891:D1894,[10]B!D1898,[10]B!D1901:D1938,[10]B!D1949:D1955)+[10]B!D1999</f>
        <v>34022</v>
      </c>
      <c r="E223" s="313">
        <f>SUM([10]B!E1879:E1887,[10]B!E1891:E1894,[10]B!E1898,[10]B!E1901:E1938,[10]B!E1949:E1955)+[10]B!E1999</f>
        <v>34022</v>
      </c>
      <c r="F223" s="313">
        <f>SUM([10]B!F1879:F1887,[10]B!F1891:F1894,[10]B!F1898,[10]B!F1901:F1938,[10]B!F1949:F1954)+[10]B!F1999</f>
        <v>0</v>
      </c>
      <c r="G223" s="313">
        <f>SUM([10]B!G1879:G1887,[10]B!G1891:G1894,[10]B!G1898,[10]B!G1901:G1938,[10]B!G1949:G1954)+[10]B!G1999</f>
        <v>337</v>
      </c>
      <c r="H223" s="313">
        <f>SUM([10]B!AA1879:AA1887,[10]B!AA1891:AA1894,[10]B!AA1898,[10]B!AA1901:AA1938,[10]B!AA1949:AA1954)+[10]B!AA1999</f>
        <v>32767</v>
      </c>
      <c r="I223" s="313">
        <f>SUM([10]B!AB1879:AB1887,[10]B!AB1891:AB1894,[10]B!AB1898,[10]B!AB1901:AB1938,[10]B!AB1949:AB1954)+[10]B!AB1999</f>
        <v>552</v>
      </c>
      <c r="J223" s="313">
        <f>SUM([10]B!AC1879:AC1887,[10]B!AC1891:AC1894,[10]B!AC1898,[10]B!AC1901:AC1938,[10]B!AC1949:AC1954)+[10]B!AC1999</f>
        <v>1040</v>
      </c>
      <c r="K223" s="313">
        <f>SUM([10]B!AD1879:AD1887,[10]B!AD1891:AD1894,[10]B!AD1898,[10]B!AD1901:AD1938,[10]B!AD1949:AD1954)+[10]B!AD1999</f>
        <v>0</v>
      </c>
      <c r="L223" s="313">
        <f>SUM([10]B!AE1879:AE1887,[10]B!AE1891:AE1894,[10]B!AE1898,[10]B!AE1901:AE1938,[10]B!AE1949:AE1954)+[10]B!AE1999</f>
        <v>0</v>
      </c>
      <c r="M223" s="313">
        <f>SUM([10]B!AF1879:AF1887,[10]B!AF1891:AF1894,[10]B!AF1898,[10]B!AF1901:AF1938,[10]B!AF1949:AF1954)+[10]B!AF1999</f>
        <v>0</v>
      </c>
      <c r="N223" s="313">
        <f>SUM([10]B!AG1879:AG1887,[10]B!AG1891:AG1894,[10]B!AG1898,[10]B!AG1901:AG1938,[10]B!AG1949:AG1954)+[10]B!AG1999</f>
        <v>0</v>
      </c>
      <c r="O223" s="313">
        <f>SUM([10]B!AH1879:AH1887,[10]B!AH1891:AH1894,[10]B!AH1898,[10]B!AH1901:AH1938,[10]B!AH1949:AH1954)+[10]B!AH1999</f>
        <v>0</v>
      </c>
      <c r="P223" s="313">
        <f>SUM([10]B!AI1879:AI1887,[10]B!AI1891:AI1894,[10]B!AI1898,[10]B!AI1901:AI1938,[10]B!AI1949:AI1954)+[10]B!AI1999</f>
        <v>2</v>
      </c>
      <c r="Q223" s="314">
        <f>SUM([10]B!AJ1879:AJ1887,[10]B!AJ1891:AJ1894,[10]B!AJ1898,[10]B!AJ1901:AJ1938,[10]B!AJ1949:AJ1954)+[10]B!AJ1999</f>
        <v>0</v>
      </c>
    </row>
    <row r="224" spans="1:22" ht="15" customHeight="1" x14ac:dyDescent="0.2">
      <c r="A224" s="563"/>
      <c r="B224" s="170" t="s">
        <v>318</v>
      </c>
      <c r="C224" s="315">
        <f>SUM([10]B!C1888:C1890,[10]B!C1892:C1893,[10]B!C1898:C1900,[10]B!C1939:C1948,[10]B!C1956:C1972,[10]B!C2002)</f>
        <v>3216</v>
      </c>
      <c r="D224" s="315">
        <f>SUM([10]B!D1888:D1890,[10]B!D1892:D1893,[10]B!D1898:D1900,[10]B!D1939:D1948,[10]B!D1956:D1972,[10]B!D2002)</f>
        <v>3216</v>
      </c>
      <c r="E224" s="315">
        <f>SUM([10]B!E1888:E1890,[10]B!E1892:E1893,[10]B!E1898:E1900,[10]B!E1939:E1948,[10]B!E1956:E1972,[10]B!E2002)</f>
        <v>3216</v>
      </c>
      <c r="F224" s="315">
        <f>SUM([10]B!F1888:F1890,[10]B!F1892:F1893,[10]B!F1898:F1900,[10]B!F1939:F1948,[10]B!F1956:F1972,[10]B!F2002)</f>
        <v>0</v>
      </c>
      <c r="G224" s="315">
        <f>SUM([10]B!G1888:G1890,[10]B!G1892:G1893,[10]B!G1898:G1900,[10]B!G1939:G1948,[10]B!G1956:G1972,[10]B!G2002)</f>
        <v>0</v>
      </c>
      <c r="H224" s="315">
        <f>SUM([10]B!AA1888:AA1890,[10]B!AA1892:AA1893,[10]B!AA1898:AA1900,[10]B!AA1939:AA1948,[10]B!AA1956:AA1972,[10]B!AA2002)</f>
        <v>2468</v>
      </c>
      <c r="I224" s="315">
        <f>SUM([10]B!AB1888:AB1890,[10]B!AB1892:AB1893,[10]B!AB1898:AB1900,[10]B!AB1939:AB1948,[10]B!AB1956:AB1972,[10]B!AB2002)</f>
        <v>0</v>
      </c>
      <c r="J224" s="315">
        <f>SUM([10]B!AC1888:AC1890,[10]B!AC1892:AC1893,[10]B!AC1898:AC1900,[10]B!AC1939:AC1948,[10]B!AC1956:AC1972,[10]B!AC2002)</f>
        <v>748</v>
      </c>
      <c r="K224" s="315">
        <f>SUM([10]B!AD1888:AD1890,[10]B!AD1892:AD1893,[10]B!AD1898:AD1900,[10]B!AD1939:AD1948,[10]B!AD1956:AD1972,[10]B!AD2002)</f>
        <v>0</v>
      </c>
      <c r="L224" s="315">
        <f>SUM([10]B!AE1888:AE1890,[10]B!AE1892:AE1893,[10]B!AE1898:AE1900,[10]B!AE1939:AE1948,[10]B!AE1956:AE1972,[10]B!AE2002)</f>
        <v>0</v>
      </c>
      <c r="M224" s="315">
        <f>SUM([10]B!AF1888:AF1890,[10]B!AF1892:AF1893,[10]B!AF1898:AF1900,[10]B!AF1939:AF1948,[10]B!AF1956:AF1972,[10]B!AF2002)</f>
        <v>0</v>
      </c>
      <c r="N224" s="315">
        <f>SUM([10]B!AG1888:AG1890,[10]B!AG1892:AG1893,[10]B!AG1898:AG1900,[10]B!AG1939:AG1948,[10]B!AG1956:AG1972,[10]B!AG2002)</f>
        <v>0</v>
      </c>
      <c r="O224" s="315">
        <f>SUM([10]B!AH1888:AH1890,[10]B!AH1892:AH1893,[10]B!AH1898:AH1900,[10]B!AH1939:AH1948,[10]B!AH1956:AH1972,[10]B!AH2002)</f>
        <v>0</v>
      </c>
      <c r="P224" s="315">
        <f>SUM([10]B!AI1888:AI1890,[10]B!AI1892:AI1893,[10]B!AI1898:AI1900,[10]B!AI1939:AI1948,[10]B!AI1956:AI1972,[10]B!AI2002)</f>
        <v>0</v>
      </c>
      <c r="Q224" s="305">
        <f>SUM([10]B!AJ1888:AJ1890,[10]B!AJ1892:AJ1893,[10]B!AJ1898:AJ1900,[10]B!AJ1939:AJ1948,[10]B!AJ1956:AJ1972,[10]B!AJ2002)</f>
        <v>0</v>
      </c>
    </row>
    <row r="225" spans="1:17" ht="15" customHeight="1" x14ac:dyDescent="0.2">
      <c r="A225" s="668"/>
      <c r="B225" s="537" t="s">
        <v>160</v>
      </c>
      <c r="C225" s="168">
        <f t="shared" ref="C225:Q225" si="14">SUM(C223:C224)</f>
        <v>37575</v>
      </c>
      <c r="D225" s="306">
        <f t="shared" si="14"/>
        <v>37238</v>
      </c>
      <c r="E225" s="307">
        <f t="shared" si="14"/>
        <v>37238</v>
      </c>
      <c r="F225" s="308">
        <f t="shared" si="14"/>
        <v>0</v>
      </c>
      <c r="G225" s="309">
        <f t="shared" si="14"/>
        <v>337</v>
      </c>
      <c r="H225" s="307">
        <f t="shared" si="14"/>
        <v>35235</v>
      </c>
      <c r="I225" s="310">
        <f t="shared" si="14"/>
        <v>552</v>
      </c>
      <c r="J225" s="308">
        <f t="shared" si="14"/>
        <v>1788</v>
      </c>
      <c r="K225" s="307">
        <f t="shared" si="14"/>
        <v>0</v>
      </c>
      <c r="L225" s="310">
        <f t="shared" si="14"/>
        <v>0</v>
      </c>
      <c r="M225" s="308">
        <f t="shared" si="14"/>
        <v>0</v>
      </c>
      <c r="N225" s="308">
        <f>SUM(N223:N224)</f>
        <v>0</v>
      </c>
      <c r="O225" s="307">
        <f t="shared" si="14"/>
        <v>0</v>
      </c>
      <c r="P225" s="308">
        <f t="shared" si="14"/>
        <v>2</v>
      </c>
      <c r="Q225" s="306">
        <f t="shared" si="14"/>
        <v>0</v>
      </c>
    </row>
    <row r="226" spans="1:17" ht="15" customHeight="1" x14ac:dyDescent="0.2">
      <c r="A226" s="563" t="s">
        <v>319</v>
      </c>
      <c r="B226" s="172" t="s">
        <v>310</v>
      </c>
      <c r="C226" s="316">
        <f>SUM([10]B!C2192:C2205,[10]B!C2207:C2242,[10]B!C2260:C2262)</f>
        <v>271</v>
      </c>
      <c r="D226" s="316">
        <f>SUM([10]B!D2192:D2205,[10]B!D2207:D2242,[10]B!D2260:D2262)</f>
        <v>271</v>
      </c>
      <c r="E226" s="316">
        <f>SUM([10]B!E2192:E2205,[10]B!E2207:E2242,[10]B!E2260:E2262)</f>
        <v>271</v>
      </c>
      <c r="F226" s="316">
        <f>SUM([10]B!F2192:F2205,[10]B!F2207:F2242,[10]B!F2260:F2262)</f>
        <v>0</v>
      </c>
      <c r="G226" s="316">
        <f>SUM([10]B!G2192:G2205,[10]B!G2207:G2242,[10]B!G2260:G2262)</f>
        <v>0</v>
      </c>
      <c r="H226" s="316">
        <f>SUM([10]B!AA2192:AA2205,[10]B!AA2207:AA2242,[10]B!AA2260:AA2262)</f>
        <v>191</v>
      </c>
      <c r="I226" s="316">
        <f>SUM([10]B!AB2192:AB2205,[10]B!AB2207:AB2242,[10]B!AB2260:AB2262)</f>
        <v>78</v>
      </c>
      <c r="J226" s="316">
        <f>SUM([10]B!AC2192:AC2205,[10]B!AC2207:AC2242,[10]B!AC2260:AC2262)</f>
        <v>2</v>
      </c>
      <c r="K226" s="316">
        <f>SUM([10]B!AD2192:AD2205,[10]B!AD2207:AD2242,[10]B!AD2260:AD2262)</f>
        <v>0</v>
      </c>
      <c r="L226" s="316">
        <f>SUM([10]B!AE2192:AE2205,[10]B!AE2207:AE2242,[10]B!AE2260:AE2262)</f>
        <v>0</v>
      </c>
      <c r="M226" s="316">
        <f>SUM([10]B!AF2192:AF2205,[10]B!AF2207:AF2242,[10]B!AF2260:AF2262)</f>
        <v>0</v>
      </c>
      <c r="N226" s="316">
        <f>SUM([10]B!AG2192:AG2205,[10]B!AG2207:AG2242,[10]B!AG2260:AG2262)</f>
        <v>0</v>
      </c>
      <c r="O226" s="316">
        <f>SUM([10]B!AH2192:AH2205,[10]B!AH2207:AH2242,[10]B!AH2260:AH2262)</f>
        <v>0</v>
      </c>
      <c r="P226" s="316">
        <f>SUM([10]B!AI2192:AI2205,[10]B!AI2207:AI2242,[10]B!AI2260:AI2262)</f>
        <v>0</v>
      </c>
      <c r="Q226" s="317">
        <f>SUM([10]B!AJ2192:AJ2205,[10]B!AJ2207:AJ2242,[10]B!AJ2260:AJ2262)</f>
        <v>0</v>
      </c>
    </row>
    <row r="227" spans="1:17" ht="15" customHeight="1" x14ac:dyDescent="0.2">
      <c r="A227" s="563"/>
      <c r="B227" s="170" t="s">
        <v>318</v>
      </c>
      <c r="C227" s="315">
        <f>SUM([10]B!C2206,[10]B!C2243:C2257)</f>
        <v>41</v>
      </c>
      <c r="D227" s="315">
        <f>SUM([10]B!D2206,[10]B!D2243:D2257)</f>
        <v>41</v>
      </c>
      <c r="E227" s="315">
        <f>SUM([10]B!E2206,[10]B!E2243:E2257)</f>
        <v>41</v>
      </c>
      <c r="F227" s="315">
        <f>SUM([10]B!F2206,[10]B!F2243:F2257)</f>
        <v>0</v>
      </c>
      <c r="G227" s="315">
        <f>SUM([10]B!G2206,[10]B!G2243:G2257)</f>
        <v>0</v>
      </c>
      <c r="H227" s="315">
        <f>SUM([10]B!AA2206,[10]B!AA2243:AA2257)</f>
        <v>0</v>
      </c>
      <c r="I227" s="315">
        <f>SUM([10]B!AB2206,[10]B!AB2243:AB2257)</f>
        <v>13</v>
      </c>
      <c r="J227" s="315">
        <f>SUM([10]B!AC2206,[10]B!AC2243:AC2257)</f>
        <v>28</v>
      </c>
      <c r="K227" s="315">
        <f>SUM([10]B!AD2206,[10]B!AD2243:AD2257)</f>
        <v>0</v>
      </c>
      <c r="L227" s="315">
        <f>SUM([10]B!AE2206,[10]B!AE2243:AE2257)</f>
        <v>0</v>
      </c>
      <c r="M227" s="315">
        <f>SUM([10]B!AF2206,[10]B!AF2243:AF2257)</f>
        <v>0</v>
      </c>
      <c r="N227" s="315">
        <f>SUM([10]B!AG2206,[10]B!AG2243:AG2257)</f>
        <v>0</v>
      </c>
      <c r="O227" s="315">
        <f>SUM([10]B!AH2206,[10]B!AH2243:AH2257)</f>
        <v>0</v>
      </c>
      <c r="P227" s="315">
        <f>SUM([10]B!AI2206,[10]B!AI2243:AI2257)</f>
        <v>0</v>
      </c>
      <c r="Q227" s="305">
        <f>SUM([10]B!AJ2206,[10]B!AJ2243:AJ2257)</f>
        <v>0</v>
      </c>
    </row>
    <row r="228" spans="1:17" ht="15" customHeight="1" x14ac:dyDescent="0.2">
      <c r="A228" s="563"/>
      <c r="B228" s="537" t="s">
        <v>160</v>
      </c>
      <c r="C228" s="168">
        <f>SUM(C226:C227)</f>
        <v>312</v>
      </c>
      <c r="D228" s="306">
        <f t="shared" ref="D228:Q228" si="15">SUM(D226:D227)</f>
        <v>312</v>
      </c>
      <c r="E228" s="307">
        <f t="shared" si="15"/>
        <v>312</v>
      </c>
      <c r="F228" s="308">
        <f t="shared" si="15"/>
        <v>0</v>
      </c>
      <c r="G228" s="309">
        <f t="shared" si="15"/>
        <v>0</v>
      </c>
      <c r="H228" s="307">
        <f t="shared" si="15"/>
        <v>191</v>
      </c>
      <c r="I228" s="310">
        <f t="shared" si="15"/>
        <v>91</v>
      </c>
      <c r="J228" s="308">
        <f t="shared" si="15"/>
        <v>30</v>
      </c>
      <c r="K228" s="307">
        <f t="shared" si="15"/>
        <v>0</v>
      </c>
      <c r="L228" s="310">
        <f t="shared" si="15"/>
        <v>0</v>
      </c>
      <c r="M228" s="308">
        <f t="shared" si="15"/>
        <v>0</v>
      </c>
      <c r="N228" s="308">
        <f t="shared" si="15"/>
        <v>0</v>
      </c>
      <c r="O228" s="307">
        <f t="shared" si="15"/>
        <v>0</v>
      </c>
      <c r="P228" s="308">
        <f t="shared" si="15"/>
        <v>0</v>
      </c>
      <c r="Q228" s="306">
        <f t="shared" si="15"/>
        <v>0</v>
      </c>
    </row>
    <row r="229" spans="1:17" ht="15" customHeight="1" x14ac:dyDescent="0.2">
      <c r="A229" s="667" t="s">
        <v>320</v>
      </c>
      <c r="B229" s="165" t="s">
        <v>310</v>
      </c>
      <c r="C229" s="173">
        <f>SUM([10]B!C2421:C2442,[10]B!C2458:C2460)</f>
        <v>282</v>
      </c>
      <c r="D229" s="173">
        <f>SUM([10]B!D2421:D2442,[10]B!D2458:D2460)</f>
        <v>282</v>
      </c>
      <c r="E229" s="173">
        <f>SUM([10]B!E2421:E2442,[10]B!E2458:E2460)</f>
        <v>282</v>
      </c>
      <c r="F229" s="173">
        <f>SUM([10]B!F2421:F2442,[10]B!F2458:F2460)</f>
        <v>0</v>
      </c>
      <c r="G229" s="173">
        <f>SUM([10]B!G2421:G2442,[10]B!G2458:G2460)</f>
        <v>0</v>
      </c>
      <c r="H229" s="173">
        <f>SUM([10]B!AA2421:AA2442,[10]B!AA2458:AA2460)</f>
        <v>211</v>
      </c>
      <c r="I229" s="173">
        <f>SUM([10]B!AB2421:AB2442,[10]B!AB2458:AB2460)</f>
        <v>23</v>
      </c>
      <c r="J229" s="173">
        <f>SUM([10]B!AC2421:AC2442,[10]B!AC2458:AC2460)</f>
        <v>48</v>
      </c>
      <c r="K229" s="173">
        <f>SUM([10]B!AD2421:AD2442,[10]B!AD2458:AD2460)</f>
        <v>0</v>
      </c>
      <c r="L229" s="173">
        <f>SUM([10]B!AE2421:AE2442,[10]B!AE2458:AE2460)</f>
        <v>0</v>
      </c>
      <c r="M229" s="173">
        <f>SUM([10]B!AF2421:AF2442,[10]B!AF2458:AF2460)</f>
        <v>0</v>
      </c>
      <c r="N229" s="173">
        <f>SUM([10]B!AG2421:AG2442,[10]B!AG2458:AG2460)</f>
        <v>0</v>
      </c>
      <c r="O229" s="173">
        <f>SUM([10]B!AH2421:AH2442,[10]B!AH2458:AH2460)</f>
        <v>0</v>
      </c>
      <c r="P229" s="173">
        <f>SUM([10]B!AI2421:AI2442,[10]B!AI2458:AI2460)</f>
        <v>0</v>
      </c>
      <c r="Q229" s="172">
        <f>SUM([10]B!AJ2421:AJ2442,[10]B!AJ2458:AJ2460)</f>
        <v>0</v>
      </c>
    </row>
    <row r="230" spans="1:17" ht="15" customHeight="1" x14ac:dyDescent="0.2">
      <c r="A230" s="563"/>
      <c r="B230" s="170" t="s">
        <v>318</v>
      </c>
      <c r="C230" s="315">
        <f>SUM([10]B!C2443:C2446)</f>
        <v>204</v>
      </c>
      <c r="D230" s="315">
        <f>SUM([10]B!D2443:D2446)</f>
        <v>132</v>
      </c>
      <c r="E230" s="315">
        <f>SUM([10]B!E2443:E2446)</f>
        <v>132</v>
      </c>
      <c r="F230" s="315">
        <f>SUM([10]B!F2443:F2446)</f>
        <v>0</v>
      </c>
      <c r="G230" s="315">
        <f>SUM([10]B!G2443:G2446)</f>
        <v>72</v>
      </c>
      <c r="H230" s="315">
        <f>SUM([10]B!AA2443:AA2446)</f>
        <v>118</v>
      </c>
      <c r="I230" s="315">
        <f>SUM([10]B!AB2443:AB2446)</f>
        <v>0</v>
      </c>
      <c r="J230" s="315">
        <f>SUM([10]B!AC2443:AC2446)</f>
        <v>86</v>
      </c>
      <c r="K230" s="315">
        <f>SUM([10]B!AD2443:AD2446)</f>
        <v>0</v>
      </c>
      <c r="L230" s="315">
        <f>SUM([10]B!AE2443:AE2446)</f>
        <v>0</v>
      </c>
      <c r="M230" s="315">
        <f>SUM([10]B!AF2443:AF2446)</f>
        <v>0</v>
      </c>
      <c r="N230" s="315">
        <f>SUM([10]B!AG2443:AG2446)</f>
        <v>0</v>
      </c>
      <c r="O230" s="315">
        <f>SUM([10]B!AH2443:AH2446)</f>
        <v>0</v>
      </c>
      <c r="P230" s="315">
        <f>SUM([10]B!AI2443:AI2446)</f>
        <v>0</v>
      </c>
      <c r="Q230" s="305">
        <f>SUM([10]B!AJ2443:AJ2446)</f>
        <v>0</v>
      </c>
    </row>
    <row r="231" spans="1:17" ht="15" customHeight="1" x14ac:dyDescent="0.2">
      <c r="A231" s="668"/>
      <c r="B231" s="537" t="s">
        <v>160</v>
      </c>
      <c r="C231" s="309">
        <f>SUM(C229:C230)</f>
        <v>486</v>
      </c>
      <c r="D231" s="309">
        <f t="shared" ref="D231:Q231" si="16">SUM(D229:D230)</f>
        <v>414</v>
      </c>
      <c r="E231" s="309">
        <f t="shared" si="16"/>
        <v>414</v>
      </c>
      <c r="F231" s="309">
        <f t="shared" si="16"/>
        <v>0</v>
      </c>
      <c r="G231" s="309">
        <f t="shared" si="16"/>
        <v>72</v>
      </c>
      <c r="H231" s="309">
        <f>SUM(H229:H230)</f>
        <v>329</v>
      </c>
      <c r="I231" s="309">
        <f t="shared" si="16"/>
        <v>23</v>
      </c>
      <c r="J231" s="309">
        <f t="shared" si="16"/>
        <v>134</v>
      </c>
      <c r="K231" s="309">
        <f t="shared" si="16"/>
        <v>0</v>
      </c>
      <c r="L231" s="309">
        <f t="shared" si="16"/>
        <v>0</v>
      </c>
      <c r="M231" s="309">
        <f t="shared" si="16"/>
        <v>0</v>
      </c>
      <c r="N231" s="309">
        <f t="shared" si="16"/>
        <v>0</v>
      </c>
      <c r="O231" s="309">
        <f t="shared" si="16"/>
        <v>0</v>
      </c>
      <c r="P231" s="309">
        <f t="shared" si="16"/>
        <v>0</v>
      </c>
      <c r="Q231" s="306">
        <f t="shared" si="16"/>
        <v>0</v>
      </c>
    </row>
    <row r="232" spans="1:17" ht="15" customHeight="1" x14ac:dyDescent="0.2">
      <c r="A232" s="649" t="s">
        <v>321</v>
      </c>
      <c r="B232" s="169" t="s">
        <v>322</v>
      </c>
      <c r="C232" s="313">
        <f>SUM([10]B!C2617:C2619)+[10]B!C2561</f>
        <v>1161</v>
      </c>
      <c r="D232" s="313">
        <f>SUM([10]B!D2617:D2619)+[10]B!D2561</f>
        <v>1042</v>
      </c>
      <c r="E232" s="313">
        <f>SUM([10]B!E2617:E2619)+[10]B!E2561</f>
        <v>1040</v>
      </c>
      <c r="F232" s="313">
        <f>SUM([10]B!F2617:F2619)+[10]B!F2561</f>
        <v>2</v>
      </c>
      <c r="G232" s="313">
        <f>SUM([10]B!G2617:G2619)+[10]B!G2561</f>
        <v>119</v>
      </c>
      <c r="H232" s="313">
        <f>SUM([10]B!AA2617:AA2619)+[10]B!AA2561</f>
        <v>1073</v>
      </c>
      <c r="I232" s="314">
        <f>SUM([10]B!AB2617:AB2619)+[10]B!AB2561</f>
        <v>9</v>
      </c>
      <c r="J232" s="314">
        <f>SUM([10]B!AC2617:AC2619)+[10]B!AC2561</f>
        <v>79</v>
      </c>
      <c r="K232" s="314">
        <f>SUM([10]B!AD2617:AD2619)+[10]B!AD2561</f>
        <v>0</v>
      </c>
      <c r="L232" s="314">
        <f>SUM([10]B!AE2617:AE2619)+[10]B!AE2561</f>
        <v>0</v>
      </c>
      <c r="M232" s="314">
        <f>SUM([10]B!AF2617:AF2619)+[10]B!AF2561</f>
        <v>0</v>
      </c>
      <c r="N232" s="314">
        <f>SUM([10]B!AG2617:AG2619)+[10]B!AG2561</f>
        <v>0</v>
      </c>
      <c r="O232" s="314">
        <f>SUM([10]B!AH2617:AH2619)+[10]B!AH2561</f>
        <v>0</v>
      </c>
      <c r="P232" s="314">
        <f>SUM([10]B!AI2617:AI2619)+[10]B!AI2561</f>
        <v>0</v>
      </c>
      <c r="Q232" s="314">
        <f>SUM([10]B!AJ2617:AJ2619)+[10]B!AJ2561</f>
        <v>4</v>
      </c>
    </row>
    <row r="233" spans="1:17" ht="15" customHeight="1" x14ac:dyDescent="0.2">
      <c r="A233" s="666"/>
      <c r="B233" s="174" t="s">
        <v>318</v>
      </c>
      <c r="C233" s="318">
        <f>[10]B!C2567</f>
        <v>16</v>
      </c>
      <c r="D233" s="318">
        <f>[10]B!D2567</f>
        <v>16</v>
      </c>
      <c r="E233" s="318">
        <f>[10]B!E2567</f>
        <v>16</v>
      </c>
      <c r="F233" s="318">
        <f>[10]B!F2567</f>
        <v>0</v>
      </c>
      <c r="G233" s="318">
        <f>[10]B!G2567</f>
        <v>0</v>
      </c>
      <c r="H233" s="318">
        <f>[10]B!AA2567</f>
        <v>1</v>
      </c>
      <c r="I233" s="305">
        <f>[10]B!AB2567</f>
        <v>15</v>
      </c>
      <c r="J233" s="305">
        <f>[10]B!AC2567</f>
        <v>0</v>
      </c>
      <c r="K233" s="305">
        <f>[10]B!AD2567</f>
        <v>0</v>
      </c>
      <c r="L233" s="305">
        <f>[10]B!AE2567</f>
        <v>0</v>
      </c>
      <c r="M233" s="305">
        <f>[10]B!AF2567</f>
        <v>0</v>
      </c>
      <c r="N233" s="305">
        <f>[10]B!AG2567</f>
        <v>0</v>
      </c>
      <c r="O233" s="305">
        <f>[10]B!AH2567</f>
        <v>0</v>
      </c>
      <c r="P233" s="305">
        <f>[10]B!AI2567</f>
        <v>0</v>
      </c>
      <c r="Q233" s="305">
        <f>[10]B!AJ2567</f>
        <v>0</v>
      </c>
    </row>
    <row r="234" spans="1:17" ht="15" customHeight="1" x14ac:dyDescent="0.2">
      <c r="A234" s="651"/>
      <c r="B234" s="537" t="s">
        <v>160</v>
      </c>
      <c r="C234" s="309">
        <f>SUM(C232:C233)</f>
        <v>1177</v>
      </c>
      <c r="D234" s="309">
        <f t="shared" ref="D234:Q234" si="17">SUM(D232:D233)</f>
        <v>1058</v>
      </c>
      <c r="E234" s="309">
        <f t="shared" si="17"/>
        <v>1056</v>
      </c>
      <c r="F234" s="309">
        <f t="shared" si="17"/>
        <v>2</v>
      </c>
      <c r="G234" s="309">
        <f t="shared" si="17"/>
        <v>119</v>
      </c>
      <c r="H234" s="309">
        <f t="shared" si="17"/>
        <v>1074</v>
      </c>
      <c r="I234" s="309">
        <f t="shared" si="17"/>
        <v>24</v>
      </c>
      <c r="J234" s="309">
        <f t="shared" si="17"/>
        <v>79</v>
      </c>
      <c r="K234" s="309">
        <f t="shared" si="17"/>
        <v>0</v>
      </c>
      <c r="L234" s="309">
        <f t="shared" si="17"/>
        <v>0</v>
      </c>
      <c r="M234" s="309">
        <f t="shared" si="17"/>
        <v>0</v>
      </c>
      <c r="N234" s="309">
        <f t="shared" si="17"/>
        <v>0</v>
      </c>
      <c r="O234" s="309">
        <f t="shared" si="17"/>
        <v>0</v>
      </c>
      <c r="P234" s="309">
        <f t="shared" si="17"/>
        <v>0</v>
      </c>
      <c r="Q234" s="306">
        <f t="shared" si="17"/>
        <v>4</v>
      </c>
    </row>
    <row r="235" spans="1:17" ht="15" customHeight="1" x14ac:dyDescent="0.2">
      <c r="A235" s="667" t="s">
        <v>323</v>
      </c>
      <c r="B235" s="172" t="s">
        <v>310</v>
      </c>
      <c r="C235" s="313">
        <f>SUM([10]B!C2636:C2648,[10]B!C2882)</f>
        <v>173</v>
      </c>
      <c r="D235" s="313">
        <f>SUM([10]B!D2636:D2648,[10]B!D2882)</f>
        <v>173</v>
      </c>
      <c r="E235" s="313">
        <f>SUM([10]B!E2636:E2648,[10]B!E2882)</f>
        <v>173</v>
      </c>
      <c r="F235" s="313">
        <f>SUM([10]B!F2636:F2648,[10]B!F2882)</f>
        <v>0</v>
      </c>
      <c r="G235" s="313">
        <f>SUM([10]B!G2636:G2648,[10]B!G2882)</f>
        <v>0</v>
      </c>
      <c r="H235" s="313">
        <f>SUM([10]B!AA2636:AA2648,[10]B!AA2882)</f>
        <v>2</v>
      </c>
      <c r="I235" s="313">
        <f>SUM([10]B!AB2636:AB2648,[10]B!AB2882)</f>
        <v>142</v>
      </c>
      <c r="J235" s="313">
        <f>SUM([10]B!AC2636:AC2648,[10]B!AC2882)</f>
        <v>29</v>
      </c>
      <c r="K235" s="313">
        <f>SUM([10]B!AD2636:AD2648,[10]B!AD2882)</f>
        <v>0</v>
      </c>
      <c r="L235" s="313">
        <f>SUM([10]B!AE2636:AE2648,[10]B!AE2882)</f>
        <v>0</v>
      </c>
      <c r="M235" s="313">
        <f>SUM([10]B!AF2636:AF2648,[10]B!AF2882)</f>
        <v>0</v>
      </c>
      <c r="N235" s="313">
        <f>SUM([10]B!AG2636:AG2648,[10]B!AG2882)</f>
        <v>0</v>
      </c>
      <c r="O235" s="313">
        <f>SUM([10]B!AH2636:AH2648,[10]B!AH2882)</f>
        <v>0</v>
      </c>
      <c r="P235" s="313">
        <f>SUM([10]B!AI2636:AI2648,[10]B!AI2882)</f>
        <v>0</v>
      </c>
      <c r="Q235" s="314">
        <f>SUM([10]B!AJ2636:AJ2648,[10]B!AJ2882)</f>
        <v>0</v>
      </c>
    </row>
    <row r="236" spans="1:17" ht="15" customHeight="1" x14ac:dyDescent="0.2">
      <c r="A236" s="563"/>
      <c r="B236" s="170" t="s">
        <v>318</v>
      </c>
      <c r="C236" s="315">
        <f>SUM([10]B!C2633:C2635,[10]B!C2649:C2649)</f>
        <v>129</v>
      </c>
      <c r="D236" s="315">
        <f>SUM([10]B!D2633:D2635,[10]B!D2649:D2649)</f>
        <v>129</v>
      </c>
      <c r="E236" s="315">
        <f>SUM([10]B!E2633:E2635,[10]B!E2649:E2649)</f>
        <v>129</v>
      </c>
      <c r="F236" s="315">
        <f>SUM([10]B!F2633:F2635,[10]B!F2649:F2649)</f>
        <v>0</v>
      </c>
      <c r="G236" s="315">
        <f>SUM([10]B!G2633:G2635,[10]B!G2649:G2649)</f>
        <v>0</v>
      </c>
      <c r="H236" s="315">
        <f>SUM([10]B!AA2633:AA2635,[10]B!AA2649:AA2649)</f>
        <v>0</v>
      </c>
      <c r="I236" s="315">
        <f>SUM([10]B!AB2633:AB2635,[10]B!AB2649:AB2649)</f>
        <v>129</v>
      </c>
      <c r="J236" s="315">
        <f>SUM([10]B!AC2633:AC2635,[10]B!AC2649:AC2649)</f>
        <v>0</v>
      </c>
      <c r="K236" s="315">
        <f>SUM([10]B!AD2633:AD2635,[10]B!AD2649:AD2649)</f>
        <v>0</v>
      </c>
      <c r="L236" s="315">
        <f>SUM([10]B!AE2633:AE2635,[10]B!AE2649:AE2649)</f>
        <v>0</v>
      </c>
      <c r="M236" s="315">
        <f>SUM([10]B!AF2633:AF2635,[10]B!AF2649:AF2649)</f>
        <v>0</v>
      </c>
      <c r="N236" s="315">
        <f>SUM([10]B!AG2633:AG2635,[10]B!AG2649:AG2649)</f>
        <v>0</v>
      </c>
      <c r="O236" s="315">
        <f>SUM([10]B!AH2633:AH2635,[10]B!AH2649:AH2649)</f>
        <v>0</v>
      </c>
      <c r="P236" s="315">
        <f>SUM([10]B!AI2633:AI2635,[10]B!AI2649:AI2649)</f>
        <v>0</v>
      </c>
      <c r="Q236" s="305">
        <f>SUM([10]B!AJ2633:AJ2635,[10]B!AJ2649:AJ2649)</f>
        <v>0</v>
      </c>
    </row>
    <row r="237" spans="1:17" ht="15" customHeight="1" x14ac:dyDescent="0.2">
      <c r="A237" s="668"/>
      <c r="B237" s="537" t="s">
        <v>160</v>
      </c>
      <c r="C237" s="168">
        <f t="shared" ref="C237:Q237" si="18">SUM(C235:C236)</f>
        <v>302</v>
      </c>
      <c r="D237" s="306">
        <f t="shared" si="18"/>
        <v>302</v>
      </c>
      <c r="E237" s="307">
        <f t="shared" si="18"/>
        <v>302</v>
      </c>
      <c r="F237" s="308">
        <f t="shared" si="18"/>
        <v>0</v>
      </c>
      <c r="G237" s="309">
        <f t="shared" si="18"/>
        <v>0</v>
      </c>
      <c r="H237" s="307">
        <f t="shared" si="18"/>
        <v>2</v>
      </c>
      <c r="I237" s="310">
        <f t="shared" si="18"/>
        <v>271</v>
      </c>
      <c r="J237" s="308">
        <f t="shared" si="18"/>
        <v>29</v>
      </c>
      <c r="K237" s="307">
        <f t="shared" si="18"/>
        <v>0</v>
      </c>
      <c r="L237" s="310">
        <f t="shared" si="18"/>
        <v>0</v>
      </c>
      <c r="M237" s="308">
        <f t="shared" si="18"/>
        <v>0</v>
      </c>
      <c r="N237" s="308">
        <f t="shared" si="18"/>
        <v>0</v>
      </c>
      <c r="O237" s="307">
        <f t="shared" si="18"/>
        <v>0</v>
      </c>
      <c r="P237" s="308">
        <f t="shared" si="18"/>
        <v>0</v>
      </c>
      <c r="Q237" s="306">
        <f t="shared" si="18"/>
        <v>0</v>
      </c>
    </row>
    <row r="238" spans="1:17" ht="15" customHeight="1" x14ac:dyDescent="0.2">
      <c r="A238" s="667" t="s">
        <v>324</v>
      </c>
      <c r="B238" s="170" t="s">
        <v>310</v>
      </c>
      <c r="C238" s="542">
        <f>[10]B!C1101</f>
        <v>6771</v>
      </c>
      <c r="D238" s="311">
        <f>[10]B!D1101</f>
        <v>6771</v>
      </c>
      <c r="E238" s="311">
        <f>[10]B!E1101</f>
        <v>6771</v>
      </c>
      <c r="F238" s="311">
        <f>[10]B!F1101</f>
        <v>0</v>
      </c>
      <c r="G238" s="311">
        <f>[10]B!G1101</f>
        <v>0</v>
      </c>
      <c r="H238" s="311">
        <f>[10]B!AA1101</f>
        <v>5586</v>
      </c>
      <c r="I238" s="311">
        <f>[10]B!AB1101</f>
        <v>1185</v>
      </c>
      <c r="J238" s="311">
        <f>[10]B!AC1101</f>
        <v>0</v>
      </c>
      <c r="K238" s="311">
        <f>[10]B!AD1101</f>
        <v>0</v>
      </c>
      <c r="L238" s="311">
        <f>[10]B!AE1101</f>
        <v>0</v>
      </c>
      <c r="M238" s="311">
        <f>[10]B!AF1101</f>
        <v>0</v>
      </c>
      <c r="N238" s="311">
        <f>[10]B!AG1101</f>
        <v>0</v>
      </c>
      <c r="O238" s="311">
        <f>[10]B!AH1101</f>
        <v>0</v>
      </c>
      <c r="P238" s="311">
        <f>[10]B!AI1101</f>
        <v>0</v>
      </c>
      <c r="Q238" s="312">
        <f>[10]B!AJ1101</f>
        <v>0</v>
      </c>
    </row>
    <row r="239" spans="1:17" ht="15" customHeight="1" x14ac:dyDescent="0.2">
      <c r="A239" s="563"/>
      <c r="B239" s="170" t="s">
        <v>318</v>
      </c>
      <c r="C239" s="311">
        <f>[10]B!C1161</f>
        <v>6566</v>
      </c>
      <c r="D239" s="311">
        <f>[10]B!D1161</f>
        <v>6566</v>
      </c>
      <c r="E239" s="311">
        <f>[10]B!E1161</f>
        <v>6566</v>
      </c>
      <c r="F239" s="311">
        <f>[10]B!F1161</f>
        <v>0</v>
      </c>
      <c r="G239" s="311">
        <f>[10]B!G1161</f>
        <v>0</v>
      </c>
      <c r="H239" s="311">
        <f>[10]B!AA1161</f>
        <v>5767</v>
      </c>
      <c r="I239" s="311">
        <f>[10]B!AB1161</f>
        <v>799</v>
      </c>
      <c r="J239" s="311">
        <f>[10]B!AC1161</f>
        <v>0</v>
      </c>
      <c r="K239" s="311">
        <f>[10]B!AD1161</f>
        <v>0</v>
      </c>
      <c r="L239" s="311">
        <f>[10]B!AE1161</f>
        <v>0</v>
      </c>
      <c r="M239" s="311">
        <f>[10]B!AF1161</f>
        <v>0</v>
      </c>
      <c r="N239" s="311">
        <f>[10]B!AG1161</f>
        <v>0</v>
      </c>
      <c r="O239" s="311">
        <f>[10]B!AH1161</f>
        <v>0</v>
      </c>
      <c r="P239" s="311">
        <f>[10]B!AI1161</f>
        <v>0</v>
      </c>
      <c r="Q239" s="312">
        <f>[10]B!AJ1161</f>
        <v>0</v>
      </c>
    </row>
    <row r="240" spans="1:17" ht="15" customHeight="1" x14ac:dyDescent="0.2">
      <c r="A240" s="668"/>
      <c r="B240" s="537" t="s">
        <v>160</v>
      </c>
      <c r="C240" s="306">
        <f>SUM(C238:C239)</f>
        <v>13337</v>
      </c>
      <c r="D240" s="319">
        <f t="shared" ref="D240:Q240" si="19">SUM(D238:D239)</f>
        <v>13337</v>
      </c>
      <c r="E240" s="319">
        <f t="shared" si="19"/>
        <v>13337</v>
      </c>
      <c r="F240" s="319">
        <f t="shared" si="19"/>
        <v>0</v>
      </c>
      <c r="G240" s="319">
        <f t="shared" si="19"/>
        <v>0</v>
      </c>
      <c r="H240" s="319">
        <f t="shared" si="19"/>
        <v>11353</v>
      </c>
      <c r="I240" s="319">
        <f t="shared" si="19"/>
        <v>1984</v>
      </c>
      <c r="J240" s="319">
        <f t="shared" si="19"/>
        <v>0</v>
      </c>
      <c r="K240" s="319">
        <f t="shared" si="19"/>
        <v>0</v>
      </c>
      <c r="L240" s="319">
        <f t="shared" si="19"/>
        <v>0</v>
      </c>
      <c r="M240" s="319">
        <f t="shared" si="19"/>
        <v>0</v>
      </c>
      <c r="N240" s="319">
        <f t="shared" si="19"/>
        <v>0</v>
      </c>
      <c r="O240" s="319">
        <f t="shared" si="19"/>
        <v>0</v>
      </c>
      <c r="P240" s="319">
        <f t="shared" si="19"/>
        <v>0</v>
      </c>
      <c r="Q240" s="306">
        <f t="shared" si="19"/>
        <v>0</v>
      </c>
    </row>
    <row r="241" spans="1:23" ht="15" customHeight="1" x14ac:dyDescent="0.2">
      <c r="A241" s="610" t="s">
        <v>325</v>
      </c>
      <c r="B241" s="175" t="s">
        <v>310</v>
      </c>
      <c r="C241" s="176">
        <f>D241+G241</f>
        <v>44578</v>
      </c>
      <c r="D241" s="320">
        <f>+D212+D215+D218+D221+D222+D223+D226+D229+D232+D235+D238</f>
        <v>44092</v>
      </c>
      <c r="E241" s="320">
        <f t="shared" ref="E241:G241" si="20">+E212+E215+E218+E221+E222+E223+E226+E229+E232+E235+E238</f>
        <v>44086</v>
      </c>
      <c r="F241" s="320">
        <f t="shared" si="20"/>
        <v>6</v>
      </c>
      <c r="G241" s="320">
        <f t="shared" si="20"/>
        <v>486</v>
      </c>
      <c r="H241" s="320">
        <f>+H212+H215+H218+H221+H222+H223+H226+H229+H232+H235+H238</f>
        <v>40446</v>
      </c>
      <c r="I241" s="320">
        <f t="shared" ref="I241:J241" si="21">+I212+I215+I218+I221+I222+I223+I226+I229+I232+I235+I238</f>
        <v>2932</v>
      </c>
      <c r="J241" s="320">
        <f t="shared" si="21"/>
        <v>1200</v>
      </c>
      <c r="K241" s="320">
        <f>+K212+K215+K218+K221+K222+K223+K226+K229+K232+K235+K238</f>
        <v>0</v>
      </c>
      <c r="L241" s="320">
        <f t="shared" ref="L241:M241" si="22">+L212+L215+L218+L221+L222+L223+L226+L229+L232+L235+L238</f>
        <v>0</v>
      </c>
      <c r="M241" s="320">
        <f t="shared" si="22"/>
        <v>0</v>
      </c>
      <c r="N241" s="320">
        <f>+N212+N215+N218+N221+N222+N223+N226+N229+N232+N235+N238</f>
        <v>0</v>
      </c>
      <c r="O241" s="320">
        <f t="shared" ref="O241:Q241" si="23">+O212+O215+O218+O221+O222+O223+O226+O229+O232+O235+O238</f>
        <v>0</v>
      </c>
      <c r="P241" s="320">
        <f t="shared" si="23"/>
        <v>104</v>
      </c>
      <c r="Q241" s="306">
        <f t="shared" si="23"/>
        <v>7</v>
      </c>
    </row>
    <row r="242" spans="1:23" ht="15" customHeight="1" x14ac:dyDescent="0.2">
      <c r="A242" s="610"/>
      <c r="B242" s="177" t="s">
        <v>318</v>
      </c>
      <c r="C242" s="178">
        <f>D242+G242</f>
        <v>10278</v>
      </c>
      <c r="D242" s="321">
        <f>+D213+D216+D219+D224+D227+D230+D236+D239</f>
        <v>10206</v>
      </c>
      <c r="E242" s="321">
        <f t="shared" ref="E242:G242" si="24">+E213+E216+E219+E224+E227+E230+E236+E239</f>
        <v>10206</v>
      </c>
      <c r="F242" s="321">
        <f t="shared" si="24"/>
        <v>0</v>
      </c>
      <c r="G242" s="321">
        <f t="shared" si="24"/>
        <v>72</v>
      </c>
      <c r="H242" s="321">
        <f>+H213+H216+H219+H224+H227+H230+H236+H239</f>
        <v>8353</v>
      </c>
      <c r="I242" s="321">
        <f t="shared" ref="I242:J242" si="25">+I213+I216+I219+I224+I227+I230+I236+I239</f>
        <v>1059</v>
      </c>
      <c r="J242" s="321">
        <f t="shared" si="25"/>
        <v>866</v>
      </c>
      <c r="K242" s="321">
        <f>+K213+K216+K219+K224+K227+K230+K236+K239</f>
        <v>0</v>
      </c>
      <c r="L242" s="321">
        <f t="shared" ref="L242:M242" si="26">+L213+L216+L219+L224+L227+L230+L236+L239</f>
        <v>0</v>
      </c>
      <c r="M242" s="321">
        <f t="shared" si="26"/>
        <v>0</v>
      </c>
      <c r="N242" s="321">
        <f>+N213+N216+N219+N224+N227+N230+N236+N239</f>
        <v>0</v>
      </c>
      <c r="O242" s="321">
        <f t="shared" ref="O242:Q242" si="27">+O213+O216+O219+O224+O227+O230+O236+O239</f>
        <v>0</v>
      </c>
      <c r="P242" s="321">
        <f t="shared" si="27"/>
        <v>0</v>
      </c>
      <c r="Q242" s="306">
        <f t="shared" si="27"/>
        <v>0</v>
      </c>
    </row>
    <row r="243" spans="1:23" ht="15" customHeight="1" x14ac:dyDescent="0.2">
      <c r="A243" s="610"/>
      <c r="B243" s="179" t="s">
        <v>79</v>
      </c>
      <c r="C243" s="168">
        <f>SUM(C241:C242)</f>
        <v>54856</v>
      </c>
      <c r="D243" s="306">
        <f>SUM(D241:D242)</f>
        <v>54298</v>
      </c>
      <c r="E243" s="307">
        <f>SUM(E241:E242)</f>
        <v>54292</v>
      </c>
      <c r="F243" s="308">
        <f>SUM(F241:F242)</f>
        <v>6</v>
      </c>
      <c r="G243" s="309">
        <f>SUM(G241:G242)</f>
        <v>558</v>
      </c>
      <c r="H243" s="309">
        <f t="shared" ref="H243:Q243" si="28">SUM(H241:H242)</f>
        <v>48799</v>
      </c>
      <c r="I243" s="309">
        <f t="shared" si="28"/>
        <v>3991</v>
      </c>
      <c r="J243" s="309">
        <f t="shared" si="28"/>
        <v>2066</v>
      </c>
      <c r="K243" s="309">
        <f t="shared" si="28"/>
        <v>0</v>
      </c>
      <c r="L243" s="309">
        <f t="shared" si="28"/>
        <v>0</v>
      </c>
      <c r="M243" s="309">
        <f t="shared" si="28"/>
        <v>0</v>
      </c>
      <c r="N243" s="309">
        <f>SUM(N241:N242)</f>
        <v>0</v>
      </c>
      <c r="O243" s="309">
        <f t="shared" si="28"/>
        <v>0</v>
      </c>
      <c r="P243" s="309">
        <f t="shared" si="28"/>
        <v>104</v>
      </c>
      <c r="Q243" s="306">
        <f t="shared" si="28"/>
        <v>7</v>
      </c>
    </row>
    <row r="244" spans="1:23" ht="27.75" customHeight="1" x14ac:dyDescent="0.2">
      <c r="A244" s="180" t="s">
        <v>326</v>
      </c>
      <c r="B244" s="527"/>
      <c r="E244" s="134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452"/>
      <c r="Q244" s="452"/>
      <c r="R244" s="452"/>
    </row>
    <row r="245" spans="1:23" ht="39.950000000000003" customHeight="1" x14ac:dyDescent="0.2">
      <c r="A245" s="669" t="s">
        <v>327</v>
      </c>
      <c r="B245" s="670"/>
      <c r="C245" s="528" t="s">
        <v>160</v>
      </c>
      <c r="D245" s="530" t="s">
        <v>6</v>
      </c>
      <c r="E245" s="536" t="s">
        <v>7</v>
      </c>
      <c r="F245" s="182"/>
      <c r="G245" s="182"/>
      <c r="H245" s="182"/>
      <c r="I245" s="182"/>
      <c r="J245" s="182"/>
      <c r="K245" s="182"/>
      <c r="L245" s="182"/>
      <c r="M245" s="452"/>
      <c r="N245" s="452"/>
      <c r="O245" s="452"/>
    </row>
    <row r="246" spans="1:23" ht="15" customHeight="1" x14ac:dyDescent="0.2">
      <c r="A246" s="671" t="s">
        <v>328</v>
      </c>
      <c r="B246" s="672"/>
      <c r="C246" s="322">
        <f>[10]B!C1227</f>
        <v>104</v>
      </c>
      <c r="D246" s="207">
        <f>[10]B!E1227</f>
        <v>104</v>
      </c>
      <c r="E246" s="186"/>
      <c r="F246" s="182"/>
      <c r="G246" s="182"/>
      <c r="H246" s="182"/>
      <c r="I246" s="182"/>
      <c r="J246" s="182"/>
      <c r="K246" s="182"/>
      <c r="L246" s="182"/>
      <c r="M246" s="452"/>
      <c r="N246" s="452"/>
      <c r="O246" s="452"/>
    </row>
    <row r="247" spans="1:23" ht="15" customHeight="1" x14ac:dyDescent="0.2">
      <c r="A247" s="679" t="s">
        <v>329</v>
      </c>
      <c r="B247" s="680"/>
      <c r="C247" s="322">
        <f>[10]B!C2939</f>
        <v>31</v>
      </c>
      <c r="D247" s="207">
        <f>[10]B!E2939</f>
        <v>26</v>
      </c>
      <c r="E247" s="129">
        <f>[10]B!AL2939</f>
        <v>887900</v>
      </c>
      <c r="F247" s="182"/>
      <c r="G247" s="182"/>
      <c r="H247" s="182"/>
      <c r="I247" s="182"/>
      <c r="J247" s="182"/>
      <c r="K247" s="182"/>
      <c r="L247" s="182"/>
      <c r="M247" s="452"/>
      <c r="N247" s="452"/>
      <c r="O247" s="452"/>
    </row>
    <row r="248" spans="1:23" ht="15" customHeight="1" x14ac:dyDescent="0.2">
      <c r="A248" s="679" t="s">
        <v>330</v>
      </c>
      <c r="B248" s="680"/>
      <c r="C248" s="322">
        <f>[10]B!C2949</f>
        <v>98</v>
      </c>
      <c r="D248" s="323">
        <f>[10]B!E2949</f>
        <v>69</v>
      </c>
      <c r="E248" s="187"/>
      <c r="F248" s="182"/>
      <c r="G248" s="182"/>
      <c r="H248" s="182"/>
      <c r="I248" s="182"/>
      <c r="J248" s="182"/>
      <c r="K248" s="182"/>
      <c r="L248" s="182"/>
      <c r="M248" s="452"/>
      <c r="N248" s="452"/>
      <c r="O248" s="452"/>
    </row>
    <row r="249" spans="1:23" ht="15" customHeight="1" x14ac:dyDescent="0.2">
      <c r="A249" s="679" t="s">
        <v>331</v>
      </c>
      <c r="B249" s="680"/>
      <c r="C249" s="322">
        <f>[10]B!C150</f>
        <v>3210</v>
      </c>
      <c r="D249" s="207">
        <f>[10]B!E150</f>
        <v>3201</v>
      </c>
      <c r="E249" s="129">
        <f>[10]B!AL150</f>
        <v>2592810</v>
      </c>
      <c r="F249" s="182"/>
      <c r="G249" s="182"/>
      <c r="H249" s="182"/>
      <c r="I249" s="182"/>
      <c r="J249" s="182"/>
      <c r="K249" s="182"/>
      <c r="L249" s="182"/>
      <c r="M249" s="452"/>
      <c r="N249" s="452"/>
      <c r="O249" s="452"/>
      <c r="S249" s="182"/>
    </row>
    <row r="250" spans="1:23" ht="15" customHeight="1" x14ac:dyDescent="0.2">
      <c r="A250" s="679" t="s">
        <v>332</v>
      </c>
      <c r="B250" s="680"/>
      <c r="C250" s="322">
        <f>[10]B!C153</f>
        <v>0</v>
      </c>
      <c r="D250" s="207">
        <f>[10]B!E153</f>
        <v>0</v>
      </c>
      <c r="E250" s="187"/>
      <c r="F250" s="182"/>
      <c r="G250" s="182"/>
      <c r="H250" s="182"/>
      <c r="I250" s="182"/>
      <c r="J250" s="182"/>
      <c r="K250" s="182"/>
      <c r="L250" s="182"/>
      <c r="M250" s="452"/>
      <c r="N250" s="452"/>
      <c r="O250" s="452"/>
    </row>
    <row r="251" spans="1:23" ht="15" customHeight="1" x14ac:dyDescent="0.2">
      <c r="A251" s="679" t="s">
        <v>333</v>
      </c>
      <c r="B251" s="680"/>
      <c r="C251" s="322">
        <f>[10]B!C2937</f>
        <v>16</v>
      </c>
      <c r="D251" s="207">
        <f>[10]B!E2937</f>
        <v>16</v>
      </c>
      <c r="E251" s="187"/>
      <c r="F251" s="188"/>
      <c r="G251" s="188"/>
      <c r="H251" s="188"/>
      <c r="I251" s="188"/>
      <c r="J251" s="188"/>
      <c r="K251" s="188"/>
      <c r="L251" s="188"/>
      <c r="M251" s="188"/>
      <c r="N251" s="188"/>
      <c r="O251" s="188"/>
    </row>
    <row r="252" spans="1:23" ht="15" customHeight="1" x14ac:dyDescent="0.2">
      <c r="A252" s="681" t="s">
        <v>79</v>
      </c>
      <c r="B252" s="682"/>
      <c r="C252" s="324">
        <f>SUM(C246:C251)</f>
        <v>3459</v>
      </c>
      <c r="D252" s="325">
        <f>SUM(D246:D251)</f>
        <v>3416</v>
      </c>
      <c r="E252" s="326">
        <f>SUM(E246:E251)</f>
        <v>3480710</v>
      </c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</row>
    <row r="253" spans="1:23" ht="24.95" customHeight="1" x14ac:dyDescent="0.2">
      <c r="A253" s="189" t="s">
        <v>334</v>
      </c>
      <c r="B253" s="190"/>
      <c r="C253" s="191"/>
      <c r="D253" s="304"/>
      <c r="E253" s="304"/>
      <c r="F253" s="304"/>
      <c r="G253" s="182"/>
      <c r="H253" s="182"/>
      <c r="I253" s="182"/>
      <c r="J253" s="182"/>
      <c r="K253" s="182"/>
      <c r="L253" s="182"/>
      <c r="M253" s="182"/>
      <c r="N253" s="188"/>
      <c r="O253" s="188"/>
      <c r="P253" s="192"/>
      <c r="Q253" s="192"/>
      <c r="R253" s="192"/>
      <c r="U253" s="193"/>
      <c r="V253" s="193"/>
      <c r="W253" s="192"/>
    </row>
    <row r="254" spans="1:23" ht="21.75" customHeight="1" x14ac:dyDescent="0.2">
      <c r="A254" s="194"/>
      <c r="B254" s="195"/>
      <c r="C254" s="454" t="s">
        <v>160</v>
      </c>
      <c r="D254" s="304"/>
      <c r="E254" s="304"/>
      <c r="F254" s="304"/>
      <c r="G254" s="182"/>
      <c r="H254" s="182"/>
      <c r="I254" s="182"/>
      <c r="J254" s="182"/>
      <c r="K254" s="182"/>
      <c r="L254" s="182"/>
      <c r="M254" s="182"/>
      <c r="N254" s="182"/>
      <c r="O254" s="182"/>
      <c r="U254" s="192"/>
      <c r="V254" s="192"/>
    </row>
    <row r="255" spans="1:23" ht="15" customHeight="1" x14ac:dyDescent="0.2">
      <c r="A255" s="673" t="s">
        <v>335</v>
      </c>
      <c r="B255" s="172" t="s">
        <v>336</v>
      </c>
      <c r="C255" s="327"/>
      <c r="D255" s="328"/>
      <c r="E255" s="304"/>
      <c r="F255" s="304"/>
      <c r="G255" s="182"/>
      <c r="H255" s="182"/>
      <c r="I255" s="182"/>
      <c r="J255" s="182"/>
      <c r="K255" s="182"/>
      <c r="L255" s="182"/>
      <c r="M255" s="182"/>
      <c r="N255" s="182"/>
      <c r="O255" s="182"/>
      <c r="S255" s="193"/>
      <c r="T255" s="192"/>
      <c r="U255" s="192"/>
      <c r="V255" s="192"/>
    </row>
    <row r="256" spans="1:23" x14ac:dyDescent="0.2">
      <c r="A256" s="673"/>
      <c r="B256" s="174" t="s">
        <v>337</v>
      </c>
      <c r="C256" s="329">
        <v>2936</v>
      </c>
      <c r="D256" s="328"/>
      <c r="E256" s="304"/>
      <c r="F256" s="304"/>
      <c r="G256" s="182"/>
      <c r="H256" s="182"/>
      <c r="I256" s="182"/>
      <c r="J256" s="182"/>
      <c r="K256" s="182"/>
      <c r="L256" s="182"/>
      <c r="M256" s="182"/>
      <c r="N256" s="182"/>
      <c r="O256" s="182"/>
      <c r="S256" s="192"/>
      <c r="T256" s="192"/>
      <c r="U256" s="192"/>
      <c r="V256" s="192"/>
    </row>
    <row r="257" spans="1:28" ht="15" customHeight="1" x14ac:dyDescent="0.2">
      <c r="A257" s="674" t="s">
        <v>338</v>
      </c>
      <c r="B257" s="675"/>
      <c r="C257" s="330">
        <v>19064</v>
      </c>
      <c r="D257" s="328"/>
      <c r="E257" s="304"/>
      <c r="F257" s="304"/>
      <c r="G257" s="182"/>
      <c r="H257" s="182"/>
      <c r="I257" s="182"/>
      <c r="J257" s="182"/>
      <c r="K257" s="182"/>
      <c r="L257" s="182"/>
      <c r="M257" s="182"/>
      <c r="N257" s="182"/>
      <c r="O257" s="182"/>
      <c r="S257" s="192"/>
      <c r="T257" s="192"/>
    </row>
    <row r="258" spans="1:28" ht="24.95" customHeight="1" x14ac:dyDescent="0.2">
      <c r="A258" s="67" t="s">
        <v>339</v>
      </c>
      <c r="S258" s="192"/>
      <c r="T258" s="192"/>
    </row>
    <row r="259" spans="1:28" ht="12.75" customHeight="1" x14ac:dyDescent="0.2">
      <c r="A259" s="649" t="s">
        <v>340</v>
      </c>
      <c r="B259" s="650"/>
      <c r="C259" s="556" t="s">
        <v>79</v>
      </c>
      <c r="D259" s="676" t="s">
        <v>341</v>
      </c>
      <c r="E259" s="677"/>
      <c r="F259" s="677"/>
      <c r="G259" s="677"/>
      <c r="H259" s="677"/>
      <c r="I259" s="678"/>
      <c r="J259" s="667" t="s">
        <v>179</v>
      </c>
    </row>
    <row r="260" spans="1:28" ht="27" customHeight="1" x14ac:dyDescent="0.2">
      <c r="A260" s="651"/>
      <c r="B260" s="652"/>
      <c r="C260" s="558"/>
      <c r="D260" s="197" t="s">
        <v>342</v>
      </c>
      <c r="E260" s="198" t="s">
        <v>343</v>
      </c>
      <c r="F260" s="199" t="s">
        <v>344</v>
      </c>
      <c r="G260" s="199" t="s">
        <v>345</v>
      </c>
      <c r="H260" s="199" t="s">
        <v>346</v>
      </c>
      <c r="I260" s="200" t="s">
        <v>347</v>
      </c>
      <c r="J260" s="668"/>
    </row>
    <row r="261" spans="1:28" ht="15" customHeight="1" x14ac:dyDescent="0.2">
      <c r="A261" s="688" t="s">
        <v>348</v>
      </c>
      <c r="B261" s="689"/>
      <c r="C261" s="201">
        <f>SUM(D261:I261)</f>
        <v>0</v>
      </c>
      <c r="D261" s="202"/>
      <c r="E261" s="203"/>
      <c r="F261" s="203"/>
      <c r="G261" s="203"/>
      <c r="H261" s="203"/>
      <c r="I261" s="204"/>
      <c r="J261" s="205"/>
      <c r="K261" s="206" t="str">
        <f>AA261</f>
        <v/>
      </c>
      <c r="L261" s="182"/>
      <c r="M261" s="182"/>
      <c r="N261" s="182"/>
      <c r="O261" s="182"/>
      <c r="P261" s="452"/>
      <c r="Q261" s="452"/>
      <c r="R261" s="452"/>
      <c r="AA261" s="159" t="str">
        <f>IF(J261&gt;C261,"Error: Las actividades totales son menores que las realizadas en beneficiarios","")</f>
        <v/>
      </c>
      <c r="AB261" s="159">
        <f>IF(J261&gt;C261,1,0)</f>
        <v>0</v>
      </c>
    </row>
    <row r="262" spans="1:28" ht="15" customHeight="1" x14ac:dyDescent="0.2">
      <c r="A262" s="690" t="s">
        <v>349</v>
      </c>
      <c r="B262" s="691"/>
      <c r="C262" s="207">
        <f>SUM(D262:I262)</f>
        <v>0</v>
      </c>
      <c r="D262" s="208"/>
      <c r="E262" s="209"/>
      <c r="F262" s="209"/>
      <c r="G262" s="209"/>
      <c r="H262" s="209"/>
      <c r="I262" s="210"/>
      <c r="J262" s="211"/>
      <c r="K262" s="206" t="str">
        <f>AA262</f>
        <v/>
      </c>
      <c r="AA262" s="159" t="str">
        <f>IF(J262&gt;C262,"Error: Las actividades totales son menores que las realizadas en beneficiarios","")</f>
        <v/>
      </c>
      <c r="AB262" s="159">
        <f>IF(J262&gt;C262,1,0)</f>
        <v>0</v>
      </c>
    </row>
    <row r="263" spans="1:28" ht="15" customHeight="1" x14ac:dyDescent="0.2">
      <c r="A263" s="692" t="s">
        <v>350</v>
      </c>
      <c r="B263" s="693"/>
      <c r="C263" s="212">
        <f>SUM(D263:E263)</f>
        <v>0</v>
      </c>
      <c r="D263" s="213"/>
      <c r="E263" s="214"/>
      <c r="F263" s="215"/>
      <c r="G263" s="215"/>
      <c r="H263" s="215"/>
      <c r="I263" s="216"/>
      <c r="J263" s="217"/>
      <c r="K263" s="206" t="str">
        <f>AA263</f>
        <v/>
      </c>
      <c r="AA263" s="159" t="str">
        <f>IF(J263&gt;C263,"Error: Las actividades totales son menores que las realizadas en beneficiarios","")</f>
        <v/>
      </c>
      <c r="AB263" s="159">
        <f>IF(J263&gt;C263,1,0)</f>
        <v>0</v>
      </c>
    </row>
    <row r="264" spans="1:28" ht="24.95" customHeight="1" x14ac:dyDescent="0.2">
      <c r="A264" s="67" t="s">
        <v>351</v>
      </c>
      <c r="B264" s="218"/>
      <c r="C264" s="331"/>
      <c r="D264" s="331"/>
      <c r="E264" s="331"/>
      <c r="F264" s="331"/>
      <c r="G264" s="331"/>
      <c r="H264" s="331"/>
      <c r="I264" s="331"/>
      <c r="J264" s="331"/>
      <c r="K264" s="331"/>
    </row>
    <row r="265" spans="1:28" ht="39.950000000000003" customHeight="1" x14ac:dyDescent="0.2">
      <c r="A265" s="694" t="s">
        <v>352</v>
      </c>
      <c r="B265" s="695"/>
      <c r="C265" s="219" t="s">
        <v>160</v>
      </c>
      <c r="D265" s="541" t="s">
        <v>353</v>
      </c>
      <c r="E265" s="220" t="s">
        <v>354</v>
      </c>
      <c r="L265" s="5" t="s">
        <v>355</v>
      </c>
    </row>
    <row r="266" spans="1:28" ht="15" customHeight="1" x14ac:dyDescent="0.2">
      <c r="A266" s="696" t="s">
        <v>356</v>
      </c>
      <c r="B266" s="221" t="s">
        <v>357</v>
      </c>
      <c r="C266" s="222">
        <v>291</v>
      </c>
      <c r="D266" s="223">
        <v>279</v>
      </c>
      <c r="E266" s="223"/>
      <c r="F266" s="119" t="str">
        <f>AA266</f>
        <v/>
      </c>
      <c r="AA266" s="159" t="str">
        <f>IF(D266&gt;C266,"Error: Las actividades totales son menores que las realizadas en beneficiarios","")</f>
        <v/>
      </c>
      <c r="AB266" s="159">
        <f>IF(D266&gt;C266,1,0)</f>
        <v>0</v>
      </c>
    </row>
    <row r="267" spans="1:28" ht="15" customHeight="1" x14ac:dyDescent="0.2">
      <c r="A267" s="697"/>
      <c r="B267" s="224" t="s">
        <v>358</v>
      </c>
      <c r="C267" s="225"/>
      <c r="D267" s="226"/>
      <c r="E267" s="226"/>
      <c r="F267" s="119" t="str">
        <f>AA267</f>
        <v/>
      </c>
      <c r="AA267" s="159" t="str">
        <f>IF(D267&gt;C267,"Error: Las actividades totales son menores que las realizadas en beneficiarios","")</f>
        <v/>
      </c>
      <c r="AB267" s="159">
        <f>IF(D267&gt;C267,1,0)</f>
        <v>0</v>
      </c>
    </row>
    <row r="268" spans="1:28" ht="15" customHeight="1" x14ac:dyDescent="0.2">
      <c r="A268" s="698"/>
      <c r="B268" s="227" t="s">
        <v>359</v>
      </c>
      <c r="C268" s="228"/>
      <c r="D268" s="229"/>
      <c r="E268" s="229"/>
      <c r="F268" s="119" t="str">
        <f>AA268</f>
        <v/>
      </c>
      <c r="AA268" s="159" t="str">
        <f>IF(D268&gt;C268,"Error: Las actividades totales son menores que las realizadas en beneficiarios","")</f>
        <v/>
      </c>
      <c r="AB268" s="159">
        <f>IF(D268&gt;C268,1,0)</f>
        <v>0</v>
      </c>
    </row>
    <row r="269" spans="1:28" ht="26.25" customHeight="1" x14ac:dyDescent="0.2">
      <c r="A269" s="230" t="s">
        <v>360</v>
      </c>
      <c r="B269" s="231"/>
    </row>
    <row r="270" spans="1:28" ht="50.25" customHeight="1" x14ac:dyDescent="0.2">
      <c r="A270" s="699" t="s">
        <v>291</v>
      </c>
      <c r="B270" s="700"/>
      <c r="C270" s="556" t="s">
        <v>160</v>
      </c>
      <c r="D270" s="556" t="s">
        <v>292</v>
      </c>
      <c r="E270" s="683" t="s">
        <v>361</v>
      </c>
      <c r="F270" s="685"/>
      <c r="G270" s="683" t="s">
        <v>362</v>
      </c>
      <c r="H270" s="684"/>
      <c r="I270" s="685"/>
      <c r="J270" s="534" t="s">
        <v>295</v>
      </c>
      <c r="K270" s="534" t="s">
        <v>296</v>
      </c>
      <c r="L270" s="534" t="s">
        <v>297</v>
      </c>
      <c r="M270" s="291" t="s">
        <v>297</v>
      </c>
    </row>
    <row r="271" spans="1:28" ht="61.5" customHeight="1" x14ac:dyDescent="0.2">
      <c r="A271" s="701"/>
      <c r="B271" s="702"/>
      <c r="C271" s="557"/>
      <c r="D271" s="557"/>
      <c r="E271" s="232" t="s">
        <v>363</v>
      </c>
      <c r="F271" s="232" t="s">
        <v>364</v>
      </c>
      <c r="G271" s="332" t="s">
        <v>365</v>
      </c>
      <c r="H271" s="332" t="s">
        <v>366</v>
      </c>
      <c r="I271" s="333" t="s">
        <v>367</v>
      </c>
      <c r="J271" s="232" t="s">
        <v>363</v>
      </c>
      <c r="K271" s="232" t="s">
        <v>364</v>
      </c>
      <c r="L271" s="232" t="s">
        <v>363</v>
      </c>
      <c r="M271" s="232" t="s">
        <v>364</v>
      </c>
    </row>
    <row r="272" spans="1:28" ht="15" customHeight="1" x14ac:dyDescent="0.2">
      <c r="A272" s="686" t="s">
        <v>368</v>
      </c>
      <c r="B272" s="687" t="s">
        <v>368</v>
      </c>
      <c r="C272" s="455">
        <f>SUM(E272:F272)</f>
        <v>0</v>
      </c>
      <c r="D272" s="334"/>
      <c r="E272" s="334"/>
      <c r="F272" s="334"/>
      <c r="G272" s="334"/>
      <c r="H272" s="334"/>
      <c r="I272" s="334"/>
      <c r="J272" s="334"/>
      <c r="K272" s="334"/>
      <c r="L272" s="334"/>
      <c r="M272" s="334"/>
    </row>
    <row r="273" spans="1:13" ht="15" customHeight="1" x14ac:dyDescent="0.2">
      <c r="A273" s="686" t="s">
        <v>369</v>
      </c>
      <c r="B273" s="687" t="s">
        <v>369</v>
      </c>
      <c r="C273" s="455">
        <f>SUM(E273:F273)</f>
        <v>0</v>
      </c>
      <c r="D273" s="334"/>
      <c r="E273" s="334"/>
      <c r="F273" s="334"/>
      <c r="G273" s="334"/>
      <c r="H273" s="334"/>
      <c r="I273" s="334"/>
      <c r="J273" s="334"/>
      <c r="K273" s="334"/>
      <c r="L273" s="334"/>
      <c r="M273" s="334"/>
    </row>
    <row r="274" spans="1:13" ht="15" customHeight="1" x14ac:dyDescent="0.2">
      <c r="A274" s="686" t="s">
        <v>370</v>
      </c>
      <c r="B274" s="687"/>
      <c r="C274" s="455">
        <f>SUM(E274:F274)</f>
        <v>0</v>
      </c>
      <c r="D274" s="334"/>
      <c r="E274" s="334"/>
      <c r="F274" s="334"/>
      <c r="G274" s="334"/>
      <c r="H274" s="334"/>
      <c r="I274" s="334"/>
      <c r="J274" s="334"/>
      <c r="K274" s="334"/>
      <c r="L274" s="334"/>
      <c r="M274" s="334"/>
    </row>
    <row r="275" spans="1:13" ht="15" customHeight="1" x14ac:dyDescent="0.2">
      <c r="A275" s="686" t="s">
        <v>371</v>
      </c>
      <c r="B275" s="687"/>
      <c r="C275" s="455">
        <f>SUM(E275:F275)</f>
        <v>0</v>
      </c>
      <c r="D275" s="334"/>
      <c r="E275" s="334"/>
      <c r="F275" s="334"/>
      <c r="G275" s="334"/>
      <c r="H275" s="334"/>
      <c r="I275" s="334"/>
      <c r="J275" s="334"/>
      <c r="K275" s="334"/>
      <c r="L275" s="334"/>
      <c r="M275" s="334"/>
    </row>
    <row r="276" spans="1:13" ht="15" customHeight="1" x14ac:dyDescent="0.2">
      <c r="A276" s="686" t="s">
        <v>372</v>
      </c>
      <c r="B276" s="687"/>
      <c r="C276" s="455">
        <f>SUM(E276:F276)</f>
        <v>0</v>
      </c>
      <c r="D276" s="334"/>
      <c r="E276" s="334"/>
      <c r="F276" s="334"/>
      <c r="G276" s="334"/>
      <c r="H276" s="334"/>
      <c r="I276" s="334"/>
      <c r="J276" s="334"/>
      <c r="K276" s="334"/>
      <c r="L276" s="334"/>
      <c r="M276" s="334"/>
    </row>
    <row r="277" spans="1:13" ht="15" customHeight="1" x14ac:dyDescent="0.2">
      <c r="A277" s="543"/>
      <c r="B277" s="545" t="s">
        <v>373</v>
      </c>
      <c r="C277" s="455">
        <f t="shared" ref="C277:I277" si="29">SUM(C272:C276)</f>
        <v>0</v>
      </c>
      <c r="D277" s="455">
        <f t="shared" si="29"/>
        <v>0</v>
      </c>
      <c r="E277" s="455">
        <f t="shared" si="29"/>
        <v>0</v>
      </c>
      <c r="F277" s="455">
        <f t="shared" si="29"/>
        <v>0</v>
      </c>
      <c r="G277" s="455">
        <f t="shared" si="29"/>
        <v>0</v>
      </c>
      <c r="H277" s="455">
        <f t="shared" si="29"/>
        <v>0</v>
      </c>
      <c r="I277" s="455">
        <f t="shared" si="29"/>
        <v>0</v>
      </c>
      <c r="J277" s="455">
        <f>SUM(J272:J276)</f>
        <v>0</v>
      </c>
      <c r="K277" s="455">
        <f>SUM(K272:K276)</f>
        <v>0</v>
      </c>
      <c r="L277" s="455">
        <f>SUM(L272:L276)</f>
        <v>0</v>
      </c>
      <c r="M277" s="455">
        <f>SUM(M272:M276)</f>
        <v>0</v>
      </c>
    </row>
    <row r="278" spans="1:13" ht="28.5" customHeight="1" x14ac:dyDescent="0.2">
      <c r="A278" s="703" t="s">
        <v>374</v>
      </c>
      <c r="B278" s="704"/>
      <c r="C278" s="455">
        <f>SUM(E278:F278)</f>
        <v>0</v>
      </c>
      <c r="D278" s="334"/>
      <c r="E278" s="334"/>
      <c r="F278" s="334"/>
      <c r="G278" s="334"/>
      <c r="H278" s="334"/>
      <c r="I278" s="334"/>
      <c r="J278" s="334"/>
      <c r="K278" s="334"/>
      <c r="L278" s="334"/>
      <c r="M278" s="334"/>
    </row>
    <row r="279" spans="1:13" ht="15" customHeight="1" x14ac:dyDescent="0.2">
      <c r="A279" s="703" t="s">
        <v>375</v>
      </c>
      <c r="B279" s="704"/>
      <c r="C279" s="455">
        <f>SUM(E279:F279)</f>
        <v>0</v>
      </c>
      <c r="D279" s="334"/>
      <c r="E279" s="334"/>
      <c r="F279" s="334"/>
      <c r="G279" s="334"/>
      <c r="H279" s="334"/>
      <c r="I279" s="334"/>
      <c r="J279" s="334"/>
      <c r="K279" s="334"/>
      <c r="L279" s="334"/>
      <c r="M279" s="334"/>
    </row>
    <row r="280" spans="1:13" ht="15" customHeight="1" x14ac:dyDescent="0.2">
      <c r="A280" s="703" t="s">
        <v>376</v>
      </c>
      <c r="B280" s="704"/>
      <c r="C280" s="455">
        <f>SUM(E280:F280)</f>
        <v>0</v>
      </c>
      <c r="D280" s="334"/>
      <c r="E280" s="334"/>
      <c r="F280" s="334"/>
      <c r="G280" s="334"/>
      <c r="H280" s="334"/>
      <c r="I280" s="334"/>
      <c r="J280" s="334"/>
      <c r="K280" s="334"/>
      <c r="L280" s="334"/>
      <c r="M280" s="334"/>
    </row>
    <row r="281" spans="1:13" ht="15" customHeight="1" x14ac:dyDescent="0.2">
      <c r="A281" s="709" t="s">
        <v>377</v>
      </c>
      <c r="B281" s="710"/>
      <c r="C281" s="455">
        <f t="shared" ref="C281:M281" si="30">SUM(C278:C280)</f>
        <v>0</v>
      </c>
      <c r="D281" s="455">
        <f t="shared" si="30"/>
        <v>0</v>
      </c>
      <c r="E281" s="455">
        <f t="shared" si="30"/>
        <v>0</v>
      </c>
      <c r="F281" s="455">
        <f t="shared" si="30"/>
        <v>0</v>
      </c>
      <c r="G281" s="455">
        <f t="shared" si="30"/>
        <v>0</v>
      </c>
      <c r="H281" s="455">
        <f t="shared" si="30"/>
        <v>0</v>
      </c>
      <c r="I281" s="455">
        <f t="shared" si="30"/>
        <v>0</v>
      </c>
      <c r="J281" s="455">
        <f t="shared" si="30"/>
        <v>0</v>
      </c>
      <c r="K281" s="455">
        <f t="shared" si="30"/>
        <v>0</v>
      </c>
      <c r="L281" s="455">
        <f t="shared" si="30"/>
        <v>0</v>
      </c>
      <c r="M281" s="455">
        <f t="shared" si="30"/>
        <v>0</v>
      </c>
    </row>
    <row r="282" spans="1:13" ht="15" customHeight="1" x14ac:dyDescent="0.2">
      <c r="A282" s="703" t="s">
        <v>378</v>
      </c>
      <c r="B282" s="704"/>
      <c r="C282" s="455">
        <f>SUM(E282:F282)</f>
        <v>0</v>
      </c>
      <c r="D282" s="334"/>
      <c r="E282" s="334"/>
      <c r="F282" s="334"/>
      <c r="G282" s="334"/>
      <c r="H282" s="334"/>
      <c r="I282" s="334"/>
      <c r="J282" s="334"/>
      <c r="K282" s="334"/>
      <c r="L282" s="334"/>
      <c r="M282" s="334"/>
    </row>
    <row r="283" spans="1:13" ht="15" customHeight="1" x14ac:dyDescent="0.2">
      <c r="A283" s="703" t="s">
        <v>379</v>
      </c>
      <c r="B283" s="704"/>
      <c r="C283" s="455">
        <f>SUM(E283:F283)</f>
        <v>0</v>
      </c>
      <c r="D283" s="334"/>
      <c r="E283" s="334"/>
      <c r="F283" s="334"/>
      <c r="G283" s="334"/>
      <c r="H283" s="334"/>
      <c r="I283" s="334"/>
      <c r="J283" s="334"/>
      <c r="K283" s="334"/>
      <c r="L283" s="334"/>
      <c r="M283" s="334"/>
    </row>
    <row r="284" spans="1:13" ht="15" customHeight="1" x14ac:dyDescent="0.2">
      <c r="A284" s="703" t="s">
        <v>380</v>
      </c>
      <c r="B284" s="704"/>
      <c r="C284" s="455">
        <f>SUM(E284:F284)</f>
        <v>0</v>
      </c>
      <c r="D284" s="334"/>
      <c r="E284" s="334"/>
      <c r="F284" s="334"/>
      <c r="G284" s="334"/>
      <c r="H284" s="334"/>
      <c r="I284" s="334"/>
      <c r="J284" s="334"/>
      <c r="K284" s="334"/>
      <c r="L284" s="334"/>
      <c r="M284" s="334"/>
    </row>
    <row r="285" spans="1:13" ht="15" customHeight="1" x14ac:dyDescent="0.2">
      <c r="A285" s="543"/>
      <c r="B285" s="235" t="s">
        <v>381</v>
      </c>
      <c r="C285" s="455">
        <f t="shared" ref="C285:I285" si="31">SUM(C282:C284)</f>
        <v>0</v>
      </c>
      <c r="D285" s="455">
        <f t="shared" si="31"/>
        <v>0</v>
      </c>
      <c r="E285" s="455">
        <f t="shared" si="31"/>
        <v>0</v>
      </c>
      <c r="F285" s="455">
        <f t="shared" si="31"/>
        <v>0</v>
      </c>
      <c r="G285" s="455">
        <f t="shared" si="31"/>
        <v>0</v>
      </c>
      <c r="H285" s="455">
        <f t="shared" si="31"/>
        <v>0</v>
      </c>
      <c r="I285" s="455">
        <f t="shared" si="31"/>
        <v>0</v>
      </c>
      <c r="J285" s="455">
        <f>SUM(J282:J284)</f>
        <v>0</v>
      </c>
      <c r="K285" s="455">
        <f>SUM(K282:K284)</f>
        <v>0</v>
      </c>
      <c r="L285" s="455">
        <f>SUM(L282:L284)</f>
        <v>0</v>
      </c>
      <c r="M285" s="455">
        <f>SUM(M282:M284)</f>
        <v>0</v>
      </c>
    </row>
    <row r="286" spans="1:13" ht="15" customHeight="1" x14ac:dyDescent="0.2">
      <c r="A286" s="703" t="s">
        <v>382</v>
      </c>
      <c r="B286" s="704"/>
      <c r="C286" s="455">
        <f>SUM(E286:F286)</f>
        <v>0</v>
      </c>
      <c r="D286" s="334"/>
      <c r="E286" s="334"/>
      <c r="F286" s="334"/>
      <c r="G286" s="334"/>
      <c r="H286" s="334"/>
      <c r="I286" s="334"/>
      <c r="J286" s="334"/>
      <c r="K286" s="334"/>
      <c r="L286" s="334"/>
      <c r="M286" s="334"/>
    </row>
    <row r="287" spans="1:13" ht="15" customHeight="1" x14ac:dyDescent="0.2">
      <c r="A287" s="711" t="s">
        <v>383</v>
      </c>
      <c r="B287" s="712"/>
      <c r="C287" s="455">
        <f>SUM(E287:F287)</f>
        <v>0</v>
      </c>
      <c r="D287" s="334"/>
      <c r="E287" s="334"/>
      <c r="F287" s="334"/>
      <c r="G287" s="334"/>
      <c r="H287" s="334"/>
      <c r="I287" s="334"/>
      <c r="J287" s="334"/>
      <c r="K287" s="334"/>
      <c r="L287" s="334"/>
      <c r="M287" s="334"/>
    </row>
    <row r="288" spans="1:13" ht="15" customHeight="1" x14ac:dyDescent="0.2">
      <c r="A288" s="703" t="s">
        <v>384</v>
      </c>
      <c r="B288" s="704"/>
      <c r="C288" s="455">
        <f>SUM(E288:F288)</f>
        <v>0</v>
      </c>
      <c r="D288" s="334"/>
      <c r="E288" s="334"/>
      <c r="F288" s="334"/>
      <c r="G288" s="334"/>
      <c r="H288" s="334"/>
      <c r="I288" s="334"/>
      <c r="J288" s="334"/>
      <c r="K288" s="334"/>
      <c r="L288" s="334"/>
      <c r="M288" s="334"/>
    </row>
    <row r="289" spans="1:13" ht="15" customHeight="1" x14ac:dyDescent="0.2">
      <c r="A289" s="543"/>
      <c r="B289" s="235" t="s">
        <v>385</v>
      </c>
      <c r="C289" s="455">
        <f t="shared" ref="C289:M289" si="32">SUM(C286:C288)</f>
        <v>0</v>
      </c>
      <c r="D289" s="455">
        <f t="shared" si="32"/>
        <v>0</v>
      </c>
      <c r="E289" s="455">
        <f t="shared" si="32"/>
        <v>0</v>
      </c>
      <c r="F289" s="455">
        <f t="shared" si="32"/>
        <v>0</v>
      </c>
      <c r="G289" s="455">
        <f t="shared" si="32"/>
        <v>0</v>
      </c>
      <c r="H289" s="455">
        <f t="shared" si="32"/>
        <v>0</v>
      </c>
      <c r="I289" s="455">
        <f t="shared" si="32"/>
        <v>0</v>
      </c>
      <c r="J289" s="455">
        <f t="shared" si="32"/>
        <v>0</v>
      </c>
      <c r="K289" s="455">
        <f t="shared" si="32"/>
        <v>0</v>
      </c>
      <c r="L289" s="455">
        <f t="shared" si="32"/>
        <v>0</v>
      </c>
      <c r="M289" s="455">
        <f t="shared" si="32"/>
        <v>0</v>
      </c>
    </row>
    <row r="290" spans="1:13" ht="15" customHeight="1" x14ac:dyDescent="0.2">
      <c r="A290" s="705" t="s">
        <v>386</v>
      </c>
      <c r="B290" s="706" t="s">
        <v>387</v>
      </c>
      <c r="C290" s="455">
        <f t="shared" ref="C290:C297" si="33">SUM(E290:F290)</f>
        <v>0</v>
      </c>
      <c r="D290" s="334"/>
      <c r="E290" s="334"/>
      <c r="F290" s="334"/>
      <c r="G290" s="334"/>
      <c r="H290" s="334"/>
      <c r="I290" s="334"/>
      <c r="J290" s="334"/>
      <c r="K290" s="334"/>
      <c r="L290" s="334"/>
      <c r="M290" s="334"/>
    </row>
    <row r="291" spans="1:13" ht="15" customHeight="1" x14ac:dyDescent="0.2">
      <c r="A291" s="705" t="s">
        <v>388</v>
      </c>
      <c r="B291" s="706" t="s">
        <v>388</v>
      </c>
      <c r="C291" s="455">
        <f t="shared" si="33"/>
        <v>0</v>
      </c>
      <c r="D291" s="334"/>
      <c r="E291" s="334"/>
      <c r="F291" s="334"/>
      <c r="G291" s="334"/>
      <c r="H291" s="334"/>
      <c r="I291" s="334"/>
      <c r="J291" s="334"/>
      <c r="K291" s="334"/>
      <c r="L291" s="334"/>
      <c r="M291" s="334"/>
    </row>
    <row r="292" spans="1:13" ht="15" customHeight="1" x14ac:dyDescent="0.2">
      <c r="A292" s="705" t="s">
        <v>389</v>
      </c>
      <c r="B292" s="706" t="s">
        <v>389</v>
      </c>
      <c r="C292" s="455">
        <f t="shared" si="33"/>
        <v>0</v>
      </c>
      <c r="D292" s="334"/>
      <c r="E292" s="334"/>
      <c r="F292" s="334"/>
      <c r="G292" s="334"/>
      <c r="H292" s="334"/>
      <c r="I292" s="334"/>
      <c r="J292" s="334"/>
      <c r="K292" s="334"/>
      <c r="L292" s="334"/>
      <c r="M292" s="334"/>
    </row>
    <row r="293" spans="1:13" ht="15" customHeight="1" x14ac:dyDescent="0.2">
      <c r="A293" s="707" t="s">
        <v>390</v>
      </c>
      <c r="B293" s="708"/>
      <c r="C293" s="455">
        <f t="shared" si="33"/>
        <v>0</v>
      </c>
      <c r="D293" s="334"/>
      <c r="E293" s="334"/>
      <c r="F293" s="334"/>
      <c r="G293" s="334"/>
      <c r="H293" s="334"/>
      <c r="I293" s="334"/>
      <c r="J293" s="334"/>
      <c r="K293" s="334"/>
      <c r="L293" s="334"/>
      <c r="M293" s="334"/>
    </row>
    <row r="294" spans="1:13" ht="15" customHeight="1" x14ac:dyDescent="0.2">
      <c r="A294" s="707" t="s">
        <v>56</v>
      </c>
      <c r="B294" s="708" t="s">
        <v>56</v>
      </c>
      <c r="C294" s="455">
        <f t="shared" si="33"/>
        <v>0</v>
      </c>
      <c r="D294" s="334"/>
      <c r="E294" s="334"/>
      <c r="F294" s="334"/>
      <c r="G294" s="334"/>
      <c r="H294" s="334"/>
      <c r="I294" s="334"/>
      <c r="J294" s="334"/>
      <c r="K294" s="334"/>
      <c r="L294" s="334"/>
      <c r="M294" s="334"/>
    </row>
    <row r="295" spans="1:13" ht="15" customHeight="1" x14ac:dyDescent="0.2">
      <c r="A295" s="703" t="s">
        <v>41</v>
      </c>
      <c r="B295" s="704"/>
      <c r="C295" s="455">
        <f t="shared" si="33"/>
        <v>0</v>
      </c>
      <c r="D295" s="334"/>
      <c r="E295" s="334"/>
      <c r="F295" s="334"/>
      <c r="G295" s="334"/>
      <c r="H295" s="334"/>
      <c r="I295" s="334"/>
      <c r="J295" s="334"/>
      <c r="K295" s="334"/>
      <c r="L295" s="334"/>
      <c r="M295" s="334"/>
    </row>
    <row r="296" spans="1:13" ht="30" customHeight="1" x14ac:dyDescent="0.2">
      <c r="A296" s="707" t="s">
        <v>391</v>
      </c>
      <c r="B296" s="708" t="s">
        <v>391</v>
      </c>
      <c r="C296" s="455">
        <f t="shared" si="33"/>
        <v>0</v>
      </c>
      <c r="D296" s="334"/>
      <c r="E296" s="334"/>
      <c r="F296" s="334"/>
      <c r="G296" s="334"/>
      <c r="H296" s="334"/>
      <c r="I296" s="334"/>
      <c r="J296" s="334"/>
      <c r="K296" s="334"/>
      <c r="L296" s="334"/>
      <c r="M296" s="334"/>
    </row>
    <row r="297" spans="1:13" ht="15" customHeight="1" x14ac:dyDescent="0.2">
      <c r="A297" s="707" t="s">
        <v>38</v>
      </c>
      <c r="B297" s="708" t="s">
        <v>38</v>
      </c>
      <c r="C297" s="455">
        <f t="shared" si="33"/>
        <v>0</v>
      </c>
      <c r="D297" s="334"/>
      <c r="E297" s="334"/>
      <c r="F297" s="334"/>
      <c r="G297" s="334"/>
      <c r="H297" s="334"/>
      <c r="I297" s="334"/>
      <c r="J297" s="334"/>
      <c r="K297" s="334"/>
      <c r="L297" s="334"/>
      <c r="M297" s="334"/>
    </row>
    <row r="298" spans="1:13" ht="15" customHeight="1" x14ac:dyDescent="0.2">
      <c r="A298" s="544"/>
      <c r="B298" s="235" t="s">
        <v>392</v>
      </c>
      <c r="C298" s="455">
        <f t="shared" ref="C298:M298" si="34">SUM(C290:C297)</f>
        <v>0</v>
      </c>
      <c r="D298" s="455">
        <f t="shared" si="34"/>
        <v>0</v>
      </c>
      <c r="E298" s="455">
        <f t="shared" si="34"/>
        <v>0</v>
      </c>
      <c r="F298" s="455">
        <f t="shared" si="34"/>
        <v>0</v>
      </c>
      <c r="G298" s="455">
        <f t="shared" si="34"/>
        <v>0</v>
      </c>
      <c r="H298" s="455">
        <f t="shared" si="34"/>
        <v>0</v>
      </c>
      <c r="I298" s="455">
        <f t="shared" si="34"/>
        <v>0</v>
      </c>
      <c r="J298" s="455">
        <f t="shared" si="34"/>
        <v>0</v>
      </c>
      <c r="K298" s="455">
        <f t="shared" si="34"/>
        <v>0</v>
      </c>
      <c r="L298" s="455">
        <f t="shared" si="34"/>
        <v>0</v>
      </c>
      <c r="M298" s="455">
        <f t="shared" si="34"/>
        <v>0</v>
      </c>
    </row>
    <row r="299" spans="1:13" ht="15" customHeight="1" x14ac:dyDescent="0.2">
      <c r="A299" s="711" t="s">
        <v>393</v>
      </c>
      <c r="B299" s="712"/>
      <c r="C299" s="455">
        <f t="shared" ref="C299:C304" si="35">SUM(E299:F299)</f>
        <v>0</v>
      </c>
      <c r="D299" s="334"/>
      <c r="E299" s="334"/>
      <c r="F299" s="334"/>
      <c r="G299" s="334"/>
      <c r="H299" s="334"/>
      <c r="I299" s="334"/>
      <c r="J299" s="334"/>
      <c r="K299" s="334"/>
      <c r="L299" s="334"/>
      <c r="M299" s="334"/>
    </row>
    <row r="300" spans="1:13" ht="15" customHeight="1" x14ac:dyDescent="0.2">
      <c r="A300" s="711" t="s">
        <v>394</v>
      </c>
      <c r="B300" s="712"/>
      <c r="C300" s="455">
        <f t="shared" si="35"/>
        <v>0</v>
      </c>
      <c r="D300" s="334"/>
      <c r="E300" s="334"/>
      <c r="F300" s="334"/>
      <c r="G300" s="334"/>
      <c r="H300" s="334"/>
      <c r="I300" s="334"/>
      <c r="J300" s="334"/>
      <c r="K300" s="334"/>
      <c r="L300" s="334"/>
      <c r="M300" s="334"/>
    </row>
    <row r="301" spans="1:13" ht="15" customHeight="1" x14ac:dyDescent="0.2">
      <c r="A301" s="711" t="s">
        <v>395</v>
      </c>
      <c r="B301" s="712"/>
      <c r="C301" s="455">
        <f t="shared" si="35"/>
        <v>0</v>
      </c>
      <c r="D301" s="334"/>
      <c r="E301" s="334"/>
      <c r="F301" s="334"/>
      <c r="G301" s="334"/>
      <c r="H301" s="334"/>
      <c r="I301" s="334"/>
      <c r="J301" s="334"/>
      <c r="K301" s="334"/>
      <c r="L301" s="334"/>
      <c r="M301" s="334"/>
    </row>
    <row r="302" spans="1:13" ht="15" customHeight="1" x14ac:dyDescent="0.2">
      <c r="A302" s="703" t="s">
        <v>396</v>
      </c>
      <c r="B302" s="704"/>
      <c r="C302" s="455">
        <f t="shared" si="35"/>
        <v>0</v>
      </c>
      <c r="D302" s="334"/>
      <c r="E302" s="334"/>
      <c r="F302" s="334"/>
      <c r="G302" s="334"/>
      <c r="H302" s="334"/>
      <c r="I302" s="334"/>
      <c r="J302" s="334"/>
      <c r="K302" s="334"/>
      <c r="L302" s="334"/>
      <c r="M302" s="334"/>
    </row>
    <row r="303" spans="1:13" ht="15" customHeight="1" x14ac:dyDescent="0.2">
      <c r="A303" s="703" t="s">
        <v>397</v>
      </c>
      <c r="B303" s="704"/>
      <c r="C303" s="455">
        <f t="shared" si="35"/>
        <v>0</v>
      </c>
      <c r="D303" s="334"/>
      <c r="E303" s="334"/>
      <c r="F303" s="334"/>
      <c r="G303" s="334"/>
      <c r="H303" s="334"/>
      <c r="I303" s="334"/>
      <c r="J303" s="334"/>
      <c r="K303" s="334"/>
      <c r="L303" s="334"/>
      <c r="M303" s="334"/>
    </row>
    <row r="304" spans="1:13" ht="15" customHeight="1" x14ac:dyDescent="0.2">
      <c r="A304" s="703" t="s">
        <v>398</v>
      </c>
      <c r="B304" s="704"/>
      <c r="C304" s="455">
        <f t="shared" si="35"/>
        <v>0</v>
      </c>
      <c r="D304" s="334"/>
      <c r="E304" s="334"/>
      <c r="F304" s="334"/>
      <c r="G304" s="334"/>
      <c r="H304" s="334"/>
      <c r="I304" s="334"/>
      <c r="J304" s="334"/>
      <c r="K304" s="334"/>
      <c r="L304" s="334"/>
      <c r="M304" s="334"/>
    </row>
    <row r="305" spans="1:13" ht="15" customHeight="1" x14ac:dyDescent="0.2">
      <c r="A305" s="544"/>
      <c r="B305" s="235" t="s">
        <v>399</v>
      </c>
      <c r="C305" s="455">
        <f t="shared" ref="C305:M305" si="36">SUM(C299:C304)</f>
        <v>0</v>
      </c>
      <c r="D305" s="455">
        <f t="shared" si="36"/>
        <v>0</v>
      </c>
      <c r="E305" s="455">
        <f t="shared" si="36"/>
        <v>0</v>
      </c>
      <c r="F305" s="455">
        <f t="shared" si="36"/>
        <v>0</v>
      </c>
      <c r="G305" s="455">
        <f t="shared" si="36"/>
        <v>0</v>
      </c>
      <c r="H305" s="455">
        <f t="shared" si="36"/>
        <v>0</v>
      </c>
      <c r="I305" s="455">
        <f t="shared" si="36"/>
        <v>0</v>
      </c>
      <c r="J305" s="455">
        <f t="shared" si="36"/>
        <v>0</v>
      </c>
      <c r="K305" s="455">
        <f t="shared" si="36"/>
        <v>0</v>
      </c>
      <c r="L305" s="455">
        <f t="shared" si="36"/>
        <v>0</v>
      </c>
      <c r="M305" s="455">
        <f t="shared" si="36"/>
        <v>0</v>
      </c>
    </row>
    <row r="306" spans="1:13" ht="15" customHeight="1" x14ac:dyDescent="0.2">
      <c r="A306" s="703" t="s">
        <v>143</v>
      </c>
      <c r="B306" s="704" t="s">
        <v>143</v>
      </c>
      <c r="C306" s="455">
        <f>SUM(E306:F306)</f>
        <v>0</v>
      </c>
      <c r="D306" s="335"/>
      <c r="E306" s="334"/>
      <c r="F306" s="334"/>
      <c r="G306" s="334"/>
      <c r="H306" s="334"/>
      <c r="I306" s="334"/>
      <c r="J306" s="334"/>
      <c r="K306" s="334"/>
      <c r="L306" s="334"/>
      <c r="M306" s="334"/>
    </row>
    <row r="307" spans="1:13" ht="15" customHeight="1" x14ac:dyDescent="0.2">
      <c r="A307" s="703" t="s">
        <v>145</v>
      </c>
      <c r="B307" s="704" t="s">
        <v>145</v>
      </c>
      <c r="C307" s="455">
        <f>SUM(E307:F307)</f>
        <v>0</v>
      </c>
      <c r="D307" s="335"/>
      <c r="E307" s="334"/>
      <c r="F307" s="334"/>
      <c r="G307" s="334"/>
      <c r="H307" s="334"/>
      <c r="I307" s="334"/>
      <c r="J307" s="334"/>
      <c r="K307" s="334"/>
      <c r="L307" s="334"/>
      <c r="M307" s="334"/>
    </row>
    <row r="308" spans="1:13" ht="32.25" customHeight="1" x14ac:dyDescent="0.2">
      <c r="A308" s="703" t="s">
        <v>400</v>
      </c>
      <c r="B308" s="704"/>
      <c r="C308" s="455">
        <f>SUM(E308:F308)</f>
        <v>0</v>
      </c>
      <c r="D308" s="335"/>
      <c r="E308" s="335"/>
      <c r="F308" s="335"/>
      <c r="G308" s="335"/>
      <c r="H308" s="335"/>
      <c r="I308" s="335"/>
      <c r="J308" s="335"/>
      <c r="K308" s="335"/>
      <c r="L308" s="335"/>
      <c r="M308" s="335"/>
    </row>
    <row r="309" spans="1:13" ht="15" customHeight="1" x14ac:dyDescent="0.2">
      <c r="A309" s="703" t="s">
        <v>281</v>
      </c>
      <c r="B309" s="704"/>
      <c r="C309" s="455">
        <f>SUM(E309:F309)</f>
        <v>0</v>
      </c>
      <c r="D309" s="335"/>
      <c r="E309" s="335"/>
      <c r="F309" s="335"/>
      <c r="G309" s="335"/>
      <c r="H309" s="335"/>
      <c r="I309" s="335"/>
      <c r="J309" s="335"/>
      <c r="K309" s="335"/>
      <c r="L309" s="335"/>
      <c r="M309" s="335"/>
    </row>
    <row r="310" spans="1:13" ht="15" customHeight="1" x14ac:dyDescent="0.2">
      <c r="A310" s="703" t="s">
        <v>282</v>
      </c>
      <c r="B310" s="704"/>
      <c r="C310" s="455">
        <f>SUM(E310:F310)</f>
        <v>0</v>
      </c>
      <c r="D310" s="335"/>
      <c r="E310" s="335"/>
      <c r="F310" s="335"/>
      <c r="G310" s="335"/>
      <c r="H310" s="335"/>
      <c r="I310" s="335"/>
      <c r="J310" s="335"/>
      <c r="K310" s="335"/>
      <c r="L310" s="335"/>
      <c r="M310" s="335"/>
    </row>
    <row r="311" spans="1:13" ht="15" customHeight="1" x14ac:dyDescent="0.2">
      <c r="A311" s="236"/>
      <c r="B311" s="237" t="s">
        <v>401</v>
      </c>
      <c r="C311" s="455">
        <f>SUM(C306:C310)</f>
        <v>0</v>
      </c>
      <c r="D311" s="455">
        <f>SUM(D306:D310)</f>
        <v>0</v>
      </c>
      <c r="E311" s="455">
        <f t="shared" ref="E311:M311" si="37">SUM(E306:E310)</f>
        <v>0</v>
      </c>
      <c r="F311" s="455">
        <f t="shared" si="37"/>
        <v>0</v>
      </c>
      <c r="G311" s="455">
        <f t="shared" si="37"/>
        <v>0</v>
      </c>
      <c r="H311" s="455">
        <f t="shared" si="37"/>
        <v>0</v>
      </c>
      <c r="I311" s="455">
        <f t="shared" si="37"/>
        <v>0</v>
      </c>
      <c r="J311" s="455">
        <f t="shared" si="37"/>
        <v>0</v>
      </c>
      <c r="K311" s="455">
        <f t="shared" si="37"/>
        <v>0</v>
      </c>
      <c r="L311" s="455">
        <f t="shared" si="37"/>
        <v>0</v>
      </c>
      <c r="M311" s="455">
        <f t="shared" si="37"/>
        <v>0</v>
      </c>
    </row>
    <row r="312" spans="1:13" ht="15" customHeight="1" x14ac:dyDescent="0.2">
      <c r="A312" s="238"/>
      <c r="B312" s="239" t="s">
        <v>160</v>
      </c>
      <c r="C312" s="240">
        <f t="shared" ref="C312:M312" si="38">SUM(C277+C281+C285+C289+C298+C305+C311)</f>
        <v>0</v>
      </c>
      <c r="D312" s="240">
        <f t="shared" si="38"/>
        <v>0</v>
      </c>
      <c r="E312" s="240">
        <f t="shared" si="38"/>
        <v>0</v>
      </c>
      <c r="F312" s="240">
        <f t="shared" si="38"/>
        <v>0</v>
      </c>
      <c r="G312" s="240">
        <f t="shared" si="38"/>
        <v>0</v>
      </c>
      <c r="H312" s="240">
        <f t="shared" si="38"/>
        <v>0</v>
      </c>
      <c r="I312" s="240">
        <f t="shared" si="38"/>
        <v>0</v>
      </c>
      <c r="J312" s="240">
        <f t="shared" si="38"/>
        <v>0</v>
      </c>
      <c r="K312" s="240">
        <f t="shared" si="38"/>
        <v>0</v>
      </c>
      <c r="L312" s="240">
        <f t="shared" si="38"/>
        <v>0</v>
      </c>
      <c r="M312" s="240">
        <f t="shared" si="38"/>
        <v>0</v>
      </c>
    </row>
  </sheetData>
  <mergeCells count="198">
    <mergeCell ref="A309:B309"/>
    <mergeCell ref="A310:B310"/>
    <mergeCell ref="A302:B302"/>
    <mergeCell ref="A303:B303"/>
    <mergeCell ref="A304:B304"/>
    <mergeCell ref="A306:B306"/>
    <mergeCell ref="A307:B307"/>
    <mergeCell ref="A308:B308"/>
    <mergeCell ref="A295:B295"/>
    <mergeCell ref="A296:B296"/>
    <mergeCell ref="A297:B297"/>
    <mergeCell ref="A299:B299"/>
    <mergeCell ref="A300:B300"/>
    <mergeCell ref="A301:B301"/>
    <mergeCell ref="A288:B288"/>
    <mergeCell ref="A290:B290"/>
    <mergeCell ref="A291:B291"/>
    <mergeCell ref="A292:B292"/>
    <mergeCell ref="A293:B293"/>
    <mergeCell ref="A294:B294"/>
    <mergeCell ref="A281:B281"/>
    <mergeCell ref="A282:B282"/>
    <mergeCell ref="A283:B283"/>
    <mergeCell ref="A284:B284"/>
    <mergeCell ref="A286:B286"/>
    <mergeCell ref="A287:B287"/>
    <mergeCell ref="A274:B274"/>
    <mergeCell ref="A275:B275"/>
    <mergeCell ref="A276:B276"/>
    <mergeCell ref="A278:B278"/>
    <mergeCell ref="A279:B279"/>
    <mergeCell ref="A280:B280"/>
    <mergeCell ref="C270:C271"/>
    <mergeCell ref="D270:D271"/>
    <mergeCell ref="E270:F270"/>
    <mergeCell ref="G270:I270"/>
    <mergeCell ref="A272:B272"/>
    <mergeCell ref="A273:B273"/>
    <mergeCell ref="A261:B261"/>
    <mergeCell ref="A262:B262"/>
    <mergeCell ref="A263:B263"/>
    <mergeCell ref="A265:B265"/>
    <mergeCell ref="A266:A268"/>
    <mergeCell ref="A270:B271"/>
    <mergeCell ref="A255:A256"/>
    <mergeCell ref="A257:B257"/>
    <mergeCell ref="A259:B260"/>
    <mergeCell ref="C259:C260"/>
    <mergeCell ref="D259:I259"/>
    <mergeCell ref="J259:J260"/>
    <mergeCell ref="A247:B247"/>
    <mergeCell ref="A248:B248"/>
    <mergeCell ref="A249:B249"/>
    <mergeCell ref="A250:B250"/>
    <mergeCell ref="A251:B251"/>
    <mergeCell ref="A252:B252"/>
    <mergeCell ref="A232:A234"/>
    <mergeCell ref="A235:A237"/>
    <mergeCell ref="A238:A240"/>
    <mergeCell ref="A241:A243"/>
    <mergeCell ref="A245:B245"/>
    <mergeCell ref="A246:B246"/>
    <mergeCell ref="A212:A214"/>
    <mergeCell ref="A215:A217"/>
    <mergeCell ref="A218:A220"/>
    <mergeCell ref="A223:A225"/>
    <mergeCell ref="A226:A228"/>
    <mergeCell ref="A229:A231"/>
    <mergeCell ref="Q209:Q211"/>
    <mergeCell ref="D210:D211"/>
    <mergeCell ref="E210:F210"/>
    <mergeCell ref="G210:G211"/>
    <mergeCell ref="H210:H211"/>
    <mergeCell ref="I210:I211"/>
    <mergeCell ref="D204:D205"/>
    <mergeCell ref="A206:B206"/>
    <mergeCell ref="A207:B207"/>
    <mergeCell ref="A208:B208"/>
    <mergeCell ref="A209:B211"/>
    <mergeCell ref="C209:C211"/>
    <mergeCell ref="D209:G209"/>
    <mergeCell ref="J210:J211"/>
    <mergeCell ref="K210:K211"/>
    <mergeCell ref="L210:L211"/>
    <mergeCell ref="M210:M211"/>
    <mergeCell ref="O210:O211"/>
    <mergeCell ref="P210:P211"/>
    <mergeCell ref="H209:J209"/>
    <mergeCell ref="K209:M209"/>
    <mergeCell ref="N209:N211"/>
    <mergeCell ref="O209:P209"/>
    <mergeCell ref="A199:B199"/>
    <mergeCell ref="A200:B200"/>
    <mergeCell ref="A201:A202"/>
    <mergeCell ref="A203:B203"/>
    <mergeCell ref="A204:B205"/>
    <mergeCell ref="C204:C205"/>
    <mergeCell ref="V172:V174"/>
    <mergeCell ref="E173:G173"/>
    <mergeCell ref="H173:J173"/>
    <mergeCell ref="A195:B195"/>
    <mergeCell ref="A196:F196"/>
    <mergeCell ref="A197:B198"/>
    <mergeCell ref="C197:C198"/>
    <mergeCell ref="D197:D198"/>
    <mergeCell ref="E197:E198"/>
    <mergeCell ref="F197:F198"/>
    <mergeCell ref="O172:O174"/>
    <mergeCell ref="P172:Q173"/>
    <mergeCell ref="R172:R174"/>
    <mergeCell ref="S172:S174"/>
    <mergeCell ref="T172:T174"/>
    <mergeCell ref="U172:U174"/>
    <mergeCell ref="A170:B170"/>
    <mergeCell ref="A171:B171"/>
    <mergeCell ref="A172:B174"/>
    <mergeCell ref="C172:C174"/>
    <mergeCell ref="D172:D174"/>
    <mergeCell ref="E172:J172"/>
    <mergeCell ref="K172:K174"/>
    <mergeCell ref="L172:N173"/>
    <mergeCell ref="N159:N161"/>
    <mergeCell ref="Q159:Q161"/>
    <mergeCell ref="R159:R161"/>
    <mergeCell ref="D160:D161"/>
    <mergeCell ref="E160:F160"/>
    <mergeCell ref="G160:G161"/>
    <mergeCell ref="H160:H161"/>
    <mergeCell ref="I160:I161"/>
    <mergeCell ref="J160:J161"/>
    <mergeCell ref="A157:B157"/>
    <mergeCell ref="A159:B161"/>
    <mergeCell ref="C159:C161"/>
    <mergeCell ref="D159:G159"/>
    <mergeCell ref="H159:J159"/>
    <mergeCell ref="K159:M159"/>
    <mergeCell ref="K160:K161"/>
    <mergeCell ref="L160:L161"/>
    <mergeCell ref="M160:M161"/>
    <mergeCell ref="O160:O161"/>
    <mergeCell ref="P160:P161"/>
    <mergeCell ref="O159:P159"/>
    <mergeCell ref="O150:O151"/>
    <mergeCell ref="P150:P151"/>
    <mergeCell ref="A152:B152"/>
    <mergeCell ref="A154:B154"/>
    <mergeCell ref="A155:B155"/>
    <mergeCell ref="A156:B156"/>
    <mergeCell ref="O149:P149"/>
    <mergeCell ref="Q149:Q151"/>
    <mergeCell ref="R149:R151"/>
    <mergeCell ref="D150:D151"/>
    <mergeCell ref="E150:F150"/>
    <mergeCell ref="G150:G151"/>
    <mergeCell ref="H150:H151"/>
    <mergeCell ref="I150:I151"/>
    <mergeCell ref="J150:J151"/>
    <mergeCell ref="K150:K151"/>
    <mergeCell ref="A149:B151"/>
    <mergeCell ref="C149:C151"/>
    <mergeCell ref="D149:G149"/>
    <mergeCell ref="H149:J149"/>
    <mergeCell ref="K149:M149"/>
    <mergeCell ref="N149:N151"/>
    <mergeCell ref="L150:L151"/>
    <mergeCell ref="M150:M151"/>
    <mergeCell ref="A136:B136"/>
    <mergeCell ref="A140:A143"/>
    <mergeCell ref="A146:B146"/>
    <mergeCell ref="A147:B147"/>
    <mergeCell ref="R120:R122"/>
    <mergeCell ref="S120:S122"/>
    <mergeCell ref="D121:D122"/>
    <mergeCell ref="E121:F121"/>
    <mergeCell ref="G121:G122"/>
    <mergeCell ref="H121:H122"/>
    <mergeCell ref="I121:I122"/>
    <mergeCell ref="J121:J122"/>
    <mergeCell ref="K121:K122"/>
    <mergeCell ref="L121:L122"/>
    <mergeCell ref="D120:G120"/>
    <mergeCell ref="H120:J120"/>
    <mergeCell ref="K120:M120"/>
    <mergeCell ref="N120:N122"/>
    <mergeCell ref="O120:P120"/>
    <mergeCell ref="Q120:Q122"/>
    <mergeCell ref="M121:M122"/>
    <mergeCell ref="O121:O122"/>
    <mergeCell ref="P121:P122"/>
    <mergeCell ref="A8:C8"/>
    <mergeCell ref="A57:B57"/>
    <mergeCell ref="A86:B86"/>
    <mergeCell ref="A96:B96"/>
    <mergeCell ref="A102:B102"/>
    <mergeCell ref="A120:B122"/>
    <mergeCell ref="C120:C122"/>
    <mergeCell ref="A123:B123"/>
    <mergeCell ref="A129:A132"/>
  </mergeCells>
  <dataValidations count="1">
    <dataValidation allowBlank="1" showInputMessage="1" showErrorMessage="1" errorTitle="ERROR" error="Por favor ingrese solo Números." sqref="R152:R159 A1:A238 R1:R149 S1:V172 W1:XFD1048576 S175:V1048576 A241:A1048576 R162:R1048576 B1:Q1048576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2"/>
  <sheetViews>
    <sheetView zoomScale="80" zoomScaleNormal="80" workbookViewId="0">
      <selection activeCell="G9" sqref="G9"/>
    </sheetView>
  </sheetViews>
  <sheetFormatPr baseColWidth="10" defaultColWidth="11.42578125" defaultRowHeight="14.25" x14ac:dyDescent="0.2"/>
  <cols>
    <col min="1" max="1" width="23.5703125" style="5" customWidth="1"/>
    <col min="2" max="2" width="122.5703125" style="4" customWidth="1"/>
    <col min="3" max="3" width="24.5703125" style="5" customWidth="1"/>
    <col min="4" max="5" width="20.7109375" style="5" customWidth="1"/>
    <col min="6" max="6" width="18.42578125" style="5" customWidth="1"/>
    <col min="7" max="7" width="24.5703125" style="5" bestFit="1" customWidth="1"/>
    <col min="8" max="9" width="15.7109375" style="5" customWidth="1"/>
    <col min="10" max="10" width="16.7109375" style="5" customWidth="1"/>
    <col min="11" max="12" width="17" style="5" customWidth="1"/>
    <col min="13" max="13" width="18.28515625" style="5" customWidth="1"/>
    <col min="14" max="14" width="18.5703125" style="5" customWidth="1"/>
    <col min="15" max="15" width="14.140625" style="5" customWidth="1"/>
    <col min="16" max="16" width="12.7109375" style="5" customWidth="1"/>
    <col min="17" max="17" width="14.7109375" style="5" customWidth="1"/>
    <col min="18" max="18" width="22" style="5" customWidth="1"/>
    <col min="19" max="22" width="22.7109375" style="5" customWidth="1"/>
    <col min="23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2">
      <c r="A1" s="1" t="s">
        <v>0</v>
      </c>
      <c r="B1" s="2"/>
    </row>
    <row r="2" spans="1:14" s="3" customFormat="1" ht="15" customHeight="1" x14ac:dyDescent="0.2">
      <c r="A2" s="1" t="str">
        <f>CONCATENATE("COMUNA: ",[11]NOMBRE!B2," - ","( ",[11]NOMBRE!C2,[11]NOMBRE!D2,[11]NOMBRE!E2,[11]NOMBRE!F2,[11]NOMBRE!G2," )")</f>
        <v>COMUNA: LINARES - ( 07401 )</v>
      </c>
      <c r="B2" s="2"/>
    </row>
    <row r="3" spans="1:14" ht="15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14" ht="15" customHeight="1" x14ac:dyDescent="0.2">
      <c r="A4" s="1" t="str">
        <f>CONCATENATE("MES: ",[11]NOMBRE!B6," - ","( ",[11]NOMBRE!C6,[11]NOMBRE!D6," )")</f>
        <v>MES: OCTUBRE - ( 10 )</v>
      </c>
    </row>
    <row r="5" spans="1:14" s="3" customFormat="1" ht="15" customHeight="1" x14ac:dyDescent="0.2">
      <c r="A5" s="1" t="str">
        <f>CONCATENATE("AÑO: ",[11]NOMBRE!B7)</f>
        <v>AÑO: 2022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ht="14.25" customHeigh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ht="15.95" customHeight="1" x14ac:dyDescent="0.2">
      <c r="A8" s="546" t="s">
        <v>2</v>
      </c>
      <c r="B8" s="546"/>
      <c r="C8" s="546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42" customHeight="1" x14ac:dyDescent="0.2">
      <c r="A9" s="8" t="s">
        <v>3</v>
      </c>
      <c r="B9" s="8" t="s">
        <v>4</v>
      </c>
      <c r="C9" s="471" t="s">
        <v>5</v>
      </c>
      <c r="D9" s="471" t="s">
        <v>6</v>
      </c>
      <c r="E9" s="471" t="s">
        <v>7</v>
      </c>
      <c r="F9" s="7"/>
      <c r="G9" s="458">
        <f>+E56+E77+E85+E95+E101+E110+E115+E118+S123+S136+R157+R170+V195+E252</f>
        <v>1636785265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2">
      <c r="A10" s="10"/>
      <c r="B10" s="11" t="s">
        <v>8</v>
      </c>
      <c r="C10" s="340">
        <f>SUM(C11:C18)</f>
        <v>11940</v>
      </c>
      <c r="D10" s="340">
        <f>SUM(D11:D18)</f>
        <v>11649</v>
      </c>
      <c r="E10" s="341">
        <f>SUM(E11:E18)</f>
        <v>101847360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4.1" customHeight="1" x14ac:dyDescent="0.2">
      <c r="A11" s="241"/>
      <c r="B11" s="242" t="s">
        <v>9</v>
      </c>
      <c r="C11" s="342">
        <f>[11]B!C54</f>
        <v>0</v>
      </c>
      <c r="D11" s="342">
        <f>[11]B!E54</f>
        <v>0</v>
      </c>
      <c r="E11" s="15">
        <f>[11]B!AL54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4.1" customHeight="1" x14ac:dyDescent="0.2">
      <c r="A12" s="241"/>
      <c r="B12" s="242" t="s">
        <v>10</v>
      </c>
      <c r="C12" s="342">
        <f>[11]B!C52</f>
        <v>6706</v>
      </c>
      <c r="D12" s="342">
        <f>[11]B!E52</f>
        <v>6686</v>
      </c>
      <c r="E12" s="15">
        <f>[11]B!AL52</f>
        <v>57967620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4.1" customHeight="1" x14ac:dyDescent="0.2">
      <c r="A13" s="241"/>
      <c r="B13" s="242" t="s">
        <v>11</v>
      </c>
      <c r="C13" s="342">
        <f>[11]B!C56</f>
        <v>4971</v>
      </c>
      <c r="D13" s="342">
        <f>[11]B!E56</f>
        <v>4771</v>
      </c>
      <c r="E13" s="15">
        <f>[11]B!AL56</f>
        <v>41364570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4.1" customHeight="1" x14ac:dyDescent="0.2">
      <c r="A14" s="241"/>
      <c r="B14" s="242" t="s">
        <v>12</v>
      </c>
      <c r="C14" s="342">
        <f>[11]B!C55</f>
        <v>186</v>
      </c>
      <c r="D14" s="342">
        <f>[11]B!E55</f>
        <v>115</v>
      </c>
      <c r="E14" s="15">
        <f>[11]B!AL55</f>
        <v>1849200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4.1" customHeight="1" x14ac:dyDescent="0.2">
      <c r="A15" s="241"/>
      <c r="B15" s="242" t="s">
        <v>13</v>
      </c>
      <c r="C15" s="342">
        <f>[11]B!C119</f>
        <v>73</v>
      </c>
      <c r="D15" s="342">
        <f>[11]B!E119</f>
        <v>73</v>
      </c>
      <c r="E15" s="15">
        <f>[11]B!AL119</f>
        <v>526330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4.1" customHeight="1" x14ac:dyDescent="0.2">
      <c r="A16" s="241"/>
      <c r="B16" s="242" t="s">
        <v>14</v>
      </c>
      <c r="C16" s="342">
        <f>[11]B!C122</f>
        <v>0</v>
      </c>
      <c r="D16" s="342">
        <f>[11]B!E122</f>
        <v>0</v>
      </c>
      <c r="E16" s="15">
        <f>[11]B!AL122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4.1" customHeight="1" x14ac:dyDescent="0.2">
      <c r="A17" s="241"/>
      <c r="B17" s="242" t="s">
        <v>15</v>
      </c>
      <c r="C17" s="342">
        <f>[11]B!C126</f>
        <v>0</v>
      </c>
      <c r="D17" s="342">
        <f>[11]B!E126</f>
        <v>0</v>
      </c>
      <c r="E17" s="15">
        <f>[11]B!AL126</f>
        <v>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14.1" customHeight="1" x14ac:dyDescent="0.2">
      <c r="A18" s="243" t="s">
        <v>16</v>
      </c>
      <c r="B18" s="244" t="s">
        <v>17</v>
      </c>
      <c r="C18" s="342">
        <f>[11]B!C1234</f>
        <v>4</v>
      </c>
      <c r="D18" s="343">
        <f>[11]B!E1234</f>
        <v>4</v>
      </c>
      <c r="E18" s="16">
        <f>[11]B!AL1234</f>
        <v>139640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14.1" customHeight="1" x14ac:dyDescent="0.2">
      <c r="A19" s="17"/>
      <c r="B19" s="18" t="s">
        <v>18</v>
      </c>
      <c r="C19" s="344">
        <f>SUM(C20:C29)</f>
        <v>3129</v>
      </c>
      <c r="D19" s="344">
        <f>SUM(D20:D29)</f>
        <v>3122</v>
      </c>
      <c r="E19" s="345">
        <f>SUM(E20:E29)</f>
        <v>6564840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14.1" customHeight="1" x14ac:dyDescent="0.2">
      <c r="A20" s="245" t="s">
        <v>19</v>
      </c>
      <c r="B20" s="244" t="s">
        <v>20</v>
      </c>
      <c r="C20" s="346">
        <f>[11]B!$C$60</f>
        <v>873</v>
      </c>
      <c r="D20" s="346">
        <f>[11]B!$E$60</f>
        <v>873</v>
      </c>
      <c r="E20" s="21">
        <f>[11]B!$AL$60</f>
        <v>2016630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14.1" customHeight="1" x14ac:dyDescent="0.2">
      <c r="A21" s="241" t="s">
        <v>21</v>
      </c>
      <c r="B21" s="242" t="s">
        <v>22</v>
      </c>
      <c r="C21" s="347">
        <f>[11]B!$C$61</f>
        <v>0</v>
      </c>
      <c r="D21" s="347">
        <f>[11]B!$E$61</f>
        <v>0</v>
      </c>
      <c r="E21" s="15">
        <f>[11]B!$AL$61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14.1" customHeight="1" x14ac:dyDescent="0.2">
      <c r="A22" s="241" t="s">
        <v>23</v>
      </c>
      <c r="B22" s="242" t="s">
        <v>24</v>
      </c>
      <c r="C22" s="347">
        <f>[11]B!$C$62</f>
        <v>0</v>
      </c>
      <c r="D22" s="347">
        <f>[11]B!$E$62</f>
        <v>0</v>
      </c>
      <c r="E22" s="15">
        <f>[11]B!$AL$62</f>
        <v>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14.1" customHeight="1" x14ac:dyDescent="0.2">
      <c r="A23" s="241" t="s">
        <v>25</v>
      </c>
      <c r="B23" s="242" t="s">
        <v>26</v>
      </c>
      <c r="C23" s="347">
        <f>[11]B!$C$63</f>
        <v>202</v>
      </c>
      <c r="D23" s="347">
        <f>[11]B!$E$63</f>
        <v>202</v>
      </c>
      <c r="E23" s="15">
        <f>[11]B!$AL$63</f>
        <v>272700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4.1" customHeight="1" x14ac:dyDescent="0.2">
      <c r="A24" s="241" t="s">
        <v>27</v>
      </c>
      <c r="B24" s="242" t="s">
        <v>28</v>
      </c>
      <c r="C24" s="347">
        <f>[11]B!$C$64</f>
        <v>791</v>
      </c>
      <c r="D24" s="347">
        <f>[11]B!$E$64</f>
        <v>784</v>
      </c>
      <c r="E24" s="15">
        <f>[11]B!$AL$64</f>
        <v>1058400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4.1" customHeight="1" x14ac:dyDescent="0.2">
      <c r="A25" s="241" t="s">
        <v>29</v>
      </c>
      <c r="B25" s="242" t="s">
        <v>30</v>
      </c>
      <c r="C25" s="347">
        <f>[11]B!$C$65</f>
        <v>533</v>
      </c>
      <c r="D25" s="347">
        <f>[11]B!$E$65</f>
        <v>533</v>
      </c>
      <c r="E25" s="15">
        <f>[11]B!$AL$65</f>
        <v>719550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4.1" customHeight="1" x14ac:dyDescent="0.2">
      <c r="A26" s="241" t="s">
        <v>31</v>
      </c>
      <c r="B26" s="242" t="s">
        <v>32</v>
      </c>
      <c r="C26" s="347">
        <f>[11]B!$C$1230</f>
        <v>301</v>
      </c>
      <c r="D26" s="347">
        <f>[11]B!$E$1230</f>
        <v>301</v>
      </c>
      <c r="E26" s="15">
        <f>[11]B!$AL$1230</f>
        <v>993300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4.1" customHeight="1" x14ac:dyDescent="0.2">
      <c r="A27" s="241" t="s">
        <v>33</v>
      </c>
      <c r="B27" s="242" t="s">
        <v>34</v>
      </c>
      <c r="C27" s="347">
        <f>[11]B!$C$1231</f>
        <v>420</v>
      </c>
      <c r="D27" s="347">
        <f>[11]B!$E$1231</f>
        <v>420</v>
      </c>
      <c r="E27" s="15">
        <f>[11]B!$AL$1231</f>
        <v>1386000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4.1" customHeight="1" x14ac:dyDescent="0.2">
      <c r="A28" s="241" t="s">
        <v>35</v>
      </c>
      <c r="B28" s="242" t="s">
        <v>36</v>
      </c>
      <c r="C28" s="347">
        <f>[11]B!$C$1232</f>
        <v>9</v>
      </c>
      <c r="D28" s="347">
        <f>[11]B!$E$1232</f>
        <v>9</v>
      </c>
      <c r="E28" s="15">
        <f>[11]B!$AL$1232</f>
        <v>118260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4.1" customHeight="1" x14ac:dyDescent="0.2">
      <c r="A29" s="241" t="s">
        <v>37</v>
      </c>
      <c r="B29" s="242" t="s">
        <v>38</v>
      </c>
      <c r="C29" s="347">
        <f>[11]B!$C$1233</f>
        <v>0</v>
      </c>
      <c r="D29" s="347">
        <f>[11]B!$E$1233</f>
        <v>0</v>
      </c>
      <c r="E29" s="15">
        <f>[11]B!$AL$1233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4.1" customHeight="1" x14ac:dyDescent="0.2">
      <c r="A30" s="246"/>
      <c r="B30" s="247" t="s">
        <v>39</v>
      </c>
      <c r="C30" s="348">
        <f>SUM(C31:C32)</f>
        <v>429</v>
      </c>
      <c r="D30" s="349"/>
      <c r="E30" s="24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4.1" customHeight="1" x14ac:dyDescent="0.2">
      <c r="A31" s="25"/>
      <c r="B31" s="242" t="s">
        <v>40</v>
      </c>
      <c r="C31" s="347">
        <f>[11]B!$C$67</f>
        <v>223</v>
      </c>
      <c r="D31" s="349"/>
      <c r="E31" s="24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4.1" customHeight="1" x14ac:dyDescent="0.2">
      <c r="A32" s="25"/>
      <c r="B32" s="242" t="s">
        <v>41</v>
      </c>
      <c r="C32" s="347">
        <f>[11]B!$C$68</f>
        <v>206</v>
      </c>
      <c r="D32" s="349"/>
      <c r="E32" s="24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2">
      <c r="A33" s="17"/>
      <c r="B33" s="18" t="s">
        <v>42</v>
      </c>
      <c r="C33" s="350">
        <f>SUM(C34:C35)</f>
        <v>0</v>
      </c>
      <c r="D33" s="344">
        <f>SUM(D34:D35)</f>
        <v>0</v>
      </c>
      <c r="E33" s="27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2">
      <c r="A34" s="243" t="s">
        <v>43</v>
      </c>
      <c r="B34" s="244" t="s">
        <v>44</v>
      </c>
      <c r="C34" s="351">
        <f>[11]B!$C$1235</f>
        <v>0</v>
      </c>
      <c r="D34" s="351">
        <f>[11]B!$E$1235</f>
        <v>0</v>
      </c>
      <c r="E34" s="28">
        <f>[11]B!$AL$1235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2">
      <c r="A35" s="241" t="s">
        <v>45</v>
      </c>
      <c r="B35" s="242" t="s">
        <v>46</v>
      </c>
      <c r="C35" s="342">
        <f>[11]B!$C$1236</f>
        <v>0</v>
      </c>
      <c r="D35" s="342">
        <f>[11]B!$E$1236</f>
        <v>0</v>
      </c>
      <c r="E35" s="29">
        <f>[11]B!$AL$1236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2">
      <c r="A36" s="246"/>
      <c r="B36" s="248" t="s">
        <v>47</v>
      </c>
      <c r="C36" s="352">
        <f>C37</f>
        <v>0</v>
      </c>
      <c r="D36" s="349"/>
      <c r="E36" s="3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28.5" x14ac:dyDescent="0.2">
      <c r="A37" s="241" t="s">
        <v>48</v>
      </c>
      <c r="B37" s="249" t="s">
        <v>49</v>
      </c>
      <c r="C37" s="353">
        <f>[11]B!$C$1210</f>
        <v>0</v>
      </c>
      <c r="D37" s="349"/>
      <c r="E37" s="3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20.100000000000001" customHeight="1" x14ac:dyDescent="0.2">
      <c r="A38" s="32"/>
      <c r="B38" s="18" t="s">
        <v>50</v>
      </c>
      <c r="C38" s="350">
        <f>SUM(C39:C44)</f>
        <v>798</v>
      </c>
      <c r="D38" s="350">
        <f>SUM(D39:D44)</f>
        <v>798</v>
      </c>
      <c r="E38" s="354">
        <f>SUM(E39:E44)</f>
        <v>2051120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2">
      <c r="A39" s="243" t="s">
        <v>51</v>
      </c>
      <c r="B39" s="244" t="s">
        <v>52</v>
      </c>
      <c r="C39" s="351">
        <f>[11]B!$C$128</f>
        <v>52</v>
      </c>
      <c r="D39" s="351">
        <f>[11]B!$E$128</f>
        <v>52</v>
      </c>
      <c r="E39" s="28">
        <f>[11]B!$AL$128</f>
        <v>230880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2">
      <c r="A40" s="250" t="s">
        <v>53</v>
      </c>
      <c r="B40" s="242" t="s">
        <v>54</v>
      </c>
      <c r="C40" s="342">
        <f>[11]B!$C$129</f>
        <v>354</v>
      </c>
      <c r="D40" s="342">
        <f>[11]B!$E$129</f>
        <v>354</v>
      </c>
      <c r="E40" s="29">
        <f>[11]B!$AL$129</f>
        <v>863760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2">
      <c r="A41" s="241" t="s">
        <v>55</v>
      </c>
      <c r="B41" s="242" t="s">
        <v>56</v>
      </c>
      <c r="C41" s="342">
        <f>[11]B!$C$130</f>
        <v>0</v>
      </c>
      <c r="D41" s="342">
        <f>[11]B!$E$130</f>
        <v>0</v>
      </c>
      <c r="E41" s="29">
        <f>[11]B!$AL$130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2">
      <c r="A42" s="241" t="s">
        <v>57</v>
      </c>
      <c r="B42" s="242" t="s">
        <v>58</v>
      </c>
      <c r="C42" s="342">
        <f>[11]B!$C$131</f>
        <v>257</v>
      </c>
      <c r="D42" s="342">
        <f>[11]B!$E$131</f>
        <v>257</v>
      </c>
      <c r="E42" s="29">
        <f>[11]B!$AL$131</f>
        <v>627080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2">
      <c r="A43" s="251" t="s">
        <v>59</v>
      </c>
      <c r="B43" s="242" t="s">
        <v>60</v>
      </c>
      <c r="C43" s="342">
        <f>[11]B!$C$132</f>
        <v>48</v>
      </c>
      <c r="D43" s="342">
        <f>[11]B!$E$132</f>
        <v>48</v>
      </c>
      <c r="E43" s="29">
        <f>[11]B!$AL$132</f>
        <v>117120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2">
      <c r="A44" s="251" t="s">
        <v>61</v>
      </c>
      <c r="B44" s="242" t="s">
        <v>62</v>
      </c>
      <c r="C44" s="342">
        <f>[11]B!$C$133</f>
        <v>87</v>
      </c>
      <c r="D44" s="342">
        <f>[11]B!$E$133</f>
        <v>87</v>
      </c>
      <c r="E44" s="29">
        <f>[11]B!$AL$133</f>
        <v>212280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2">
      <c r="A45" s="252"/>
      <c r="B45" s="248" t="s">
        <v>63</v>
      </c>
      <c r="C45" s="355">
        <f>C46</f>
        <v>461</v>
      </c>
      <c r="D45" s="349"/>
      <c r="E45" s="24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2">
      <c r="A46" s="253"/>
      <c r="B46" s="249" t="s">
        <v>64</v>
      </c>
      <c r="C46" s="356">
        <f>[11]B!$C$135</f>
        <v>461</v>
      </c>
      <c r="D46" s="349"/>
      <c r="E46" s="24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20.100000000000001" customHeight="1" x14ac:dyDescent="0.2">
      <c r="A47" s="32"/>
      <c r="B47" s="18" t="s">
        <v>65</v>
      </c>
      <c r="C47" s="350">
        <f>SUM(C48:C52)</f>
        <v>472</v>
      </c>
      <c r="D47" s="350">
        <f>SUM(D48:D52)</f>
        <v>472</v>
      </c>
      <c r="E47" s="354">
        <f>SUM(E48:E52)</f>
        <v>629840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2">
      <c r="A48" s="245" t="s">
        <v>66</v>
      </c>
      <c r="B48" s="244" t="s">
        <v>67</v>
      </c>
      <c r="C48" s="342">
        <f>[11]B!$C$141</f>
        <v>23</v>
      </c>
      <c r="D48" s="342">
        <f>[11]B!$E$141</f>
        <v>23</v>
      </c>
      <c r="E48" s="29">
        <f>[11]B!$AL$141</f>
        <v>48760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2">
      <c r="A49" s="241" t="s">
        <v>68</v>
      </c>
      <c r="B49" s="242" t="s">
        <v>69</v>
      </c>
      <c r="C49" s="342">
        <f>[11]B!$C$139</f>
        <v>19</v>
      </c>
      <c r="D49" s="342">
        <f>[11]B!$E$139</f>
        <v>19</v>
      </c>
      <c r="E49" s="29">
        <f>[11]B!$AL$139</f>
        <v>40280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2">
      <c r="A50" s="241" t="s">
        <v>70</v>
      </c>
      <c r="B50" s="242" t="s">
        <v>71</v>
      </c>
      <c r="C50" s="342">
        <f>[11]B!$C$140</f>
        <v>412</v>
      </c>
      <c r="D50" s="342">
        <f>[11]B!$E$140</f>
        <v>412</v>
      </c>
      <c r="E50" s="29">
        <f>[11]B!$AL$140</f>
        <v>502640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2">
      <c r="A51" s="254" t="s">
        <v>72</v>
      </c>
      <c r="B51" s="242" t="s">
        <v>73</v>
      </c>
      <c r="C51" s="342">
        <f>[11]B!$C$142</f>
        <v>0</v>
      </c>
      <c r="D51" s="342">
        <f>[11]B!$E$142</f>
        <v>0</v>
      </c>
      <c r="E51" s="29">
        <f>[11]B!$AL$142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2">
      <c r="A52" s="254" t="s">
        <v>74</v>
      </c>
      <c r="B52" s="242" t="s">
        <v>75</v>
      </c>
      <c r="C52" s="342">
        <f>[11]B!$C$143</f>
        <v>18</v>
      </c>
      <c r="D52" s="342">
        <f>[11]B!$E$143</f>
        <v>18</v>
      </c>
      <c r="E52" s="29">
        <f>[11]B!$AL$143</f>
        <v>38160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2">
      <c r="A53" s="246"/>
      <c r="B53" s="247" t="s">
        <v>76</v>
      </c>
      <c r="C53" s="357">
        <f>SUM(C54:C55)</f>
        <v>787</v>
      </c>
      <c r="D53" s="349"/>
      <c r="E53" s="36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2">
      <c r="A54" s="25"/>
      <c r="B54" s="242" t="s">
        <v>77</v>
      </c>
      <c r="C54" s="342">
        <f xml:space="preserve"> [11]B!$C$145</f>
        <v>787</v>
      </c>
      <c r="D54" s="349"/>
      <c r="E54" s="36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15" customHeight="1" x14ac:dyDescent="0.2">
      <c r="A55" s="37"/>
      <c r="B55" s="249" t="s">
        <v>78</v>
      </c>
      <c r="C55" s="356">
        <f>[11]B!$C$146</f>
        <v>0</v>
      </c>
      <c r="D55" s="358"/>
      <c r="E55" s="3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2">
      <c r="A56" s="40"/>
      <c r="B56" s="8" t="s">
        <v>79</v>
      </c>
      <c r="C56" s="350">
        <f>C10+C19+C33+C38+C47+C30+C36+C45+C53</f>
        <v>18016</v>
      </c>
      <c r="D56" s="350">
        <f>D10+D19+D33+D38+D47</f>
        <v>16041</v>
      </c>
      <c r="E56" s="359">
        <f>E10+E19+E33+E38+E47</f>
        <v>111093160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24.95" customHeight="1" x14ac:dyDescent="0.2">
      <c r="A57" s="547" t="s">
        <v>80</v>
      </c>
      <c r="B57" s="548"/>
      <c r="C57" s="360"/>
      <c r="D57" s="360"/>
      <c r="E57" s="43"/>
      <c r="F57" s="7"/>
      <c r="G57" s="7"/>
      <c r="H57" s="7"/>
      <c r="I57" s="7"/>
      <c r="J57" s="7"/>
      <c r="K57" s="7"/>
      <c r="L57" s="7"/>
    </row>
    <row r="58" spans="1:14" s="3" customFormat="1" ht="39.950000000000003" customHeight="1" x14ac:dyDescent="0.2">
      <c r="A58" s="8" t="s">
        <v>3</v>
      </c>
      <c r="B58" s="8" t="s">
        <v>4</v>
      </c>
      <c r="C58" s="478" t="s">
        <v>5</v>
      </c>
      <c r="D58" s="478" t="s">
        <v>6</v>
      </c>
      <c r="E58" s="478" t="s">
        <v>7</v>
      </c>
      <c r="F58" s="7"/>
      <c r="G58" s="7"/>
      <c r="H58" s="7"/>
      <c r="I58" s="7"/>
      <c r="J58" s="7"/>
      <c r="K58" s="7"/>
      <c r="L58" s="7"/>
    </row>
    <row r="59" spans="1:14" s="3" customFormat="1" ht="20.100000000000001" customHeight="1" x14ac:dyDescent="0.2">
      <c r="A59" s="8"/>
      <c r="B59" s="255" t="s">
        <v>81</v>
      </c>
      <c r="C59" s="350"/>
      <c r="D59" s="350"/>
      <c r="E59" s="45"/>
      <c r="F59" s="7"/>
      <c r="G59" s="7"/>
      <c r="H59" s="7"/>
      <c r="I59" s="7"/>
      <c r="J59" s="7"/>
      <c r="K59" s="7"/>
      <c r="L59" s="7"/>
    </row>
    <row r="60" spans="1:14" s="3" customFormat="1" ht="15" customHeight="1" x14ac:dyDescent="0.2">
      <c r="A60" s="256" t="s">
        <v>82</v>
      </c>
      <c r="B60" s="46" t="s">
        <v>83</v>
      </c>
      <c r="C60" s="361">
        <f>[11]B!C196</f>
        <v>1252</v>
      </c>
      <c r="D60" s="361">
        <f>[11]B!E196</f>
        <v>978</v>
      </c>
      <c r="E60" s="29">
        <f>[11]B!$AL$196</f>
        <v>37819260</v>
      </c>
      <c r="F60" s="7"/>
      <c r="G60" s="7"/>
      <c r="H60" s="7"/>
      <c r="I60" s="7"/>
      <c r="J60" s="7"/>
      <c r="K60" s="7"/>
      <c r="L60" s="7"/>
    </row>
    <row r="61" spans="1:14" s="3" customFormat="1" ht="15" customHeight="1" x14ac:dyDescent="0.2">
      <c r="A61" s="256" t="s">
        <v>84</v>
      </c>
      <c r="B61" s="46" t="s">
        <v>85</v>
      </c>
      <c r="C61" s="361">
        <f>[11]B!C197</f>
        <v>1951</v>
      </c>
      <c r="D61" s="361">
        <f>[11]B!E197</f>
        <v>1948</v>
      </c>
      <c r="E61" s="29">
        <f>[11]B!$AL$197</f>
        <v>84796440</v>
      </c>
      <c r="F61" s="7"/>
      <c r="G61" s="7"/>
      <c r="H61" s="7"/>
      <c r="I61" s="7"/>
      <c r="J61" s="7"/>
      <c r="K61" s="7"/>
      <c r="L61" s="7"/>
    </row>
    <row r="62" spans="1:14" s="3" customFormat="1" ht="15" customHeight="1" x14ac:dyDescent="0.2">
      <c r="A62" s="256" t="s">
        <v>86</v>
      </c>
      <c r="B62" s="46" t="s">
        <v>87</v>
      </c>
      <c r="C62" s="361">
        <f>[11]B!C198</f>
        <v>298</v>
      </c>
      <c r="D62" s="361">
        <f>[11]B!E198</f>
        <v>298</v>
      </c>
      <c r="E62" s="29">
        <f>[11]B!$AL$198</f>
        <v>24126080</v>
      </c>
      <c r="F62" s="7"/>
      <c r="G62" s="7"/>
      <c r="H62" s="7"/>
      <c r="I62" s="7"/>
      <c r="J62" s="7"/>
      <c r="K62" s="7"/>
      <c r="L62" s="7"/>
    </row>
    <row r="63" spans="1:14" s="3" customFormat="1" ht="15" customHeight="1" x14ac:dyDescent="0.2">
      <c r="A63" s="256" t="s">
        <v>88</v>
      </c>
      <c r="B63" s="46" t="s">
        <v>89</v>
      </c>
      <c r="C63" s="361">
        <f>[11]B!C199</f>
        <v>173</v>
      </c>
      <c r="D63" s="361">
        <f>[11]B!E199</f>
        <v>171</v>
      </c>
      <c r="E63" s="29">
        <f>[11]B!$AL$199</f>
        <v>13844160</v>
      </c>
      <c r="F63" s="7"/>
      <c r="G63" s="7"/>
      <c r="H63" s="7"/>
      <c r="I63" s="7"/>
      <c r="J63" s="7"/>
      <c r="K63" s="7"/>
      <c r="L63" s="7"/>
    </row>
    <row r="64" spans="1:14" s="3" customFormat="1" ht="15" customHeight="1" x14ac:dyDescent="0.2">
      <c r="A64" s="256" t="s">
        <v>90</v>
      </c>
      <c r="B64" s="46" t="s">
        <v>91</v>
      </c>
      <c r="C64" s="361">
        <f>[11]B!C200</f>
        <v>0</v>
      </c>
      <c r="D64" s="361">
        <f>[11]B!E200</f>
        <v>0</v>
      </c>
      <c r="E64" s="29">
        <f>[11]B!$AL$200</f>
        <v>0</v>
      </c>
      <c r="F64" s="7"/>
      <c r="G64" s="7"/>
      <c r="H64" s="7"/>
      <c r="I64" s="7"/>
      <c r="J64" s="7"/>
      <c r="K64" s="7"/>
      <c r="L64" s="7"/>
    </row>
    <row r="65" spans="1:12" s="3" customFormat="1" ht="15" customHeight="1" x14ac:dyDescent="0.2">
      <c r="A65" s="256" t="s">
        <v>92</v>
      </c>
      <c r="B65" s="46" t="s">
        <v>93</v>
      </c>
      <c r="C65" s="361">
        <f>[11]B!C201</f>
        <v>599</v>
      </c>
      <c r="D65" s="361">
        <f>[11]B!E201</f>
        <v>599</v>
      </c>
      <c r="E65" s="29">
        <f>[11]B!$AL$201</f>
        <v>100392400</v>
      </c>
      <c r="F65" s="7"/>
      <c r="G65" s="7"/>
      <c r="H65" s="7"/>
      <c r="I65" s="7"/>
      <c r="J65" s="7"/>
      <c r="K65" s="7"/>
      <c r="L65" s="7"/>
    </row>
    <row r="66" spans="1:12" s="3" customFormat="1" ht="15" customHeight="1" x14ac:dyDescent="0.2">
      <c r="A66" s="256" t="s">
        <v>94</v>
      </c>
      <c r="B66" s="46" t="s">
        <v>95</v>
      </c>
      <c r="C66" s="361">
        <f>[11]B!C202</f>
        <v>0</v>
      </c>
      <c r="D66" s="361">
        <f>[11]B!E202</f>
        <v>0</v>
      </c>
      <c r="E66" s="29">
        <f>[11]B!$AL$202</f>
        <v>0</v>
      </c>
      <c r="F66" s="7"/>
      <c r="G66" s="7"/>
      <c r="H66" s="7"/>
      <c r="I66" s="7"/>
      <c r="J66" s="7"/>
      <c r="K66" s="7"/>
      <c r="L66" s="7"/>
    </row>
    <row r="67" spans="1:12" s="3" customFormat="1" ht="15" customHeight="1" x14ac:dyDescent="0.2">
      <c r="A67" s="256" t="s">
        <v>96</v>
      </c>
      <c r="B67" s="46" t="s">
        <v>97</v>
      </c>
      <c r="C67" s="361">
        <f>[11]B!C203</f>
        <v>0</v>
      </c>
      <c r="D67" s="361">
        <f>[11]B!E203</f>
        <v>0</v>
      </c>
      <c r="E67" s="29">
        <f>[11]B!$AL$203</f>
        <v>0</v>
      </c>
      <c r="F67" s="7"/>
      <c r="G67" s="7"/>
      <c r="H67" s="7"/>
      <c r="I67" s="7"/>
      <c r="J67" s="7"/>
      <c r="K67" s="7"/>
      <c r="L67" s="7"/>
    </row>
    <row r="68" spans="1:12" s="3" customFormat="1" ht="15" customHeight="1" x14ac:dyDescent="0.2">
      <c r="A68" s="256" t="s">
        <v>98</v>
      </c>
      <c r="B68" s="46" t="s">
        <v>99</v>
      </c>
      <c r="C68" s="361">
        <f>[11]B!C204</f>
        <v>544</v>
      </c>
      <c r="D68" s="361">
        <f>[11]B!E204</f>
        <v>543</v>
      </c>
      <c r="E68" s="29">
        <f>[11]B!$AL$204</f>
        <v>21024960</v>
      </c>
      <c r="F68" s="7"/>
      <c r="G68" s="7"/>
      <c r="H68" s="7"/>
      <c r="I68" s="7"/>
      <c r="J68" s="7"/>
      <c r="K68" s="7"/>
      <c r="L68" s="7"/>
    </row>
    <row r="69" spans="1:12" s="3" customFormat="1" ht="15" customHeight="1" x14ac:dyDescent="0.2">
      <c r="A69" s="256" t="s">
        <v>100</v>
      </c>
      <c r="B69" s="46" t="s">
        <v>101</v>
      </c>
      <c r="C69" s="361">
        <f>[11]B!C205</f>
        <v>180</v>
      </c>
      <c r="D69" s="361">
        <f>[11]B!E205</f>
        <v>180</v>
      </c>
      <c r="E69" s="29">
        <f>[11]B!$AL$205</f>
        <v>1407600</v>
      </c>
      <c r="F69" s="7"/>
      <c r="G69" s="7"/>
      <c r="H69" s="7"/>
      <c r="I69" s="7"/>
      <c r="J69" s="7"/>
      <c r="K69" s="7"/>
      <c r="L69" s="7"/>
    </row>
    <row r="70" spans="1:12" s="3" customFormat="1" ht="15" customHeight="1" x14ac:dyDescent="0.2">
      <c r="A70" s="256" t="s">
        <v>102</v>
      </c>
      <c r="B70" s="46" t="s">
        <v>103</v>
      </c>
      <c r="C70" s="361">
        <f>[11]B!C206</f>
        <v>55</v>
      </c>
      <c r="D70" s="361">
        <f>[11]B!E206</f>
        <v>55</v>
      </c>
      <c r="E70" s="29">
        <f>[11]B!$AL$206</f>
        <v>3994650</v>
      </c>
      <c r="F70" s="7"/>
      <c r="G70" s="7"/>
      <c r="H70" s="7"/>
      <c r="I70" s="7"/>
      <c r="J70" s="7"/>
      <c r="K70" s="7"/>
      <c r="L70" s="7"/>
    </row>
    <row r="71" spans="1:12" s="3" customFormat="1" ht="15" customHeight="1" x14ac:dyDescent="0.2">
      <c r="A71" s="456" t="s">
        <v>104</v>
      </c>
      <c r="B71" s="457" t="s">
        <v>105</v>
      </c>
      <c r="C71" s="358"/>
      <c r="D71" s="358"/>
      <c r="E71" s="358"/>
      <c r="F71" s="7"/>
      <c r="G71" s="7"/>
      <c r="H71" s="7"/>
      <c r="I71" s="7"/>
      <c r="J71" s="7"/>
      <c r="K71" s="7"/>
      <c r="L71" s="7"/>
    </row>
    <row r="72" spans="1:12" s="3" customFormat="1" ht="15" customHeight="1" x14ac:dyDescent="0.2">
      <c r="A72" s="256" t="s">
        <v>106</v>
      </c>
      <c r="B72" s="46" t="s">
        <v>107</v>
      </c>
      <c r="C72" s="361">
        <f>[11]B!C208</f>
        <v>0</v>
      </c>
      <c r="D72" s="361">
        <f>[11]B!E208</f>
        <v>0</v>
      </c>
      <c r="E72" s="29">
        <f>[11]B!$AL$208</f>
        <v>0</v>
      </c>
      <c r="F72" s="7"/>
      <c r="G72" s="7"/>
      <c r="H72" s="7"/>
      <c r="I72" s="7"/>
      <c r="J72" s="7"/>
      <c r="K72" s="7"/>
      <c r="L72" s="7"/>
    </row>
    <row r="73" spans="1:12" s="3" customFormat="1" ht="15" customHeight="1" x14ac:dyDescent="0.2">
      <c r="A73" s="256" t="s">
        <v>108</v>
      </c>
      <c r="B73" s="46" t="s">
        <v>109</v>
      </c>
      <c r="C73" s="361">
        <f>[11]B!C209</f>
        <v>0</v>
      </c>
      <c r="D73" s="361">
        <f>[11]B!E209</f>
        <v>0</v>
      </c>
      <c r="E73" s="29">
        <f>[11]B!$AL$209</f>
        <v>0</v>
      </c>
      <c r="F73" s="7"/>
      <c r="G73" s="7"/>
      <c r="H73" s="7"/>
      <c r="I73" s="7"/>
      <c r="J73" s="7"/>
      <c r="K73" s="7"/>
      <c r="L73" s="7"/>
    </row>
    <row r="74" spans="1:12" s="3" customFormat="1" ht="15" customHeight="1" x14ac:dyDescent="0.2">
      <c r="A74" s="256" t="s">
        <v>110</v>
      </c>
      <c r="B74" s="46" t="s">
        <v>111</v>
      </c>
      <c r="C74" s="361">
        <f>[11]B!C210</f>
        <v>0</v>
      </c>
      <c r="D74" s="361">
        <f>[11]B!E210</f>
        <v>0</v>
      </c>
      <c r="E74" s="29">
        <f>[11]B!$AL$210</f>
        <v>0</v>
      </c>
      <c r="F74" s="7"/>
      <c r="G74" s="7"/>
      <c r="H74" s="7"/>
      <c r="I74" s="7"/>
      <c r="J74" s="7"/>
      <c r="K74" s="7"/>
      <c r="L74" s="7"/>
    </row>
    <row r="75" spans="1:12" s="3" customFormat="1" ht="15" customHeight="1" x14ac:dyDescent="0.2">
      <c r="A75" s="256" t="s">
        <v>112</v>
      </c>
      <c r="B75" s="46" t="s">
        <v>113</v>
      </c>
      <c r="C75" s="361">
        <f>[11]B!C211</f>
        <v>206</v>
      </c>
      <c r="D75" s="361">
        <f>[11]B!E211</f>
        <v>206</v>
      </c>
      <c r="E75" s="29">
        <f>[11]B!$AL$211</f>
        <v>11896500</v>
      </c>
      <c r="F75" s="7"/>
      <c r="G75" s="7"/>
      <c r="H75" s="7"/>
      <c r="I75" s="7"/>
      <c r="J75" s="7"/>
      <c r="K75" s="7"/>
      <c r="L75" s="7"/>
    </row>
    <row r="76" spans="1:12" s="3" customFormat="1" ht="15" customHeight="1" x14ac:dyDescent="0.2">
      <c r="A76" s="257" t="s">
        <v>114</v>
      </c>
      <c r="B76" s="49" t="s">
        <v>115</v>
      </c>
      <c r="C76" s="361">
        <f>[11]B!C212</f>
        <v>536</v>
      </c>
      <c r="D76" s="361">
        <f>[11]B!E212</f>
        <v>536</v>
      </c>
      <c r="E76" s="29">
        <f>[11]B!$AL$212</f>
        <v>51557840</v>
      </c>
      <c r="F76" s="7"/>
      <c r="G76" s="7"/>
      <c r="H76" s="7"/>
      <c r="I76" s="7"/>
      <c r="J76" s="7"/>
      <c r="K76" s="7"/>
      <c r="L76" s="7"/>
    </row>
    <row r="77" spans="1:12" s="3" customFormat="1" ht="20.100000000000001" customHeight="1" x14ac:dyDescent="0.2">
      <c r="A77" s="258"/>
      <c r="B77" s="50" t="s">
        <v>79</v>
      </c>
      <c r="C77" s="362">
        <f>SUM(C60:C76)</f>
        <v>5794</v>
      </c>
      <c r="D77" s="362">
        <f t="shared" ref="D77:E77" si="0">SUM(D60:D76)</f>
        <v>5514</v>
      </c>
      <c r="E77" s="359">
        <f t="shared" si="0"/>
        <v>350859890</v>
      </c>
      <c r="F77" s="7"/>
      <c r="G77" s="7"/>
      <c r="H77" s="7"/>
      <c r="I77" s="7"/>
      <c r="J77" s="7"/>
      <c r="K77" s="7"/>
      <c r="L77" s="7"/>
    </row>
    <row r="78" spans="1:12" s="3" customFormat="1" ht="24.95" customHeight="1" x14ac:dyDescent="0.2">
      <c r="A78" s="52" t="s">
        <v>116</v>
      </c>
      <c r="B78" s="53"/>
      <c r="C78" s="363"/>
      <c r="D78" s="363"/>
      <c r="E78" s="55"/>
      <c r="F78" s="7"/>
      <c r="G78" s="7"/>
      <c r="H78" s="7"/>
      <c r="I78" s="7"/>
      <c r="J78" s="7"/>
      <c r="K78" s="7"/>
      <c r="L78" s="7"/>
    </row>
    <row r="79" spans="1:12" s="3" customFormat="1" ht="39.950000000000003" customHeight="1" x14ac:dyDescent="0.2">
      <c r="A79" s="8" t="s">
        <v>3</v>
      </c>
      <c r="B79" s="56" t="s">
        <v>117</v>
      </c>
      <c r="C79" s="478" t="s">
        <v>5</v>
      </c>
      <c r="D79" s="57" t="s">
        <v>6</v>
      </c>
      <c r="E79" s="478" t="s">
        <v>7</v>
      </c>
      <c r="F79" s="7"/>
      <c r="G79" s="7"/>
      <c r="H79" s="7"/>
      <c r="I79" s="7"/>
      <c r="J79" s="7"/>
      <c r="K79" s="7"/>
      <c r="L79" s="7"/>
    </row>
    <row r="80" spans="1:12" s="3" customFormat="1" ht="15" customHeight="1" x14ac:dyDescent="0.2">
      <c r="A80" s="243">
        <v>3003001</v>
      </c>
      <c r="B80" s="58" t="s">
        <v>118</v>
      </c>
      <c r="C80" s="364">
        <f>[11]B!C3150</f>
        <v>4</v>
      </c>
      <c r="D80" s="365">
        <f>[11]B!$E$3150</f>
        <v>4</v>
      </c>
      <c r="E80" s="28">
        <f>[11]B!$AL$3150</f>
        <v>33680</v>
      </c>
      <c r="F80" s="7"/>
      <c r="G80" s="7"/>
      <c r="H80" s="7"/>
      <c r="I80" s="7"/>
      <c r="J80" s="7"/>
      <c r="K80" s="7"/>
      <c r="L80" s="7"/>
    </row>
    <row r="81" spans="1:22" s="3" customFormat="1" ht="15" customHeight="1" x14ac:dyDescent="0.2">
      <c r="A81" s="241" t="s">
        <v>119</v>
      </c>
      <c r="B81" s="59" t="s">
        <v>120</v>
      </c>
      <c r="C81" s="366">
        <f>[11]B!C3151</f>
        <v>0</v>
      </c>
      <c r="D81" s="367">
        <f>[11]B!$E$3151</f>
        <v>0</v>
      </c>
      <c r="E81" s="29">
        <f>[11]B!$AL$3151</f>
        <v>0</v>
      </c>
      <c r="F81" s="7"/>
      <c r="G81" s="7"/>
      <c r="H81" s="7"/>
      <c r="I81" s="7"/>
      <c r="J81" s="7"/>
      <c r="K81" s="7"/>
      <c r="L81" s="7"/>
    </row>
    <row r="82" spans="1:22" s="3" customFormat="1" ht="15" customHeight="1" x14ac:dyDescent="0.2">
      <c r="A82" s="241" t="s">
        <v>121</v>
      </c>
      <c r="B82" s="59" t="s">
        <v>122</v>
      </c>
      <c r="C82" s="366">
        <f>[11]B!C3152</f>
        <v>0</v>
      </c>
      <c r="D82" s="366">
        <f>[11]B!$E$3152</f>
        <v>0</v>
      </c>
      <c r="E82" s="29">
        <f>[11]B!$AL$3152</f>
        <v>0</v>
      </c>
      <c r="F82" s="7"/>
      <c r="G82" s="7"/>
      <c r="H82" s="7"/>
      <c r="I82" s="7"/>
      <c r="J82" s="7"/>
      <c r="K82" s="7"/>
      <c r="L82" s="7"/>
    </row>
    <row r="83" spans="1:22" s="3" customFormat="1" ht="15" customHeight="1" x14ac:dyDescent="0.2">
      <c r="A83" s="241" t="s">
        <v>123</v>
      </c>
      <c r="B83" s="59" t="s">
        <v>124</v>
      </c>
      <c r="C83" s="366">
        <f>[11]B!C3153</f>
        <v>0</v>
      </c>
      <c r="D83" s="366">
        <f>[11]B!$E$3153</f>
        <v>0</v>
      </c>
      <c r="E83" s="29">
        <f>[11]B!$AL$3153</f>
        <v>0</v>
      </c>
      <c r="F83" s="7"/>
      <c r="G83" s="7"/>
      <c r="H83" s="7"/>
      <c r="I83" s="7"/>
      <c r="J83" s="7"/>
      <c r="K83" s="7"/>
      <c r="L83" s="7"/>
    </row>
    <row r="84" spans="1:22" s="3" customFormat="1" ht="15" customHeight="1" x14ac:dyDescent="0.2">
      <c r="A84" s="253" t="s">
        <v>125</v>
      </c>
      <c r="B84" s="60" t="s">
        <v>126</v>
      </c>
      <c r="C84" s="368">
        <f>[11]B!C3154</f>
        <v>0</v>
      </c>
      <c r="D84" s="368">
        <f>[11]B!$E$3154</f>
        <v>0</v>
      </c>
      <c r="E84" s="61">
        <f>[11]B!$AL$3154</f>
        <v>0</v>
      </c>
      <c r="F84" s="7"/>
      <c r="G84" s="7"/>
      <c r="H84" s="7"/>
      <c r="I84" s="7"/>
      <c r="J84" s="7"/>
      <c r="K84" s="7"/>
      <c r="L84" s="7"/>
    </row>
    <row r="85" spans="1:22" s="3" customFormat="1" ht="15" customHeight="1" x14ac:dyDescent="0.2">
      <c r="A85" s="258"/>
      <c r="B85" s="62" t="s">
        <v>79</v>
      </c>
      <c r="C85" s="369">
        <f>SUM(C80:C84)</f>
        <v>4</v>
      </c>
      <c r="D85" s="369">
        <f>SUM(D80:D84)</f>
        <v>4</v>
      </c>
      <c r="E85" s="370">
        <f>SUM(E80:E84)</f>
        <v>33680</v>
      </c>
      <c r="F85" s="7"/>
      <c r="G85" s="7"/>
      <c r="H85" s="7"/>
      <c r="I85" s="7"/>
      <c r="J85" s="7"/>
      <c r="K85" s="7"/>
      <c r="L85" s="7"/>
    </row>
    <row r="86" spans="1:22" s="67" customFormat="1" ht="24.95" customHeight="1" x14ac:dyDescent="0.2">
      <c r="A86" s="549" t="s">
        <v>127</v>
      </c>
      <c r="B86" s="549"/>
      <c r="C86" s="371"/>
      <c r="D86" s="371"/>
      <c r="E86" s="66"/>
    </row>
    <row r="87" spans="1:22" s="3" customFormat="1" ht="39.950000000000003" customHeight="1" x14ac:dyDescent="0.2">
      <c r="A87" s="8" t="s">
        <v>3</v>
      </c>
      <c r="B87" s="56" t="s">
        <v>128</v>
      </c>
      <c r="C87" s="478" t="s">
        <v>5</v>
      </c>
      <c r="D87" s="57" t="s">
        <v>6</v>
      </c>
      <c r="E87" s="478" t="s">
        <v>7</v>
      </c>
      <c r="F87" s="7"/>
      <c r="G87" s="7"/>
      <c r="H87" s="7"/>
      <c r="I87" s="7"/>
      <c r="J87" s="7"/>
      <c r="K87" s="7"/>
      <c r="L87" s="7"/>
    </row>
    <row r="88" spans="1:22" s="3" customFormat="1" ht="15" customHeight="1" x14ac:dyDescent="0.2">
      <c r="A88" s="243">
        <v>2401061</v>
      </c>
      <c r="B88" s="58" t="s">
        <v>129</v>
      </c>
      <c r="C88" s="364">
        <f>[11]B!$C$2951</f>
        <v>128</v>
      </c>
      <c r="D88" s="364">
        <f>[11]B!$E$2951</f>
        <v>128</v>
      </c>
      <c r="E88" s="28">
        <f>[11]B!$AL$2951</f>
        <v>2880000</v>
      </c>
      <c r="F88" s="7"/>
      <c r="G88" s="7"/>
      <c r="H88" s="7"/>
      <c r="I88" s="7"/>
      <c r="J88" s="7"/>
      <c r="K88" s="7"/>
      <c r="L88" s="7"/>
    </row>
    <row r="89" spans="1:22" s="3" customFormat="1" ht="15" customHeight="1" x14ac:dyDescent="0.2">
      <c r="A89" s="241" t="s">
        <v>130</v>
      </c>
      <c r="B89" s="59" t="s">
        <v>131</v>
      </c>
      <c r="C89" s="366">
        <f>[11]B!$C$2952</f>
        <v>243</v>
      </c>
      <c r="D89" s="366">
        <f>[11]B!$E$2952</f>
        <v>243</v>
      </c>
      <c r="E89" s="29">
        <f>[11]B!$AL$2952</f>
        <v>17199540</v>
      </c>
      <c r="F89" s="7"/>
      <c r="G89" s="7"/>
      <c r="H89" s="7"/>
      <c r="I89" s="7"/>
      <c r="J89" s="7"/>
      <c r="K89" s="7"/>
      <c r="L89" s="7"/>
    </row>
    <row r="90" spans="1:22" s="3" customFormat="1" ht="15" customHeight="1" x14ac:dyDescent="0.2">
      <c r="A90" s="241" t="s">
        <v>132</v>
      </c>
      <c r="B90" s="59" t="s">
        <v>133</v>
      </c>
      <c r="C90" s="366">
        <f>[11]B!$C$2953</f>
        <v>0</v>
      </c>
      <c r="D90" s="366">
        <f>[11]B!$E$2953</f>
        <v>0</v>
      </c>
      <c r="E90" s="29">
        <f>[11]B!$AL$2953</f>
        <v>0</v>
      </c>
      <c r="F90" s="7"/>
      <c r="G90" s="7"/>
      <c r="H90" s="7"/>
      <c r="I90" s="7"/>
      <c r="J90" s="7"/>
      <c r="K90" s="7"/>
      <c r="L90" s="7"/>
    </row>
    <row r="91" spans="1:22" s="3" customFormat="1" ht="15" customHeight="1" x14ac:dyDescent="0.2">
      <c r="A91" s="241" t="s">
        <v>134</v>
      </c>
      <c r="B91" s="59" t="s">
        <v>135</v>
      </c>
      <c r="C91" s="366">
        <f>[11]B!$C$2954</f>
        <v>228</v>
      </c>
      <c r="D91" s="366">
        <f>[11]B!$E$2954</f>
        <v>222</v>
      </c>
      <c r="E91" s="29">
        <f>[11]B!$AL$2954</f>
        <v>685980</v>
      </c>
      <c r="F91" s="7"/>
      <c r="G91" s="7"/>
      <c r="H91" s="7"/>
      <c r="I91" s="7"/>
      <c r="J91" s="7"/>
      <c r="K91" s="7"/>
      <c r="L91" s="7"/>
    </row>
    <row r="92" spans="1:22" s="3" customFormat="1" ht="15" customHeight="1" x14ac:dyDescent="0.2">
      <c r="A92" s="241" t="s">
        <v>136</v>
      </c>
      <c r="B92" s="59" t="s">
        <v>137</v>
      </c>
      <c r="C92" s="366">
        <f>[11]B!$C$2955</f>
        <v>0</v>
      </c>
      <c r="D92" s="366">
        <f>[11]B!$E$2955</f>
        <v>0</v>
      </c>
      <c r="E92" s="29">
        <f>[11]B!$AL$2955</f>
        <v>0</v>
      </c>
      <c r="F92" s="7"/>
      <c r="G92" s="7"/>
      <c r="H92" s="7"/>
      <c r="I92" s="7"/>
      <c r="J92" s="7"/>
      <c r="K92" s="7"/>
      <c r="L92" s="7"/>
    </row>
    <row r="93" spans="1:22" s="3" customFormat="1" ht="15" customHeight="1" x14ac:dyDescent="0.2">
      <c r="A93" s="241" t="s">
        <v>138</v>
      </c>
      <c r="B93" s="59" t="s">
        <v>139</v>
      </c>
      <c r="C93" s="366">
        <f>[11]B!$C$2956</f>
        <v>0</v>
      </c>
      <c r="D93" s="366">
        <f>[11]B!$E$2956</f>
        <v>0</v>
      </c>
      <c r="E93" s="29">
        <f>[11]B!$AL$2956</f>
        <v>0</v>
      </c>
      <c r="F93" s="7"/>
      <c r="G93" s="7"/>
      <c r="H93" s="7"/>
      <c r="I93" s="7"/>
      <c r="J93" s="7"/>
      <c r="K93" s="7"/>
      <c r="L93" s="7"/>
      <c r="V93" s="68"/>
    </row>
    <row r="94" spans="1:22" s="3" customFormat="1" ht="15" customHeight="1" x14ac:dyDescent="0.2">
      <c r="A94" s="253" t="s">
        <v>140</v>
      </c>
      <c r="B94" s="60" t="s">
        <v>141</v>
      </c>
      <c r="C94" s="368">
        <f>[11]B!$C$2957</f>
        <v>0</v>
      </c>
      <c r="D94" s="368">
        <f>[11]B!$E$2957</f>
        <v>0</v>
      </c>
      <c r="E94" s="61">
        <f>[11]B!$AL$2957</f>
        <v>0</v>
      </c>
      <c r="F94" s="7"/>
      <c r="G94" s="7"/>
      <c r="H94" s="7"/>
      <c r="I94" s="7"/>
      <c r="J94" s="7"/>
      <c r="K94" s="7"/>
      <c r="L94" s="7"/>
      <c r="V94" s="68"/>
    </row>
    <row r="95" spans="1:22" s="3" customFormat="1" ht="15" customHeight="1" x14ac:dyDescent="0.2">
      <c r="A95" s="258"/>
      <c r="B95" s="62" t="s">
        <v>79</v>
      </c>
      <c r="C95" s="372">
        <f>SUM(C88:C94)</f>
        <v>599</v>
      </c>
      <c r="D95" s="372">
        <f>SUM(D88:D94)</f>
        <v>593</v>
      </c>
      <c r="E95" s="370">
        <f>SUM(E88:E94)</f>
        <v>20765520</v>
      </c>
      <c r="F95" s="7"/>
      <c r="G95" s="7"/>
      <c r="H95" s="7"/>
      <c r="I95" s="7"/>
      <c r="J95" s="7"/>
      <c r="K95" s="7"/>
      <c r="L95" s="7"/>
      <c r="V95" s="68"/>
    </row>
    <row r="96" spans="1:22" s="72" customFormat="1" ht="24.95" customHeight="1" x14ac:dyDescent="0.2">
      <c r="A96" s="548" t="s">
        <v>142</v>
      </c>
      <c r="B96" s="548"/>
      <c r="C96" s="373"/>
      <c r="D96" s="373"/>
      <c r="E96" s="43"/>
      <c r="F96" s="259"/>
      <c r="G96" s="259"/>
      <c r="H96" s="259"/>
      <c r="I96" s="259"/>
      <c r="J96" s="259"/>
      <c r="K96" s="259"/>
      <c r="L96" s="259"/>
      <c r="M96" s="259"/>
      <c r="N96" s="259"/>
      <c r="O96" s="71"/>
      <c r="V96" s="73"/>
    </row>
    <row r="97" spans="1:22" ht="39.950000000000003" customHeight="1" x14ac:dyDescent="0.2">
      <c r="A97" s="8" t="s">
        <v>3</v>
      </c>
      <c r="B97" s="8" t="s">
        <v>4</v>
      </c>
      <c r="C97" s="478" t="s">
        <v>5</v>
      </c>
      <c r="D97" s="57" t="s">
        <v>6</v>
      </c>
      <c r="E97" s="478" t="s">
        <v>7</v>
      </c>
      <c r="F97" s="260"/>
      <c r="G97" s="260"/>
      <c r="H97" s="260"/>
      <c r="I97" s="260"/>
      <c r="J97" s="260"/>
      <c r="K97" s="260"/>
      <c r="L97" s="260"/>
      <c r="M97" s="260"/>
      <c r="N97" s="260"/>
      <c r="O97" s="74"/>
      <c r="V97" s="75"/>
    </row>
    <row r="98" spans="1:22" ht="15" customHeight="1" x14ac:dyDescent="0.2">
      <c r="A98" s="243">
        <v>2004103</v>
      </c>
      <c r="B98" s="58" t="s">
        <v>143</v>
      </c>
      <c r="C98" s="364">
        <f>[11]B!$C$2628</f>
        <v>69</v>
      </c>
      <c r="D98" s="364">
        <f>[11]B!$E$2628</f>
        <v>59</v>
      </c>
      <c r="E98" s="28">
        <f>[11]B!$AL$2628</f>
        <v>9287780</v>
      </c>
      <c r="F98" s="260"/>
      <c r="G98" s="260"/>
      <c r="H98" s="260"/>
      <c r="I98" s="260"/>
      <c r="J98" s="260"/>
      <c r="K98" s="260"/>
      <c r="L98" s="260"/>
      <c r="M98" s="260"/>
      <c r="N98" s="260"/>
      <c r="O98" s="74"/>
      <c r="V98" s="75"/>
    </row>
    <row r="99" spans="1:22" ht="15" customHeight="1" x14ac:dyDescent="0.2">
      <c r="A99" s="253" t="s">
        <v>144</v>
      </c>
      <c r="B99" s="60" t="s">
        <v>145</v>
      </c>
      <c r="C99" s="366">
        <f>[11]B!$C$2629</f>
        <v>1</v>
      </c>
      <c r="D99" s="366">
        <f>[11]B!$E$2629</f>
        <v>0</v>
      </c>
      <c r="E99" s="29">
        <f>[11]B!$AL$2629</f>
        <v>0</v>
      </c>
      <c r="F99" s="260"/>
      <c r="G99" s="260"/>
      <c r="H99" s="260"/>
      <c r="I99" s="260"/>
      <c r="J99" s="260"/>
      <c r="K99" s="260"/>
      <c r="L99" s="260"/>
      <c r="M99" s="260"/>
      <c r="N99" s="260"/>
      <c r="O99" s="74"/>
      <c r="V99" s="75"/>
    </row>
    <row r="100" spans="1:22" ht="28.5" x14ac:dyDescent="0.2">
      <c r="A100" s="261">
        <v>2004003</v>
      </c>
      <c r="B100" s="60" t="s">
        <v>146</v>
      </c>
      <c r="C100" s="368">
        <f>[11]B!C2630</f>
        <v>0</v>
      </c>
      <c r="D100" s="368">
        <f>[11]B!E2630</f>
        <v>0</v>
      </c>
      <c r="E100" s="61">
        <f>[11]B!$AL$2630</f>
        <v>0</v>
      </c>
      <c r="F100" s="260"/>
      <c r="G100" s="260"/>
      <c r="H100" s="260"/>
      <c r="I100" s="260"/>
      <c r="J100" s="260"/>
      <c r="K100" s="260"/>
      <c r="L100" s="260"/>
      <c r="M100" s="260"/>
      <c r="N100" s="260"/>
      <c r="O100" s="74"/>
      <c r="V100" s="75"/>
    </row>
    <row r="101" spans="1:22" ht="15" customHeight="1" x14ac:dyDescent="0.2">
      <c r="A101" s="258"/>
      <c r="B101" s="62" t="s">
        <v>79</v>
      </c>
      <c r="C101" s="369">
        <f>SUM(C98:C100)</f>
        <v>70</v>
      </c>
      <c r="D101" s="369">
        <f>SUM(D98:D100)</f>
        <v>59</v>
      </c>
      <c r="E101" s="370">
        <f>SUM(E98:E100)</f>
        <v>9287780</v>
      </c>
      <c r="F101" s="260"/>
      <c r="G101" s="260"/>
      <c r="H101" s="260"/>
      <c r="I101" s="260"/>
      <c r="J101" s="260"/>
      <c r="K101" s="260"/>
      <c r="L101" s="260"/>
      <c r="M101" s="260"/>
      <c r="N101" s="260"/>
      <c r="O101" s="74"/>
      <c r="V101" s="75"/>
    </row>
    <row r="102" spans="1:22" s="72" customFormat="1" ht="24.95" customHeight="1" x14ac:dyDescent="0.2">
      <c r="A102" s="548" t="s">
        <v>147</v>
      </c>
      <c r="B102" s="548"/>
      <c r="C102" s="360"/>
      <c r="D102" s="360"/>
      <c r="E102" s="43"/>
      <c r="F102" s="259"/>
      <c r="G102" s="259"/>
      <c r="H102" s="259"/>
      <c r="I102" s="259"/>
      <c r="J102" s="259"/>
      <c r="K102" s="259"/>
      <c r="L102" s="259"/>
      <c r="M102" s="259"/>
      <c r="N102" s="259"/>
      <c r="O102" s="259"/>
      <c r="P102" s="259"/>
      <c r="Q102" s="71"/>
      <c r="V102" s="76"/>
    </row>
    <row r="103" spans="1:22" ht="39.950000000000003" customHeight="1" x14ac:dyDescent="0.2">
      <c r="A103" s="8"/>
      <c r="B103" s="8" t="s">
        <v>148</v>
      </c>
      <c r="C103" s="478" t="s">
        <v>5</v>
      </c>
      <c r="D103" s="57" t="s">
        <v>6</v>
      </c>
      <c r="E103" s="478" t="s">
        <v>7</v>
      </c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74"/>
    </row>
    <row r="104" spans="1:22" ht="15" customHeight="1" x14ac:dyDescent="0.2">
      <c r="A104" s="262" t="s">
        <v>149</v>
      </c>
      <c r="B104" s="58" t="s">
        <v>150</v>
      </c>
      <c r="C104" s="374">
        <f>[11]B!C2976</f>
        <v>781</v>
      </c>
      <c r="D104" s="374">
        <f>[11]B!E2976</f>
        <v>781</v>
      </c>
      <c r="E104" s="28">
        <f>[11]B!$AL$2976</f>
        <v>3191310</v>
      </c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74"/>
    </row>
    <row r="105" spans="1:22" ht="15" customHeight="1" x14ac:dyDescent="0.2">
      <c r="A105" s="264" t="s">
        <v>151</v>
      </c>
      <c r="B105" s="59" t="s">
        <v>152</v>
      </c>
      <c r="C105" s="374">
        <f>[11]B!C2995</f>
        <v>584</v>
      </c>
      <c r="D105" s="374">
        <f>[11]B!E2995</f>
        <v>584</v>
      </c>
      <c r="E105" s="29">
        <f>[11]B!$AL$2995</f>
        <v>1968080</v>
      </c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74"/>
    </row>
    <row r="106" spans="1:22" ht="15" customHeight="1" x14ac:dyDescent="0.2">
      <c r="A106" s="264" t="s">
        <v>153</v>
      </c>
      <c r="B106" s="77" t="s">
        <v>154</v>
      </c>
      <c r="C106" s="374">
        <f>[11]B!C3013</f>
        <v>252</v>
      </c>
      <c r="D106" s="374">
        <f>[11]B!E3013</f>
        <v>252</v>
      </c>
      <c r="E106" s="29">
        <f>[11]B!$AL$3013</f>
        <v>1969520</v>
      </c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74"/>
    </row>
    <row r="107" spans="1:22" ht="15" customHeight="1" x14ac:dyDescent="0.2">
      <c r="A107" s="264" t="s">
        <v>155</v>
      </c>
      <c r="B107" s="59" t="s">
        <v>156</v>
      </c>
      <c r="C107" s="374">
        <f>[11]B!C3045</f>
        <v>69</v>
      </c>
      <c r="D107" s="374">
        <f>[11]B!E3045</f>
        <v>69</v>
      </c>
      <c r="E107" s="29">
        <f>[11]B!$AL$3045</f>
        <v>6364950</v>
      </c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74"/>
    </row>
    <row r="108" spans="1:22" ht="15" customHeight="1" x14ac:dyDescent="0.2">
      <c r="A108" s="264" t="s">
        <v>157</v>
      </c>
      <c r="B108" s="59" t="s">
        <v>158</v>
      </c>
      <c r="C108" s="374">
        <f>[11]B!C3073</f>
        <v>106</v>
      </c>
      <c r="D108" s="374">
        <f>[11]B!I3073</f>
        <v>55</v>
      </c>
      <c r="E108" s="29">
        <f>[11]B!AL3073</f>
        <v>1530350</v>
      </c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74"/>
    </row>
    <row r="109" spans="1:22" ht="15" customHeight="1" x14ac:dyDescent="0.2">
      <c r="A109" s="253"/>
      <c r="B109" s="60" t="s">
        <v>159</v>
      </c>
      <c r="C109" s="375">
        <f>[11]B!$C$3134</f>
        <v>0</v>
      </c>
      <c r="D109" s="376"/>
      <c r="E109" s="39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74"/>
    </row>
    <row r="110" spans="1:22" ht="15" customHeight="1" x14ac:dyDescent="0.2">
      <c r="A110" s="258"/>
      <c r="B110" s="62" t="s">
        <v>160</v>
      </c>
      <c r="C110" s="377">
        <f>SUM(C104:C109)</f>
        <v>1792</v>
      </c>
      <c r="D110" s="377">
        <f>SUM(D104:D108)</f>
        <v>1741</v>
      </c>
      <c r="E110" s="370">
        <f>SUM(E104:E108)</f>
        <v>15024210</v>
      </c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74"/>
    </row>
    <row r="111" spans="1:22" s="84" customFormat="1" ht="24.95" customHeight="1" x14ac:dyDescent="0.2">
      <c r="A111" s="80" t="s">
        <v>161</v>
      </c>
      <c r="B111" s="81"/>
      <c r="C111" s="378"/>
      <c r="D111" s="378"/>
      <c r="E111" s="83"/>
    </row>
    <row r="112" spans="1:22" s="84" customFormat="1" ht="39.950000000000003" customHeight="1" x14ac:dyDescent="0.2">
      <c r="A112" s="8" t="s">
        <v>3</v>
      </c>
      <c r="B112" s="8" t="s">
        <v>4</v>
      </c>
      <c r="C112" s="57" t="s">
        <v>162</v>
      </c>
      <c r="D112" s="57" t="s">
        <v>6</v>
      </c>
      <c r="E112" s="478" t="s">
        <v>7</v>
      </c>
    </row>
    <row r="113" spans="1:19" s="84" customFormat="1" ht="15" customHeight="1" x14ac:dyDescent="0.2">
      <c r="A113" s="243">
        <v>3001001</v>
      </c>
      <c r="B113" s="58" t="s">
        <v>163</v>
      </c>
      <c r="C113" s="379">
        <f>[11]B!$C$3137</f>
        <v>317</v>
      </c>
      <c r="D113" s="379">
        <f>[11]B!$E$3137</f>
        <v>317</v>
      </c>
      <c r="E113" s="28">
        <f>[11]B!$AL$3137</f>
        <v>7471690</v>
      </c>
    </row>
    <row r="114" spans="1:19" s="84" customFormat="1" ht="15" customHeight="1" x14ac:dyDescent="0.2">
      <c r="A114" s="253" t="s">
        <v>164</v>
      </c>
      <c r="B114" s="60" t="s">
        <v>165</v>
      </c>
      <c r="C114" s="380">
        <f>[11]B!$C$3138</f>
        <v>0</v>
      </c>
      <c r="D114" s="380">
        <f>[11]B!$E$3138</f>
        <v>0</v>
      </c>
      <c r="E114" s="61">
        <f>[11]B!$AL$3138</f>
        <v>0</v>
      </c>
    </row>
    <row r="115" spans="1:19" s="84" customFormat="1" ht="15" customHeight="1" x14ac:dyDescent="0.2">
      <c r="A115" s="258"/>
      <c r="B115" s="62" t="s">
        <v>160</v>
      </c>
      <c r="C115" s="381">
        <f>SUM(C113:C114)</f>
        <v>317</v>
      </c>
      <c r="D115" s="381">
        <f>SUM(D113:D114)</f>
        <v>317</v>
      </c>
      <c r="E115" s="86">
        <f>SUM(E113:E114)</f>
        <v>7471690</v>
      </c>
    </row>
    <row r="116" spans="1:19" s="84" customFormat="1" ht="24.95" customHeight="1" x14ac:dyDescent="0.2">
      <c r="A116" s="52" t="s">
        <v>166</v>
      </c>
      <c r="B116" s="87"/>
      <c r="C116" s="360"/>
      <c r="D116" s="360"/>
      <c r="E116" s="43"/>
    </row>
    <row r="117" spans="1:19" s="84" customFormat="1" ht="39.950000000000003" customHeight="1" x14ac:dyDescent="0.2">
      <c r="A117" s="8" t="s">
        <v>3</v>
      </c>
      <c r="B117" s="56" t="s">
        <v>4</v>
      </c>
      <c r="C117" s="57" t="s">
        <v>162</v>
      </c>
      <c r="D117" s="57" t="s">
        <v>6</v>
      </c>
      <c r="E117" s="478" t="s">
        <v>7</v>
      </c>
    </row>
    <row r="118" spans="1:19" s="84" customFormat="1" ht="15" customHeight="1" x14ac:dyDescent="0.2">
      <c r="A118" s="258" t="s">
        <v>167</v>
      </c>
      <c r="B118" s="60" t="s">
        <v>168</v>
      </c>
      <c r="C118" s="382">
        <f>[11]B!$C$1192</f>
        <v>1921</v>
      </c>
      <c r="D118" s="382">
        <f>[11]B!$E$1192</f>
        <v>1865</v>
      </c>
      <c r="E118" s="86">
        <f>[11]B!$AL$1192</f>
        <v>60914150</v>
      </c>
    </row>
    <row r="119" spans="1:19" ht="24.95" customHeight="1" x14ac:dyDescent="0.2">
      <c r="A119" s="3" t="s">
        <v>169</v>
      </c>
    </row>
    <row r="120" spans="1:19" ht="24.95" customHeight="1" x14ac:dyDescent="0.2">
      <c r="A120" s="550" t="s">
        <v>170</v>
      </c>
      <c r="B120" s="551"/>
      <c r="C120" s="556" t="s">
        <v>160</v>
      </c>
      <c r="D120" s="588" t="s">
        <v>171</v>
      </c>
      <c r="E120" s="589"/>
      <c r="F120" s="589"/>
      <c r="G120" s="589"/>
      <c r="H120" s="590" t="s">
        <v>172</v>
      </c>
      <c r="I120" s="591"/>
      <c r="J120" s="592"/>
      <c r="K120" s="593" t="s">
        <v>173</v>
      </c>
      <c r="L120" s="594"/>
      <c r="M120" s="595"/>
      <c r="N120" s="596" t="s">
        <v>174</v>
      </c>
      <c r="O120" s="599" t="s">
        <v>175</v>
      </c>
      <c r="P120" s="600"/>
      <c r="Q120" s="568" t="s">
        <v>176</v>
      </c>
      <c r="R120" s="568" t="s">
        <v>177</v>
      </c>
      <c r="S120" s="571" t="s">
        <v>7</v>
      </c>
    </row>
    <row r="121" spans="1:19" ht="20.100000000000001" customHeight="1" x14ac:dyDescent="0.2">
      <c r="A121" s="552"/>
      <c r="B121" s="553"/>
      <c r="C121" s="557"/>
      <c r="D121" s="574" t="s">
        <v>178</v>
      </c>
      <c r="E121" s="576" t="s">
        <v>179</v>
      </c>
      <c r="F121" s="577"/>
      <c r="G121" s="578" t="s">
        <v>180</v>
      </c>
      <c r="H121" s="580" t="s">
        <v>181</v>
      </c>
      <c r="I121" s="582" t="s">
        <v>182</v>
      </c>
      <c r="J121" s="584" t="s">
        <v>183</v>
      </c>
      <c r="K121" s="586" t="s">
        <v>184</v>
      </c>
      <c r="L121" s="587" t="s">
        <v>185</v>
      </c>
      <c r="M121" s="601" t="s">
        <v>186</v>
      </c>
      <c r="N121" s="597"/>
      <c r="O121" s="602" t="s">
        <v>187</v>
      </c>
      <c r="P121" s="603" t="s">
        <v>188</v>
      </c>
      <c r="Q121" s="569"/>
      <c r="R121" s="569"/>
      <c r="S121" s="572"/>
    </row>
    <row r="122" spans="1:19" ht="20.100000000000001" customHeight="1" x14ac:dyDescent="0.2">
      <c r="A122" s="554"/>
      <c r="B122" s="555"/>
      <c r="C122" s="558"/>
      <c r="D122" s="575"/>
      <c r="E122" s="88" t="s">
        <v>189</v>
      </c>
      <c r="F122" s="89" t="s">
        <v>190</v>
      </c>
      <c r="G122" s="579"/>
      <c r="H122" s="581"/>
      <c r="I122" s="583"/>
      <c r="J122" s="585"/>
      <c r="K122" s="586"/>
      <c r="L122" s="587"/>
      <c r="M122" s="601"/>
      <c r="N122" s="598"/>
      <c r="O122" s="602"/>
      <c r="P122" s="603"/>
      <c r="Q122" s="570"/>
      <c r="R122" s="570"/>
      <c r="S122" s="573"/>
    </row>
    <row r="123" spans="1:19" s="91" customFormat="1" ht="15" customHeight="1" x14ac:dyDescent="0.25">
      <c r="A123" s="559" t="s">
        <v>191</v>
      </c>
      <c r="B123" s="560"/>
      <c r="C123" s="383">
        <f>+C124+C125+C126+C127+C128+C129+C133+C134+C135</f>
        <v>146236</v>
      </c>
      <c r="D123" s="383">
        <f t="shared" ref="D123:P123" si="1">+D124+D125+D126+D127+D128+D129+D133+D134+D135</f>
        <v>145415</v>
      </c>
      <c r="E123" s="383">
        <f t="shared" si="1"/>
        <v>145415</v>
      </c>
      <c r="F123" s="383">
        <f t="shared" si="1"/>
        <v>0</v>
      </c>
      <c r="G123" s="383">
        <f t="shared" si="1"/>
        <v>821</v>
      </c>
      <c r="H123" s="383">
        <f t="shared" si="1"/>
        <v>33566</v>
      </c>
      <c r="I123" s="383">
        <f t="shared" si="1"/>
        <v>71864</v>
      </c>
      <c r="J123" s="383">
        <f t="shared" si="1"/>
        <v>40806</v>
      </c>
      <c r="K123" s="383">
        <f t="shared" si="1"/>
        <v>0</v>
      </c>
      <c r="L123" s="383">
        <f t="shared" si="1"/>
        <v>0</v>
      </c>
      <c r="M123" s="383">
        <f t="shared" si="1"/>
        <v>0</v>
      </c>
      <c r="N123" s="383">
        <f t="shared" si="1"/>
        <v>0</v>
      </c>
      <c r="O123" s="383">
        <f t="shared" si="1"/>
        <v>3</v>
      </c>
      <c r="P123" s="383">
        <f t="shared" si="1"/>
        <v>394</v>
      </c>
      <c r="Q123" s="383">
        <f>+Q124+Q125+Q126+Q127+Q128+Q129+Q133+Q134+Q135</f>
        <v>0</v>
      </c>
      <c r="R123" s="383">
        <v>0</v>
      </c>
      <c r="S123" s="90">
        <f>SUM(S124:S128,S129,S133:S135)</f>
        <v>766244700</v>
      </c>
    </row>
    <row r="124" spans="1:19" ht="15" customHeight="1" x14ac:dyDescent="0.2">
      <c r="A124" s="92" t="s">
        <v>192</v>
      </c>
      <c r="B124" s="93" t="s">
        <v>193</v>
      </c>
      <c r="C124" s="384">
        <f>[11]B!C297</f>
        <v>46383</v>
      </c>
      <c r="D124" s="384">
        <f>[11]B!D297</f>
        <v>45975</v>
      </c>
      <c r="E124" s="384">
        <f>[11]B!E297</f>
        <v>45975</v>
      </c>
      <c r="F124" s="384">
        <f>[11]B!F297</f>
        <v>0</v>
      </c>
      <c r="G124" s="384">
        <f>[11]B!G297</f>
        <v>408</v>
      </c>
      <c r="H124" s="384">
        <f>[11]B!AA297</f>
        <v>16219</v>
      </c>
      <c r="I124" s="384">
        <f>[11]B!AB297</f>
        <v>13154</v>
      </c>
      <c r="J124" s="384">
        <f>[11]B!AC297</f>
        <v>17010</v>
      </c>
      <c r="K124" s="384">
        <f>[11]B!AD297</f>
        <v>0</v>
      </c>
      <c r="L124" s="384">
        <f>[11]B!AE297</f>
        <v>0</v>
      </c>
      <c r="M124" s="384">
        <f>[11]B!AF297</f>
        <v>0</v>
      </c>
      <c r="N124" s="384">
        <f>[11]B!AG297</f>
        <v>0</v>
      </c>
      <c r="O124" s="384">
        <f>[11]B!AH297</f>
        <v>0</v>
      </c>
      <c r="P124" s="384">
        <f>[11]B!AI297</f>
        <v>34</v>
      </c>
      <c r="Q124" s="384">
        <f>[11]B!AJ297</f>
        <v>0</v>
      </c>
      <c r="R124" s="385"/>
      <c r="S124" s="94">
        <f>[11]B!$AL$297</f>
        <v>79466360</v>
      </c>
    </row>
    <row r="125" spans="1:19" ht="15" customHeight="1" x14ac:dyDescent="0.2">
      <c r="A125" s="95" t="s">
        <v>194</v>
      </c>
      <c r="B125" s="96" t="s">
        <v>195</v>
      </c>
      <c r="C125" s="386">
        <f>[11]B!C375</f>
        <v>56595</v>
      </c>
      <c r="D125" s="386">
        <f>[11]B!D375</f>
        <v>56399</v>
      </c>
      <c r="E125" s="386">
        <f>[11]B!E375</f>
        <v>56399</v>
      </c>
      <c r="F125" s="386">
        <f>[11]B!F375</f>
        <v>0</v>
      </c>
      <c r="G125" s="386">
        <f>[11]B!G375</f>
        <v>196</v>
      </c>
      <c r="H125" s="386">
        <f>[11]B!AA375</f>
        <v>14245</v>
      </c>
      <c r="I125" s="386">
        <f>[11]B!AB375</f>
        <v>24839</v>
      </c>
      <c r="J125" s="386">
        <f>[11]B!AC375</f>
        <v>17511</v>
      </c>
      <c r="K125" s="386">
        <f>[11]B!AD375</f>
        <v>0</v>
      </c>
      <c r="L125" s="386">
        <f>[11]B!AE375</f>
        <v>0</v>
      </c>
      <c r="M125" s="386">
        <f>[11]B!AF375</f>
        <v>0</v>
      </c>
      <c r="N125" s="386">
        <f>[11]B!AG375</f>
        <v>0</v>
      </c>
      <c r="O125" s="386">
        <f>[11]B!AH375</f>
        <v>3</v>
      </c>
      <c r="P125" s="386">
        <f>[11]B!AI375</f>
        <v>69</v>
      </c>
      <c r="Q125" s="386">
        <f>[11]B!AJ375</f>
        <v>0</v>
      </c>
      <c r="R125" s="387"/>
      <c r="S125" s="97">
        <f>[11]B!$AL$375</f>
        <v>92243550</v>
      </c>
    </row>
    <row r="126" spans="1:19" ht="15" customHeight="1" x14ac:dyDescent="0.2">
      <c r="A126" s="95" t="s">
        <v>196</v>
      </c>
      <c r="B126" s="96" t="s">
        <v>197</v>
      </c>
      <c r="C126" s="386">
        <f>[11]B!C421</f>
        <v>3855</v>
      </c>
      <c r="D126" s="386">
        <f>[11]B!D421</f>
        <v>3847</v>
      </c>
      <c r="E126" s="386">
        <f>[11]B!E421</f>
        <v>3847</v>
      </c>
      <c r="F126" s="386">
        <f>[11]B!F421</f>
        <v>0</v>
      </c>
      <c r="G126" s="386">
        <f>[11]B!G421</f>
        <v>8</v>
      </c>
      <c r="H126" s="386">
        <f>[11]B!AA421</f>
        <v>213</v>
      </c>
      <c r="I126" s="386">
        <f>[11]B!AB421</f>
        <v>3581</v>
      </c>
      <c r="J126" s="386">
        <f>[11]B!AC421</f>
        <v>61</v>
      </c>
      <c r="K126" s="386">
        <f>[11]B!AD421</f>
        <v>0</v>
      </c>
      <c r="L126" s="386">
        <f>[11]B!AE421</f>
        <v>0</v>
      </c>
      <c r="M126" s="386">
        <f>[11]B!AF421</f>
        <v>0</v>
      </c>
      <c r="N126" s="386">
        <f>[11]B!AG421</f>
        <v>0</v>
      </c>
      <c r="O126" s="386">
        <f>[11]B!AH421</f>
        <v>0</v>
      </c>
      <c r="P126" s="386">
        <f>[11]B!AI421</f>
        <v>48</v>
      </c>
      <c r="Q126" s="386">
        <f>[11]B!AJ421</f>
        <v>0</v>
      </c>
      <c r="R126" s="387"/>
      <c r="S126" s="97">
        <f>[11]B!$AL$421</f>
        <v>18138800</v>
      </c>
    </row>
    <row r="127" spans="1:19" ht="15" customHeight="1" x14ac:dyDescent="0.2">
      <c r="A127" s="95" t="s">
        <v>198</v>
      </c>
      <c r="B127" s="96" t="s">
        <v>199</v>
      </c>
      <c r="C127" s="386">
        <f>[11]B!C435</f>
        <v>0</v>
      </c>
      <c r="D127" s="386">
        <f>[11]B!D435</f>
        <v>0</v>
      </c>
      <c r="E127" s="386">
        <f>[11]B!E435</f>
        <v>0</v>
      </c>
      <c r="F127" s="386">
        <f>[11]B!F435</f>
        <v>0</v>
      </c>
      <c r="G127" s="386">
        <f>[11]B!G435</f>
        <v>0</v>
      </c>
      <c r="H127" s="386">
        <f>[11]B!AA435</f>
        <v>0</v>
      </c>
      <c r="I127" s="386">
        <f>[11]B!AB435</f>
        <v>0</v>
      </c>
      <c r="J127" s="386">
        <f>[11]B!AC435</f>
        <v>0</v>
      </c>
      <c r="K127" s="386">
        <f>[11]B!AD435</f>
        <v>0</v>
      </c>
      <c r="L127" s="386">
        <f>[11]B!AE435</f>
        <v>0</v>
      </c>
      <c r="M127" s="386">
        <f>[11]B!AF435</f>
        <v>0</v>
      </c>
      <c r="N127" s="386">
        <f>[11]B!AG435</f>
        <v>0</v>
      </c>
      <c r="O127" s="386">
        <f>[11]B!AH435</f>
        <v>0</v>
      </c>
      <c r="P127" s="386">
        <f>[11]B!AI435</f>
        <v>0</v>
      </c>
      <c r="Q127" s="386">
        <f>[11]B!AJ435</f>
        <v>0</v>
      </c>
      <c r="R127" s="387"/>
      <c r="S127" s="97">
        <f>[11]B!$AL$435</f>
        <v>0</v>
      </c>
    </row>
    <row r="128" spans="1:19" ht="15" customHeight="1" x14ac:dyDescent="0.2">
      <c r="A128" s="98" t="s">
        <v>200</v>
      </c>
      <c r="B128" s="99" t="s">
        <v>201</v>
      </c>
      <c r="C128" s="388">
        <f>[11]B!C514</f>
        <v>3596</v>
      </c>
      <c r="D128" s="388">
        <f>[11]B!D514</f>
        <v>3585</v>
      </c>
      <c r="E128" s="388">
        <f>[11]B!E514</f>
        <v>3585</v>
      </c>
      <c r="F128" s="388">
        <f>[11]B!F514</f>
        <v>0</v>
      </c>
      <c r="G128" s="388">
        <f>[11]B!G514</f>
        <v>11</v>
      </c>
      <c r="H128" s="388">
        <f>[11]B!AA514</f>
        <v>1133</v>
      </c>
      <c r="I128" s="388">
        <f>[11]B!AB514</f>
        <v>1025</v>
      </c>
      <c r="J128" s="388">
        <f>[11]B!AC514</f>
        <v>1438</v>
      </c>
      <c r="K128" s="388">
        <f>[11]B!AD514</f>
        <v>0</v>
      </c>
      <c r="L128" s="388">
        <f>[11]B!AE514</f>
        <v>0</v>
      </c>
      <c r="M128" s="388">
        <f>[11]B!AF514</f>
        <v>0</v>
      </c>
      <c r="N128" s="388">
        <f>[11]B!AG514</f>
        <v>0</v>
      </c>
      <c r="O128" s="388">
        <f>[11]B!AH514</f>
        <v>0</v>
      </c>
      <c r="P128" s="388">
        <f>[11]B!AI514</f>
        <v>185</v>
      </c>
      <c r="Q128" s="388">
        <f>[11]B!AJ514</f>
        <v>0</v>
      </c>
      <c r="R128" s="389"/>
      <c r="S128" s="100">
        <f>[11]B!$AL$514</f>
        <v>21083570</v>
      </c>
    </row>
    <row r="129" spans="1:19" ht="15" customHeight="1" x14ac:dyDescent="0.2">
      <c r="A129" s="561" t="s">
        <v>202</v>
      </c>
      <c r="B129" s="4" t="s">
        <v>203</v>
      </c>
      <c r="C129" s="390">
        <f>SUM(C130:C132)</f>
        <v>30696</v>
      </c>
      <c r="D129" s="391">
        <f>SUM(D130:D132)</f>
        <v>30521</v>
      </c>
      <c r="E129" s="392">
        <f t="shared" ref="E129:P129" si="2">SUM(E130:E132)</f>
        <v>30521</v>
      </c>
      <c r="F129" s="393">
        <f t="shared" si="2"/>
        <v>0</v>
      </c>
      <c r="G129" s="394">
        <f t="shared" si="2"/>
        <v>175</v>
      </c>
      <c r="H129" s="394">
        <f t="shared" si="2"/>
        <v>1390</v>
      </c>
      <c r="I129" s="394">
        <f t="shared" si="2"/>
        <v>26101</v>
      </c>
      <c r="J129" s="394">
        <f t="shared" si="2"/>
        <v>3205</v>
      </c>
      <c r="K129" s="394">
        <f t="shared" si="2"/>
        <v>0</v>
      </c>
      <c r="L129" s="394">
        <f t="shared" si="2"/>
        <v>0</v>
      </c>
      <c r="M129" s="394">
        <f t="shared" si="2"/>
        <v>0</v>
      </c>
      <c r="N129" s="394">
        <f t="shared" si="2"/>
        <v>0</v>
      </c>
      <c r="O129" s="394">
        <f t="shared" si="2"/>
        <v>0</v>
      </c>
      <c r="P129" s="394">
        <f t="shared" si="2"/>
        <v>52</v>
      </c>
      <c r="Q129" s="395">
        <f>SUM(Q130:Q132)</f>
        <v>0</v>
      </c>
      <c r="R129" s="396">
        <v>0</v>
      </c>
      <c r="S129" s="102">
        <f>SUM(S130:S132)</f>
        <v>546023370</v>
      </c>
    </row>
    <row r="130" spans="1:19" ht="15" customHeight="1" x14ac:dyDescent="0.2">
      <c r="A130" s="561"/>
      <c r="B130" s="103" t="s">
        <v>204</v>
      </c>
      <c r="C130" s="384">
        <f>[11]B!C573</f>
        <v>4103</v>
      </c>
      <c r="D130" s="384">
        <f>[11]B!D573</f>
        <v>4078</v>
      </c>
      <c r="E130" s="384">
        <f>[11]B!E573</f>
        <v>4078</v>
      </c>
      <c r="F130" s="384">
        <f>[11]B!F573</f>
        <v>0</v>
      </c>
      <c r="G130" s="384">
        <f>[11]B!G573</f>
        <v>25</v>
      </c>
      <c r="H130" s="384">
        <f>[11]B!AA573</f>
        <v>855</v>
      </c>
      <c r="I130" s="384">
        <f>[11]B!AB573</f>
        <v>2755</v>
      </c>
      <c r="J130" s="384">
        <f>[11]B!AC573</f>
        <v>493</v>
      </c>
      <c r="K130" s="384">
        <f>[11]B!AD573</f>
        <v>0</v>
      </c>
      <c r="L130" s="384">
        <f>[11]B!AE573</f>
        <v>0</v>
      </c>
      <c r="M130" s="384">
        <f>[11]B!AF573</f>
        <v>0</v>
      </c>
      <c r="N130" s="384">
        <f>[11]B!AG573</f>
        <v>0</v>
      </c>
      <c r="O130" s="384">
        <f>[11]B!AH573</f>
        <v>0</v>
      </c>
      <c r="P130" s="384">
        <f>[11]B!AI573</f>
        <v>9</v>
      </c>
      <c r="Q130" s="384">
        <f>[11]B!AJ573</f>
        <v>0</v>
      </c>
      <c r="R130" s="385"/>
      <c r="S130" s="104">
        <f>[11]B!$AL$573</f>
        <v>15198620</v>
      </c>
    </row>
    <row r="131" spans="1:19" ht="15" customHeight="1" x14ac:dyDescent="0.2">
      <c r="A131" s="561"/>
      <c r="B131" s="105" t="s">
        <v>205</v>
      </c>
      <c r="C131" s="386">
        <f>[11]B!C593</f>
        <v>36</v>
      </c>
      <c r="D131" s="386">
        <f>[11]B!D593</f>
        <v>36</v>
      </c>
      <c r="E131" s="386">
        <f>[11]B!E593</f>
        <v>36</v>
      </c>
      <c r="F131" s="386">
        <f>[11]B!F593</f>
        <v>0</v>
      </c>
      <c r="G131" s="386">
        <f>[11]B!G593</f>
        <v>0</v>
      </c>
      <c r="H131" s="386">
        <f>[11]B!AA593</f>
        <v>0</v>
      </c>
      <c r="I131" s="386">
        <f>[11]B!AB593</f>
        <v>36</v>
      </c>
      <c r="J131" s="386">
        <f>[11]B!AC593</f>
        <v>0</v>
      </c>
      <c r="K131" s="386">
        <f>[11]B!AD593</f>
        <v>0</v>
      </c>
      <c r="L131" s="386">
        <f>[11]B!AE593</f>
        <v>0</v>
      </c>
      <c r="M131" s="386">
        <f>[11]B!AF593</f>
        <v>0</v>
      </c>
      <c r="N131" s="386">
        <f>[11]B!AG593</f>
        <v>0</v>
      </c>
      <c r="O131" s="386">
        <f>[11]B!AH593</f>
        <v>0</v>
      </c>
      <c r="P131" s="386">
        <f>[11]B!AI593</f>
        <v>0</v>
      </c>
      <c r="Q131" s="386">
        <f>[11]B!AJ593</f>
        <v>0</v>
      </c>
      <c r="R131" s="387"/>
      <c r="S131" s="97">
        <f>[11]B!$AL$593</f>
        <v>115380</v>
      </c>
    </row>
    <row r="132" spans="1:19" ht="15" customHeight="1" x14ac:dyDescent="0.2">
      <c r="A132" s="562"/>
      <c r="B132" s="106" t="s">
        <v>206</v>
      </c>
      <c r="C132" s="397">
        <f>[11]B!C634</f>
        <v>26557</v>
      </c>
      <c r="D132" s="397">
        <f>[11]B!D634</f>
        <v>26407</v>
      </c>
      <c r="E132" s="397">
        <f>[11]B!E634</f>
        <v>26407</v>
      </c>
      <c r="F132" s="397">
        <f>[11]B!F634</f>
        <v>0</v>
      </c>
      <c r="G132" s="397">
        <f>[11]B!G634</f>
        <v>150</v>
      </c>
      <c r="H132" s="397">
        <f>[11]B!AA634</f>
        <v>535</v>
      </c>
      <c r="I132" s="397">
        <f>[11]B!AB634</f>
        <v>23310</v>
      </c>
      <c r="J132" s="397">
        <f>[11]B!AC634</f>
        <v>2712</v>
      </c>
      <c r="K132" s="397">
        <f>[11]B!AD634</f>
        <v>0</v>
      </c>
      <c r="L132" s="397">
        <f>[11]B!AE634</f>
        <v>0</v>
      </c>
      <c r="M132" s="397">
        <f>[11]B!AF634</f>
        <v>0</v>
      </c>
      <c r="N132" s="397">
        <f>[11]B!AG634</f>
        <v>0</v>
      </c>
      <c r="O132" s="397">
        <f>[11]B!AH634</f>
        <v>0</v>
      </c>
      <c r="P132" s="397">
        <f>[11]B!AI634</f>
        <v>43</v>
      </c>
      <c r="Q132" s="397">
        <f>[11]B!AJ634</f>
        <v>0</v>
      </c>
      <c r="R132" s="398"/>
      <c r="S132" s="97">
        <f>[11]B!$AL$634</f>
        <v>530709370</v>
      </c>
    </row>
    <row r="133" spans="1:19" ht="15" customHeight="1" x14ac:dyDescent="0.2">
      <c r="A133" s="92" t="s">
        <v>207</v>
      </c>
      <c r="B133" s="93" t="s">
        <v>208</v>
      </c>
      <c r="C133" s="384">
        <f>[11]B!C644</f>
        <v>733</v>
      </c>
      <c r="D133" s="384">
        <f>[11]B!D644</f>
        <v>724</v>
      </c>
      <c r="E133" s="384">
        <f>[11]B!E644</f>
        <v>724</v>
      </c>
      <c r="F133" s="384">
        <f>[11]B!F644</f>
        <v>0</v>
      </c>
      <c r="G133" s="384">
        <f>[11]B!G644</f>
        <v>9</v>
      </c>
      <c r="H133" s="384">
        <f>[11]B!AA644</f>
        <v>14</v>
      </c>
      <c r="I133" s="384">
        <f>[11]B!AB644</f>
        <v>1</v>
      </c>
      <c r="J133" s="384">
        <f>[11]B!AC644</f>
        <v>718</v>
      </c>
      <c r="K133" s="384">
        <f>[11]B!AD644</f>
        <v>0</v>
      </c>
      <c r="L133" s="384">
        <f>[11]B!AE644</f>
        <v>0</v>
      </c>
      <c r="M133" s="384">
        <f>[11]B!AF644</f>
        <v>0</v>
      </c>
      <c r="N133" s="384">
        <f>[11]B!AG644</f>
        <v>0</v>
      </c>
      <c r="O133" s="384">
        <f>[11]B!AH644</f>
        <v>0</v>
      </c>
      <c r="P133" s="384">
        <f>[11]B!AI644</f>
        <v>0</v>
      </c>
      <c r="Q133" s="384">
        <f>[11]B!AJ644</f>
        <v>0</v>
      </c>
      <c r="R133" s="385"/>
      <c r="S133" s="97">
        <f>[11]B!$AL$644</f>
        <v>1534020</v>
      </c>
    </row>
    <row r="134" spans="1:19" s="109" customFormat="1" ht="15" customHeight="1" x14ac:dyDescent="0.2">
      <c r="A134" s="95" t="s">
        <v>209</v>
      </c>
      <c r="B134" s="486" t="s">
        <v>210</v>
      </c>
      <c r="C134" s="386">
        <f>[11]B!C705</f>
        <v>91</v>
      </c>
      <c r="D134" s="386">
        <f>[11]B!D705</f>
        <v>91</v>
      </c>
      <c r="E134" s="386">
        <f>[11]B!E705</f>
        <v>91</v>
      </c>
      <c r="F134" s="386">
        <f>[11]B!F705</f>
        <v>0</v>
      </c>
      <c r="G134" s="386">
        <f>[11]B!G705</f>
        <v>0</v>
      </c>
      <c r="H134" s="386">
        <f>[11]B!AA705</f>
        <v>27</v>
      </c>
      <c r="I134" s="386">
        <f>[11]B!AB705</f>
        <v>37</v>
      </c>
      <c r="J134" s="386">
        <f>[11]B!AC705</f>
        <v>27</v>
      </c>
      <c r="K134" s="386">
        <f>[11]B!AD705</f>
        <v>0</v>
      </c>
      <c r="L134" s="386">
        <f>[11]B!AE705</f>
        <v>0</v>
      </c>
      <c r="M134" s="386">
        <f>[11]B!AF705</f>
        <v>0</v>
      </c>
      <c r="N134" s="386">
        <f>[11]B!AG705</f>
        <v>0</v>
      </c>
      <c r="O134" s="386">
        <f>[11]B!AH705</f>
        <v>0</v>
      </c>
      <c r="P134" s="386">
        <f>[11]B!AI705</f>
        <v>6</v>
      </c>
      <c r="Q134" s="386">
        <f>[11]B!AJ705</f>
        <v>0</v>
      </c>
      <c r="R134" s="387"/>
      <c r="S134" s="108">
        <f>[11]B!$AL$705</f>
        <v>180190</v>
      </c>
    </row>
    <row r="135" spans="1:19" ht="15" customHeight="1" x14ac:dyDescent="0.2">
      <c r="A135" s="95" t="s">
        <v>211</v>
      </c>
      <c r="B135" s="486" t="s">
        <v>212</v>
      </c>
      <c r="C135" s="388">
        <f>[11]B!C747</f>
        <v>4287</v>
      </c>
      <c r="D135" s="388">
        <f>[11]B!D747</f>
        <v>4273</v>
      </c>
      <c r="E135" s="388">
        <f>[11]B!E747</f>
        <v>4273</v>
      </c>
      <c r="F135" s="388">
        <f>[11]B!F747</f>
        <v>0</v>
      </c>
      <c r="G135" s="388">
        <f>[11]B!G747</f>
        <v>14</v>
      </c>
      <c r="H135" s="388">
        <f>[11]B!AA747</f>
        <v>325</v>
      </c>
      <c r="I135" s="388">
        <f>[11]B!AB747</f>
        <v>3126</v>
      </c>
      <c r="J135" s="388">
        <f>[11]B!AC747</f>
        <v>836</v>
      </c>
      <c r="K135" s="388">
        <f>[11]B!AD747</f>
        <v>0</v>
      </c>
      <c r="L135" s="388">
        <f>[11]B!AE747</f>
        <v>0</v>
      </c>
      <c r="M135" s="388">
        <f>[11]B!AF747</f>
        <v>0</v>
      </c>
      <c r="N135" s="388">
        <f>[11]B!AG747</f>
        <v>0</v>
      </c>
      <c r="O135" s="388">
        <f>[11]B!AH747</f>
        <v>0</v>
      </c>
      <c r="P135" s="388">
        <f>[11]B!AI747</f>
        <v>0</v>
      </c>
      <c r="Q135" s="388">
        <f>[11]B!AJ747</f>
        <v>0</v>
      </c>
      <c r="R135" s="389"/>
      <c r="S135" s="97">
        <f>[11]B!$AL$747</f>
        <v>7574840</v>
      </c>
    </row>
    <row r="136" spans="1:19" s="3" customFormat="1" ht="15" customHeight="1" x14ac:dyDescent="0.2">
      <c r="A136" s="559" t="s">
        <v>213</v>
      </c>
      <c r="B136" s="560"/>
      <c r="C136" s="399">
        <f t="shared" ref="C136:P136" si="3">+C137+C138+C139+C140+C144+C145</f>
        <v>5687</v>
      </c>
      <c r="D136" s="400">
        <f t="shared" si="3"/>
        <v>5635</v>
      </c>
      <c r="E136" s="392">
        <f t="shared" si="3"/>
        <v>5627</v>
      </c>
      <c r="F136" s="393">
        <f t="shared" si="3"/>
        <v>8</v>
      </c>
      <c r="G136" s="394">
        <f t="shared" si="3"/>
        <v>52</v>
      </c>
      <c r="H136" s="392">
        <f t="shared" si="3"/>
        <v>944</v>
      </c>
      <c r="I136" s="401">
        <f t="shared" si="3"/>
        <v>1431</v>
      </c>
      <c r="J136" s="393">
        <f t="shared" si="3"/>
        <v>3312</v>
      </c>
      <c r="K136" s="392">
        <f t="shared" si="3"/>
        <v>5</v>
      </c>
      <c r="L136" s="401">
        <f t="shared" si="3"/>
        <v>0</v>
      </c>
      <c r="M136" s="393">
        <f t="shared" si="3"/>
        <v>0</v>
      </c>
      <c r="N136" s="393">
        <f t="shared" si="3"/>
        <v>0</v>
      </c>
      <c r="O136" s="402">
        <f t="shared" si="3"/>
        <v>0</v>
      </c>
      <c r="P136" s="403">
        <f t="shared" si="3"/>
        <v>34</v>
      </c>
      <c r="Q136" s="404">
        <f>+Q137+Q138+Q139+Q140+Q144+Q145</f>
        <v>0</v>
      </c>
      <c r="R136" s="405">
        <f>+R137+R138+R139</f>
        <v>0</v>
      </c>
      <c r="S136" s="102">
        <f>+S137+S138+S139+S140+S144</f>
        <v>145804490</v>
      </c>
    </row>
    <row r="137" spans="1:19" ht="15" customHeight="1" x14ac:dyDescent="0.2">
      <c r="A137" s="92" t="s">
        <v>214</v>
      </c>
      <c r="B137" s="110" t="s">
        <v>215</v>
      </c>
      <c r="C137" s="384">
        <f>[11]B!C807</f>
        <v>3050</v>
      </c>
      <c r="D137" s="384">
        <f>[11]B!D807</f>
        <v>3020</v>
      </c>
      <c r="E137" s="384">
        <f>[11]B!E807</f>
        <v>3012</v>
      </c>
      <c r="F137" s="384">
        <f>[11]B!F807</f>
        <v>8</v>
      </c>
      <c r="G137" s="384">
        <f>[11]B!G807</f>
        <v>30</v>
      </c>
      <c r="H137" s="406">
        <f>[11]B!AA807</f>
        <v>318</v>
      </c>
      <c r="I137" s="406">
        <f>[11]B!AB807</f>
        <v>847</v>
      </c>
      <c r="J137" s="406">
        <f>[11]B!AC807</f>
        <v>1885</v>
      </c>
      <c r="K137" s="406">
        <f>[11]B!AD807</f>
        <v>2</v>
      </c>
      <c r="L137" s="406">
        <f>[11]B!AE807</f>
        <v>0</v>
      </c>
      <c r="M137" s="406">
        <f>[11]B!AF807</f>
        <v>0</v>
      </c>
      <c r="N137" s="406">
        <f>[11]B!AG807</f>
        <v>0</v>
      </c>
      <c r="O137" s="406">
        <f>[11]B!AH807</f>
        <v>0</v>
      </c>
      <c r="P137" s="406">
        <f>[11]B!AI807</f>
        <v>0</v>
      </c>
      <c r="Q137" s="406">
        <f>[11]B!AJ807</f>
        <v>0</v>
      </c>
      <c r="R137" s="407"/>
      <c r="S137" s="104">
        <f>[11]B!$AL$807</f>
        <v>31975410</v>
      </c>
    </row>
    <row r="138" spans="1:19" ht="15" customHeight="1" x14ac:dyDescent="0.2">
      <c r="A138" s="98" t="s">
        <v>216</v>
      </c>
      <c r="B138" s="111" t="s">
        <v>217</v>
      </c>
      <c r="C138" s="386">
        <f>[11]B!C830</f>
        <v>4</v>
      </c>
      <c r="D138" s="386">
        <f>[11]B!D830</f>
        <v>4</v>
      </c>
      <c r="E138" s="386">
        <f>[11]B!E830</f>
        <v>4</v>
      </c>
      <c r="F138" s="386">
        <f>[11]B!F830</f>
        <v>0</v>
      </c>
      <c r="G138" s="386">
        <f>[11]B!G830</f>
        <v>0</v>
      </c>
      <c r="H138" s="408">
        <f>[11]B!AA830</f>
        <v>1</v>
      </c>
      <c r="I138" s="408">
        <f>[11]B!AB830</f>
        <v>3</v>
      </c>
      <c r="J138" s="408">
        <f>[11]B!AC830</f>
        <v>0</v>
      </c>
      <c r="K138" s="408">
        <f>[11]B!AD830</f>
        <v>0</v>
      </c>
      <c r="L138" s="408">
        <f>[11]B!AE830</f>
        <v>0</v>
      </c>
      <c r="M138" s="408">
        <f>[11]B!AF830</f>
        <v>0</v>
      </c>
      <c r="N138" s="408">
        <f>[11]B!AG830</f>
        <v>0</v>
      </c>
      <c r="O138" s="408">
        <f>[11]B!AH830</f>
        <v>0</v>
      </c>
      <c r="P138" s="408">
        <f>[11]B!AI830</f>
        <v>0</v>
      </c>
      <c r="Q138" s="408">
        <f>[11]B!AJ830</f>
        <v>0</v>
      </c>
      <c r="R138" s="409"/>
      <c r="S138" s="97">
        <f>[11]B!$AL$830</f>
        <v>113760</v>
      </c>
    </row>
    <row r="139" spans="1:19" ht="15" customHeight="1" x14ac:dyDescent="0.2">
      <c r="A139" s="483" t="s">
        <v>218</v>
      </c>
      <c r="B139" s="113" t="s">
        <v>219</v>
      </c>
      <c r="C139" s="388">
        <f>[11]B!C860</f>
        <v>1692</v>
      </c>
      <c r="D139" s="388">
        <f>[11]B!D860</f>
        <v>1670</v>
      </c>
      <c r="E139" s="388">
        <f>[11]B!E860</f>
        <v>1670</v>
      </c>
      <c r="F139" s="388">
        <f>[11]B!F860</f>
        <v>0</v>
      </c>
      <c r="G139" s="388">
        <f>[11]B!G860</f>
        <v>22</v>
      </c>
      <c r="H139" s="410">
        <f>[11]B!AA860</f>
        <v>183</v>
      </c>
      <c r="I139" s="410">
        <f>[11]B!AB860</f>
        <v>277</v>
      </c>
      <c r="J139" s="410">
        <f>[11]B!AC860</f>
        <v>1232</v>
      </c>
      <c r="K139" s="410">
        <f>[11]B!AD860</f>
        <v>3</v>
      </c>
      <c r="L139" s="410">
        <f>[11]B!AE860</f>
        <v>0</v>
      </c>
      <c r="M139" s="410">
        <f>[11]B!AF860</f>
        <v>0</v>
      </c>
      <c r="N139" s="410">
        <f>[11]B!AG860</f>
        <v>0</v>
      </c>
      <c r="O139" s="410">
        <f>[11]B!AH860</f>
        <v>0</v>
      </c>
      <c r="P139" s="410">
        <f>[11]B!AI860</f>
        <v>0</v>
      </c>
      <c r="Q139" s="410">
        <f>[11]B!AJ860</f>
        <v>0</v>
      </c>
      <c r="R139" s="411"/>
      <c r="S139" s="97">
        <f>[11]B!$AL$860</f>
        <v>99551250</v>
      </c>
    </row>
    <row r="140" spans="1:19" ht="15" customHeight="1" x14ac:dyDescent="0.2">
      <c r="A140" s="563" t="s">
        <v>196</v>
      </c>
      <c r="B140" s="110" t="s">
        <v>220</v>
      </c>
      <c r="C140" s="412">
        <f>SUM(C141:C143)</f>
        <v>934</v>
      </c>
      <c r="D140" s="351">
        <f>SUM(D141:D143)</f>
        <v>934</v>
      </c>
      <c r="E140" s="459">
        <f t="shared" ref="E140:P140" si="4">SUM(E141:E143)</f>
        <v>934</v>
      </c>
      <c r="F140" s="460">
        <f t="shared" si="4"/>
        <v>0</v>
      </c>
      <c r="G140" s="461">
        <f t="shared" si="4"/>
        <v>0</v>
      </c>
      <c r="H140" s="462">
        <f t="shared" si="4"/>
        <v>439</v>
      </c>
      <c r="I140" s="463">
        <f t="shared" si="4"/>
        <v>300</v>
      </c>
      <c r="J140" s="464">
        <f t="shared" si="4"/>
        <v>195</v>
      </c>
      <c r="K140" s="462">
        <f t="shared" si="4"/>
        <v>0</v>
      </c>
      <c r="L140" s="463">
        <f t="shared" si="4"/>
        <v>0</v>
      </c>
      <c r="M140" s="464">
        <f t="shared" si="4"/>
        <v>0</v>
      </c>
      <c r="N140" s="464">
        <f>SUM(N141:N143)</f>
        <v>0</v>
      </c>
      <c r="O140" s="465">
        <f t="shared" si="4"/>
        <v>0</v>
      </c>
      <c r="P140" s="466">
        <f t="shared" si="4"/>
        <v>0</v>
      </c>
      <c r="Q140" s="467">
        <f>SUM(Q141:Q143)</f>
        <v>0</v>
      </c>
      <c r="R140" s="468">
        <f>SUM(R141:R144)</f>
        <v>0</v>
      </c>
      <c r="S140" s="97">
        <f>SUM(S141:S143)</f>
        <v>14164070</v>
      </c>
    </row>
    <row r="141" spans="1:19" ht="15" customHeight="1" x14ac:dyDescent="0.2">
      <c r="A141" s="563"/>
      <c r="B141" s="105" t="s">
        <v>221</v>
      </c>
      <c r="C141" s="384">
        <f>[11]B!C885-[11]B!C862-[11]B!C863</f>
        <v>863</v>
      </c>
      <c r="D141" s="384">
        <f>[11]B!D885-[11]B!D862-[11]B!D863</f>
        <v>863</v>
      </c>
      <c r="E141" s="384">
        <f>[11]B!E885-[11]B!E862-[11]B!E863</f>
        <v>863</v>
      </c>
      <c r="F141" s="384">
        <f>[11]B!F885-[11]B!F862-[11]B!F863</f>
        <v>0</v>
      </c>
      <c r="G141" s="384">
        <f>[11]B!G885-[11]B!G862-[11]B!G863</f>
        <v>0</v>
      </c>
      <c r="H141" s="406">
        <f>[11]B!AA885-[11]B!AA862-[11]B!AA863</f>
        <v>423</v>
      </c>
      <c r="I141" s="406">
        <f>[11]B!AB885-[11]B!AB862-[11]B!AB863</f>
        <v>287</v>
      </c>
      <c r="J141" s="406">
        <f>[11]B!AC885-[11]B!AC862-[11]B!AC863</f>
        <v>153</v>
      </c>
      <c r="K141" s="406">
        <f>[11]B!AD885-[11]B!AD862-[11]B!AD863</f>
        <v>0</v>
      </c>
      <c r="L141" s="406">
        <f>[11]B!AE885-[11]B!AE862-[11]B!AE863</f>
        <v>0</v>
      </c>
      <c r="M141" s="406">
        <f>[11]B!AF885-[11]B!AF862-[11]B!AF863</f>
        <v>0</v>
      </c>
      <c r="N141" s="406">
        <f>[11]B!AG885-[11]B!AG862-[11]B!AG863</f>
        <v>0</v>
      </c>
      <c r="O141" s="406">
        <f>[11]B!AH885-[11]B!AH862-[11]B!AH863</f>
        <v>0</v>
      </c>
      <c r="P141" s="406">
        <f>[11]B!AI885-[11]B!AI862-[11]B!AI863</f>
        <v>0</v>
      </c>
      <c r="Q141" s="406">
        <f>[11]B!AJ885-[11]B!AJ862-[11]B!AJ863</f>
        <v>0</v>
      </c>
      <c r="R141" s="407"/>
      <c r="S141" s="97">
        <f>[11]B!$AL$885-[11]B!$AL$862-[11]B!$AL$863</f>
        <v>12549530</v>
      </c>
    </row>
    <row r="142" spans="1:19" ht="15" customHeight="1" x14ac:dyDescent="0.2">
      <c r="A142" s="563"/>
      <c r="B142" s="105" t="s">
        <v>222</v>
      </c>
      <c r="C142" s="386">
        <f>[11]B!C862</f>
        <v>0</v>
      </c>
      <c r="D142" s="386">
        <f>[11]B!D862</f>
        <v>0</v>
      </c>
      <c r="E142" s="386">
        <f>[11]B!E862</f>
        <v>0</v>
      </c>
      <c r="F142" s="386">
        <f>[11]B!F862</f>
        <v>0</v>
      </c>
      <c r="G142" s="386">
        <f>[11]B!G862</f>
        <v>0</v>
      </c>
      <c r="H142" s="408">
        <f>[11]B!AA862</f>
        <v>0</v>
      </c>
      <c r="I142" s="408">
        <f>[11]B!AB862</f>
        <v>0</v>
      </c>
      <c r="J142" s="408">
        <f>[11]B!AC862</f>
        <v>0</v>
      </c>
      <c r="K142" s="408">
        <f>[11]B!AD862</f>
        <v>0</v>
      </c>
      <c r="L142" s="408">
        <f>[11]B!AE862</f>
        <v>0</v>
      </c>
      <c r="M142" s="408">
        <f>[11]B!AF862</f>
        <v>0</v>
      </c>
      <c r="N142" s="408">
        <f>[11]B!AG862</f>
        <v>0</v>
      </c>
      <c r="O142" s="408">
        <f>[11]B!AH862</f>
        <v>0</v>
      </c>
      <c r="P142" s="408">
        <f>[11]B!AI862</f>
        <v>0</v>
      </c>
      <c r="Q142" s="408">
        <f>[11]B!AJ862</f>
        <v>0</v>
      </c>
      <c r="R142" s="409"/>
      <c r="S142" s="97">
        <f>[11]B!$AL$862</f>
        <v>0</v>
      </c>
    </row>
    <row r="143" spans="1:19" ht="15" customHeight="1" x14ac:dyDescent="0.2">
      <c r="A143" s="563"/>
      <c r="B143" s="106" t="s">
        <v>223</v>
      </c>
      <c r="C143" s="388">
        <f>[11]B!C863</f>
        <v>71</v>
      </c>
      <c r="D143" s="388">
        <f>[11]B!D863</f>
        <v>71</v>
      </c>
      <c r="E143" s="388">
        <f>[11]B!E863</f>
        <v>71</v>
      </c>
      <c r="F143" s="388">
        <f>[11]B!F863</f>
        <v>0</v>
      </c>
      <c r="G143" s="388">
        <f>[11]B!G863</f>
        <v>0</v>
      </c>
      <c r="H143" s="410">
        <f>[11]B!AA863</f>
        <v>16</v>
      </c>
      <c r="I143" s="410">
        <f>[11]B!AB863</f>
        <v>13</v>
      </c>
      <c r="J143" s="410">
        <f>[11]B!AC863</f>
        <v>42</v>
      </c>
      <c r="K143" s="410">
        <f>[11]B!AD863</f>
        <v>0</v>
      </c>
      <c r="L143" s="410">
        <f>[11]B!AE863</f>
        <v>0</v>
      </c>
      <c r="M143" s="410">
        <f>[11]B!AF863</f>
        <v>0</v>
      </c>
      <c r="N143" s="410">
        <f>[11]B!AG863</f>
        <v>0</v>
      </c>
      <c r="O143" s="410">
        <f>[11]B!AH863</f>
        <v>0</v>
      </c>
      <c r="P143" s="410">
        <f>[11]B!AI863</f>
        <v>0</v>
      </c>
      <c r="Q143" s="410">
        <f>[11]B!AJ863</f>
        <v>0</v>
      </c>
      <c r="R143" s="411"/>
      <c r="S143" s="97">
        <f>[11]B!$AL$863</f>
        <v>1614540</v>
      </c>
    </row>
    <row r="144" spans="1:19" ht="15" customHeight="1" x14ac:dyDescent="0.2">
      <c r="A144" s="92" t="s">
        <v>198</v>
      </c>
      <c r="B144" s="114" t="s">
        <v>224</v>
      </c>
      <c r="C144" s="413">
        <f>[11]B!C926</f>
        <v>0</v>
      </c>
      <c r="D144" s="413">
        <f>[11]B!D926</f>
        <v>0</v>
      </c>
      <c r="E144" s="413">
        <f>[11]B!E926</f>
        <v>0</v>
      </c>
      <c r="F144" s="413">
        <f>[11]B!F926</f>
        <v>0</v>
      </c>
      <c r="G144" s="413">
        <f>[11]B!G926</f>
        <v>0</v>
      </c>
      <c r="H144" s="414">
        <f>[11]B!AA926</f>
        <v>0</v>
      </c>
      <c r="I144" s="414">
        <f>[11]B!AB926</f>
        <v>0</v>
      </c>
      <c r="J144" s="414">
        <f>[11]B!AC926</f>
        <v>0</v>
      </c>
      <c r="K144" s="414">
        <f>[11]B!AD926</f>
        <v>0</v>
      </c>
      <c r="L144" s="414">
        <f>[11]B!AE926</f>
        <v>0</v>
      </c>
      <c r="M144" s="414">
        <f>[11]B!AF926</f>
        <v>0</v>
      </c>
      <c r="N144" s="414">
        <f>[11]B!AG926</f>
        <v>0</v>
      </c>
      <c r="O144" s="414">
        <f>[11]B!AH926</f>
        <v>0</v>
      </c>
      <c r="P144" s="414">
        <f>[11]B!AI926</f>
        <v>34</v>
      </c>
      <c r="Q144" s="414">
        <f>[11]B!AJ926</f>
        <v>0</v>
      </c>
      <c r="R144" s="415"/>
      <c r="S144" s="97">
        <f>[11]B!$AL$926</f>
        <v>0</v>
      </c>
    </row>
    <row r="145" spans="1:24" s="117" customFormat="1" ht="15" customHeight="1" x14ac:dyDescent="0.2">
      <c r="A145" s="98"/>
      <c r="B145" s="115" t="s">
        <v>225</v>
      </c>
      <c r="C145" s="388">
        <f>[11]B!C970</f>
        <v>7</v>
      </c>
      <c r="D145" s="388">
        <f>[11]B!D970</f>
        <v>7</v>
      </c>
      <c r="E145" s="388">
        <f>[11]B!E970</f>
        <v>7</v>
      </c>
      <c r="F145" s="388">
        <f>[11]B!F970</f>
        <v>0</v>
      </c>
      <c r="G145" s="388">
        <f>[11]B!G970</f>
        <v>0</v>
      </c>
      <c r="H145" s="410">
        <f>[11]B!AA970</f>
        <v>3</v>
      </c>
      <c r="I145" s="410">
        <f>[11]B!AB970</f>
        <v>4</v>
      </c>
      <c r="J145" s="410">
        <f>[11]B!AC970</f>
        <v>0</v>
      </c>
      <c r="K145" s="410">
        <f>[11]B!AD970</f>
        <v>0</v>
      </c>
      <c r="L145" s="410">
        <f>[11]B!AE970</f>
        <v>0</v>
      </c>
      <c r="M145" s="410">
        <f>[11]B!AF970</f>
        <v>0</v>
      </c>
      <c r="N145" s="410">
        <f>[11]B!AG970</f>
        <v>0</v>
      </c>
      <c r="O145" s="410">
        <f>[11]B!AH970</f>
        <v>0</v>
      </c>
      <c r="P145" s="410">
        <f>[11]B!AI970</f>
        <v>0</v>
      </c>
      <c r="Q145" s="410">
        <f>[11]B!AJ970</f>
        <v>0</v>
      </c>
      <c r="R145" s="389"/>
      <c r="S145" s="116"/>
    </row>
    <row r="146" spans="1:24" s="117" customFormat="1" ht="15" customHeight="1" x14ac:dyDescent="0.2">
      <c r="A146" s="564" t="s">
        <v>226</v>
      </c>
      <c r="B146" s="565"/>
      <c r="C146" s="384">
        <f>[11]B!C655</f>
        <v>5063</v>
      </c>
      <c r="D146" s="384">
        <f>[11]B!D655</f>
        <v>4835</v>
      </c>
      <c r="E146" s="384">
        <f>[11]B!E655</f>
        <v>4835</v>
      </c>
      <c r="F146" s="384">
        <f>[11]B!F655</f>
        <v>0</v>
      </c>
      <c r="G146" s="384">
        <f>[11]B!G655</f>
        <v>228</v>
      </c>
      <c r="H146" s="406">
        <f>[11]B!AA655</f>
        <v>2817</v>
      </c>
      <c r="I146" s="406">
        <f>[11]B!AB655</f>
        <v>920</v>
      </c>
      <c r="J146" s="406">
        <f>[11]B!AC655</f>
        <v>1326</v>
      </c>
      <c r="K146" s="406">
        <f>[11]B!AD655</f>
        <v>0</v>
      </c>
      <c r="L146" s="406">
        <f>[11]B!AE655</f>
        <v>0</v>
      </c>
      <c r="M146" s="406">
        <f>[11]B!AF655</f>
        <v>0</v>
      </c>
      <c r="N146" s="406">
        <f>[11]B!AG655</f>
        <v>0</v>
      </c>
      <c r="O146" s="406">
        <f>[11]B!AH655</f>
        <v>0</v>
      </c>
      <c r="P146" s="406">
        <f>[11]B!AI655</f>
        <v>0</v>
      </c>
      <c r="Q146" s="406">
        <f>[11]B!AJ655</f>
        <v>0</v>
      </c>
      <c r="R146" s="385"/>
      <c r="S146" s="116"/>
    </row>
    <row r="147" spans="1:24" s="3" customFormat="1" ht="15" customHeight="1" x14ac:dyDescent="0.2">
      <c r="A147" s="566" t="s">
        <v>227</v>
      </c>
      <c r="B147" s="567"/>
      <c r="C147" s="416">
        <f>[11]B!C1206</f>
        <v>0</v>
      </c>
      <c r="D147" s="416">
        <f>[11]B!D1206</f>
        <v>0</v>
      </c>
      <c r="E147" s="416">
        <f>[11]B!E1206</f>
        <v>0</v>
      </c>
      <c r="F147" s="416">
        <f>[11]B!F1206</f>
        <v>0</v>
      </c>
      <c r="G147" s="416">
        <f>[11]B!G1206</f>
        <v>0</v>
      </c>
      <c r="H147" s="417">
        <f>[11]B!AA1206</f>
        <v>0</v>
      </c>
      <c r="I147" s="417">
        <f>[11]B!AB1206</f>
        <v>0</v>
      </c>
      <c r="J147" s="417">
        <f>[11]B!AC1206</f>
        <v>0</v>
      </c>
      <c r="K147" s="417">
        <f>[11]B!AD1206</f>
        <v>0</v>
      </c>
      <c r="L147" s="417">
        <f>[11]B!AE1206</f>
        <v>0</v>
      </c>
      <c r="M147" s="417">
        <f>[11]B!AF1206</f>
        <v>0</v>
      </c>
      <c r="N147" s="417">
        <f>[11]B!AG1206</f>
        <v>0</v>
      </c>
      <c r="O147" s="417">
        <f>[11]B!AH1206</f>
        <v>0</v>
      </c>
      <c r="P147" s="417">
        <f>[11]B!AI1206</f>
        <v>821</v>
      </c>
      <c r="Q147" s="417">
        <f>[11]B!AJ1206</f>
        <v>0</v>
      </c>
      <c r="R147" s="418"/>
      <c r="S147" s="118">
        <f>[11]B!$AL$1206</f>
        <v>0</v>
      </c>
      <c r="T147" s="75"/>
    </row>
    <row r="148" spans="1:24" ht="20.45" customHeight="1" x14ac:dyDescent="0.2">
      <c r="A148" s="3" t="s">
        <v>228</v>
      </c>
      <c r="C148" s="4"/>
      <c r="R148" s="119"/>
      <c r="U148" s="120"/>
    </row>
    <row r="149" spans="1:24" ht="24.95" customHeight="1" x14ac:dyDescent="0.2">
      <c r="A149" s="610" t="s">
        <v>229</v>
      </c>
      <c r="B149" s="611"/>
      <c r="C149" s="556" t="s">
        <v>160</v>
      </c>
      <c r="D149" s="588" t="s">
        <v>230</v>
      </c>
      <c r="E149" s="589"/>
      <c r="F149" s="589"/>
      <c r="G149" s="609"/>
      <c r="H149" s="612" t="s">
        <v>172</v>
      </c>
      <c r="I149" s="612"/>
      <c r="J149" s="613"/>
      <c r="K149" s="614" t="s">
        <v>173</v>
      </c>
      <c r="L149" s="614"/>
      <c r="M149" s="614"/>
      <c r="N149" s="596" t="s">
        <v>174</v>
      </c>
      <c r="O149" s="599" t="s">
        <v>175</v>
      </c>
      <c r="P149" s="600"/>
      <c r="Q149" s="568" t="s">
        <v>176</v>
      </c>
      <c r="R149" s="608" t="s">
        <v>7</v>
      </c>
      <c r="U149" s="120"/>
    </row>
    <row r="150" spans="1:24" ht="20.100000000000001" customHeight="1" x14ac:dyDescent="0.2">
      <c r="A150" s="610"/>
      <c r="B150" s="611"/>
      <c r="C150" s="557"/>
      <c r="D150" s="574" t="s">
        <v>178</v>
      </c>
      <c r="E150" s="588" t="s">
        <v>179</v>
      </c>
      <c r="F150" s="609"/>
      <c r="G150" s="574" t="s">
        <v>180</v>
      </c>
      <c r="H150" s="580" t="s">
        <v>181</v>
      </c>
      <c r="I150" s="582" t="s">
        <v>182</v>
      </c>
      <c r="J150" s="584" t="s">
        <v>183</v>
      </c>
      <c r="K150" s="586" t="s">
        <v>184</v>
      </c>
      <c r="L150" s="587" t="s">
        <v>185</v>
      </c>
      <c r="M150" s="601" t="s">
        <v>186</v>
      </c>
      <c r="N150" s="597"/>
      <c r="O150" s="602" t="s">
        <v>187</v>
      </c>
      <c r="P150" s="603" t="s">
        <v>188</v>
      </c>
      <c r="Q150" s="569"/>
      <c r="R150" s="608"/>
      <c r="U150" s="120"/>
    </row>
    <row r="151" spans="1:24" ht="20.100000000000001" customHeight="1" x14ac:dyDescent="0.2">
      <c r="A151" s="610"/>
      <c r="B151" s="611"/>
      <c r="C151" s="558"/>
      <c r="D151" s="575"/>
      <c r="E151" s="121" t="s">
        <v>189</v>
      </c>
      <c r="F151" s="89" t="s">
        <v>190</v>
      </c>
      <c r="G151" s="575"/>
      <c r="H151" s="581"/>
      <c r="I151" s="583"/>
      <c r="J151" s="585"/>
      <c r="K151" s="586"/>
      <c r="L151" s="587"/>
      <c r="M151" s="601"/>
      <c r="N151" s="598"/>
      <c r="O151" s="602"/>
      <c r="P151" s="603"/>
      <c r="Q151" s="570"/>
      <c r="R151" s="608"/>
      <c r="U151" s="120"/>
    </row>
    <row r="152" spans="1:24" ht="15" customHeight="1" x14ac:dyDescent="0.2">
      <c r="A152" s="604" t="s">
        <v>231</v>
      </c>
      <c r="B152" s="605"/>
      <c r="C152" s="419">
        <f>[11]B!C1048</f>
        <v>0</v>
      </c>
      <c r="D152" s="420">
        <f>[11]B!D1048</f>
        <v>0</v>
      </c>
      <c r="E152" s="420">
        <f>[11]B!E1048</f>
        <v>0</v>
      </c>
      <c r="F152" s="420">
        <f>[11]B!F1048</f>
        <v>0</v>
      </c>
      <c r="G152" s="420">
        <f>[11]B!G1048</f>
        <v>0</v>
      </c>
      <c r="H152" s="420">
        <f>[11]B!AA1048</f>
        <v>0</v>
      </c>
      <c r="I152" s="420">
        <f>[11]B!AB1048</f>
        <v>0</v>
      </c>
      <c r="J152" s="420">
        <f>[11]B!AC1048</f>
        <v>0</v>
      </c>
      <c r="K152" s="420">
        <f>[11]B!AD1048</f>
        <v>0</v>
      </c>
      <c r="L152" s="420">
        <f>[11]B!AE1048</f>
        <v>0</v>
      </c>
      <c r="M152" s="420">
        <f>[11]B!AF1048</f>
        <v>0</v>
      </c>
      <c r="N152" s="420">
        <f>[11]B!AG1048</f>
        <v>0</v>
      </c>
      <c r="O152" s="420">
        <f>[11]B!AH1048</f>
        <v>0</v>
      </c>
      <c r="P152" s="420">
        <f>[11]B!AI1048</f>
        <v>45</v>
      </c>
      <c r="Q152" s="420">
        <f>[11]B!AJ1048</f>
        <v>0</v>
      </c>
      <c r="R152" s="122">
        <f>[11]B!AL1048</f>
        <v>0</v>
      </c>
      <c r="U152" s="120"/>
    </row>
    <row r="153" spans="1:24" ht="15" customHeight="1" x14ac:dyDescent="0.2">
      <c r="A153" s="123" t="s">
        <v>232</v>
      </c>
      <c r="B153" s="124"/>
      <c r="C153" s="421"/>
      <c r="D153" s="422"/>
      <c r="E153" s="423"/>
      <c r="F153" s="424"/>
      <c r="G153" s="425"/>
      <c r="H153" s="423"/>
      <c r="I153" s="426"/>
      <c r="J153" s="424"/>
      <c r="K153" s="423"/>
      <c r="L153" s="426"/>
      <c r="M153" s="424"/>
      <c r="N153" s="427"/>
      <c r="O153" s="423"/>
      <c r="P153" s="424"/>
      <c r="Q153" s="428"/>
      <c r="R153" s="428"/>
      <c r="U153" s="120"/>
    </row>
    <row r="154" spans="1:24" ht="15" customHeight="1" x14ac:dyDescent="0.2">
      <c r="A154" s="604" t="s">
        <v>233</v>
      </c>
      <c r="B154" s="605"/>
      <c r="C154" s="429">
        <f>[11]B!C1054</f>
        <v>0</v>
      </c>
      <c r="D154" s="430">
        <f>[11]B!D1054</f>
        <v>0</v>
      </c>
      <c r="E154" s="430">
        <f>[11]B!E1054</f>
        <v>0</v>
      </c>
      <c r="F154" s="430">
        <f>[11]B!F1054</f>
        <v>0</v>
      </c>
      <c r="G154" s="430">
        <f>[11]B!G1054</f>
        <v>0</v>
      </c>
      <c r="H154" s="430">
        <f>[11]B!AA1054</f>
        <v>0</v>
      </c>
      <c r="I154" s="430">
        <f>[11]B!AB1054</f>
        <v>0</v>
      </c>
      <c r="J154" s="430">
        <f>[11]B!AC1054</f>
        <v>0</v>
      </c>
      <c r="K154" s="430">
        <f>[11]B!AD1054</f>
        <v>0</v>
      </c>
      <c r="L154" s="430">
        <f>[11]B!AE1054</f>
        <v>0</v>
      </c>
      <c r="M154" s="430">
        <f>[11]B!AF1054</f>
        <v>0</v>
      </c>
      <c r="N154" s="430">
        <f>[11]B!AG1054</f>
        <v>0</v>
      </c>
      <c r="O154" s="430">
        <f>[11]B!AH1054</f>
        <v>0</v>
      </c>
      <c r="P154" s="430">
        <f>[11]B!AI1054</f>
        <v>0</v>
      </c>
      <c r="Q154" s="430">
        <f>[11]B!AJ1054</f>
        <v>0</v>
      </c>
      <c r="R154" s="97">
        <f>[11]B!AL1054</f>
        <v>0</v>
      </c>
      <c r="U154" s="120"/>
    </row>
    <row r="155" spans="1:24" ht="15" customHeight="1" x14ac:dyDescent="0.2">
      <c r="A155" s="606" t="s">
        <v>234</v>
      </c>
      <c r="B155" s="607"/>
      <c r="C155" s="431">
        <f>[11]B!C1064</f>
        <v>0</v>
      </c>
      <c r="D155" s="432">
        <f>[11]B!D1064</f>
        <v>0</v>
      </c>
      <c r="E155" s="432">
        <f>[11]B!E1064</f>
        <v>0</v>
      </c>
      <c r="F155" s="432">
        <f>[11]B!F1064</f>
        <v>0</v>
      </c>
      <c r="G155" s="432">
        <f>[11]B!G1064</f>
        <v>0</v>
      </c>
      <c r="H155" s="432">
        <f>[11]B!AA1064</f>
        <v>0</v>
      </c>
      <c r="I155" s="432">
        <f>[11]B!AB1064</f>
        <v>0</v>
      </c>
      <c r="J155" s="432">
        <f>[11]B!AC1064</f>
        <v>0</v>
      </c>
      <c r="K155" s="432">
        <f>[11]B!AD1064</f>
        <v>0</v>
      </c>
      <c r="L155" s="432">
        <f>[11]B!AE1064</f>
        <v>0</v>
      </c>
      <c r="M155" s="432">
        <f>[11]B!AF1064</f>
        <v>0</v>
      </c>
      <c r="N155" s="432">
        <f>[11]B!AG1064</f>
        <v>0</v>
      </c>
      <c r="O155" s="432">
        <f>[11]B!AH1064</f>
        <v>0</v>
      </c>
      <c r="P155" s="432">
        <f>[11]B!AI1064</f>
        <v>0</v>
      </c>
      <c r="Q155" s="432">
        <f>[11]B!AJ1064</f>
        <v>0</v>
      </c>
      <c r="R155" s="97">
        <f>[11]B!AL1064</f>
        <v>0</v>
      </c>
      <c r="U155" s="120"/>
    </row>
    <row r="156" spans="1:24" ht="15" customHeight="1" x14ac:dyDescent="0.2">
      <c r="A156" s="606" t="s">
        <v>235</v>
      </c>
      <c r="B156" s="607"/>
      <c r="C156" s="433">
        <f>[11]B!C1087</f>
        <v>0</v>
      </c>
      <c r="D156" s="434">
        <f>[11]B!D1087</f>
        <v>0</v>
      </c>
      <c r="E156" s="434">
        <f>[11]B!E1087</f>
        <v>0</v>
      </c>
      <c r="F156" s="434">
        <f>[11]B!F1087</f>
        <v>0</v>
      </c>
      <c r="G156" s="434">
        <f>[11]B!G1087</f>
        <v>0</v>
      </c>
      <c r="H156" s="434">
        <f>[11]B!AA1087</f>
        <v>0</v>
      </c>
      <c r="I156" s="434">
        <f>[11]B!AB1087</f>
        <v>0</v>
      </c>
      <c r="J156" s="434">
        <f>[11]B!AC1087</f>
        <v>0</v>
      </c>
      <c r="K156" s="434">
        <f>[11]B!AD1087</f>
        <v>0</v>
      </c>
      <c r="L156" s="434">
        <f>[11]B!AE1087</f>
        <v>0</v>
      </c>
      <c r="M156" s="434">
        <f>[11]B!AF1087</f>
        <v>0</v>
      </c>
      <c r="N156" s="434">
        <f>[11]B!AG1087</f>
        <v>0</v>
      </c>
      <c r="O156" s="434">
        <f>[11]B!AH1087</f>
        <v>0</v>
      </c>
      <c r="P156" s="434">
        <f>[11]B!AI1087</f>
        <v>0</v>
      </c>
      <c r="Q156" s="434">
        <f>[11]B!AJ1087</f>
        <v>0</v>
      </c>
      <c r="R156" s="97">
        <f>[11]B!AL1086</f>
        <v>0</v>
      </c>
      <c r="U156" s="120"/>
    </row>
    <row r="157" spans="1:24" ht="15" customHeight="1" x14ac:dyDescent="0.2">
      <c r="A157" s="559" t="s">
        <v>79</v>
      </c>
      <c r="B157" s="620"/>
      <c r="C157" s="435">
        <f t="shared" ref="C157:R157" si="5">SUM(C152+C154+C155+C156)</f>
        <v>0</v>
      </c>
      <c r="D157" s="435">
        <f t="shared" si="5"/>
        <v>0</v>
      </c>
      <c r="E157" s="435">
        <f t="shared" si="5"/>
        <v>0</v>
      </c>
      <c r="F157" s="435">
        <f t="shared" si="5"/>
        <v>0</v>
      </c>
      <c r="G157" s="435">
        <f t="shared" si="5"/>
        <v>0</v>
      </c>
      <c r="H157" s="435">
        <f t="shared" si="5"/>
        <v>0</v>
      </c>
      <c r="I157" s="435">
        <f t="shared" si="5"/>
        <v>0</v>
      </c>
      <c r="J157" s="435">
        <f t="shared" si="5"/>
        <v>0</v>
      </c>
      <c r="K157" s="435">
        <f t="shared" si="5"/>
        <v>0</v>
      </c>
      <c r="L157" s="435">
        <f t="shared" si="5"/>
        <v>0</v>
      </c>
      <c r="M157" s="435">
        <f t="shared" si="5"/>
        <v>0</v>
      </c>
      <c r="N157" s="435">
        <f t="shared" si="5"/>
        <v>0</v>
      </c>
      <c r="O157" s="435">
        <f t="shared" si="5"/>
        <v>0</v>
      </c>
      <c r="P157" s="435">
        <f t="shared" si="5"/>
        <v>45</v>
      </c>
      <c r="Q157" s="435">
        <f t="shared" si="5"/>
        <v>0</v>
      </c>
      <c r="R157" s="122">
        <f t="shared" si="5"/>
        <v>0</v>
      </c>
      <c r="U157" s="120"/>
    </row>
    <row r="158" spans="1:24" s="72" customFormat="1" ht="24.95" customHeight="1" x14ac:dyDescent="0.2">
      <c r="A158" s="67" t="s">
        <v>236</v>
      </c>
      <c r="B158" s="126"/>
      <c r="C158" s="126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/>
      <c r="O158" s="265"/>
      <c r="P158" s="265"/>
      <c r="Q158" s="265"/>
      <c r="R158" s="265"/>
      <c r="S158" s="5"/>
      <c r="T158" s="5"/>
      <c r="X158" s="5"/>
    </row>
    <row r="159" spans="1:24" ht="24" customHeight="1" x14ac:dyDescent="0.2">
      <c r="A159" s="610" t="s">
        <v>237</v>
      </c>
      <c r="B159" s="611"/>
      <c r="C159" s="556" t="s">
        <v>160</v>
      </c>
      <c r="D159" s="621" t="s">
        <v>230</v>
      </c>
      <c r="E159" s="621"/>
      <c r="F159" s="621"/>
      <c r="G159" s="621"/>
      <c r="H159" s="612" t="s">
        <v>172</v>
      </c>
      <c r="I159" s="612"/>
      <c r="J159" s="613"/>
      <c r="K159" s="614" t="s">
        <v>173</v>
      </c>
      <c r="L159" s="614"/>
      <c r="M159" s="614"/>
      <c r="N159" s="596" t="s">
        <v>174</v>
      </c>
      <c r="O159" s="599" t="s">
        <v>175</v>
      </c>
      <c r="P159" s="600"/>
      <c r="Q159" s="568" t="s">
        <v>176</v>
      </c>
      <c r="R159" s="608" t="s">
        <v>7</v>
      </c>
    </row>
    <row r="160" spans="1:24" ht="20.100000000000001" customHeight="1" x14ac:dyDescent="0.2">
      <c r="A160" s="610"/>
      <c r="B160" s="611"/>
      <c r="C160" s="557"/>
      <c r="D160" s="615" t="s">
        <v>238</v>
      </c>
      <c r="E160" s="617" t="s">
        <v>179</v>
      </c>
      <c r="F160" s="577"/>
      <c r="G160" s="618" t="s">
        <v>239</v>
      </c>
      <c r="H160" s="580" t="s">
        <v>181</v>
      </c>
      <c r="I160" s="582" t="s">
        <v>182</v>
      </c>
      <c r="J160" s="584" t="s">
        <v>183</v>
      </c>
      <c r="K160" s="586" t="s">
        <v>184</v>
      </c>
      <c r="L160" s="587" t="s">
        <v>185</v>
      </c>
      <c r="M160" s="601" t="s">
        <v>186</v>
      </c>
      <c r="N160" s="597"/>
      <c r="O160" s="602" t="s">
        <v>187</v>
      </c>
      <c r="P160" s="603" t="s">
        <v>188</v>
      </c>
      <c r="Q160" s="569"/>
      <c r="R160" s="608"/>
      <c r="S160" s="127"/>
      <c r="T160" s="72"/>
    </row>
    <row r="161" spans="1:22" ht="20.100000000000001" customHeight="1" x14ac:dyDescent="0.2">
      <c r="A161" s="610"/>
      <c r="B161" s="611"/>
      <c r="C161" s="558"/>
      <c r="D161" s="616"/>
      <c r="E161" s="121" t="s">
        <v>189</v>
      </c>
      <c r="F161" s="89" t="s">
        <v>190</v>
      </c>
      <c r="G161" s="619"/>
      <c r="H161" s="581"/>
      <c r="I161" s="583"/>
      <c r="J161" s="585"/>
      <c r="K161" s="586"/>
      <c r="L161" s="587"/>
      <c r="M161" s="601"/>
      <c r="N161" s="598"/>
      <c r="O161" s="602"/>
      <c r="P161" s="603"/>
      <c r="Q161" s="570"/>
      <c r="R161" s="608"/>
      <c r="S161" s="119"/>
    </row>
    <row r="162" spans="1:22" ht="15" customHeight="1" x14ac:dyDescent="0.2">
      <c r="A162" s="266">
        <v>1901023</v>
      </c>
      <c r="B162" s="267" t="s">
        <v>240</v>
      </c>
      <c r="C162" s="268">
        <f>[11]B!C2450</f>
        <v>13</v>
      </c>
      <c r="D162" s="268">
        <f>[11]B!D2450</f>
        <v>13</v>
      </c>
      <c r="E162" s="269">
        <f>[11]B!E2450</f>
        <v>13</v>
      </c>
      <c r="F162" s="269">
        <f>[11]B!F2450</f>
        <v>0</v>
      </c>
      <c r="G162" s="269">
        <f>[11]B!G2450</f>
        <v>0</v>
      </c>
      <c r="H162" s="270">
        <f>[11]B!AA2450</f>
        <v>13</v>
      </c>
      <c r="I162" s="270">
        <f>[11]B!AB2450</f>
        <v>0</v>
      </c>
      <c r="J162" s="270">
        <f>[11]B!AC2450</f>
        <v>0</v>
      </c>
      <c r="K162" s="270">
        <f>[11]B!AD2450</f>
        <v>0</v>
      </c>
      <c r="L162" s="270">
        <f>[11]B!AE2450</f>
        <v>0</v>
      </c>
      <c r="M162" s="270">
        <f>[11]B!AF2450</f>
        <v>0</v>
      </c>
      <c r="N162" s="270">
        <f>[11]B!AG2450</f>
        <v>0</v>
      </c>
      <c r="O162" s="270">
        <f>[11]B!AH2450</f>
        <v>0</v>
      </c>
      <c r="P162" s="270">
        <f>[11]B!AI2450</f>
        <v>0</v>
      </c>
      <c r="Q162" s="270">
        <f>[11]B!AJ2450</f>
        <v>0</v>
      </c>
      <c r="R162" s="128">
        <f>[11]B!$AL$2450</f>
        <v>660010</v>
      </c>
    </row>
    <row r="163" spans="1:22" ht="15" customHeight="1" x14ac:dyDescent="0.2">
      <c r="A163" s="271">
        <v>1901024</v>
      </c>
      <c r="B163" s="272" t="s">
        <v>241</v>
      </c>
      <c r="C163" s="268">
        <f>[11]B!C2451</f>
        <v>0</v>
      </c>
      <c r="D163" s="268">
        <f>[11]B!D2451</f>
        <v>0</v>
      </c>
      <c r="E163" s="269">
        <f>[11]B!E2451</f>
        <v>0</v>
      </c>
      <c r="F163" s="269">
        <f>[11]B!F2451</f>
        <v>0</v>
      </c>
      <c r="G163" s="269">
        <f>[11]B!G2451</f>
        <v>0</v>
      </c>
      <c r="H163" s="270">
        <f>[11]B!AA2451</f>
        <v>0</v>
      </c>
      <c r="I163" s="270">
        <f>[11]B!AB2451</f>
        <v>0</v>
      </c>
      <c r="J163" s="270">
        <f>[11]B!AC2451</f>
        <v>0</v>
      </c>
      <c r="K163" s="270">
        <f>[11]B!AD2451</f>
        <v>0</v>
      </c>
      <c r="L163" s="270">
        <f>[11]B!AE2451</f>
        <v>0</v>
      </c>
      <c r="M163" s="270">
        <f>[11]B!AF2451</f>
        <v>0</v>
      </c>
      <c r="N163" s="270">
        <f>[11]B!AG2451</f>
        <v>0</v>
      </c>
      <c r="O163" s="270">
        <f>[11]B!AH2451</f>
        <v>0</v>
      </c>
      <c r="P163" s="270">
        <f>[11]B!AI2451</f>
        <v>0</v>
      </c>
      <c r="Q163" s="270">
        <f>[11]B!AJ2451</f>
        <v>0</v>
      </c>
      <c r="R163" s="129">
        <f>[11]B!$AL$2451</f>
        <v>0</v>
      </c>
    </row>
    <row r="164" spans="1:22" ht="15" customHeight="1" x14ac:dyDescent="0.2">
      <c r="A164" s="271">
        <v>1901025</v>
      </c>
      <c r="B164" s="272" t="s">
        <v>242</v>
      </c>
      <c r="C164" s="268">
        <f>[11]B!C2452</f>
        <v>0</v>
      </c>
      <c r="D164" s="268">
        <f>[11]B!D2452</f>
        <v>0</v>
      </c>
      <c r="E164" s="269">
        <f>[11]B!E2452</f>
        <v>0</v>
      </c>
      <c r="F164" s="269">
        <f>[11]B!F2452</f>
        <v>0</v>
      </c>
      <c r="G164" s="269">
        <f>[11]B!G2452</f>
        <v>0</v>
      </c>
      <c r="H164" s="270">
        <f>[11]B!AA2452</f>
        <v>0</v>
      </c>
      <c r="I164" s="270">
        <f>[11]B!AB2452</f>
        <v>0</v>
      </c>
      <c r="J164" s="270">
        <f>[11]B!AC2452</f>
        <v>0</v>
      </c>
      <c r="K164" s="270">
        <f>[11]B!AD2452</f>
        <v>0</v>
      </c>
      <c r="L164" s="270">
        <f>[11]B!AE2452</f>
        <v>0</v>
      </c>
      <c r="M164" s="270">
        <f>[11]B!AF2452</f>
        <v>0</v>
      </c>
      <c r="N164" s="270">
        <f>[11]B!AG2452</f>
        <v>0</v>
      </c>
      <c r="O164" s="270">
        <f>[11]B!AH2452</f>
        <v>0</v>
      </c>
      <c r="P164" s="270">
        <f>[11]B!AI2452</f>
        <v>0</v>
      </c>
      <c r="Q164" s="270">
        <f>[11]B!AJ2452</f>
        <v>0</v>
      </c>
      <c r="R164" s="129">
        <f>[11]B!$AL$2452</f>
        <v>0</v>
      </c>
    </row>
    <row r="165" spans="1:22" ht="15" customHeight="1" x14ac:dyDescent="0.2">
      <c r="A165" s="271">
        <v>1901026</v>
      </c>
      <c r="B165" s="272" t="s">
        <v>243</v>
      </c>
      <c r="C165" s="268">
        <f>[11]B!C2453</f>
        <v>0</v>
      </c>
      <c r="D165" s="268">
        <f>[11]B!D2453</f>
        <v>0</v>
      </c>
      <c r="E165" s="269">
        <f>[11]B!E2453</f>
        <v>0</v>
      </c>
      <c r="F165" s="269">
        <f>[11]B!F2453</f>
        <v>0</v>
      </c>
      <c r="G165" s="269">
        <f>[11]B!G2453</f>
        <v>0</v>
      </c>
      <c r="H165" s="270">
        <f>[11]B!AA2453</f>
        <v>0</v>
      </c>
      <c r="I165" s="270">
        <f>[11]B!AB2453</f>
        <v>0</v>
      </c>
      <c r="J165" s="270">
        <f>[11]B!AC2453</f>
        <v>0</v>
      </c>
      <c r="K165" s="270">
        <f>[11]B!AD2453</f>
        <v>0</v>
      </c>
      <c r="L165" s="270">
        <f>[11]B!AE2453</f>
        <v>0</v>
      </c>
      <c r="M165" s="270">
        <f>[11]B!AF2453</f>
        <v>0</v>
      </c>
      <c r="N165" s="270">
        <f>[11]B!AG2453</f>
        <v>0</v>
      </c>
      <c r="O165" s="270">
        <f>[11]B!AH2453</f>
        <v>0</v>
      </c>
      <c r="P165" s="270">
        <f>[11]B!AI2453</f>
        <v>0</v>
      </c>
      <c r="Q165" s="270">
        <f>[11]B!AJ2453</f>
        <v>0</v>
      </c>
      <c r="R165" s="129">
        <f>[11]B!$AL$2453</f>
        <v>0</v>
      </c>
    </row>
    <row r="166" spans="1:22" ht="15" customHeight="1" x14ac:dyDescent="0.2">
      <c r="A166" s="271">
        <v>1901126</v>
      </c>
      <c r="B166" s="272" t="s">
        <v>244</v>
      </c>
      <c r="C166" s="268">
        <f>[11]B!C2454</f>
        <v>0</v>
      </c>
      <c r="D166" s="268">
        <f>[11]B!D2454</f>
        <v>0</v>
      </c>
      <c r="E166" s="269">
        <f>[11]B!E2454</f>
        <v>0</v>
      </c>
      <c r="F166" s="269">
        <f>[11]B!F2454</f>
        <v>0</v>
      </c>
      <c r="G166" s="269">
        <f>[11]B!G2454</f>
        <v>0</v>
      </c>
      <c r="H166" s="270">
        <f>[11]B!AA2454</f>
        <v>0</v>
      </c>
      <c r="I166" s="270">
        <f>[11]B!AB2454</f>
        <v>0</v>
      </c>
      <c r="J166" s="270">
        <f>[11]B!AC2454</f>
        <v>0</v>
      </c>
      <c r="K166" s="270">
        <f>[11]B!AD2454</f>
        <v>0</v>
      </c>
      <c r="L166" s="270">
        <f>[11]B!AE2454</f>
        <v>0</v>
      </c>
      <c r="M166" s="270">
        <f>[11]B!AF2454</f>
        <v>0</v>
      </c>
      <c r="N166" s="270">
        <f>[11]B!AG2454</f>
        <v>0</v>
      </c>
      <c r="O166" s="270">
        <f>[11]B!AH2454</f>
        <v>0</v>
      </c>
      <c r="P166" s="270">
        <f>[11]B!AI2454</f>
        <v>0</v>
      </c>
      <c r="Q166" s="270">
        <f>[11]B!AJ2454</f>
        <v>0</v>
      </c>
      <c r="R166" s="129">
        <f>[11]B!$AL$2454</f>
        <v>0</v>
      </c>
    </row>
    <row r="167" spans="1:22" ht="15" customHeight="1" x14ac:dyDescent="0.2">
      <c r="A167" s="271">
        <v>1901027</v>
      </c>
      <c r="B167" s="272" t="s">
        <v>245</v>
      </c>
      <c r="C167" s="268">
        <f>[11]B!C2455</f>
        <v>0</v>
      </c>
      <c r="D167" s="268">
        <f>[11]B!D2455</f>
        <v>0</v>
      </c>
      <c r="E167" s="269">
        <f>[11]B!E2455</f>
        <v>0</v>
      </c>
      <c r="F167" s="269">
        <f>[11]B!F2455</f>
        <v>0</v>
      </c>
      <c r="G167" s="269">
        <f>[11]B!G2455</f>
        <v>0</v>
      </c>
      <c r="H167" s="270">
        <f>[11]B!AA2455</f>
        <v>0</v>
      </c>
      <c r="I167" s="270">
        <f>[11]B!AB2455</f>
        <v>0</v>
      </c>
      <c r="J167" s="270">
        <f>[11]B!AC2455</f>
        <v>0</v>
      </c>
      <c r="K167" s="270">
        <f>[11]B!AD2455</f>
        <v>0</v>
      </c>
      <c r="L167" s="270">
        <f>[11]B!AE2455</f>
        <v>0</v>
      </c>
      <c r="M167" s="270">
        <f>[11]B!AF2455</f>
        <v>0</v>
      </c>
      <c r="N167" s="270">
        <f>[11]B!AG2455</f>
        <v>0</v>
      </c>
      <c r="O167" s="270">
        <f>[11]B!AH2455</f>
        <v>0</v>
      </c>
      <c r="P167" s="270">
        <f>[11]B!AI2455</f>
        <v>0</v>
      </c>
      <c r="Q167" s="270">
        <f>[11]B!AJ2455</f>
        <v>0</v>
      </c>
      <c r="R167" s="129">
        <f>[11]B!$AL$2455</f>
        <v>0</v>
      </c>
    </row>
    <row r="168" spans="1:22" ht="15" customHeight="1" x14ac:dyDescent="0.2">
      <c r="A168" s="271">
        <v>1901028</v>
      </c>
      <c r="B168" s="272" t="s">
        <v>246</v>
      </c>
      <c r="C168" s="268">
        <f>[11]B!C2456</f>
        <v>0</v>
      </c>
      <c r="D168" s="268">
        <f>[11]B!D2456</f>
        <v>0</v>
      </c>
      <c r="E168" s="269">
        <f>[11]B!E2456</f>
        <v>0</v>
      </c>
      <c r="F168" s="269">
        <f>[11]B!F2456</f>
        <v>0</v>
      </c>
      <c r="G168" s="269">
        <f>[11]B!G2456</f>
        <v>0</v>
      </c>
      <c r="H168" s="270">
        <f>[11]B!AA2456</f>
        <v>0</v>
      </c>
      <c r="I168" s="270">
        <f>[11]B!AB2456</f>
        <v>0</v>
      </c>
      <c r="J168" s="270">
        <f>[11]B!AC2456</f>
        <v>0</v>
      </c>
      <c r="K168" s="270">
        <f>[11]B!AD2456</f>
        <v>0</v>
      </c>
      <c r="L168" s="270">
        <f>[11]B!AE2456</f>
        <v>0</v>
      </c>
      <c r="M168" s="270">
        <f>[11]B!AF2456</f>
        <v>0</v>
      </c>
      <c r="N168" s="270">
        <f>[11]B!AG2456</f>
        <v>0</v>
      </c>
      <c r="O168" s="270">
        <f>[11]B!AH2456</f>
        <v>0</v>
      </c>
      <c r="P168" s="270">
        <f>[11]B!AI2456</f>
        <v>0</v>
      </c>
      <c r="Q168" s="270">
        <f>[11]B!AJ2456</f>
        <v>0</v>
      </c>
      <c r="R168" s="129">
        <f>[11]B!$AL$2456</f>
        <v>0</v>
      </c>
    </row>
    <row r="169" spans="1:22" ht="15" customHeight="1" x14ac:dyDescent="0.2">
      <c r="A169" s="273">
        <v>1901029</v>
      </c>
      <c r="B169" s="274" t="s">
        <v>247</v>
      </c>
      <c r="C169" s="268">
        <f>[11]B!C2457</f>
        <v>0</v>
      </c>
      <c r="D169" s="268">
        <f>[11]B!D2457</f>
        <v>0</v>
      </c>
      <c r="E169" s="269">
        <f>[11]B!E2457</f>
        <v>0</v>
      </c>
      <c r="F169" s="269">
        <f>[11]B!F2457</f>
        <v>0</v>
      </c>
      <c r="G169" s="269">
        <f>[11]B!G2457</f>
        <v>0</v>
      </c>
      <c r="H169" s="270">
        <f>[11]B!AA2457</f>
        <v>0</v>
      </c>
      <c r="I169" s="270">
        <f>[11]B!AB2457</f>
        <v>0</v>
      </c>
      <c r="J169" s="270">
        <f>[11]B!AC2457</f>
        <v>0</v>
      </c>
      <c r="K169" s="270">
        <f>[11]B!AD2457</f>
        <v>0</v>
      </c>
      <c r="L169" s="270">
        <f>[11]B!AE2457</f>
        <v>0</v>
      </c>
      <c r="M169" s="270">
        <f>[11]B!AF2457</f>
        <v>0</v>
      </c>
      <c r="N169" s="270">
        <f>[11]B!AG2457</f>
        <v>0</v>
      </c>
      <c r="O169" s="270">
        <f>[11]B!AH2457</f>
        <v>0</v>
      </c>
      <c r="P169" s="270">
        <f>[11]B!AI2457</f>
        <v>0</v>
      </c>
      <c r="Q169" s="270">
        <f>[11]B!AJ2457</f>
        <v>0</v>
      </c>
      <c r="R169" s="130">
        <f>[11]B!$AL$2457</f>
        <v>0</v>
      </c>
    </row>
    <row r="170" spans="1:22" s="394" customFormat="1" ht="15" customHeight="1" x14ac:dyDescent="0.2">
      <c r="A170" s="713" t="s">
        <v>160</v>
      </c>
      <c r="B170" s="714"/>
      <c r="C170" s="275">
        <f>SUM(C162:C169)</f>
        <v>13</v>
      </c>
      <c r="D170" s="436">
        <f>SUM(D162:D169)</f>
        <v>13</v>
      </c>
      <c r="E170" s="437">
        <f t="shared" ref="E170:Q170" si="6">SUM(E162:E169)</f>
        <v>13</v>
      </c>
      <c r="F170" s="437">
        <f t="shared" si="6"/>
        <v>0</v>
      </c>
      <c r="G170" s="437">
        <f t="shared" si="6"/>
        <v>0</v>
      </c>
      <c r="H170" s="437">
        <f t="shared" si="6"/>
        <v>13</v>
      </c>
      <c r="I170" s="437">
        <f t="shared" si="6"/>
        <v>0</v>
      </c>
      <c r="J170" s="437">
        <f t="shared" si="6"/>
        <v>0</v>
      </c>
      <c r="K170" s="437">
        <f t="shared" si="6"/>
        <v>0</v>
      </c>
      <c r="L170" s="437">
        <f t="shared" si="6"/>
        <v>0</v>
      </c>
      <c r="M170" s="437">
        <f t="shared" si="6"/>
        <v>0</v>
      </c>
      <c r="N170" s="437">
        <f t="shared" si="6"/>
        <v>0</v>
      </c>
      <c r="O170" s="437">
        <f t="shared" si="6"/>
        <v>0</v>
      </c>
      <c r="P170" s="435">
        <f t="shared" si="6"/>
        <v>0</v>
      </c>
      <c r="Q170" s="435">
        <f t="shared" si="6"/>
        <v>0</v>
      </c>
      <c r="R170" s="86">
        <f>SUM(R162:R169)</f>
        <v>660010</v>
      </c>
      <c r="S170" s="5"/>
      <c r="T170" s="5"/>
    </row>
    <row r="171" spans="1:22" ht="24.95" customHeight="1" x14ac:dyDescent="0.2">
      <c r="A171" s="624" t="s">
        <v>248</v>
      </c>
      <c r="B171" s="624"/>
      <c r="C171" s="133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134"/>
      <c r="O171" s="260"/>
      <c r="P171" s="260"/>
      <c r="R171" s="135"/>
    </row>
    <row r="172" spans="1:22" ht="24.95" customHeight="1" x14ac:dyDescent="0.2">
      <c r="A172" s="550" t="s">
        <v>249</v>
      </c>
      <c r="B172" s="625"/>
      <c r="C172" s="628" t="s">
        <v>5</v>
      </c>
      <c r="D172" s="574" t="s">
        <v>178</v>
      </c>
      <c r="E172" s="632" t="s">
        <v>250</v>
      </c>
      <c r="F172" s="632"/>
      <c r="G172" s="632"/>
      <c r="H172" s="632"/>
      <c r="I172" s="632"/>
      <c r="J172" s="633"/>
      <c r="K172" s="634" t="s">
        <v>251</v>
      </c>
      <c r="L172" s="637" t="s">
        <v>173</v>
      </c>
      <c r="M172" s="638"/>
      <c r="N172" s="639"/>
      <c r="O172" s="596" t="s">
        <v>174</v>
      </c>
      <c r="P172" s="656" t="s">
        <v>175</v>
      </c>
      <c r="Q172" s="657"/>
      <c r="R172" s="568" t="s">
        <v>176</v>
      </c>
      <c r="S172" s="571" t="s">
        <v>252</v>
      </c>
      <c r="T172" s="571" t="s">
        <v>253</v>
      </c>
      <c r="U172" s="571" t="s">
        <v>254</v>
      </c>
      <c r="V172" s="571" t="s">
        <v>7</v>
      </c>
    </row>
    <row r="173" spans="1:22" ht="20.100000000000001" customHeight="1" x14ac:dyDescent="0.2">
      <c r="A173" s="552"/>
      <c r="B173" s="626"/>
      <c r="C173" s="629"/>
      <c r="D173" s="631"/>
      <c r="E173" s="654" t="s">
        <v>255</v>
      </c>
      <c r="F173" s="655"/>
      <c r="G173" s="655"/>
      <c r="H173" s="655" t="s">
        <v>256</v>
      </c>
      <c r="I173" s="655"/>
      <c r="J173" s="655"/>
      <c r="K173" s="635"/>
      <c r="L173" s="640"/>
      <c r="M173" s="641"/>
      <c r="N173" s="642"/>
      <c r="O173" s="597"/>
      <c r="P173" s="658"/>
      <c r="Q173" s="659"/>
      <c r="R173" s="569"/>
      <c r="S173" s="572"/>
      <c r="T173" s="572"/>
      <c r="U173" s="572"/>
      <c r="V173" s="572"/>
    </row>
    <row r="174" spans="1:22" ht="41.25" customHeight="1" x14ac:dyDescent="0.2">
      <c r="A174" s="554"/>
      <c r="B174" s="627"/>
      <c r="C174" s="630"/>
      <c r="D174" s="575"/>
      <c r="E174" s="136" t="s">
        <v>189</v>
      </c>
      <c r="F174" s="137" t="s">
        <v>190</v>
      </c>
      <c r="G174" s="481" t="s">
        <v>239</v>
      </c>
      <c r="H174" s="136" t="s">
        <v>189</v>
      </c>
      <c r="I174" s="137" t="s">
        <v>190</v>
      </c>
      <c r="J174" s="481" t="s">
        <v>239</v>
      </c>
      <c r="K174" s="636"/>
      <c r="L174" s="473" t="s">
        <v>184</v>
      </c>
      <c r="M174" s="474" t="s">
        <v>185</v>
      </c>
      <c r="N174" s="475" t="s">
        <v>186</v>
      </c>
      <c r="O174" s="598"/>
      <c r="P174" s="476" t="s">
        <v>187</v>
      </c>
      <c r="Q174" s="477" t="s">
        <v>188</v>
      </c>
      <c r="R174" s="570"/>
      <c r="S174" s="653"/>
      <c r="T174" s="653"/>
      <c r="U174" s="653"/>
      <c r="V174" s="653"/>
    </row>
    <row r="175" spans="1:22" ht="15" customHeight="1" x14ac:dyDescent="0.2">
      <c r="A175" s="142" t="s">
        <v>257</v>
      </c>
      <c r="B175" s="143" t="s">
        <v>258</v>
      </c>
      <c r="C175" s="438">
        <f>[11]B!$C$1380</f>
        <v>0</v>
      </c>
      <c r="D175" s="279">
        <f>[11]B!H1380</f>
        <v>0</v>
      </c>
      <c r="E175" s="280">
        <f>[11]B!I1380</f>
        <v>0</v>
      </c>
      <c r="F175" s="280">
        <f>[11]B!J1380</f>
        <v>0</v>
      </c>
      <c r="G175" s="280">
        <f>[11]B!K1380</f>
        <v>0</v>
      </c>
      <c r="H175" s="280">
        <f>[11]B!L1380</f>
        <v>0</v>
      </c>
      <c r="I175" s="280">
        <f>[11]B!M1380</f>
        <v>0</v>
      </c>
      <c r="J175" s="280">
        <f>[11]B!N1380</f>
        <v>0</v>
      </c>
      <c r="K175" s="281"/>
      <c r="L175" s="280">
        <f>[11]B!AD1380</f>
        <v>0</v>
      </c>
      <c r="M175" s="280">
        <f>[11]B!AE1380</f>
        <v>0</v>
      </c>
      <c r="N175" s="280">
        <f>[11]B!AF1380</f>
        <v>0</v>
      </c>
      <c r="O175" s="280">
        <f>[11]B!AG1380</f>
        <v>0</v>
      </c>
      <c r="P175" s="280">
        <f>[11]B!AH1380</f>
        <v>0</v>
      </c>
      <c r="Q175" s="280">
        <f>[11]B!AI1380</f>
        <v>0</v>
      </c>
      <c r="R175" s="280">
        <f>[11]B!AJ1380</f>
        <v>0</v>
      </c>
      <c r="S175" s="439">
        <f>[11]B!$I$1380</f>
        <v>0</v>
      </c>
      <c r="T175" s="439">
        <f>[11]B!$L$1380</f>
        <v>0</v>
      </c>
      <c r="U175" s="144"/>
      <c r="V175" s="97">
        <f>[11]B!$AL$1380</f>
        <v>0</v>
      </c>
    </row>
    <row r="176" spans="1:22" ht="15" customHeight="1" x14ac:dyDescent="0.2">
      <c r="A176" s="145" t="s">
        <v>259</v>
      </c>
      <c r="B176" s="146" t="s">
        <v>260</v>
      </c>
      <c r="C176" s="279">
        <f>[11]B!C1514</f>
        <v>104</v>
      </c>
      <c r="D176" s="279">
        <f>[11]B!H1514</f>
        <v>79</v>
      </c>
      <c r="E176" s="282">
        <f>[11]B!I1514</f>
        <v>64</v>
      </c>
      <c r="F176" s="282">
        <f>[11]B!J1514</f>
        <v>15</v>
      </c>
      <c r="G176" s="282">
        <f>[11]B!K1514</f>
        <v>1</v>
      </c>
      <c r="H176" s="282">
        <f>[11]B!L1514</f>
        <v>17</v>
      </c>
      <c r="I176" s="282">
        <f>[11]B!M1514</f>
        <v>7</v>
      </c>
      <c r="J176" s="282">
        <f>[11]B!N1514</f>
        <v>0</v>
      </c>
      <c r="K176" s="282">
        <v>38</v>
      </c>
      <c r="L176" s="282">
        <f>[11]B!AD1514</f>
        <v>5</v>
      </c>
      <c r="M176" s="282">
        <f>[11]B!AE1514</f>
        <v>0</v>
      </c>
      <c r="N176" s="282">
        <f>[11]B!AF1514</f>
        <v>0</v>
      </c>
      <c r="O176" s="282">
        <f>[11]B!AG1514</f>
        <v>0</v>
      </c>
      <c r="P176" s="282">
        <f>[11]B!AH1514</f>
        <v>0</v>
      </c>
      <c r="Q176" s="282">
        <f>[11]B!AI1514</f>
        <v>0</v>
      </c>
      <c r="R176" s="282">
        <f>[11]B!AJ1514</f>
        <v>17</v>
      </c>
      <c r="S176" s="439">
        <f>[11]B!$I$1514</f>
        <v>64</v>
      </c>
      <c r="T176" s="439">
        <f>[11]B!$L$1514</f>
        <v>17</v>
      </c>
      <c r="U176" s="144"/>
      <c r="V176" s="97">
        <f>[11]B!$AL$1514</f>
        <v>26966430</v>
      </c>
    </row>
    <row r="177" spans="1:22" ht="15" customHeight="1" x14ac:dyDescent="0.2">
      <c r="A177" s="145" t="s">
        <v>196</v>
      </c>
      <c r="B177" s="146" t="s">
        <v>261</v>
      </c>
      <c r="C177" s="279">
        <f>[11]B!C1696</f>
        <v>67</v>
      </c>
      <c r="D177" s="279">
        <f>[11]B!H1696</f>
        <v>57</v>
      </c>
      <c r="E177" s="282">
        <f>[11]B!I1696</f>
        <v>45</v>
      </c>
      <c r="F177" s="282">
        <f>[11]B!J1696</f>
        <v>12</v>
      </c>
      <c r="G177" s="282">
        <f>[11]B!K1696</f>
        <v>2</v>
      </c>
      <c r="H177" s="282">
        <f>[11]B!L1696</f>
        <v>6</v>
      </c>
      <c r="I177" s="282">
        <f>[11]B!M1696</f>
        <v>2</v>
      </c>
      <c r="J177" s="282">
        <f>[11]B!N1696</f>
        <v>0</v>
      </c>
      <c r="K177" s="282">
        <v>22</v>
      </c>
      <c r="L177" s="282">
        <f>[11]B!AD1696</f>
        <v>22</v>
      </c>
      <c r="M177" s="282">
        <f>[11]B!AE1696</f>
        <v>0</v>
      </c>
      <c r="N177" s="282">
        <f>[11]B!AF1696</f>
        <v>0</v>
      </c>
      <c r="O177" s="282">
        <f>[11]B!AG1696</f>
        <v>0</v>
      </c>
      <c r="P177" s="282">
        <f>[11]B!AH1696</f>
        <v>0</v>
      </c>
      <c r="Q177" s="282">
        <f>[11]B!AI1696</f>
        <v>0</v>
      </c>
      <c r="R177" s="282">
        <f>[11]B!AJ1696</f>
        <v>13</v>
      </c>
      <c r="S177" s="439">
        <f>[11]B!$I$1696</f>
        <v>45</v>
      </c>
      <c r="T177" s="439">
        <f>[11]B!$L$1696</f>
        <v>6</v>
      </c>
      <c r="U177" s="144"/>
      <c r="V177" s="97">
        <f>[11]B!$AL$1696</f>
        <v>6192245</v>
      </c>
    </row>
    <row r="178" spans="1:22" ht="15" customHeight="1" x14ac:dyDescent="0.2">
      <c r="A178" s="145" t="s">
        <v>198</v>
      </c>
      <c r="B178" s="146" t="s">
        <v>262</v>
      </c>
      <c r="C178" s="279">
        <f>[11]B!C1760</f>
        <v>5</v>
      </c>
      <c r="D178" s="279">
        <f>[11]B!H1760</f>
        <v>5</v>
      </c>
      <c r="E178" s="282">
        <f>[11]B!I1760</f>
        <v>5</v>
      </c>
      <c r="F178" s="282">
        <f>[11]B!J1760</f>
        <v>0</v>
      </c>
      <c r="G178" s="282">
        <f>[11]B!K1760</f>
        <v>0</v>
      </c>
      <c r="H178" s="282">
        <f>[11]B!L1760</f>
        <v>0</v>
      </c>
      <c r="I178" s="282">
        <f>[11]B!M1760</f>
        <v>0</v>
      </c>
      <c r="J178" s="282">
        <f>[11]B!N1760</f>
        <v>0</v>
      </c>
      <c r="K178" s="282">
        <v>1</v>
      </c>
      <c r="L178" s="282">
        <f>[11]B!AD1760</f>
        <v>0</v>
      </c>
      <c r="M178" s="282">
        <f>[11]B!AE1760</f>
        <v>0</v>
      </c>
      <c r="N178" s="282">
        <f>[11]B!AF1760</f>
        <v>0</v>
      </c>
      <c r="O178" s="282">
        <f>[11]B!AG1760</f>
        <v>0</v>
      </c>
      <c r="P178" s="282">
        <f>[11]B!AH1760</f>
        <v>0</v>
      </c>
      <c r="Q178" s="282">
        <f>[11]B!AI1760</f>
        <v>0</v>
      </c>
      <c r="R178" s="282">
        <f>[11]B!AJ1760</f>
        <v>0</v>
      </c>
      <c r="S178" s="439">
        <f>[11]B!$I$1760</f>
        <v>5</v>
      </c>
      <c r="T178" s="439">
        <f>[11]B!$L$1760</f>
        <v>0</v>
      </c>
      <c r="U178" s="144"/>
      <c r="V178" s="97">
        <f>[11]B!$AL$1760</f>
        <v>838560</v>
      </c>
    </row>
    <row r="179" spans="1:22" ht="15" customHeight="1" x14ac:dyDescent="0.2">
      <c r="A179" s="145" t="s">
        <v>200</v>
      </c>
      <c r="B179" s="146" t="s">
        <v>263</v>
      </c>
      <c r="C179" s="279">
        <f>[11]B!C1834</f>
        <v>37</v>
      </c>
      <c r="D179" s="279">
        <f>[11]B!H1834</f>
        <v>31</v>
      </c>
      <c r="E179" s="282">
        <f>[11]B!I1834</f>
        <v>30</v>
      </c>
      <c r="F179" s="282">
        <f>[11]B!J1834</f>
        <v>1</v>
      </c>
      <c r="G179" s="282">
        <f>[11]B!K1834</f>
        <v>0</v>
      </c>
      <c r="H179" s="282">
        <f>[11]B!L1834</f>
        <v>5</v>
      </c>
      <c r="I179" s="282">
        <f>[11]B!M1834</f>
        <v>1</v>
      </c>
      <c r="J179" s="282">
        <f>[11]B!N1834</f>
        <v>0</v>
      </c>
      <c r="K179" s="282">
        <v>19</v>
      </c>
      <c r="L179" s="282">
        <f>[11]B!AD1834</f>
        <v>0</v>
      </c>
      <c r="M179" s="282">
        <f>[11]B!AE1834</f>
        <v>0</v>
      </c>
      <c r="N179" s="282">
        <f>[11]B!AF1834</f>
        <v>0</v>
      </c>
      <c r="O179" s="282">
        <f>[11]B!AG1834</f>
        <v>2</v>
      </c>
      <c r="P179" s="282">
        <f>[11]B!AH1834</f>
        <v>0</v>
      </c>
      <c r="Q179" s="282">
        <f>[11]B!AI1834</f>
        <v>0</v>
      </c>
      <c r="R179" s="282">
        <f>[11]B!AJ1834</f>
        <v>1</v>
      </c>
      <c r="S179" s="439">
        <f>[11]B!$I$1834</f>
        <v>30</v>
      </c>
      <c r="T179" s="439">
        <f>[11]B!$L$1834</f>
        <v>5</v>
      </c>
      <c r="U179" s="144"/>
      <c r="V179" s="97">
        <f>[11]B!$AL$1834</f>
        <v>2792525</v>
      </c>
    </row>
    <row r="180" spans="1:22" ht="15" customHeight="1" x14ac:dyDescent="0.2">
      <c r="A180" s="145" t="s">
        <v>264</v>
      </c>
      <c r="B180" s="146" t="s">
        <v>265</v>
      </c>
      <c r="C180" s="279">
        <f>[11]B!C1877</f>
        <v>75</v>
      </c>
      <c r="D180" s="279">
        <f>[11]B!H1877</f>
        <v>61</v>
      </c>
      <c r="E180" s="282">
        <f>[11]B!I1877</f>
        <v>52</v>
      </c>
      <c r="F180" s="282">
        <f>[11]B!J1877</f>
        <v>9</v>
      </c>
      <c r="G180" s="282">
        <f>[11]B!K1877</f>
        <v>0</v>
      </c>
      <c r="H180" s="282">
        <f>[11]B!L1877</f>
        <v>12</v>
      </c>
      <c r="I180" s="282">
        <f>[11]B!M1877</f>
        <v>2</v>
      </c>
      <c r="J180" s="282">
        <f>[11]B!N1877</f>
        <v>0</v>
      </c>
      <c r="K180" s="282">
        <v>75</v>
      </c>
      <c r="L180" s="282">
        <f>[11]B!AD1877</f>
        <v>0</v>
      </c>
      <c r="M180" s="282">
        <f>[11]B!AE1877</f>
        <v>0</v>
      </c>
      <c r="N180" s="282">
        <f>[11]B!AF1877</f>
        <v>0</v>
      </c>
      <c r="O180" s="282">
        <f>[11]B!AG1877</f>
        <v>0</v>
      </c>
      <c r="P180" s="282">
        <f>[11]B!AH1877</f>
        <v>0</v>
      </c>
      <c r="Q180" s="282">
        <f>[11]B!AI1877</f>
        <v>0</v>
      </c>
      <c r="R180" s="282">
        <f>[11]B!AJ1877</f>
        <v>8</v>
      </c>
      <c r="S180" s="439">
        <f>[11]B!$I$1877</f>
        <v>52</v>
      </c>
      <c r="T180" s="439">
        <f>[11]B!$L$1877</f>
        <v>12</v>
      </c>
      <c r="U180" s="144"/>
      <c r="V180" s="97">
        <f>[11]B!$AL$1877</f>
        <v>3702030</v>
      </c>
    </row>
    <row r="181" spans="1:22" ht="15" customHeight="1" x14ac:dyDescent="0.2">
      <c r="A181" s="145" t="s">
        <v>207</v>
      </c>
      <c r="B181" s="146" t="s">
        <v>266</v>
      </c>
      <c r="C181" s="283">
        <f>[11]B!C2104</f>
        <v>15</v>
      </c>
      <c r="D181" s="283">
        <f>[11]B!H2104</f>
        <v>13</v>
      </c>
      <c r="E181" s="282">
        <f>[11]B!I2104</f>
        <v>12</v>
      </c>
      <c r="F181" s="282">
        <f>[11]B!J2104</f>
        <v>1</v>
      </c>
      <c r="G181" s="282">
        <f>[11]B!K2104</f>
        <v>0</v>
      </c>
      <c r="H181" s="282">
        <f>[11]B!L2104</f>
        <v>1</v>
      </c>
      <c r="I181" s="282">
        <f>[11]B!M2104</f>
        <v>1</v>
      </c>
      <c r="J181" s="282">
        <f>[11]B!N2104</f>
        <v>0</v>
      </c>
      <c r="K181" s="282">
        <v>0</v>
      </c>
      <c r="L181" s="282">
        <f>[11]B!AD2104</f>
        <v>0</v>
      </c>
      <c r="M181" s="282">
        <f>[11]B!AE2104</f>
        <v>0</v>
      </c>
      <c r="N181" s="282">
        <f>[11]B!AF2104</f>
        <v>0</v>
      </c>
      <c r="O181" s="282">
        <f>[11]B!AG2104</f>
        <v>0</v>
      </c>
      <c r="P181" s="282">
        <f>[11]B!AH2104</f>
        <v>0</v>
      </c>
      <c r="Q181" s="282">
        <f>[11]B!AI2104</f>
        <v>0</v>
      </c>
      <c r="R181" s="282">
        <f>[11]B!AJ2104</f>
        <v>1</v>
      </c>
      <c r="S181" s="439">
        <f>[11]B!$I$2104</f>
        <v>12</v>
      </c>
      <c r="T181" s="439">
        <f>[11]B!$L$2104</f>
        <v>1</v>
      </c>
      <c r="U181" s="144"/>
      <c r="V181" s="97">
        <f>[11]B!$AL$2104</f>
        <v>16388995</v>
      </c>
    </row>
    <row r="182" spans="1:22" ht="15" customHeight="1" x14ac:dyDescent="0.2">
      <c r="A182" s="145" t="s">
        <v>267</v>
      </c>
      <c r="B182" s="146" t="s">
        <v>268</v>
      </c>
      <c r="C182" s="283">
        <f>[11]B!C2190</f>
        <v>5</v>
      </c>
      <c r="D182" s="283">
        <f>[11]B!H2190</f>
        <v>4</v>
      </c>
      <c r="E182" s="282">
        <f>[11]B!I2190</f>
        <v>4</v>
      </c>
      <c r="F182" s="282">
        <f>[11]B!J2190</f>
        <v>0</v>
      </c>
      <c r="G182" s="282">
        <f>[11]B!K2190</f>
        <v>0</v>
      </c>
      <c r="H182" s="282">
        <f>[11]B!L2190</f>
        <v>1</v>
      </c>
      <c r="I182" s="282">
        <f>[11]B!M2190</f>
        <v>0</v>
      </c>
      <c r="J182" s="282">
        <f>[11]B!N2190</f>
        <v>0</v>
      </c>
      <c r="K182" s="282">
        <v>1</v>
      </c>
      <c r="L182" s="282">
        <f>[11]B!AD2190</f>
        <v>0</v>
      </c>
      <c r="M182" s="282">
        <f>[11]B!AE2190</f>
        <v>0</v>
      </c>
      <c r="N182" s="282">
        <f>[11]B!AF2190</f>
        <v>0</v>
      </c>
      <c r="O182" s="282">
        <f>[11]B!AG2190</f>
        <v>0</v>
      </c>
      <c r="P182" s="282">
        <f>[11]B!AH2190</f>
        <v>0</v>
      </c>
      <c r="Q182" s="282">
        <f>[11]B!AI2190</f>
        <v>0</v>
      </c>
      <c r="R182" s="282">
        <f>[11]B!AJ2190</f>
        <v>0</v>
      </c>
      <c r="S182" s="439">
        <f>[11]B!$I$2190</f>
        <v>4</v>
      </c>
      <c r="T182" s="439">
        <f>[11]B!$L$2190</f>
        <v>1</v>
      </c>
      <c r="U182" s="144"/>
      <c r="V182" s="97">
        <f>[11]B!$AL$2190</f>
        <v>1234290</v>
      </c>
    </row>
    <row r="183" spans="1:22" ht="15" customHeight="1" x14ac:dyDescent="0.2">
      <c r="A183" s="145" t="s">
        <v>269</v>
      </c>
      <c r="B183" s="146" t="s">
        <v>270</v>
      </c>
      <c r="C183" s="283">
        <f>[11]B!C2379</f>
        <v>211</v>
      </c>
      <c r="D183" s="283">
        <f>[11]B!H2379</f>
        <v>177</v>
      </c>
      <c r="E183" s="282">
        <f>[11]B!I2379</f>
        <v>132</v>
      </c>
      <c r="F183" s="282">
        <f>[11]B!J2379</f>
        <v>45</v>
      </c>
      <c r="G183" s="282">
        <f>[11]B!K2379</f>
        <v>0</v>
      </c>
      <c r="H183" s="282">
        <f>[11]B!L2379</f>
        <v>26</v>
      </c>
      <c r="I183" s="282">
        <f>[11]B!M2379</f>
        <v>8</v>
      </c>
      <c r="J183" s="282">
        <f>[11]B!N2379</f>
        <v>0</v>
      </c>
      <c r="K183" s="284"/>
      <c r="L183" s="282">
        <f>[11]B!AD2379</f>
        <v>0</v>
      </c>
      <c r="M183" s="282">
        <f>[11]B!AE2379</f>
        <v>0</v>
      </c>
      <c r="N183" s="282">
        <f>[11]B!AF2379</f>
        <v>0</v>
      </c>
      <c r="O183" s="282">
        <f>[11]B!AG2379</f>
        <v>0</v>
      </c>
      <c r="P183" s="282">
        <f>[11]B!AH2379</f>
        <v>0</v>
      </c>
      <c r="Q183" s="282">
        <f>[11]B!AI2379</f>
        <v>0</v>
      </c>
      <c r="R183" s="282">
        <f>[11]B!AJ2379</f>
        <v>45</v>
      </c>
      <c r="S183" s="439">
        <f>[11]B!$I$2379</f>
        <v>132</v>
      </c>
      <c r="T183" s="439">
        <f>[11]B!$L$2379</f>
        <v>26</v>
      </c>
      <c r="U183" s="144"/>
      <c r="V183" s="97">
        <f>[11]B!$AL$2379</f>
        <v>42995555</v>
      </c>
    </row>
    <row r="184" spans="1:22" ht="15" customHeight="1" x14ac:dyDescent="0.2">
      <c r="A184" s="145" t="s">
        <v>271</v>
      </c>
      <c r="B184" s="146" t="s">
        <v>272</v>
      </c>
      <c r="C184" s="279">
        <f>[11]B!C2419</f>
        <v>14</v>
      </c>
      <c r="D184" s="279">
        <f>[11]B!H2419</f>
        <v>14</v>
      </c>
      <c r="E184" s="282">
        <f>[11]B!I2419</f>
        <v>7</v>
      </c>
      <c r="F184" s="282">
        <f>[11]B!J2419</f>
        <v>7</v>
      </c>
      <c r="G184" s="282">
        <f>[11]B!K2419</f>
        <v>0</v>
      </c>
      <c r="H184" s="282">
        <f>[11]B!L2419</f>
        <v>0</v>
      </c>
      <c r="I184" s="282">
        <f>[11]B!M2419</f>
        <v>0</v>
      </c>
      <c r="J184" s="282">
        <f>[11]B!N2419</f>
        <v>0</v>
      </c>
      <c r="K184" s="282">
        <v>4</v>
      </c>
      <c r="L184" s="282">
        <f>[11]B!AD2419</f>
        <v>0</v>
      </c>
      <c r="M184" s="282">
        <f>[11]B!AE2419</f>
        <v>0</v>
      </c>
      <c r="N184" s="282">
        <f>[11]B!AF2419</f>
        <v>0</v>
      </c>
      <c r="O184" s="282">
        <f>[11]B!AG2419</f>
        <v>0</v>
      </c>
      <c r="P184" s="282">
        <f>[11]B!AH2419</f>
        <v>0</v>
      </c>
      <c r="Q184" s="282">
        <f>[11]B!AI2419</f>
        <v>0</v>
      </c>
      <c r="R184" s="282">
        <f>[11]B!AJ2419</f>
        <v>7</v>
      </c>
      <c r="S184" s="439">
        <f>[11]B!$I$2419</f>
        <v>7</v>
      </c>
      <c r="T184" s="439">
        <f>[11]B!$L$2419</f>
        <v>0</v>
      </c>
      <c r="U184" s="144"/>
      <c r="V184" s="97">
        <f>[11]B!AL2419</f>
        <v>738170</v>
      </c>
    </row>
    <row r="185" spans="1:22" ht="15" customHeight="1" x14ac:dyDescent="0.2">
      <c r="A185" s="145" t="s">
        <v>273</v>
      </c>
      <c r="B185" s="146" t="s">
        <v>274</v>
      </c>
      <c r="C185" s="279">
        <f>[11]B!C2541</f>
        <v>68</v>
      </c>
      <c r="D185" s="279">
        <f>[11]B!H2541</f>
        <v>57</v>
      </c>
      <c r="E185" s="282">
        <f>[11]B!I2541</f>
        <v>30</v>
      </c>
      <c r="F185" s="282">
        <f>[11]B!J2541</f>
        <v>27</v>
      </c>
      <c r="G185" s="282">
        <f>[11]B!K2541</f>
        <v>0</v>
      </c>
      <c r="H185" s="282">
        <f>[11]B!L2541</f>
        <v>5</v>
      </c>
      <c r="I185" s="282">
        <f>[11]B!M2541</f>
        <v>6</v>
      </c>
      <c r="J185" s="282">
        <f>[11]B!N2541</f>
        <v>0</v>
      </c>
      <c r="K185" s="280">
        <v>0</v>
      </c>
      <c r="L185" s="282">
        <f>[11]B!AD2541</f>
        <v>0</v>
      </c>
      <c r="M185" s="282">
        <f>[11]B!AE2541</f>
        <v>0</v>
      </c>
      <c r="N185" s="282">
        <f>[11]B!AF2541</f>
        <v>0</v>
      </c>
      <c r="O185" s="282">
        <f>[11]B!AG2541</f>
        <v>0</v>
      </c>
      <c r="P185" s="282">
        <f>[11]B!AH2541</f>
        <v>0</v>
      </c>
      <c r="Q185" s="282">
        <f>[11]B!AI2541</f>
        <v>0</v>
      </c>
      <c r="R185" s="282">
        <f>[11]B!AJ2541</f>
        <v>27</v>
      </c>
      <c r="S185" s="439">
        <f>[11]B!$I$2541</f>
        <v>30</v>
      </c>
      <c r="T185" s="439">
        <f>[11]B!$L$2541</f>
        <v>5</v>
      </c>
      <c r="U185" s="144"/>
      <c r="V185" s="97">
        <f>[11]B!AL2541</f>
        <v>8867600</v>
      </c>
    </row>
    <row r="186" spans="1:22" ht="15" customHeight="1" x14ac:dyDescent="0.2">
      <c r="A186" s="145" t="s">
        <v>275</v>
      </c>
      <c r="B186" s="146" t="s">
        <v>276</v>
      </c>
      <c r="C186" s="279">
        <f>[11]B!C2575</f>
        <v>13</v>
      </c>
      <c r="D186" s="279">
        <f>[11]B!H2575</f>
        <v>13</v>
      </c>
      <c r="E186" s="282">
        <f>[11]B!I2575</f>
        <v>11</v>
      </c>
      <c r="F186" s="282">
        <f>[11]B!J2575</f>
        <v>2</v>
      </c>
      <c r="G186" s="282">
        <f>[11]B!K2575</f>
        <v>0</v>
      </c>
      <c r="H186" s="282">
        <f>[11]B!L2575</f>
        <v>0</v>
      </c>
      <c r="I186" s="282">
        <f>[11]B!M2575</f>
        <v>0</v>
      </c>
      <c r="J186" s="282">
        <f>[11]B!N2575</f>
        <v>0</v>
      </c>
      <c r="K186" s="280">
        <v>1</v>
      </c>
      <c r="L186" s="282">
        <f>[11]B!AD2575</f>
        <v>0</v>
      </c>
      <c r="M186" s="282">
        <f>[11]B!AE2575</f>
        <v>0</v>
      </c>
      <c r="N186" s="282">
        <f>[11]B!AF2575</f>
        <v>0</v>
      </c>
      <c r="O186" s="282">
        <f>[11]B!AG2575</f>
        <v>0</v>
      </c>
      <c r="P186" s="282">
        <f>[11]B!AH2575</f>
        <v>0</v>
      </c>
      <c r="Q186" s="282">
        <f>[11]B!AI2575</f>
        <v>0</v>
      </c>
      <c r="R186" s="282">
        <f>[11]B!AJ2575</f>
        <v>2</v>
      </c>
      <c r="S186" s="439">
        <f>[11]B!$I$2575</f>
        <v>11</v>
      </c>
      <c r="T186" s="439">
        <f>[11]B!$L$2575</f>
        <v>0</v>
      </c>
      <c r="U186" s="144"/>
      <c r="V186" s="97">
        <f>[11]B!AL2575</f>
        <v>2961600</v>
      </c>
    </row>
    <row r="187" spans="1:22" ht="15" customHeight="1" x14ac:dyDescent="0.2">
      <c r="A187" s="145" t="s">
        <v>277</v>
      </c>
      <c r="B187" s="146" t="s">
        <v>278</v>
      </c>
      <c r="C187" s="279">
        <f>[11]B!C2615</f>
        <v>49</v>
      </c>
      <c r="D187" s="279">
        <f>[11]B!H2615</f>
        <v>38</v>
      </c>
      <c r="E187" s="282">
        <f>[11]B!I2615</f>
        <v>25</v>
      </c>
      <c r="F187" s="282">
        <f>[11]B!J2615</f>
        <v>13</v>
      </c>
      <c r="G187" s="282">
        <f>[11]B!K2615</f>
        <v>3</v>
      </c>
      <c r="H187" s="282">
        <f>[11]B!L2615</f>
        <v>5</v>
      </c>
      <c r="I187" s="282">
        <f>[11]B!M2615</f>
        <v>2</v>
      </c>
      <c r="J187" s="282">
        <f>[11]B!N2615</f>
        <v>1</v>
      </c>
      <c r="K187" s="280">
        <v>0</v>
      </c>
      <c r="L187" s="282">
        <f>[11]B!AD2615</f>
        <v>0</v>
      </c>
      <c r="M187" s="282">
        <f>[11]B!AE2615</f>
        <v>0</v>
      </c>
      <c r="N187" s="282">
        <f>[11]B!AF2615</f>
        <v>0</v>
      </c>
      <c r="O187" s="282">
        <f>[11]B!AG2615</f>
        <v>0</v>
      </c>
      <c r="P187" s="282">
        <f>[11]B!AH2615</f>
        <v>0</v>
      </c>
      <c r="Q187" s="282">
        <f>[11]B!AI2615</f>
        <v>0</v>
      </c>
      <c r="R187" s="282">
        <f>[11]B!AJ2615</f>
        <v>16</v>
      </c>
      <c r="S187" s="439">
        <f>[11]B!$I$2615</f>
        <v>25</v>
      </c>
      <c r="T187" s="439">
        <f>[11]B!$L$2615</f>
        <v>5</v>
      </c>
      <c r="U187" s="144"/>
      <c r="V187" s="97">
        <f>[11]B!AL2615</f>
        <v>5747715</v>
      </c>
    </row>
    <row r="188" spans="1:22" ht="15" customHeight="1" x14ac:dyDescent="0.2">
      <c r="A188" s="147" t="s">
        <v>279</v>
      </c>
      <c r="B188" s="146" t="s">
        <v>280</v>
      </c>
      <c r="C188" s="285">
        <f>SUM(C189:C191)</f>
        <v>91</v>
      </c>
      <c r="D188" s="285">
        <f t="shared" ref="D188:J188" si="7">SUM(D189:D191)</f>
        <v>91</v>
      </c>
      <c r="E188" s="285">
        <f t="shared" si="7"/>
        <v>30</v>
      </c>
      <c r="F188" s="285">
        <f t="shared" si="7"/>
        <v>61</v>
      </c>
      <c r="G188" s="285">
        <f t="shared" si="7"/>
        <v>0</v>
      </c>
      <c r="H188" s="285">
        <f t="shared" si="7"/>
        <v>0</v>
      </c>
      <c r="I188" s="285">
        <f t="shared" si="7"/>
        <v>0</v>
      </c>
      <c r="J188" s="285">
        <f t="shared" si="7"/>
        <v>0</v>
      </c>
      <c r="K188" s="284"/>
      <c r="L188" s="285">
        <f>SUM(L189:L191)</f>
        <v>2</v>
      </c>
      <c r="M188" s="285">
        <f t="shared" ref="M188:R188" si="8">SUM(M189:M191)</f>
        <v>0</v>
      </c>
      <c r="N188" s="285">
        <f t="shared" si="8"/>
        <v>0</v>
      </c>
      <c r="O188" s="285">
        <f t="shared" si="8"/>
        <v>0</v>
      </c>
      <c r="P188" s="285">
        <f t="shared" si="8"/>
        <v>0</v>
      </c>
      <c r="Q188" s="285">
        <f t="shared" si="8"/>
        <v>0</v>
      </c>
      <c r="R188" s="285">
        <f t="shared" si="8"/>
        <v>54</v>
      </c>
      <c r="S188" s="440">
        <f>SUM(S189:S191)</f>
        <v>30</v>
      </c>
      <c r="T188" s="440">
        <f>SUM(T189:T191)</f>
        <v>0</v>
      </c>
      <c r="U188" s="144"/>
      <c r="V188" s="148">
        <f>SUM(V189:V191)</f>
        <v>4874840</v>
      </c>
    </row>
    <row r="189" spans="1:22" ht="15" customHeight="1" x14ac:dyDescent="0.2">
      <c r="A189" s="149"/>
      <c r="B189" s="150" t="s">
        <v>281</v>
      </c>
      <c r="C189" s="286">
        <f>[11]B!C2621</f>
        <v>90</v>
      </c>
      <c r="D189" s="286">
        <f>[11]B!H2621</f>
        <v>90</v>
      </c>
      <c r="E189" s="282">
        <f>[11]B!I2621</f>
        <v>29</v>
      </c>
      <c r="F189" s="282">
        <f>[11]B!J2621</f>
        <v>61</v>
      </c>
      <c r="G189" s="282">
        <f>[11]B!K2621</f>
        <v>0</v>
      </c>
      <c r="H189" s="282">
        <f>[11]B!L2621</f>
        <v>0</v>
      </c>
      <c r="I189" s="282">
        <f>[11]B!M2621</f>
        <v>0</v>
      </c>
      <c r="J189" s="282">
        <f>[11]B!N2621</f>
        <v>0</v>
      </c>
      <c r="K189" s="284"/>
      <c r="L189" s="282">
        <f>[11]B!AD2621</f>
        <v>2</v>
      </c>
      <c r="M189" s="282">
        <f>[11]B!AE2621</f>
        <v>0</v>
      </c>
      <c r="N189" s="282">
        <f>[11]B!AF2621</f>
        <v>0</v>
      </c>
      <c r="O189" s="282">
        <f>[11]B!AG2621</f>
        <v>0</v>
      </c>
      <c r="P189" s="282">
        <f>[11]B!AH2621</f>
        <v>0</v>
      </c>
      <c r="Q189" s="282">
        <f>[11]B!AI2621</f>
        <v>0</v>
      </c>
      <c r="R189" s="282">
        <f>[11]B!AJ2621</f>
        <v>54</v>
      </c>
      <c r="S189" s="439">
        <f>[11]B!$I$2621</f>
        <v>29</v>
      </c>
      <c r="T189" s="439">
        <f>[11]B!$L$2621</f>
        <v>0</v>
      </c>
      <c r="U189" s="144"/>
      <c r="V189" s="97">
        <f>[11]B!$AL$2621</f>
        <v>4565470</v>
      </c>
    </row>
    <row r="190" spans="1:22" ht="15" customHeight="1" x14ac:dyDescent="0.2">
      <c r="A190" s="149"/>
      <c r="B190" s="150" t="s">
        <v>282</v>
      </c>
      <c r="C190" s="286">
        <f>[11]B!C2622</f>
        <v>1</v>
      </c>
      <c r="D190" s="286">
        <f>[11]B!H2622</f>
        <v>1</v>
      </c>
      <c r="E190" s="282">
        <f>[11]B!I2622</f>
        <v>1</v>
      </c>
      <c r="F190" s="282">
        <f>[11]B!J2622</f>
        <v>0</v>
      </c>
      <c r="G190" s="282">
        <f>[11]B!K2622</f>
        <v>0</v>
      </c>
      <c r="H190" s="282">
        <f>[11]B!L2622</f>
        <v>0</v>
      </c>
      <c r="I190" s="282">
        <f>[11]B!M2622</f>
        <v>0</v>
      </c>
      <c r="J190" s="282">
        <f>[11]B!N2622</f>
        <v>0</v>
      </c>
      <c r="K190" s="284"/>
      <c r="L190" s="282">
        <f>[11]B!AD2622</f>
        <v>0</v>
      </c>
      <c r="M190" s="282">
        <f>[11]B!AE2622</f>
        <v>0</v>
      </c>
      <c r="N190" s="282">
        <f>[11]B!AF2622</f>
        <v>0</v>
      </c>
      <c r="O190" s="282">
        <f>[11]B!AG2622</f>
        <v>0</v>
      </c>
      <c r="P190" s="282">
        <f>[11]B!AH2622</f>
        <v>0</v>
      </c>
      <c r="Q190" s="282">
        <f>[11]B!AI2622</f>
        <v>0</v>
      </c>
      <c r="R190" s="282">
        <f>[11]B!AJ2622</f>
        <v>0</v>
      </c>
      <c r="S190" s="439">
        <f>[11]B!$I$2622</f>
        <v>1</v>
      </c>
      <c r="T190" s="439">
        <f>[11]B!$L$2622</f>
        <v>0</v>
      </c>
      <c r="U190" s="144"/>
      <c r="V190" s="97">
        <f>[11]B!$AL$2622</f>
        <v>309370</v>
      </c>
    </row>
    <row r="191" spans="1:22" ht="15" customHeight="1" x14ac:dyDescent="0.2">
      <c r="A191" s="149"/>
      <c r="B191" s="150" t="s">
        <v>283</v>
      </c>
      <c r="C191" s="439">
        <f>SUM([11]B!C2623:C2627)</f>
        <v>0</v>
      </c>
      <c r="D191" s="439">
        <f>SUM([11]B!H2623:H2627)</f>
        <v>0</v>
      </c>
      <c r="E191" s="441">
        <f>SUM([11]B!I2623:I2627)</f>
        <v>0</v>
      </c>
      <c r="F191" s="441">
        <f>SUM([11]B!J2623:J2627)</f>
        <v>0</v>
      </c>
      <c r="G191" s="441">
        <f>SUM([11]B!K2623:K2627)</f>
        <v>0</v>
      </c>
      <c r="H191" s="441">
        <f>SUM([11]B!L2623:L2627)</f>
        <v>0</v>
      </c>
      <c r="I191" s="441">
        <f>SUM([11]B!M2623:M2627)</f>
        <v>0</v>
      </c>
      <c r="J191" s="441">
        <f>SUM([11]B!N2623:N2627)</f>
        <v>0</v>
      </c>
      <c r="K191" s="284"/>
      <c r="L191" s="441">
        <f>SUM([11]B!AD2623:AD2627)</f>
        <v>0</v>
      </c>
      <c r="M191" s="441">
        <f>SUM([11]B!AE2623:AE2627)</f>
        <v>0</v>
      </c>
      <c r="N191" s="441">
        <f>SUM([11]B!AF2623:AF2627)</f>
        <v>0</v>
      </c>
      <c r="O191" s="441">
        <f>SUM([11]B!AG2623:AG2627)</f>
        <v>0</v>
      </c>
      <c r="P191" s="441">
        <f>SUM([11]B!AH2623:AH2627)</f>
        <v>0</v>
      </c>
      <c r="Q191" s="441">
        <f>SUM([11]B!AI2623:AI2627)</f>
        <v>0</v>
      </c>
      <c r="R191" s="441">
        <f>SUM([11]B!AJ2623:AJ2627)</f>
        <v>0</v>
      </c>
      <c r="S191" s="441">
        <f>SUM([11]B!I2623:I2627)</f>
        <v>0</v>
      </c>
      <c r="T191" s="441">
        <f>SUM([11]B!L2623:L2627)</f>
        <v>0</v>
      </c>
      <c r="U191" s="151"/>
      <c r="V191" s="441">
        <f>SUM([11]B!AL2623:AL2627)</f>
        <v>0</v>
      </c>
    </row>
    <row r="192" spans="1:22" ht="15" customHeight="1" x14ac:dyDescent="0.2">
      <c r="A192" s="145" t="s">
        <v>284</v>
      </c>
      <c r="B192" s="146" t="s">
        <v>285</v>
      </c>
      <c r="C192" s="279">
        <f>[11]B!C2858</f>
        <v>102</v>
      </c>
      <c r="D192" s="279">
        <f>[11]B!H2858</f>
        <v>90</v>
      </c>
      <c r="E192" s="282">
        <f>[11]B!I2858</f>
        <v>74</v>
      </c>
      <c r="F192" s="282">
        <f>[11]B!J2858</f>
        <v>16</v>
      </c>
      <c r="G192" s="282">
        <f>[11]B!K2858</f>
        <v>3</v>
      </c>
      <c r="H192" s="282">
        <f>[11]B!L2858</f>
        <v>8</v>
      </c>
      <c r="I192" s="282">
        <f>[11]B!M2858</f>
        <v>1</v>
      </c>
      <c r="J192" s="282">
        <f>[11]B!N2858</f>
        <v>0</v>
      </c>
      <c r="K192" s="280">
        <v>15</v>
      </c>
      <c r="L192" s="282">
        <f>[11]B!AD2858</f>
        <v>1</v>
      </c>
      <c r="M192" s="282">
        <f>[11]B!AE2858</f>
        <v>0</v>
      </c>
      <c r="N192" s="282">
        <f>[11]B!AF2858</f>
        <v>0</v>
      </c>
      <c r="O192" s="282">
        <f>[11]B!AG2858</f>
        <v>15</v>
      </c>
      <c r="P192" s="282">
        <f>[11]B!AH2858</f>
        <v>0</v>
      </c>
      <c r="Q192" s="282">
        <f>[11]B!AI2858</f>
        <v>0</v>
      </c>
      <c r="R192" s="282">
        <f>[11]B!AJ2858</f>
        <v>18</v>
      </c>
      <c r="S192" s="439">
        <f>[11]B!$I$2858</f>
        <v>74</v>
      </c>
      <c r="T192" s="439">
        <f>[11]B!$L$2858</f>
        <v>8</v>
      </c>
      <c r="U192" s="151"/>
      <c r="V192" s="100">
        <f>[11]B!$AL$2858</f>
        <v>19390080</v>
      </c>
    </row>
    <row r="193" spans="1:28" ht="15" customHeight="1" x14ac:dyDescent="0.2">
      <c r="A193" s="145" t="s">
        <v>286</v>
      </c>
      <c r="B193" s="146" t="s">
        <v>287</v>
      </c>
      <c r="C193" s="283">
        <f>SUM([11]B!C3084)</f>
        <v>108</v>
      </c>
      <c r="D193" s="283">
        <f>SUM([11]B!H3084)</f>
        <v>57</v>
      </c>
      <c r="E193" s="282">
        <f>SUM([11]B!I3084)</f>
        <v>57</v>
      </c>
      <c r="F193" s="282">
        <f>SUM([11]B!J3084)</f>
        <v>0</v>
      </c>
      <c r="G193" s="282">
        <f>SUM([11]B!K3084)</f>
        <v>0</v>
      </c>
      <c r="H193" s="282">
        <f>SUM([11]B!L3084)</f>
        <v>51</v>
      </c>
      <c r="I193" s="282">
        <f>SUM([11]B!M3084)</f>
        <v>0</v>
      </c>
      <c r="J193" s="282">
        <f>SUM([11]B!N3084)</f>
        <v>0</v>
      </c>
      <c r="K193" s="282">
        <v>108</v>
      </c>
      <c r="L193" s="282">
        <f>SUM([11]B!AD3084)</f>
        <v>0</v>
      </c>
      <c r="M193" s="282">
        <f>SUM([11]B!AE3084)</f>
        <v>0</v>
      </c>
      <c r="N193" s="282">
        <f>SUM([11]B!AF3084)</f>
        <v>0</v>
      </c>
      <c r="O193" s="282">
        <f>SUM([11]B!AG3084)</f>
        <v>0</v>
      </c>
      <c r="P193" s="282">
        <f>SUM([11]B!AH3084)</f>
        <v>0</v>
      </c>
      <c r="Q193" s="282">
        <f>SUM([11]B!AI3084)</f>
        <v>0</v>
      </c>
      <c r="R193" s="282">
        <f>SUM([11]B!AJ3084)</f>
        <v>0</v>
      </c>
      <c r="S193" s="439">
        <f>[11]B!$I$3084</f>
        <v>57</v>
      </c>
      <c r="T193" s="439">
        <f>[11]B!$L$3084</f>
        <v>51</v>
      </c>
      <c r="U193" s="151"/>
      <c r="V193" s="152">
        <f>[11]B!AL3084</f>
        <v>1530350</v>
      </c>
    </row>
    <row r="194" spans="1:28" ht="15" customHeight="1" x14ac:dyDescent="0.2">
      <c r="A194" s="153" t="s">
        <v>286</v>
      </c>
      <c r="B194" s="154" t="s">
        <v>288</v>
      </c>
      <c r="C194" s="287">
        <f>[11]B!C2870</f>
        <v>17</v>
      </c>
      <c r="D194" s="279">
        <f>[11]B!H2870</f>
        <v>15</v>
      </c>
      <c r="E194" s="288">
        <f>[11]B!I2870</f>
        <v>15</v>
      </c>
      <c r="F194" s="288">
        <f>[11]B!J2870</f>
        <v>0</v>
      </c>
      <c r="G194" s="288">
        <f>[11]B!K2870</f>
        <v>0</v>
      </c>
      <c r="H194" s="288">
        <f>[11]B!L2870</f>
        <v>2</v>
      </c>
      <c r="I194" s="288">
        <f>[11]B!M2870</f>
        <v>0</v>
      </c>
      <c r="J194" s="288">
        <f>[11]B!N2870</f>
        <v>0</v>
      </c>
      <c r="K194" s="289"/>
      <c r="L194" s="288">
        <f>[11]B!AD2870</f>
        <v>0</v>
      </c>
      <c r="M194" s="288">
        <f>[11]B!AE2870</f>
        <v>0</v>
      </c>
      <c r="N194" s="288">
        <f>[11]B!AF2870</f>
        <v>0</v>
      </c>
      <c r="O194" s="288">
        <f>[11]B!AG2870</f>
        <v>7</v>
      </c>
      <c r="P194" s="288">
        <f>[11]B!AH2870</f>
        <v>0</v>
      </c>
      <c r="Q194" s="288">
        <f>[11]B!AI2870</f>
        <v>0</v>
      </c>
      <c r="R194" s="288">
        <f>[11]B!AJ2870</f>
        <v>0</v>
      </c>
      <c r="S194" s="144"/>
      <c r="T194" s="144"/>
      <c r="U194" s="442">
        <f>[11]B!C2870</f>
        <v>17</v>
      </c>
      <c r="V194" s="442">
        <f>+([11]B!$AL2870)*0.75</f>
        <v>740700</v>
      </c>
    </row>
    <row r="195" spans="1:28" s="3" customFormat="1" ht="15" customHeight="1" x14ac:dyDescent="0.2">
      <c r="A195" s="610" t="s">
        <v>289</v>
      </c>
      <c r="B195" s="610"/>
      <c r="C195" s="290">
        <f>SUM(C175:C188)+C192+C193+C194</f>
        <v>981</v>
      </c>
      <c r="D195" s="290">
        <f t="shared" ref="D195:J195" si="9">SUM(D175:D188)+D192+D193+D194</f>
        <v>802</v>
      </c>
      <c r="E195" s="290">
        <f t="shared" si="9"/>
        <v>593</v>
      </c>
      <c r="F195" s="290">
        <f t="shared" si="9"/>
        <v>209</v>
      </c>
      <c r="G195" s="290">
        <f t="shared" si="9"/>
        <v>9</v>
      </c>
      <c r="H195" s="290">
        <f t="shared" si="9"/>
        <v>139</v>
      </c>
      <c r="I195" s="290">
        <f t="shared" si="9"/>
        <v>30</v>
      </c>
      <c r="J195" s="290">
        <f t="shared" si="9"/>
        <v>1</v>
      </c>
      <c r="K195" s="290">
        <f>SUM(K176:K182)+K192+K193+K184+K185+K186+K187</f>
        <v>284</v>
      </c>
      <c r="L195" s="290">
        <f t="shared" ref="L195:R195" si="10">SUM(L175:L188)+L192+L193+L194</f>
        <v>30</v>
      </c>
      <c r="M195" s="290">
        <f t="shared" si="10"/>
        <v>0</v>
      </c>
      <c r="N195" s="290">
        <f t="shared" si="10"/>
        <v>0</v>
      </c>
      <c r="O195" s="290">
        <f t="shared" si="10"/>
        <v>24</v>
      </c>
      <c r="P195" s="290">
        <f t="shared" si="10"/>
        <v>0</v>
      </c>
      <c r="Q195" s="290">
        <f t="shared" si="10"/>
        <v>0</v>
      </c>
      <c r="R195" s="290">
        <f t="shared" si="10"/>
        <v>209</v>
      </c>
      <c r="S195" s="443">
        <f>SUM(S175:S188)+S192+S193</f>
        <v>578</v>
      </c>
      <c r="T195" s="443">
        <f>SUM(T175:T188)+T192+T193</f>
        <v>137</v>
      </c>
      <c r="U195" s="442">
        <f>SUM(U194)</f>
        <v>17</v>
      </c>
      <c r="V195" s="102">
        <f>SUM(V175:V188)+V192+V193+V194</f>
        <v>145961685</v>
      </c>
    </row>
    <row r="196" spans="1:28" ht="24.95" customHeight="1" x14ac:dyDescent="0.2">
      <c r="A196" s="648" t="s">
        <v>290</v>
      </c>
      <c r="B196" s="648"/>
      <c r="C196" s="648"/>
      <c r="D196" s="648"/>
      <c r="E196" s="648"/>
      <c r="F196" s="648"/>
    </row>
    <row r="197" spans="1:28" ht="51" customHeight="1" x14ac:dyDescent="0.2">
      <c r="A197" s="550" t="s">
        <v>291</v>
      </c>
      <c r="B197" s="625"/>
      <c r="C197" s="556" t="s">
        <v>160</v>
      </c>
      <c r="D197" s="556" t="s">
        <v>292</v>
      </c>
      <c r="E197" s="596" t="s">
        <v>293</v>
      </c>
      <c r="F197" s="596" t="s">
        <v>294</v>
      </c>
      <c r="G197" s="476" t="s">
        <v>295</v>
      </c>
      <c r="H197" s="476" t="s">
        <v>296</v>
      </c>
      <c r="I197" s="476" t="s">
        <v>297</v>
      </c>
      <c r="J197" s="291" t="s">
        <v>297</v>
      </c>
    </row>
    <row r="198" spans="1:28" ht="32.25" customHeight="1" x14ac:dyDescent="0.2">
      <c r="A198" s="554"/>
      <c r="B198" s="627"/>
      <c r="C198" s="558"/>
      <c r="D198" s="558"/>
      <c r="E198" s="598"/>
      <c r="F198" s="598"/>
      <c r="G198" s="292" t="s">
        <v>293</v>
      </c>
      <c r="H198" s="292" t="s">
        <v>294</v>
      </c>
      <c r="I198" s="292" t="s">
        <v>293</v>
      </c>
      <c r="J198" s="293" t="s">
        <v>294</v>
      </c>
      <c r="S198" s="3"/>
      <c r="T198" s="3"/>
      <c r="U198" s="3"/>
      <c r="V198" s="3"/>
    </row>
    <row r="199" spans="1:28" ht="15" customHeight="1" x14ac:dyDescent="0.2">
      <c r="A199" s="604" t="s">
        <v>298</v>
      </c>
      <c r="B199" s="643"/>
      <c r="C199" s="445">
        <f>SUM(E199:F199)</f>
        <v>334</v>
      </c>
      <c r="D199" s="294">
        <v>183</v>
      </c>
      <c r="E199" s="295">
        <f>SUM([11]B!P1380,[11]B!P1514,[11]B!P1696,[11]B!P1760,[11]B!P1834,[11]B!P1877,[11]B!P2093,[11]B!P2103,[11]B!P2190,[11]B!P2379,[11]B!P2419,[11]B!P2541,[11]B!P2575,[11]B!P2615,[11]B!P2631,[11]B!P2858,[11]B!P2870,[11]B!P3073)</f>
        <v>57</v>
      </c>
      <c r="F199" s="295">
        <f>SUM([11]B!Q1380,[11]B!Q1514,[11]B!Q1696,[11]B!Q1760,[11]B!Q1834,[11]B!Q1877,[11]B!Q2093,[11]B!Q2103,[11]B!Q2190,[11]B!Q2379,[11]B!Q2419,[11]B!Q2541,[11]B!Q2575,[11]B!Q2615,[11]B!Q2631,[11]B!Q2858,[11]B!Q2870,[11]B!Q3073)</f>
        <v>277</v>
      </c>
      <c r="G199" s="294"/>
      <c r="H199" s="296"/>
      <c r="I199" s="296"/>
      <c r="J199" s="297"/>
      <c r="K199" s="158" t="str">
        <f>AA199</f>
        <v/>
      </c>
      <c r="AA199" s="159" t="str">
        <f>IF(C199&lt;D199,"Beneficiarios MAI no puede ser mayor al TOTAL","")</f>
        <v/>
      </c>
      <c r="AB199" s="159">
        <f>IF(C199&lt;D199,1,0)</f>
        <v>0</v>
      </c>
    </row>
    <row r="200" spans="1:28" ht="15" customHeight="1" x14ac:dyDescent="0.2">
      <c r="A200" s="644" t="s">
        <v>299</v>
      </c>
      <c r="B200" s="645"/>
      <c r="C200" s="445">
        <f>SUM(E200:F200)</f>
        <v>191</v>
      </c>
      <c r="D200" s="298">
        <v>134</v>
      </c>
      <c r="E200" s="299">
        <f>SUM([11]B!S1380,[11]B!S1514,[11]B!S1696,[11]B!S1760,[11]B!S1834,[11]B!S1877,[11]B!S2093,[11]B!S2103,[11]B!S2190,[11]B!S2379,[11]B!S2419,[11]B!S2541,[11]B!S2575,[11]B!S2615,[11]B!S2631,[11]B!S2858,[11]B!S2870,[11]B!S3073)</f>
        <v>48</v>
      </c>
      <c r="F200" s="299">
        <f>SUM([11]B!T1380,[11]B!T1514,[11]B!T1696,[11]B!T1760,[11]B!T1834,[11]B!T1877,[11]B!T2093,[11]B!T2103,[11]B!T2190,[11]B!T2379,[11]B!T2419,[11]B!T2541,[11]B!T2575,[11]B!T2615,[11]B!T2631,[11]B!T2858,[11]B!T2870,[11]B!T3073)</f>
        <v>143</v>
      </c>
      <c r="G200" s="298"/>
      <c r="H200" s="300"/>
      <c r="I200" s="300"/>
      <c r="J200" s="300"/>
      <c r="K200" s="158" t="str">
        <f>AA200</f>
        <v/>
      </c>
      <c r="S200" s="3"/>
      <c r="T200" s="3"/>
      <c r="V200" s="3"/>
      <c r="AA200" s="159" t="str">
        <f>IF(C200&lt;D200,"Beneficiarios MAI no puede ser mayor al TOTAL","")</f>
        <v/>
      </c>
      <c r="AB200" s="159">
        <f>IF(C200&lt;D200,1,0)</f>
        <v>0</v>
      </c>
    </row>
    <row r="201" spans="1:28" ht="15" customHeight="1" x14ac:dyDescent="0.2">
      <c r="A201" s="646" t="s">
        <v>300</v>
      </c>
      <c r="B201" s="160" t="s">
        <v>301</v>
      </c>
      <c r="C201" s="445">
        <f>SUM(E201:F201)</f>
        <v>171</v>
      </c>
      <c r="D201" s="294">
        <v>159</v>
      </c>
      <c r="E201" s="295">
        <f>SUM([11]B!Y1380,[11]B!Y1514,[11]B!Y1696,[11]B!Y1760,[11]B!Y1834,[11]B!Y1877,[11]B!Y2093,[11]B!Y2103,[11]B!Y2190,[11]B!Y2379,[11]B!Y2419,[11]B!Y2541,[11]B!Y2575,[11]B!Y2615,[11]B!Y2631,[11]B!Y2858,[11]B!Y2870,[11]B!Y3073)</f>
        <v>15</v>
      </c>
      <c r="F201" s="295">
        <f>SUM([11]B!Z1380,[11]B!Z1514,[11]B!Z1696,[11]B!Z1760,[11]B!Z1834,[11]B!Z1877,[11]B!Z2093,[11]B!Z2103,[11]B!Z2190,[11]B!Z2379,[11]B!Z2419,[11]B!Z2541,[11]B!Z2575,[11]B!Z2615,[11]B!Z2631,[11]B!Z2858,[11]B!Z2870,[11]B!Z3073)</f>
        <v>156</v>
      </c>
      <c r="G201" s="294"/>
      <c r="H201" s="296"/>
      <c r="I201" s="296"/>
      <c r="J201" s="296"/>
      <c r="K201" s="158" t="str">
        <f>AA201</f>
        <v/>
      </c>
      <c r="AA201" s="159" t="str">
        <f>IF(C201&lt;D201,"Beneficiarios MAI no puede ser mayor al TOTAL","")</f>
        <v/>
      </c>
      <c r="AB201" s="159">
        <f>IF(C201&lt;D201,1,0)</f>
        <v>0</v>
      </c>
    </row>
    <row r="202" spans="1:28" ht="15" customHeight="1" x14ac:dyDescent="0.2">
      <c r="A202" s="647"/>
      <c r="B202" s="161" t="s">
        <v>302</v>
      </c>
      <c r="C202" s="446">
        <f>SUM(E202:F202)</f>
        <v>1</v>
      </c>
      <c r="D202" s="301">
        <v>1</v>
      </c>
      <c r="E202" s="302">
        <f>SUM([11]B!V1380,[11]B!V1514,[11]B!V1696,[11]B!V1760,[11]B!V1834,[11]B!V1877,[11]B!V2093,[11]B!V2103,[11]B!V2190,[11]B!V2379,[11]B!V2419,[11]B!V2541,[11]B!V2575,[11]B!V2615,[11]B!V2631,[11]B!V2858,[11]B!V2870,[11]B!V3073)</f>
        <v>0</v>
      </c>
      <c r="F202" s="302">
        <f>SUM([11]B!W1380,[11]B!W1514,[11]B!W1696,[11]B!W1760,[11]B!W1834,[11]B!W1877,[11]B!W2093,[11]B!W2103,[11]B!W2190,[11]B!W2379,[11]B!W2419,[11]B!W2541,[11]B!W2575,[11]B!W2615,[11]B!W2631,[11]B!W2858,[11]B!W2870,[11]B!W3073)</f>
        <v>1</v>
      </c>
      <c r="G202" s="301"/>
      <c r="H202" s="303"/>
      <c r="I202" s="303"/>
      <c r="J202" s="303"/>
      <c r="K202" s="158" t="str">
        <f>AA202</f>
        <v/>
      </c>
      <c r="AA202" s="159" t="str">
        <f>IF(C202&lt;D202,"Beneficiarios MAI no puede ser mayor al TOTAL","")</f>
        <v/>
      </c>
      <c r="AB202" s="159">
        <f>IF(C202&lt;D202,1,0)</f>
        <v>0</v>
      </c>
    </row>
    <row r="203" spans="1:28" ht="24.95" customHeight="1" x14ac:dyDescent="0.2">
      <c r="A203" s="648" t="s">
        <v>303</v>
      </c>
      <c r="B203" s="648"/>
      <c r="C203" s="480"/>
      <c r="D203" s="480"/>
      <c r="E203" s="2"/>
      <c r="F203" s="2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</row>
    <row r="204" spans="1:28" ht="29.25" customHeight="1" x14ac:dyDescent="0.2">
      <c r="A204" s="649" t="s">
        <v>304</v>
      </c>
      <c r="B204" s="650"/>
      <c r="C204" s="556" t="s">
        <v>5</v>
      </c>
      <c r="D204" s="574" t="s">
        <v>6</v>
      </c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74"/>
    </row>
    <row r="205" spans="1:28" ht="20.25" customHeight="1" x14ac:dyDescent="0.2">
      <c r="A205" s="651"/>
      <c r="B205" s="652"/>
      <c r="C205" s="558"/>
      <c r="D205" s="575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74"/>
    </row>
    <row r="206" spans="1:28" ht="15" customHeight="1" x14ac:dyDescent="0.2">
      <c r="A206" s="660" t="s">
        <v>305</v>
      </c>
      <c r="B206" s="661"/>
      <c r="C206" s="447">
        <f>[11]B!C2862</f>
        <v>5</v>
      </c>
      <c r="D206" s="448">
        <f>[11]B!I2862</f>
        <v>5</v>
      </c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74"/>
      <c r="U206" s="74"/>
    </row>
    <row r="207" spans="1:28" ht="15" customHeight="1" x14ac:dyDescent="0.2">
      <c r="A207" s="662" t="s">
        <v>306</v>
      </c>
      <c r="B207" s="662"/>
      <c r="C207" s="449">
        <f>SUM([11]B!C2861+[11]B!C2863)</f>
        <v>0</v>
      </c>
      <c r="D207" s="450">
        <f>[11]B!I2861+[11]B!I2863</f>
        <v>0</v>
      </c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74"/>
    </row>
    <row r="208" spans="1:28" ht="24.95" customHeight="1" x14ac:dyDescent="0.2">
      <c r="A208" s="663" t="s">
        <v>307</v>
      </c>
      <c r="B208" s="663"/>
      <c r="C208" s="482"/>
      <c r="D208" s="304"/>
      <c r="E208" s="304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74"/>
      <c r="S208" s="260"/>
      <c r="T208" s="260"/>
    </row>
    <row r="209" spans="1:22" ht="24.95" customHeight="1" x14ac:dyDescent="0.2">
      <c r="A209" s="664" t="s">
        <v>229</v>
      </c>
      <c r="B209" s="664"/>
      <c r="C209" s="556" t="s">
        <v>160</v>
      </c>
      <c r="D209" s="588" t="s">
        <v>230</v>
      </c>
      <c r="E209" s="589"/>
      <c r="F209" s="589"/>
      <c r="G209" s="589"/>
      <c r="H209" s="590" t="s">
        <v>172</v>
      </c>
      <c r="I209" s="591"/>
      <c r="J209" s="592"/>
      <c r="K209" s="665" t="s">
        <v>173</v>
      </c>
      <c r="L209" s="614"/>
      <c r="M209" s="614"/>
      <c r="N209" s="596" t="s">
        <v>174</v>
      </c>
      <c r="O209" s="599" t="s">
        <v>175</v>
      </c>
      <c r="P209" s="600"/>
      <c r="Q209" s="568" t="s">
        <v>176</v>
      </c>
    </row>
    <row r="210" spans="1:22" s="84" customFormat="1" ht="20.100000000000001" customHeight="1" x14ac:dyDescent="0.2">
      <c r="A210" s="664"/>
      <c r="B210" s="664"/>
      <c r="C210" s="557"/>
      <c r="D210" s="615" t="s">
        <v>178</v>
      </c>
      <c r="E210" s="621" t="s">
        <v>179</v>
      </c>
      <c r="F210" s="621"/>
      <c r="G210" s="578" t="s">
        <v>239</v>
      </c>
      <c r="H210" s="580" t="s">
        <v>181</v>
      </c>
      <c r="I210" s="582" t="s">
        <v>182</v>
      </c>
      <c r="J210" s="584" t="s">
        <v>183</v>
      </c>
      <c r="K210" s="586" t="s">
        <v>308</v>
      </c>
      <c r="L210" s="587" t="s">
        <v>185</v>
      </c>
      <c r="M210" s="601" t="s">
        <v>186</v>
      </c>
      <c r="N210" s="597"/>
      <c r="O210" s="602" t="s">
        <v>187</v>
      </c>
      <c r="P210" s="603" t="s">
        <v>188</v>
      </c>
      <c r="Q210" s="569"/>
      <c r="S210" s="5"/>
      <c r="T210" s="5"/>
      <c r="U210" s="5"/>
      <c r="V210" s="5"/>
    </row>
    <row r="211" spans="1:22" s="84" customFormat="1" ht="20.100000000000001" customHeight="1" x14ac:dyDescent="0.2">
      <c r="A211" s="664"/>
      <c r="B211" s="664"/>
      <c r="C211" s="558"/>
      <c r="D211" s="616"/>
      <c r="E211" s="121" t="s">
        <v>189</v>
      </c>
      <c r="F211" s="89" t="s">
        <v>190</v>
      </c>
      <c r="G211" s="579"/>
      <c r="H211" s="581"/>
      <c r="I211" s="583"/>
      <c r="J211" s="585"/>
      <c r="K211" s="586"/>
      <c r="L211" s="587"/>
      <c r="M211" s="601"/>
      <c r="N211" s="598"/>
      <c r="O211" s="602"/>
      <c r="P211" s="603"/>
      <c r="Q211" s="570"/>
      <c r="S211" s="5"/>
      <c r="T211" s="5"/>
      <c r="U211" s="5"/>
      <c r="V211" s="5"/>
    </row>
    <row r="212" spans="1:22" ht="15" customHeight="1" x14ac:dyDescent="0.2">
      <c r="A212" s="667" t="s">
        <v>309</v>
      </c>
      <c r="B212" s="165" t="s">
        <v>310</v>
      </c>
      <c r="C212" s="165">
        <f>SUM([11]B!C1242:C1282)</f>
        <v>23</v>
      </c>
      <c r="D212" s="165">
        <f>SUM([11]B!D1242:D1285)</f>
        <v>23</v>
      </c>
      <c r="E212" s="165">
        <f>SUM([11]B!E1242:E1285)</f>
        <v>23</v>
      </c>
      <c r="F212" s="165">
        <f>SUM([11]B!F1242:F1285)</f>
        <v>0</v>
      </c>
      <c r="G212" s="165">
        <f>SUM([11]B!G1242:G1285)</f>
        <v>0</v>
      </c>
      <c r="H212" s="165">
        <f>SUM([11]B!AA1242:AA1285)</f>
        <v>5</v>
      </c>
      <c r="I212" s="165">
        <f>SUM([11]B!AB1242:AB1285)</f>
        <v>18</v>
      </c>
      <c r="J212" s="165">
        <f>SUM([11]B!AC1242:AC1285)</f>
        <v>0</v>
      </c>
      <c r="K212" s="165">
        <f>SUM([11]B!AD1242:AD1285)</f>
        <v>0</v>
      </c>
      <c r="L212" s="165">
        <f>SUM([11]B!AE1242:AE1285)</f>
        <v>0</v>
      </c>
      <c r="M212" s="165">
        <f>SUM([11]B!AF1242:AF1285)</f>
        <v>0</v>
      </c>
      <c r="N212" s="165">
        <f>SUM([11]B!AG1242:AG1285)</f>
        <v>0</v>
      </c>
      <c r="O212" s="165">
        <f>SUM([11]B!AH1242:AH1285)</f>
        <v>0</v>
      </c>
      <c r="P212" s="165">
        <f>SUM([11]B!AI1242:AI1285)</f>
        <v>0</v>
      </c>
      <c r="Q212" s="165">
        <f>SUM([11]B!AJ1242:AJ1285)</f>
        <v>0</v>
      </c>
    </row>
    <row r="213" spans="1:22" ht="15" customHeight="1" x14ac:dyDescent="0.2">
      <c r="A213" s="563"/>
      <c r="B213" s="166" t="s">
        <v>311</v>
      </c>
      <c r="C213" s="305">
        <f>SUM([11]B!C1283:C1297)</f>
        <v>2</v>
      </c>
      <c r="D213" s="305">
        <f>SUM([11]B!D1286:D1297)</f>
        <v>2</v>
      </c>
      <c r="E213" s="305">
        <f>SUM([11]B!E1286:E1297)</f>
        <v>2</v>
      </c>
      <c r="F213" s="305">
        <f>SUM([11]B!F1286:F1297)</f>
        <v>0</v>
      </c>
      <c r="G213" s="305">
        <f>SUM([11]B!G1286:G1297)</f>
        <v>0</v>
      </c>
      <c r="H213" s="305">
        <f>SUM([11]B!AA1286:AA1297)</f>
        <v>0</v>
      </c>
      <c r="I213" s="305">
        <f>SUM([11]B!AB1286:AB1297)</f>
        <v>0</v>
      </c>
      <c r="J213" s="305">
        <f>SUM([11]B!AC1286:AC1297)</f>
        <v>2</v>
      </c>
      <c r="K213" s="305">
        <f>SUM([11]B!AD1286:AD1297)</f>
        <v>0</v>
      </c>
      <c r="L213" s="305">
        <f>SUM([11]B!AE1286:AE1297)</f>
        <v>0</v>
      </c>
      <c r="M213" s="305">
        <f>SUM([11]B!AF1286:AF1297)</f>
        <v>0</v>
      </c>
      <c r="N213" s="305">
        <f>SUM([11]B!AG1286:AG1297)</f>
        <v>0</v>
      </c>
      <c r="O213" s="305">
        <f>SUM([11]B!AH1286:AH1297)</f>
        <v>0</v>
      </c>
      <c r="P213" s="305">
        <f>SUM([11]B!AI1286:AI1297)</f>
        <v>0</v>
      </c>
      <c r="Q213" s="305">
        <f>SUM([11]B!AJ1286:AJ1297)</f>
        <v>0</v>
      </c>
      <c r="U213" s="84"/>
      <c r="V213" s="84"/>
    </row>
    <row r="214" spans="1:22" ht="15" customHeight="1" x14ac:dyDescent="0.2">
      <c r="A214" s="668"/>
      <c r="B214" s="479" t="s">
        <v>160</v>
      </c>
      <c r="C214" s="168">
        <f>SUM(C212:C213)</f>
        <v>25</v>
      </c>
      <c r="D214" s="306">
        <f>SUM(D212:D213)</f>
        <v>25</v>
      </c>
      <c r="E214" s="307">
        <f t="shared" ref="E214:Q214" si="11">SUM(E212:E213)</f>
        <v>25</v>
      </c>
      <c r="F214" s="308">
        <f t="shared" si="11"/>
        <v>0</v>
      </c>
      <c r="G214" s="309">
        <f t="shared" si="11"/>
        <v>0</v>
      </c>
      <c r="H214" s="307">
        <f t="shared" si="11"/>
        <v>5</v>
      </c>
      <c r="I214" s="310">
        <f t="shared" si="11"/>
        <v>18</v>
      </c>
      <c r="J214" s="308">
        <f t="shared" si="11"/>
        <v>2</v>
      </c>
      <c r="K214" s="307">
        <f t="shared" si="11"/>
        <v>0</v>
      </c>
      <c r="L214" s="310">
        <f t="shared" si="11"/>
        <v>0</v>
      </c>
      <c r="M214" s="308">
        <f t="shared" si="11"/>
        <v>0</v>
      </c>
      <c r="N214" s="308">
        <f t="shared" si="11"/>
        <v>0</v>
      </c>
      <c r="O214" s="307">
        <f t="shared" si="11"/>
        <v>0</v>
      </c>
      <c r="P214" s="308">
        <f t="shared" si="11"/>
        <v>0</v>
      </c>
      <c r="Q214" s="306">
        <f t="shared" si="11"/>
        <v>0</v>
      </c>
      <c r="U214" s="84"/>
      <c r="V214" s="84"/>
    </row>
    <row r="215" spans="1:22" ht="15" customHeight="1" x14ac:dyDescent="0.2">
      <c r="A215" s="667" t="s">
        <v>312</v>
      </c>
      <c r="B215" s="165" t="s">
        <v>310</v>
      </c>
      <c r="C215" s="484">
        <f>SUM([11]B!C1382:C1420)</f>
        <v>676</v>
      </c>
      <c r="D215" s="484">
        <f>SUM([11]B!D1382:D1420)</f>
        <v>675</v>
      </c>
      <c r="E215" s="484">
        <f>SUM([11]B!E1382:E1420)</f>
        <v>672</v>
      </c>
      <c r="F215" s="484">
        <f>SUM([11]B!F1382:F1420)</f>
        <v>3</v>
      </c>
      <c r="G215" s="484">
        <f>SUM([11]B!G1382:G1420)</f>
        <v>1</v>
      </c>
      <c r="H215" s="484">
        <f>SUM([11]B!AA1382:AA1420)</f>
        <v>14</v>
      </c>
      <c r="I215" s="484">
        <f>SUM([11]B!AB1382:AB1420)</f>
        <v>662</v>
      </c>
      <c r="J215" s="484">
        <f>SUM([11]B!AC1382:AC1420)</f>
        <v>0</v>
      </c>
      <c r="K215" s="484">
        <f>SUM([11]B!AD1382:AD1420)</f>
        <v>0</v>
      </c>
      <c r="L215" s="484">
        <f>SUM([11]B!AE1382:AE1420)</f>
        <v>0</v>
      </c>
      <c r="M215" s="484">
        <f>SUM([11]B!AF1382:AF1420)</f>
        <v>0</v>
      </c>
      <c r="N215" s="484">
        <f>SUM([11]B!AG1382:AG1420)</f>
        <v>0</v>
      </c>
      <c r="O215" s="484">
        <f>SUM([11]B!AH1382:AH1420)</f>
        <v>0</v>
      </c>
      <c r="P215" s="484">
        <f>SUM([11]B!AI1382:AI1420)</f>
        <v>0</v>
      </c>
      <c r="Q215" s="169">
        <f>SUM([11]B!AJ1382:AJ1420)</f>
        <v>4</v>
      </c>
      <c r="S215" s="84"/>
      <c r="T215" s="84"/>
    </row>
    <row r="216" spans="1:22" ht="15" customHeight="1" x14ac:dyDescent="0.2">
      <c r="A216" s="563"/>
      <c r="B216" s="166" t="s">
        <v>313</v>
      </c>
      <c r="C216" s="311">
        <f>SUM([11]B!C1421:C1428)</f>
        <v>330</v>
      </c>
      <c r="D216" s="311">
        <f>SUM([11]B!D1421:D1428)</f>
        <v>330</v>
      </c>
      <c r="E216" s="311">
        <f>SUM([11]B!E1421:E1428)</f>
        <v>330</v>
      </c>
      <c r="F216" s="311">
        <f>SUM([11]B!F1421:F1428)</f>
        <v>0</v>
      </c>
      <c r="G216" s="311">
        <f>SUM([11]B!G1421:G1428)</f>
        <v>0</v>
      </c>
      <c r="H216" s="311">
        <f>SUM([11]B!AA1421:AA1428)</f>
        <v>0</v>
      </c>
      <c r="I216" s="311">
        <f>SUM([11]B!AB1421:AB1428)</f>
        <v>330</v>
      </c>
      <c r="J216" s="311">
        <f>SUM([11]B!AC1421:AC1428)</f>
        <v>0</v>
      </c>
      <c r="K216" s="311">
        <f>SUM([11]B!AD1421:AD1428)</f>
        <v>0</v>
      </c>
      <c r="L216" s="311">
        <f>SUM([11]B!AE1421:AE1428)</f>
        <v>0</v>
      </c>
      <c r="M216" s="311">
        <f>SUM([11]B!AF1421:AF1428)</f>
        <v>0</v>
      </c>
      <c r="N216" s="311">
        <f>SUM([11]B!AG1421:AG1428)</f>
        <v>0</v>
      </c>
      <c r="O216" s="311">
        <f>SUM([11]B!AH1421:AH1428)</f>
        <v>0</v>
      </c>
      <c r="P216" s="311">
        <f>SUM([11]B!AI1421:AI1428)</f>
        <v>0</v>
      </c>
      <c r="Q216" s="312">
        <f>SUM([11]B!AJ1421:AJ1428)</f>
        <v>0</v>
      </c>
      <c r="S216" s="84"/>
      <c r="T216" s="84"/>
    </row>
    <row r="217" spans="1:22" ht="15" customHeight="1" x14ac:dyDescent="0.2">
      <c r="A217" s="668"/>
      <c r="B217" s="479" t="s">
        <v>160</v>
      </c>
      <c r="C217" s="309">
        <f>SUM(C215:C216)</f>
        <v>1006</v>
      </c>
      <c r="D217" s="309">
        <f>SUM(D215:D216)</f>
        <v>1005</v>
      </c>
      <c r="E217" s="309">
        <f t="shared" ref="E217:Q217" si="12">SUM(E215:E216)</f>
        <v>1002</v>
      </c>
      <c r="F217" s="309">
        <f t="shared" si="12"/>
        <v>3</v>
      </c>
      <c r="G217" s="309">
        <f t="shared" si="12"/>
        <v>1</v>
      </c>
      <c r="H217" s="309">
        <f t="shared" si="12"/>
        <v>14</v>
      </c>
      <c r="I217" s="309">
        <f t="shared" si="12"/>
        <v>992</v>
      </c>
      <c r="J217" s="309">
        <f t="shared" si="12"/>
        <v>0</v>
      </c>
      <c r="K217" s="309">
        <f t="shared" si="12"/>
        <v>0</v>
      </c>
      <c r="L217" s="309">
        <f t="shared" si="12"/>
        <v>0</v>
      </c>
      <c r="M217" s="309">
        <f t="shared" si="12"/>
        <v>0</v>
      </c>
      <c r="N217" s="309">
        <f t="shared" si="12"/>
        <v>0</v>
      </c>
      <c r="O217" s="309">
        <f t="shared" si="12"/>
        <v>0</v>
      </c>
      <c r="P217" s="309">
        <f t="shared" si="12"/>
        <v>0</v>
      </c>
      <c r="Q217" s="306">
        <f t="shared" si="12"/>
        <v>4</v>
      </c>
    </row>
    <row r="218" spans="1:22" ht="15" customHeight="1" x14ac:dyDescent="0.2">
      <c r="A218" s="667" t="s">
        <v>314</v>
      </c>
      <c r="B218" s="165" t="s">
        <v>310</v>
      </c>
      <c r="C218" s="311">
        <f>SUM([11]B!C1516:C1569)</f>
        <v>580</v>
      </c>
      <c r="D218" s="311">
        <f>SUM([11]B!D1516:D1569)</f>
        <v>576</v>
      </c>
      <c r="E218" s="311">
        <f>SUM([11]B!E1516:E1569)</f>
        <v>576</v>
      </c>
      <c r="F218" s="311">
        <f>SUM([11]B!F1516:F1564)</f>
        <v>0</v>
      </c>
      <c r="G218" s="311">
        <f>SUM([11]B!G1516:G1564)</f>
        <v>4</v>
      </c>
      <c r="H218" s="311">
        <f>SUM([11]B!AA1516:AA1564)</f>
        <v>266</v>
      </c>
      <c r="I218" s="311">
        <f>SUM([11]B!AB1516:AB1564)</f>
        <v>312</v>
      </c>
      <c r="J218" s="311">
        <f>SUM([11]B!AC1516:AC1564)</f>
        <v>2</v>
      </c>
      <c r="K218" s="311">
        <f>SUM([11]B!AD1516:AD1564)</f>
        <v>0</v>
      </c>
      <c r="L218" s="311">
        <f>SUM([11]B!AE1516:AE1564)</f>
        <v>0</v>
      </c>
      <c r="M218" s="311">
        <f>SUM([11]B!AF1516:AF1564)</f>
        <v>0</v>
      </c>
      <c r="N218" s="311">
        <f>SUM([11]B!AG1516:AG1564)</f>
        <v>0</v>
      </c>
      <c r="O218" s="311">
        <f>SUM([11]B!AH1516:AH1564)</f>
        <v>0</v>
      </c>
      <c r="P218" s="311">
        <f>SUM([11]B!AI1516:AI1564)</f>
        <v>0</v>
      </c>
      <c r="Q218" s="312">
        <f>SUM([11]B!AJ1516:AJ1564)</f>
        <v>0</v>
      </c>
    </row>
    <row r="219" spans="1:22" ht="15" customHeight="1" x14ac:dyDescent="0.2">
      <c r="A219" s="563"/>
      <c r="B219" s="170" t="s">
        <v>313</v>
      </c>
      <c r="C219" s="311">
        <f>SUM([11]B!C1570:C1585)</f>
        <v>4</v>
      </c>
      <c r="D219" s="311">
        <f>SUM([11]B!D1570:D1585)</f>
        <v>3</v>
      </c>
      <c r="E219" s="311">
        <f>SUM([11]B!E1570:E1585)</f>
        <v>3</v>
      </c>
      <c r="F219" s="311">
        <f>SUM([11]B!F1570:F1585)</f>
        <v>0</v>
      </c>
      <c r="G219" s="311">
        <f>SUM([11]B!G1570:G1585)</f>
        <v>1</v>
      </c>
      <c r="H219" s="311">
        <f>SUM([11]B!AA1570:AA1585)</f>
        <v>0</v>
      </c>
      <c r="I219" s="311">
        <f>SUM([11]B!AB1570:AB1585)</f>
        <v>4</v>
      </c>
      <c r="J219" s="311">
        <f>SUM([11]B!AC1570:AC1585)</f>
        <v>0</v>
      </c>
      <c r="K219" s="311">
        <f>SUM([11]B!AD1570:AD1585)</f>
        <v>0</v>
      </c>
      <c r="L219" s="311">
        <f>SUM([11]B!AE1570:AE1585)</f>
        <v>0</v>
      </c>
      <c r="M219" s="311">
        <f>SUM([11]B!AF1570:AF1585)</f>
        <v>0</v>
      </c>
      <c r="N219" s="311">
        <f>SUM([11]B!AG1570:AG1585)</f>
        <v>0</v>
      </c>
      <c r="O219" s="311">
        <f>SUM([11]B!AH1570:AH1585)</f>
        <v>0</v>
      </c>
      <c r="P219" s="311">
        <f>SUM([11]B!AI1570:AI1585)</f>
        <v>0</v>
      </c>
      <c r="Q219" s="312">
        <f>SUM([11]B!AJ1570:AJ1585)</f>
        <v>0</v>
      </c>
    </row>
    <row r="220" spans="1:22" ht="15" customHeight="1" x14ac:dyDescent="0.2">
      <c r="A220" s="668"/>
      <c r="B220" s="479" t="s">
        <v>160</v>
      </c>
      <c r="C220" s="309">
        <f>SUM(C218:C219)</f>
        <v>584</v>
      </c>
      <c r="D220" s="309">
        <f t="shared" ref="D220:Q220" si="13">SUM(D218:D219)</f>
        <v>579</v>
      </c>
      <c r="E220" s="309">
        <f t="shared" si="13"/>
        <v>579</v>
      </c>
      <c r="F220" s="309">
        <f t="shared" si="13"/>
        <v>0</v>
      </c>
      <c r="G220" s="309">
        <f t="shared" si="13"/>
        <v>5</v>
      </c>
      <c r="H220" s="309">
        <f t="shared" si="13"/>
        <v>266</v>
      </c>
      <c r="I220" s="309">
        <f t="shared" si="13"/>
        <v>316</v>
      </c>
      <c r="J220" s="309">
        <f t="shared" si="13"/>
        <v>2</v>
      </c>
      <c r="K220" s="309">
        <f t="shared" si="13"/>
        <v>0</v>
      </c>
      <c r="L220" s="309">
        <f t="shared" si="13"/>
        <v>0</v>
      </c>
      <c r="M220" s="309">
        <f t="shared" si="13"/>
        <v>0</v>
      </c>
      <c r="N220" s="309">
        <f t="shared" si="13"/>
        <v>0</v>
      </c>
      <c r="O220" s="309">
        <f t="shared" si="13"/>
        <v>0</v>
      </c>
      <c r="P220" s="309">
        <f t="shared" si="13"/>
        <v>0</v>
      </c>
      <c r="Q220" s="306">
        <f t="shared" si="13"/>
        <v>0</v>
      </c>
    </row>
    <row r="221" spans="1:22" ht="29.25" customHeight="1" x14ac:dyDescent="0.2">
      <c r="A221" s="483" t="s">
        <v>315</v>
      </c>
      <c r="B221" s="169" t="s">
        <v>310</v>
      </c>
      <c r="C221" s="309">
        <f>[11]B!C1698</f>
        <v>3</v>
      </c>
      <c r="D221" s="309">
        <f>[11]B!D1698</f>
        <v>3</v>
      </c>
      <c r="E221" s="311">
        <f>[11]B!E1698</f>
        <v>3</v>
      </c>
      <c r="F221" s="311">
        <f>[11]B!F1698</f>
        <v>0</v>
      </c>
      <c r="G221" s="311">
        <f>[11]B!G1698</f>
        <v>0</v>
      </c>
      <c r="H221" s="311">
        <f>[11]B!AA1698</f>
        <v>0</v>
      </c>
      <c r="I221" s="311">
        <f>[11]B!AB1698</f>
        <v>3</v>
      </c>
      <c r="J221" s="311">
        <f>[11]B!AC1698</f>
        <v>0</v>
      </c>
      <c r="K221" s="311">
        <f>[11]B!AD1698</f>
        <v>0</v>
      </c>
      <c r="L221" s="311">
        <f>[11]B!AE1698</f>
        <v>0</v>
      </c>
      <c r="M221" s="311">
        <f>[11]B!AF1698</f>
        <v>0</v>
      </c>
      <c r="N221" s="311">
        <f>[11]B!AG1698</f>
        <v>0</v>
      </c>
      <c r="O221" s="311">
        <f>[11]B!AH1698</f>
        <v>0</v>
      </c>
      <c r="P221" s="311">
        <f>[11]B!AI1698</f>
        <v>0</v>
      </c>
      <c r="Q221" s="312">
        <f>[11]B!AJ1698</f>
        <v>0</v>
      </c>
    </row>
    <row r="222" spans="1:22" ht="15" customHeight="1" x14ac:dyDescent="0.2">
      <c r="A222" s="171" t="s">
        <v>316</v>
      </c>
      <c r="B222" s="166" t="s">
        <v>310</v>
      </c>
      <c r="C222" s="309">
        <f>[11]B!C1851</f>
        <v>6</v>
      </c>
      <c r="D222" s="309">
        <f>[11]B!D1851</f>
        <v>6</v>
      </c>
      <c r="E222" s="311">
        <f>[11]B!E1851</f>
        <v>6</v>
      </c>
      <c r="F222" s="311">
        <f>[11]B!F1851</f>
        <v>0</v>
      </c>
      <c r="G222" s="311">
        <f>[11]B!G1851</f>
        <v>0</v>
      </c>
      <c r="H222" s="311">
        <f>[11]B!AA1851</f>
        <v>0</v>
      </c>
      <c r="I222" s="311">
        <f>[11]B!AB1851</f>
        <v>6</v>
      </c>
      <c r="J222" s="311">
        <f>[11]B!AC1851</f>
        <v>0</v>
      </c>
      <c r="K222" s="311">
        <f>[11]B!AD1851</f>
        <v>0</v>
      </c>
      <c r="L222" s="311">
        <f>[11]B!AE1851</f>
        <v>0</v>
      </c>
      <c r="M222" s="311">
        <f>[11]B!AF1851</f>
        <v>0</v>
      </c>
      <c r="N222" s="311">
        <f>[11]B!AG1851</f>
        <v>0</v>
      </c>
      <c r="O222" s="311">
        <f>[11]B!AH1851</f>
        <v>0</v>
      </c>
      <c r="P222" s="311">
        <f>[11]B!AI1851</f>
        <v>0</v>
      </c>
      <c r="Q222" s="312">
        <f>[11]B!AJ1851</f>
        <v>0</v>
      </c>
    </row>
    <row r="223" spans="1:22" ht="15" customHeight="1" x14ac:dyDescent="0.2">
      <c r="A223" s="667" t="s">
        <v>317</v>
      </c>
      <c r="B223" s="172" t="s">
        <v>310</v>
      </c>
      <c r="C223" s="313">
        <f>SUM([11]B!C1879:C1887,[11]B!C1891:C1894,[11]B!C1898,[11]B!C1901:C1938,[11]B!C1949:C1955)+[11]B!C1999</f>
        <v>25712</v>
      </c>
      <c r="D223" s="313">
        <f>SUM([11]B!D1879:D1887,[11]B!D1891:D1894,[11]B!D1898,[11]B!D1901:D1938,[11]B!D1949:D1955)+[11]B!D1999</f>
        <v>25357</v>
      </c>
      <c r="E223" s="313">
        <f>SUM([11]B!E1879:E1887,[11]B!E1891:E1894,[11]B!E1898,[11]B!E1901:E1938,[11]B!E1949:E1955)+[11]B!E1999</f>
        <v>25357</v>
      </c>
      <c r="F223" s="313">
        <f>SUM([11]B!F1879:F1887,[11]B!F1891:F1894,[11]B!F1898,[11]B!F1901:F1938,[11]B!F1949:F1954)+[11]B!F1999</f>
        <v>0</v>
      </c>
      <c r="G223" s="313">
        <f>SUM([11]B!G1879:G1887,[11]B!G1891:G1894,[11]B!G1898,[11]B!G1901:G1938,[11]B!G1949:G1954)+[11]B!G1999</f>
        <v>355</v>
      </c>
      <c r="H223" s="313">
        <f>SUM([11]B!AA1879:AA1887,[11]B!AA1891:AA1894,[11]B!AA1898,[11]B!AA1901:AA1938,[11]B!AA1949:AA1954)+[11]B!AA1999</f>
        <v>23990</v>
      </c>
      <c r="I223" s="313">
        <f>SUM([11]B!AB1879:AB1887,[11]B!AB1891:AB1894,[11]B!AB1898,[11]B!AB1901:AB1938,[11]B!AB1949:AB1954)+[11]B!AB1999</f>
        <v>516</v>
      </c>
      <c r="J223" s="313">
        <f>SUM([11]B!AC1879:AC1887,[11]B!AC1891:AC1894,[11]B!AC1898,[11]B!AC1901:AC1938,[11]B!AC1949:AC1954)+[11]B!AC1999</f>
        <v>1206</v>
      </c>
      <c r="K223" s="313">
        <f>SUM([11]B!AD1879:AD1887,[11]B!AD1891:AD1894,[11]B!AD1898,[11]B!AD1901:AD1938,[11]B!AD1949:AD1954)+[11]B!AD1999</f>
        <v>0</v>
      </c>
      <c r="L223" s="313">
        <f>SUM([11]B!AE1879:AE1887,[11]B!AE1891:AE1894,[11]B!AE1898,[11]B!AE1901:AE1938,[11]B!AE1949:AE1954)+[11]B!AE1999</f>
        <v>0</v>
      </c>
      <c r="M223" s="313">
        <f>SUM([11]B!AF1879:AF1887,[11]B!AF1891:AF1894,[11]B!AF1898,[11]B!AF1901:AF1938,[11]B!AF1949:AF1954)+[11]B!AF1999</f>
        <v>0</v>
      </c>
      <c r="N223" s="313">
        <f>SUM([11]B!AG1879:AG1887,[11]B!AG1891:AG1894,[11]B!AG1898,[11]B!AG1901:AG1938,[11]B!AG1949:AG1954)+[11]B!AG1999</f>
        <v>0</v>
      </c>
      <c r="O223" s="313">
        <f>SUM([11]B!AH1879:AH1887,[11]B!AH1891:AH1894,[11]B!AH1898,[11]B!AH1901:AH1938,[11]B!AH1949:AH1954)+[11]B!AH1999</f>
        <v>0</v>
      </c>
      <c r="P223" s="313">
        <f>SUM([11]B!AI1879:AI1887,[11]B!AI1891:AI1894,[11]B!AI1898,[11]B!AI1901:AI1938,[11]B!AI1949:AI1954)+[11]B!AI1999</f>
        <v>0</v>
      </c>
      <c r="Q223" s="314">
        <f>SUM([11]B!AJ1879:AJ1887,[11]B!AJ1891:AJ1894,[11]B!AJ1898,[11]B!AJ1901:AJ1938,[11]B!AJ1949:AJ1954)+[11]B!AJ1999</f>
        <v>0</v>
      </c>
    </row>
    <row r="224" spans="1:22" ht="15" customHeight="1" x14ac:dyDescent="0.2">
      <c r="A224" s="563"/>
      <c r="B224" s="170" t="s">
        <v>318</v>
      </c>
      <c r="C224" s="315">
        <f>SUM([11]B!C1888:C1890,[11]B!C1892:C1893,[11]B!C1898:C1900,[11]B!C1939:C1948,[11]B!C1956:C1972,[11]B!C2002)</f>
        <v>1838</v>
      </c>
      <c r="D224" s="315">
        <f>SUM([11]B!D1888:D1890,[11]B!D1892:D1893,[11]B!D1898:D1900,[11]B!D1939:D1948,[11]B!D1956:D1972,[11]B!D2002)</f>
        <v>1838</v>
      </c>
      <c r="E224" s="315">
        <f>SUM([11]B!E1888:E1890,[11]B!E1892:E1893,[11]B!E1898:E1900,[11]B!E1939:E1948,[11]B!E1956:E1972,[11]B!E2002)</f>
        <v>1838</v>
      </c>
      <c r="F224" s="315">
        <f>SUM([11]B!F1888:F1890,[11]B!F1892:F1893,[11]B!F1898:F1900,[11]B!F1939:F1948,[11]B!F1956:F1972,[11]B!F2002)</f>
        <v>0</v>
      </c>
      <c r="G224" s="315">
        <f>SUM([11]B!G1888:G1890,[11]B!G1892:G1893,[11]B!G1898:G1900,[11]B!G1939:G1948,[11]B!G1956:G1972,[11]B!G2002)</f>
        <v>0</v>
      </c>
      <c r="H224" s="315">
        <f>SUM([11]B!AA1888:AA1890,[11]B!AA1892:AA1893,[11]B!AA1898:AA1900,[11]B!AA1939:AA1948,[11]B!AA1956:AA1972,[11]B!AA2002)</f>
        <v>1130</v>
      </c>
      <c r="I224" s="315">
        <f>SUM([11]B!AB1888:AB1890,[11]B!AB1892:AB1893,[11]B!AB1898:AB1900,[11]B!AB1939:AB1948,[11]B!AB1956:AB1972,[11]B!AB2002)</f>
        <v>0</v>
      </c>
      <c r="J224" s="315">
        <f>SUM([11]B!AC1888:AC1890,[11]B!AC1892:AC1893,[11]B!AC1898:AC1900,[11]B!AC1939:AC1948,[11]B!AC1956:AC1972,[11]B!AC2002)</f>
        <v>708</v>
      </c>
      <c r="K224" s="315">
        <f>SUM([11]B!AD1888:AD1890,[11]B!AD1892:AD1893,[11]B!AD1898:AD1900,[11]B!AD1939:AD1948,[11]B!AD1956:AD1972,[11]B!AD2002)</f>
        <v>0</v>
      </c>
      <c r="L224" s="315">
        <f>SUM([11]B!AE1888:AE1890,[11]B!AE1892:AE1893,[11]B!AE1898:AE1900,[11]B!AE1939:AE1948,[11]B!AE1956:AE1972,[11]B!AE2002)</f>
        <v>0</v>
      </c>
      <c r="M224" s="315">
        <f>SUM([11]B!AF1888:AF1890,[11]B!AF1892:AF1893,[11]B!AF1898:AF1900,[11]B!AF1939:AF1948,[11]B!AF1956:AF1972,[11]B!AF2002)</f>
        <v>0</v>
      </c>
      <c r="N224" s="315">
        <f>SUM([11]B!AG1888:AG1890,[11]B!AG1892:AG1893,[11]B!AG1898:AG1900,[11]B!AG1939:AG1948,[11]B!AG1956:AG1972,[11]B!AG2002)</f>
        <v>0</v>
      </c>
      <c r="O224" s="315">
        <f>SUM([11]B!AH1888:AH1890,[11]B!AH1892:AH1893,[11]B!AH1898:AH1900,[11]B!AH1939:AH1948,[11]B!AH1956:AH1972,[11]B!AH2002)</f>
        <v>0</v>
      </c>
      <c r="P224" s="315">
        <f>SUM([11]B!AI1888:AI1890,[11]B!AI1892:AI1893,[11]B!AI1898:AI1900,[11]B!AI1939:AI1948,[11]B!AI1956:AI1972,[11]B!AI2002)</f>
        <v>0</v>
      </c>
      <c r="Q224" s="305">
        <f>SUM([11]B!AJ1888:AJ1890,[11]B!AJ1892:AJ1893,[11]B!AJ1898:AJ1900,[11]B!AJ1939:AJ1948,[11]B!AJ1956:AJ1972,[11]B!AJ2002)</f>
        <v>0</v>
      </c>
    </row>
    <row r="225" spans="1:17" ht="15" customHeight="1" x14ac:dyDescent="0.2">
      <c r="A225" s="668"/>
      <c r="B225" s="479" t="s">
        <v>160</v>
      </c>
      <c r="C225" s="168">
        <f t="shared" ref="C225:Q225" si="14">SUM(C223:C224)</f>
        <v>27550</v>
      </c>
      <c r="D225" s="306">
        <f t="shared" si="14"/>
        <v>27195</v>
      </c>
      <c r="E225" s="307">
        <f t="shared" si="14"/>
        <v>27195</v>
      </c>
      <c r="F225" s="308">
        <f t="shared" si="14"/>
        <v>0</v>
      </c>
      <c r="G225" s="309">
        <f t="shared" si="14"/>
        <v>355</v>
      </c>
      <c r="H225" s="307">
        <f t="shared" si="14"/>
        <v>25120</v>
      </c>
      <c r="I225" s="310">
        <f t="shared" si="14"/>
        <v>516</v>
      </c>
      <c r="J225" s="308">
        <f t="shared" si="14"/>
        <v>1914</v>
      </c>
      <c r="K225" s="307">
        <f t="shared" si="14"/>
        <v>0</v>
      </c>
      <c r="L225" s="310">
        <f t="shared" si="14"/>
        <v>0</v>
      </c>
      <c r="M225" s="308">
        <f t="shared" si="14"/>
        <v>0</v>
      </c>
      <c r="N225" s="308">
        <f>SUM(N223:N224)</f>
        <v>0</v>
      </c>
      <c r="O225" s="307">
        <f t="shared" si="14"/>
        <v>0</v>
      </c>
      <c r="P225" s="308">
        <f t="shared" si="14"/>
        <v>0</v>
      </c>
      <c r="Q225" s="306">
        <f t="shared" si="14"/>
        <v>0</v>
      </c>
    </row>
    <row r="226" spans="1:17" ht="15" customHeight="1" x14ac:dyDescent="0.2">
      <c r="A226" s="563" t="s">
        <v>319</v>
      </c>
      <c r="B226" s="172" t="s">
        <v>310</v>
      </c>
      <c r="C226" s="316">
        <f>SUM([11]B!C2192:C2205,[11]B!C2207:C2242,[11]B!C2260:C2262)</f>
        <v>211</v>
      </c>
      <c r="D226" s="316">
        <f>SUM([11]B!D2192:D2205,[11]B!D2207:D2242,[11]B!D2260:D2262)</f>
        <v>211</v>
      </c>
      <c r="E226" s="316">
        <f>SUM([11]B!E2192:E2205,[11]B!E2207:E2242,[11]B!E2260:E2262)</f>
        <v>211</v>
      </c>
      <c r="F226" s="316">
        <f>SUM([11]B!F2192:F2205,[11]B!F2207:F2242,[11]B!F2260:F2262)</f>
        <v>0</v>
      </c>
      <c r="G226" s="316">
        <f>SUM([11]B!G2192:G2205,[11]B!G2207:G2242,[11]B!G2260:G2262)</f>
        <v>0</v>
      </c>
      <c r="H226" s="316">
        <f>SUM([11]B!AA2192:AA2205,[11]B!AA2207:AA2242,[11]B!AA2260:AA2262)</f>
        <v>112</v>
      </c>
      <c r="I226" s="316">
        <f>SUM([11]B!AB2192:AB2205,[11]B!AB2207:AB2242,[11]B!AB2260:AB2262)</f>
        <v>97</v>
      </c>
      <c r="J226" s="316">
        <f>SUM([11]B!AC2192:AC2205,[11]B!AC2207:AC2242,[11]B!AC2260:AC2262)</f>
        <v>2</v>
      </c>
      <c r="K226" s="316">
        <f>SUM([11]B!AD2192:AD2205,[11]B!AD2207:AD2242,[11]B!AD2260:AD2262)</f>
        <v>0</v>
      </c>
      <c r="L226" s="316">
        <f>SUM([11]B!AE2192:AE2205,[11]B!AE2207:AE2242,[11]B!AE2260:AE2262)</f>
        <v>0</v>
      </c>
      <c r="M226" s="316">
        <f>SUM([11]B!AF2192:AF2205,[11]B!AF2207:AF2242,[11]B!AF2260:AF2262)</f>
        <v>0</v>
      </c>
      <c r="N226" s="316">
        <f>SUM([11]B!AG2192:AG2205,[11]B!AG2207:AG2242,[11]B!AG2260:AG2262)</f>
        <v>0</v>
      </c>
      <c r="O226" s="316">
        <f>SUM([11]B!AH2192:AH2205,[11]B!AH2207:AH2242,[11]B!AH2260:AH2262)</f>
        <v>0</v>
      </c>
      <c r="P226" s="316">
        <f>SUM([11]B!AI2192:AI2205,[11]B!AI2207:AI2242,[11]B!AI2260:AI2262)</f>
        <v>0</v>
      </c>
      <c r="Q226" s="317">
        <f>SUM([11]B!AJ2192:AJ2205,[11]B!AJ2207:AJ2242,[11]B!AJ2260:AJ2262)</f>
        <v>0</v>
      </c>
    </row>
    <row r="227" spans="1:17" ht="15" customHeight="1" x14ac:dyDescent="0.2">
      <c r="A227" s="563"/>
      <c r="B227" s="170" t="s">
        <v>318</v>
      </c>
      <c r="C227" s="315">
        <f>SUM([11]B!C2206,[11]B!C2243:C2257)</f>
        <v>31</v>
      </c>
      <c r="D227" s="315">
        <f>SUM([11]B!D2206,[11]B!D2243:D2257)</f>
        <v>31</v>
      </c>
      <c r="E227" s="315">
        <f>SUM([11]B!E2206,[11]B!E2243:E2257)</f>
        <v>31</v>
      </c>
      <c r="F227" s="315">
        <f>SUM([11]B!F2206,[11]B!F2243:F2257)</f>
        <v>0</v>
      </c>
      <c r="G227" s="315">
        <f>SUM([11]B!G2206,[11]B!G2243:G2257)</f>
        <v>0</v>
      </c>
      <c r="H227" s="315">
        <f>SUM([11]B!AA2206,[11]B!AA2243:AA2257)</f>
        <v>0</v>
      </c>
      <c r="I227" s="315">
        <f>SUM([11]B!AB2206,[11]B!AB2243:AB2257)</f>
        <v>9</v>
      </c>
      <c r="J227" s="315">
        <f>SUM([11]B!AC2206,[11]B!AC2243:AC2257)</f>
        <v>22</v>
      </c>
      <c r="K227" s="315">
        <f>SUM([11]B!AD2206,[11]B!AD2243:AD2257)</f>
        <v>0</v>
      </c>
      <c r="L227" s="315">
        <f>SUM([11]B!AE2206,[11]B!AE2243:AE2257)</f>
        <v>0</v>
      </c>
      <c r="M227" s="315">
        <f>SUM([11]B!AF2206,[11]B!AF2243:AF2257)</f>
        <v>0</v>
      </c>
      <c r="N227" s="315">
        <f>SUM([11]B!AG2206,[11]B!AG2243:AG2257)</f>
        <v>0</v>
      </c>
      <c r="O227" s="315">
        <f>SUM([11]B!AH2206,[11]B!AH2243:AH2257)</f>
        <v>0</v>
      </c>
      <c r="P227" s="315">
        <f>SUM([11]B!AI2206,[11]B!AI2243:AI2257)</f>
        <v>0</v>
      </c>
      <c r="Q227" s="305">
        <f>SUM([11]B!AJ2206,[11]B!AJ2243:AJ2257)</f>
        <v>0</v>
      </c>
    </row>
    <row r="228" spans="1:17" ht="15" customHeight="1" x14ac:dyDescent="0.2">
      <c r="A228" s="563"/>
      <c r="B228" s="479" t="s">
        <v>160</v>
      </c>
      <c r="C228" s="168">
        <f>SUM(C226:C227)</f>
        <v>242</v>
      </c>
      <c r="D228" s="306">
        <f t="shared" ref="D228:Q228" si="15">SUM(D226:D227)</f>
        <v>242</v>
      </c>
      <c r="E228" s="307">
        <f t="shared" si="15"/>
        <v>242</v>
      </c>
      <c r="F228" s="308">
        <f t="shared" si="15"/>
        <v>0</v>
      </c>
      <c r="G228" s="309">
        <f t="shared" si="15"/>
        <v>0</v>
      </c>
      <c r="H228" s="307">
        <f t="shared" si="15"/>
        <v>112</v>
      </c>
      <c r="I228" s="310">
        <f t="shared" si="15"/>
        <v>106</v>
      </c>
      <c r="J228" s="308">
        <f t="shared" si="15"/>
        <v>24</v>
      </c>
      <c r="K228" s="307">
        <f t="shared" si="15"/>
        <v>0</v>
      </c>
      <c r="L228" s="310">
        <f t="shared" si="15"/>
        <v>0</v>
      </c>
      <c r="M228" s="308">
        <f t="shared" si="15"/>
        <v>0</v>
      </c>
      <c r="N228" s="308">
        <f t="shared" si="15"/>
        <v>0</v>
      </c>
      <c r="O228" s="307">
        <f t="shared" si="15"/>
        <v>0</v>
      </c>
      <c r="P228" s="308">
        <f t="shared" si="15"/>
        <v>0</v>
      </c>
      <c r="Q228" s="306">
        <f t="shared" si="15"/>
        <v>0</v>
      </c>
    </row>
    <row r="229" spans="1:17" ht="15" customHeight="1" x14ac:dyDescent="0.2">
      <c r="A229" s="667" t="s">
        <v>320</v>
      </c>
      <c r="B229" s="165" t="s">
        <v>310</v>
      </c>
      <c r="C229" s="173">
        <f>SUM([11]B!C2421:C2442,[11]B!C2458:C2460)</f>
        <v>220</v>
      </c>
      <c r="D229" s="173">
        <f>SUM([11]B!D2421:D2442,[11]B!D2458:D2460)</f>
        <v>220</v>
      </c>
      <c r="E229" s="173">
        <f>SUM([11]B!E2421:E2442,[11]B!E2458:E2460)</f>
        <v>220</v>
      </c>
      <c r="F229" s="173">
        <f>SUM([11]B!F2421:F2442,[11]B!F2458:F2460)</f>
        <v>0</v>
      </c>
      <c r="G229" s="173">
        <f>SUM([11]B!G2421:G2442,[11]B!G2458:G2460)</f>
        <v>0</v>
      </c>
      <c r="H229" s="173">
        <f>SUM([11]B!AA2421:AA2442,[11]B!AA2458:AA2460)</f>
        <v>131</v>
      </c>
      <c r="I229" s="173">
        <f>SUM([11]B!AB2421:AB2442,[11]B!AB2458:AB2460)</f>
        <v>15</v>
      </c>
      <c r="J229" s="173">
        <f>SUM([11]B!AC2421:AC2442,[11]B!AC2458:AC2460)</f>
        <v>74</v>
      </c>
      <c r="K229" s="173">
        <f>SUM([11]B!AD2421:AD2442,[11]B!AD2458:AD2460)</f>
        <v>0</v>
      </c>
      <c r="L229" s="173">
        <f>SUM([11]B!AE2421:AE2442,[11]B!AE2458:AE2460)</f>
        <v>0</v>
      </c>
      <c r="M229" s="173">
        <f>SUM([11]B!AF2421:AF2442,[11]B!AF2458:AF2460)</f>
        <v>0</v>
      </c>
      <c r="N229" s="173">
        <f>SUM([11]B!AG2421:AG2442,[11]B!AG2458:AG2460)</f>
        <v>0</v>
      </c>
      <c r="O229" s="173">
        <f>SUM([11]B!AH2421:AH2442,[11]B!AH2458:AH2460)</f>
        <v>0</v>
      </c>
      <c r="P229" s="173">
        <f>SUM([11]B!AI2421:AI2442,[11]B!AI2458:AI2460)</f>
        <v>0</v>
      </c>
      <c r="Q229" s="172">
        <f>SUM([11]B!AJ2421:AJ2442,[11]B!AJ2458:AJ2460)</f>
        <v>0</v>
      </c>
    </row>
    <row r="230" spans="1:17" ht="15" customHeight="1" x14ac:dyDescent="0.2">
      <c r="A230" s="563"/>
      <c r="B230" s="170" t="s">
        <v>318</v>
      </c>
      <c r="C230" s="315">
        <f>SUM([11]B!C2443:C2446)</f>
        <v>235</v>
      </c>
      <c r="D230" s="315">
        <f>SUM([11]B!D2443:D2446)</f>
        <v>163</v>
      </c>
      <c r="E230" s="315">
        <f>SUM([11]B!E2443:E2446)</f>
        <v>163</v>
      </c>
      <c r="F230" s="315">
        <f>SUM([11]B!F2443:F2446)</f>
        <v>0</v>
      </c>
      <c r="G230" s="315">
        <f>SUM([11]B!G2443:G2446)</f>
        <v>72</v>
      </c>
      <c r="H230" s="315">
        <f>SUM([11]B!AA2443:AA2446)</f>
        <v>129</v>
      </c>
      <c r="I230" s="315">
        <f>SUM([11]B!AB2443:AB2446)</f>
        <v>0</v>
      </c>
      <c r="J230" s="315">
        <f>SUM([11]B!AC2443:AC2446)</f>
        <v>106</v>
      </c>
      <c r="K230" s="315">
        <f>SUM([11]B!AD2443:AD2446)</f>
        <v>0</v>
      </c>
      <c r="L230" s="315">
        <f>SUM([11]B!AE2443:AE2446)</f>
        <v>0</v>
      </c>
      <c r="M230" s="315">
        <f>SUM([11]B!AF2443:AF2446)</f>
        <v>0</v>
      </c>
      <c r="N230" s="315">
        <f>SUM([11]B!AG2443:AG2446)</f>
        <v>0</v>
      </c>
      <c r="O230" s="315">
        <f>SUM([11]B!AH2443:AH2446)</f>
        <v>0</v>
      </c>
      <c r="P230" s="315">
        <f>SUM([11]B!AI2443:AI2446)</f>
        <v>0</v>
      </c>
      <c r="Q230" s="305">
        <f>SUM([11]B!AJ2443:AJ2446)</f>
        <v>0</v>
      </c>
    </row>
    <row r="231" spans="1:17" ht="15" customHeight="1" x14ac:dyDescent="0.2">
      <c r="A231" s="668"/>
      <c r="B231" s="479" t="s">
        <v>160</v>
      </c>
      <c r="C231" s="309">
        <f>SUM(C229:C230)</f>
        <v>455</v>
      </c>
      <c r="D231" s="309">
        <f t="shared" ref="D231:Q231" si="16">SUM(D229:D230)</f>
        <v>383</v>
      </c>
      <c r="E231" s="309">
        <f t="shared" si="16"/>
        <v>383</v>
      </c>
      <c r="F231" s="309">
        <f t="shared" si="16"/>
        <v>0</v>
      </c>
      <c r="G231" s="309">
        <f t="shared" si="16"/>
        <v>72</v>
      </c>
      <c r="H231" s="309">
        <f>SUM(H229:H230)</f>
        <v>260</v>
      </c>
      <c r="I231" s="309">
        <f t="shared" si="16"/>
        <v>15</v>
      </c>
      <c r="J231" s="309">
        <f t="shared" si="16"/>
        <v>180</v>
      </c>
      <c r="K231" s="309">
        <f t="shared" si="16"/>
        <v>0</v>
      </c>
      <c r="L231" s="309">
        <f t="shared" si="16"/>
        <v>0</v>
      </c>
      <c r="M231" s="309">
        <f t="shared" si="16"/>
        <v>0</v>
      </c>
      <c r="N231" s="309">
        <f t="shared" si="16"/>
        <v>0</v>
      </c>
      <c r="O231" s="309">
        <f t="shared" si="16"/>
        <v>0</v>
      </c>
      <c r="P231" s="309">
        <f t="shared" si="16"/>
        <v>0</v>
      </c>
      <c r="Q231" s="306">
        <f t="shared" si="16"/>
        <v>0</v>
      </c>
    </row>
    <row r="232" spans="1:17" ht="15" customHeight="1" x14ac:dyDescent="0.2">
      <c r="A232" s="649" t="s">
        <v>321</v>
      </c>
      <c r="B232" s="169" t="s">
        <v>322</v>
      </c>
      <c r="C232" s="313">
        <f>SUM([11]B!C2617:C2619)+[11]B!C2561</f>
        <v>947</v>
      </c>
      <c r="D232" s="313">
        <f>SUM([11]B!D2617:D2619)+[11]B!D2561</f>
        <v>822</v>
      </c>
      <c r="E232" s="313">
        <f>SUM([11]B!E2617:E2619)+[11]B!E2561</f>
        <v>820</v>
      </c>
      <c r="F232" s="313">
        <f>SUM([11]B!F2617:F2619)+[11]B!F2561</f>
        <v>2</v>
      </c>
      <c r="G232" s="313">
        <f>SUM([11]B!G2617:G2619)+[11]B!G2561</f>
        <v>125</v>
      </c>
      <c r="H232" s="313">
        <f>SUM([11]B!AA2617:AA2619)+[11]B!AA2561</f>
        <v>877</v>
      </c>
      <c r="I232" s="314">
        <f>SUM([11]B!AB2617:AB2619)+[11]B!AB2561</f>
        <v>2</v>
      </c>
      <c r="J232" s="314">
        <f>SUM([11]B!AC2617:AC2619)+[11]B!AC2561</f>
        <v>68</v>
      </c>
      <c r="K232" s="314">
        <f>SUM([11]B!AD2617:AD2619)+[11]B!AD2561</f>
        <v>0</v>
      </c>
      <c r="L232" s="314">
        <f>SUM([11]B!AE2617:AE2619)+[11]B!AE2561</f>
        <v>0</v>
      </c>
      <c r="M232" s="314">
        <f>SUM([11]B!AF2617:AF2619)+[11]B!AF2561</f>
        <v>0</v>
      </c>
      <c r="N232" s="314">
        <f>SUM([11]B!AG2617:AG2619)+[11]B!AG2561</f>
        <v>0</v>
      </c>
      <c r="O232" s="314">
        <f>SUM([11]B!AH2617:AH2619)+[11]B!AH2561</f>
        <v>0</v>
      </c>
      <c r="P232" s="314">
        <f>SUM([11]B!AI2617:AI2619)+[11]B!AI2561</f>
        <v>0</v>
      </c>
      <c r="Q232" s="314">
        <f>SUM([11]B!AJ2617:AJ2619)+[11]B!AJ2561</f>
        <v>2</v>
      </c>
    </row>
    <row r="233" spans="1:17" ht="15" customHeight="1" x14ac:dyDescent="0.2">
      <c r="A233" s="666"/>
      <c r="B233" s="174" t="s">
        <v>318</v>
      </c>
      <c r="C233" s="318">
        <f>[11]B!C2567</f>
        <v>9</v>
      </c>
      <c r="D233" s="318">
        <f>[11]B!D2567</f>
        <v>9</v>
      </c>
      <c r="E233" s="318">
        <f>[11]B!E2567</f>
        <v>9</v>
      </c>
      <c r="F233" s="318">
        <f>[11]B!F2567</f>
        <v>0</v>
      </c>
      <c r="G233" s="318">
        <f>[11]B!G2567</f>
        <v>0</v>
      </c>
      <c r="H233" s="318">
        <f>[11]B!AA2567</f>
        <v>2</v>
      </c>
      <c r="I233" s="305">
        <f>[11]B!AB2567</f>
        <v>7</v>
      </c>
      <c r="J233" s="305">
        <f>[11]B!AC2567</f>
        <v>0</v>
      </c>
      <c r="K233" s="305">
        <f>[11]B!AD2567</f>
        <v>0</v>
      </c>
      <c r="L233" s="305">
        <f>[11]B!AE2567</f>
        <v>0</v>
      </c>
      <c r="M233" s="305">
        <f>[11]B!AF2567</f>
        <v>0</v>
      </c>
      <c r="N233" s="305">
        <f>[11]B!AG2567</f>
        <v>0</v>
      </c>
      <c r="O233" s="305">
        <f>[11]B!AH2567</f>
        <v>0</v>
      </c>
      <c r="P233" s="305">
        <f>[11]B!AI2567</f>
        <v>0</v>
      </c>
      <c r="Q233" s="305">
        <f>[11]B!AJ2567</f>
        <v>0</v>
      </c>
    </row>
    <row r="234" spans="1:17" ht="15" customHeight="1" x14ac:dyDescent="0.2">
      <c r="A234" s="651"/>
      <c r="B234" s="479" t="s">
        <v>160</v>
      </c>
      <c r="C234" s="309">
        <f>SUM(C232:C233)</f>
        <v>956</v>
      </c>
      <c r="D234" s="309">
        <f t="shared" ref="D234:Q234" si="17">SUM(D232:D233)</f>
        <v>831</v>
      </c>
      <c r="E234" s="309">
        <f t="shared" si="17"/>
        <v>829</v>
      </c>
      <c r="F234" s="309">
        <f t="shared" si="17"/>
        <v>2</v>
      </c>
      <c r="G234" s="309">
        <f t="shared" si="17"/>
        <v>125</v>
      </c>
      <c r="H234" s="309">
        <f t="shared" si="17"/>
        <v>879</v>
      </c>
      <c r="I234" s="309">
        <f t="shared" si="17"/>
        <v>9</v>
      </c>
      <c r="J234" s="309">
        <f t="shared" si="17"/>
        <v>68</v>
      </c>
      <c r="K234" s="309">
        <f t="shared" si="17"/>
        <v>0</v>
      </c>
      <c r="L234" s="309">
        <f t="shared" si="17"/>
        <v>0</v>
      </c>
      <c r="M234" s="309">
        <f t="shared" si="17"/>
        <v>0</v>
      </c>
      <c r="N234" s="309">
        <f t="shared" si="17"/>
        <v>0</v>
      </c>
      <c r="O234" s="309">
        <f t="shared" si="17"/>
        <v>0</v>
      </c>
      <c r="P234" s="309">
        <f t="shared" si="17"/>
        <v>0</v>
      </c>
      <c r="Q234" s="306">
        <f t="shared" si="17"/>
        <v>2</v>
      </c>
    </row>
    <row r="235" spans="1:17" ht="15" customHeight="1" x14ac:dyDescent="0.2">
      <c r="A235" s="667" t="s">
        <v>323</v>
      </c>
      <c r="B235" s="172" t="s">
        <v>310</v>
      </c>
      <c r="C235" s="313">
        <f>SUM([11]B!C2636:C2648,[11]B!C2882)</f>
        <v>181</v>
      </c>
      <c r="D235" s="313">
        <f>SUM([11]B!D2636:D2648,[11]B!D2882)</f>
        <v>181</v>
      </c>
      <c r="E235" s="313">
        <f>SUM([11]B!E2636:E2648,[11]B!E2882)</f>
        <v>181</v>
      </c>
      <c r="F235" s="313">
        <f>SUM([11]B!F2636:F2648,[11]B!F2882)</f>
        <v>0</v>
      </c>
      <c r="G235" s="313">
        <f>SUM([11]B!G2636:G2648,[11]B!G2882)</f>
        <v>0</v>
      </c>
      <c r="H235" s="313">
        <f>SUM([11]B!AA2636:AA2648,[11]B!AA2882)</f>
        <v>0</v>
      </c>
      <c r="I235" s="313">
        <f>SUM([11]B!AB2636:AB2648,[11]B!AB2882)</f>
        <v>144</v>
      </c>
      <c r="J235" s="313">
        <f>SUM([11]B!AC2636:AC2648,[11]B!AC2882)</f>
        <v>37</v>
      </c>
      <c r="K235" s="313">
        <f>SUM([11]B!AD2636:AD2648,[11]B!AD2882)</f>
        <v>0</v>
      </c>
      <c r="L235" s="313">
        <f>SUM([11]B!AE2636:AE2648,[11]B!AE2882)</f>
        <v>0</v>
      </c>
      <c r="M235" s="313">
        <f>SUM([11]B!AF2636:AF2648,[11]B!AF2882)</f>
        <v>0</v>
      </c>
      <c r="N235" s="313">
        <f>SUM([11]B!AG2636:AG2648,[11]B!AG2882)</f>
        <v>0</v>
      </c>
      <c r="O235" s="313">
        <f>SUM([11]B!AH2636:AH2648,[11]B!AH2882)</f>
        <v>0</v>
      </c>
      <c r="P235" s="313">
        <f>SUM([11]B!AI2636:AI2648,[11]B!AI2882)</f>
        <v>0</v>
      </c>
      <c r="Q235" s="314">
        <f>SUM([11]B!AJ2636:AJ2648,[11]B!AJ2882)</f>
        <v>0</v>
      </c>
    </row>
    <row r="236" spans="1:17" ht="15" customHeight="1" x14ac:dyDescent="0.2">
      <c r="A236" s="563"/>
      <c r="B236" s="170" t="s">
        <v>318</v>
      </c>
      <c r="C236" s="315">
        <f>SUM([11]B!C2633:C2635,[11]B!C2649:C2649)</f>
        <v>114</v>
      </c>
      <c r="D236" s="315">
        <f>SUM([11]B!D2633:D2635,[11]B!D2649:D2649)</f>
        <v>114</v>
      </c>
      <c r="E236" s="315">
        <f>SUM([11]B!E2633:E2635,[11]B!E2649:E2649)</f>
        <v>114</v>
      </c>
      <c r="F236" s="315">
        <f>SUM([11]B!F2633:F2635,[11]B!F2649:F2649)</f>
        <v>0</v>
      </c>
      <c r="G236" s="315">
        <f>SUM([11]B!G2633:G2635,[11]B!G2649:G2649)</f>
        <v>0</v>
      </c>
      <c r="H236" s="315">
        <f>SUM([11]B!AA2633:AA2635,[11]B!AA2649:AA2649)</f>
        <v>0</v>
      </c>
      <c r="I236" s="315">
        <f>SUM([11]B!AB2633:AB2635,[11]B!AB2649:AB2649)</f>
        <v>114</v>
      </c>
      <c r="J236" s="315">
        <f>SUM([11]B!AC2633:AC2635,[11]B!AC2649:AC2649)</f>
        <v>0</v>
      </c>
      <c r="K236" s="315">
        <f>SUM([11]B!AD2633:AD2635,[11]B!AD2649:AD2649)</f>
        <v>0</v>
      </c>
      <c r="L236" s="315">
        <f>SUM([11]B!AE2633:AE2635,[11]B!AE2649:AE2649)</f>
        <v>0</v>
      </c>
      <c r="M236" s="315">
        <f>SUM([11]B!AF2633:AF2635,[11]B!AF2649:AF2649)</f>
        <v>0</v>
      </c>
      <c r="N236" s="315">
        <f>SUM([11]B!AG2633:AG2635,[11]B!AG2649:AG2649)</f>
        <v>0</v>
      </c>
      <c r="O236" s="315">
        <f>SUM([11]B!AH2633:AH2635,[11]B!AH2649:AH2649)</f>
        <v>0</v>
      </c>
      <c r="P236" s="315">
        <f>SUM([11]B!AI2633:AI2635,[11]B!AI2649:AI2649)</f>
        <v>0</v>
      </c>
      <c r="Q236" s="305">
        <f>SUM([11]B!AJ2633:AJ2635,[11]B!AJ2649:AJ2649)</f>
        <v>0</v>
      </c>
    </row>
    <row r="237" spans="1:17" ht="15" customHeight="1" x14ac:dyDescent="0.2">
      <c r="A237" s="668"/>
      <c r="B237" s="479" t="s">
        <v>160</v>
      </c>
      <c r="C237" s="168">
        <f t="shared" ref="C237:Q237" si="18">SUM(C235:C236)</f>
        <v>295</v>
      </c>
      <c r="D237" s="306">
        <f t="shared" si="18"/>
        <v>295</v>
      </c>
      <c r="E237" s="307">
        <f t="shared" si="18"/>
        <v>295</v>
      </c>
      <c r="F237" s="308">
        <f t="shared" si="18"/>
        <v>0</v>
      </c>
      <c r="G237" s="309">
        <f t="shared" si="18"/>
        <v>0</v>
      </c>
      <c r="H237" s="307">
        <f t="shared" si="18"/>
        <v>0</v>
      </c>
      <c r="I237" s="310">
        <f t="shared" si="18"/>
        <v>258</v>
      </c>
      <c r="J237" s="308">
        <f t="shared" si="18"/>
        <v>37</v>
      </c>
      <c r="K237" s="307">
        <f t="shared" si="18"/>
        <v>0</v>
      </c>
      <c r="L237" s="310">
        <f t="shared" si="18"/>
        <v>0</v>
      </c>
      <c r="M237" s="308">
        <f t="shared" si="18"/>
        <v>0</v>
      </c>
      <c r="N237" s="308">
        <f t="shared" si="18"/>
        <v>0</v>
      </c>
      <c r="O237" s="307">
        <f t="shared" si="18"/>
        <v>0</v>
      </c>
      <c r="P237" s="308">
        <f t="shared" si="18"/>
        <v>0</v>
      </c>
      <c r="Q237" s="306">
        <f t="shared" si="18"/>
        <v>0</v>
      </c>
    </row>
    <row r="238" spans="1:17" ht="15" customHeight="1" x14ac:dyDescent="0.2">
      <c r="A238" s="667" t="s">
        <v>324</v>
      </c>
      <c r="B238" s="170" t="s">
        <v>310</v>
      </c>
      <c r="C238" s="484">
        <f>[11]B!C1101</f>
        <v>5441</v>
      </c>
      <c r="D238" s="311">
        <f>[11]B!D1101</f>
        <v>5441</v>
      </c>
      <c r="E238" s="311">
        <f>[11]B!E1101</f>
        <v>5441</v>
      </c>
      <c r="F238" s="311">
        <f>[11]B!F1101</f>
        <v>0</v>
      </c>
      <c r="G238" s="311">
        <f>[11]B!G1101</f>
        <v>0</v>
      </c>
      <c r="H238" s="311">
        <f>[11]B!AA1101</f>
        <v>3908</v>
      </c>
      <c r="I238" s="311">
        <f>[11]B!AB1101</f>
        <v>1533</v>
      </c>
      <c r="J238" s="311">
        <f>[11]B!AC1101</f>
        <v>0</v>
      </c>
      <c r="K238" s="311">
        <f>[11]B!AD1101</f>
        <v>0</v>
      </c>
      <c r="L238" s="311">
        <f>[11]B!AE1101</f>
        <v>0</v>
      </c>
      <c r="M238" s="311">
        <f>[11]B!AF1101</f>
        <v>0</v>
      </c>
      <c r="N238" s="311">
        <f>[11]B!AG1101</f>
        <v>0</v>
      </c>
      <c r="O238" s="311">
        <f>[11]B!AH1101</f>
        <v>0</v>
      </c>
      <c r="P238" s="311">
        <f>[11]B!AI1101</f>
        <v>0</v>
      </c>
      <c r="Q238" s="312">
        <f>[11]B!AJ1101</f>
        <v>0</v>
      </c>
    </row>
    <row r="239" spans="1:17" ht="15" customHeight="1" x14ac:dyDescent="0.2">
      <c r="A239" s="563"/>
      <c r="B239" s="170" t="s">
        <v>318</v>
      </c>
      <c r="C239" s="311">
        <f>[11]B!C1161</f>
        <v>5770</v>
      </c>
      <c r="D239" s="311">
        <f>[11]B!D1161</f>
        <v>5770</v>
      </c>
      <c r="E239" s="311">
        <f>[11]B!E1161</f>
        <v>5770</v>
      </c>
      <c r="F239" s="311">
        <f>[11]B!F1161</f>
        <v>0</v>
      </c>
      <c r="G239" s="311">
        <f>[11]B!G1161</f>
        <v>0</v>
      </c>
      <c r="H239" s="311">
        <f>[11]B!AA1161</f>
        <v>4238</v>
      </c>
      <c r="I239" s="311">
        <f>[11]B!AB1161</f>
        <v>1532</v>
      </c>
      <c r="J239" s="311">
        <f>[11]B!AC1161</f>
        <v>0</v>
      </c>
      <c r="K239" s="311">
        <f>[11]B!AD1161</f>
        <v>0</v>
      </c>
      <c r="L239" s="311">
        <f>[11]B!AE1161</f>
        <v>0</v>
      </c>
      <c r="M239" s="311">
        <f>[11]B!AF1161</f>
        <v>0</v>
      </c>
      <c r="N239" s="311">
        <f>[11]B!AG1161</f>
        <v>0</v>
      </c>
      <c r="O239" s="311">
        <f>[11]B!AH1161</f>
        <v>0</v>
      </c>
      <c r="P239" s="311">
        <f>[11]B!AI1161</f>
        <v>0</v>
      </c>
      <c r="Q239" s="312">
        <f>[11]B!AJ1161</f>
        <v>0</v>
      </c>
    </row>
    <row r="240" spans="1:17" ht="15" customHeight="1" x14ac:dyDescent="0.2">
      <c r="A240" s="668"/>
      <c r="B240" s="479" t="s">
        <v>160</v>
      </c>
      <c r="C240" s="306">
        <f>SUM(C238:C239)</f>
        <v>11211</v>
      </c>
      <c r="D240" s="319">
        <f t="shared" ref="D240:Q240" si="19">SUM(D238:D239)</f>
        <v>11211</v>
      </c>
      <c r="E240" s="319">
        <f t="shared" si="19"/>
        <v>11211</v>
      </c>
      <c r="F240" s="319">
        <f t="shared" si="19"/>
        <v>0</v>
      </c>
      <c r="G240" s="319">
        <f t="shared" si="19"/>
        <v>0</v>
      </c>
      <c r="H240" s="319">
        <f t="shared" si="19"/>
        <v>8146</v>
      </c>
      <c r="I240" s="319">
        <f t="shared" si="19"/>
        <v>3065</v>
      </c>
      <c r="J240" s="319">
        <f t="shared" si="19"/>
        <v>0</v>
      </c>
      <c r="K240" s="319">
        <f t="shared" si="19"/>
        <v>0</v>
      </c>
      <c r="L240" s="319">
        <f t="shared" si="19"/>
        <v>0</v>
      </c>
      <c r="M240" s="319">
        <f t="shared" si="19"/>
        <v>0</v>
      </c>
      <c r="N240" s="319">
        <f t="shared" si="19"/>
        <v>0</v>
      </c>
      <c r="O240" s="319">
        <f t="shared" si="19"/>
        <v>0</v>
      </c>
      <c r="P240" s="319">
        <f t="shared" si="19"/>
        <v>0</v>
      </c>
      <c r="Q240" s="306">
        <f t="shared" si="19"/>
        <v>0</v>
      </c>
    </row>
    <row r="241" spans="1:23" ht="15" customHeight="1" x14ac:dyDescent="0.2">
      <c r="A241" s="610" t="s">
        <v>325</v>
      </c>
      <c r="B241" s="175" t="s">
        <v>310</v>
      </c>
      <c r="C241" s="176">
        <f>D241+G241</f>
        <v>34000</v>
      </c>
      <c r="D241" s="320">
        <f>+D212+D215+D218+D221+D222+D223+D226+D229+D232+D235+D238</f>
        <v>33515</v>
      </c>
      <c r="E241" s="320">
        <f t="shared" ref="E241:G241" si="20">+E212+E215+E218+E221+E222+E223+E226+E229+E232+E235+E238</f>
        <v>33510</v>
      </c>
      <c r="F241" s="320">
        <f t="shared" si="20"/>
        <v>5</v>
      </c>
      <c r="G241" s="320">
        <f t="shared" si="20"/>
        <v>485</v>
      </c>
      <c r="H241" s="320">
        <f>+H212+H215+H218+H221+H222+H223+H226+H229+H232+H235+H238</f>
        <v>29303</v>
      </c>
      <c r="I241" s="320">
        <f t="shared" ref="I241:J241" si="21">+I212+I215+I218+I221+I222+I223+I226+I229+I232+I235+I238</f>
        <v>3308</v>
      </c>
      <c r="J241" s="320">
        <f t="shared" si="21"/>
        <v>1389</v>
      </c>
      <c r="K241" s="320">
        <f>+K212+K215+K218+K221+K222+K223+K226+K229+K232+K235+K238</f>
        <v>0</v>
      </c>
      <c r="L241" s="320">
        <f t="shared" ref="L241:M241" si="22">+L212+L215+L218+L221+L222+L223+L226+L229+L232+L235+L238</f>
        <v>0</v>
      </c>
      <c r="M241" s="320">
        <f t="shared" si="22"/>
        <v>0</v>
      </c>
      <c r="N241" s="320">
        <f>+N212+N215+N218+N221+N222+N223+N226+N229+N232+N235+N238</f>
        <v>0</v>
      </c>
      <c r="O241" s="320">
        <f t="shared" ref="O241:Q241" si="23">+O212+O215+O218+O221+O222+O223+O226+O229+O232+O235+O238</f>
        <v>0</v>
      </c>
      <c r="P241" s="320">
        <f t="shared" si="23"/>
        <v>0</v>
      </c>
      <c r="Q241" s="306">
        <f t="shared" si="23"/>
        <v>6</v>
      </c>
    </row>
    <row r="242" spans="1:23" ht="15" customHeight="1" x14ac:dyDescent="0.2">
      <c r="A242" s="610"/>
      <c r="B242" s="177" t="s">
        <v>318</v>
      </c>
      <c r="C242" s="178">
        <f>D242+G242</f>
        <v>8324</v>
      </c>
      <c r="D242" s="321">
        <f>+D213+D216+D219+D224+D227+D230+D236+D239</f>
        <v>8251</v>
      </c>
      <c r="E242" s="321">
        <f t="shared" ref="E242:G242" si="24">+E213+E216+E219+E224+E227+E230+E236+E239</f>
        <v>8251</v>
      </c>
      <c r="F242" s="321">
        <f t="shared" si="24"/>
        <v>0</v>
      </c>
      <c r="G242" s="321">
        <f t="shared" si="24"/>
        <v>73</v>
      </c>
      <c r="H242" s="321">
        <f>+H213+H216+H219+H224+H227+H230+H236+H239</f>
        <v>5497</v>
      </c>
      <c r="I242" s="321">
        <f t="shared" ref="I242:J242" si="25">+I213+I216+I219+I224+I227+I230+I236+I239</f>
        <v>1989</v>
      </c>
      <c r="J242" s="321">
        <f t="shared" si="25"/>
        <v>838</v>
      </c>
      <c r="K242" s="321">
        <f>+K213+K216+K219+K224+K227+K230+K236+K239</f>
        <v>0</v>
      </c>
      <c r="L242" s="321">
        <f t="shared" ref="L242:M242" si="26">+L213+L216+L219+L224+L227+L230+L236+L239</f>
        <v>0</v>
      </c>
      <c r="M242" s="321">
        <f t="shared" si="26"/>
        <v>0</v>
      </c>
      <c r="N242" s="321">
        <f>+N213+N216+N219+N224+N227+N230+N236+N239</f>
        <v>0</v>
      </c>
      <c r="O242" s="321">
        <f t="shared" ref="O242:Q242" si="27">+O213+O216+O219+O224+O227+O230+O236+O239</f>
        <v>0</v>
      </c>
      <c r="P242" s="321">
        <f t="shared" si="27"/>
        <v>0</v>
      </c>
      <c r="Q242" s="306">
        <f t="shared" si="27"/>
        <v>0</v>
      </c>
    </row>
    <row r="243" spans="1:23" ht="15" customHeight="1" x14ac:dyDescent="0.2">
      <c r="A243" s="610"/>
      <c r="B243" s="179" t="s">
        <v>79</v>
      </c>
      <c r="C243" s="168">
        <f>SUM(C241:C242)</f>
        <v>42324</v>
      </c>
      <c r="D243" s="306">
        <f>SUM(D241:D242)</f>
        <v>41766</v>
      </c>
      <c r="E243" s="307">
        <f>SUM(E241:E242)</f>
        <v>41761</v>
      </c>
      <c r="F243" s="308">
        <f>SUM(F241:F242)</f>
        <v>5</v>
      </c>
      <c r="G243" s="309">
        <f>SUM(G241:G242)</f>
        <v>558</v>
      </c>
      <c r="H243" s="309">
        <f t="shared" ref="H243:Q243" si="28">SUM(H241:H242)</f>
        <v>34800</v>
      </c>
      <c r="I243" s="309">
        <f t="shared" si="28"/>
        <v>5297</v>
      </c>
      <c r="J243" s="309">
        <f t="shared" si="28"/>
        <v>2227</v>
      </c>
      <c r="K243" s="309">
        <f t="shared" si="28"/>
        <v>0</v>
      </c>
      <c r="L243" s="309">
        <f t="shared" si="28"/>
        <v>0</v>
      </c>
      <c r="M243" s="309">
        <f t="shared" si="28"/>
        <v>0</v>
      </c>
      <c r="N243" s="309">
        <f>SUM(N241:N242)</f>
        <v>0</v>
      </c>
      <c r="O243" s="309">
        <f t="shared" si="28"/>
        <v>0</v>
      </c>
      <c r="P243" s="309">
        <f t="shared" si="28"/>
        <v>0</v>
      </c>
      <c r="Q243" s="306">
        <f t="shared" si="28"/>
        <v>6</v>
      </c>
    </row>
    <row r="244" spans="1:23" ht="27.75" customHeight="1" x14ac:dyDescent="0.2">
      <c r="A244" s="180" t="s">
        <v>326</v>
      </c>
      <c r="B244" s="469"/>
      <c r="E244" s="134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452"/>
      <c r="Q244" s="452"/>
      <c r="R244" s="452"/>
    </row>
    <row r="245" spans="1:23" ht="39.950000000000003" customHeight="1" x14ac:dyDescent="0.2">
      <c r="A245" s="669" t="s">
        <v>327</v>
      </c>
      <c r="B245" s="670"/>
      <c r="C245" s="470" t="s">
        <v>160</v>
      </c>
      <c r="D245" s="472" t="s">
        <v>6</v>
      </c>
      <c r="E245" s="478" t="s">
        <v>7</v>
      </c>
      <c r="F245" s="182"/>
      <c r="G245" s="182"/>
      <c r="H245" s="182"/>
      <c r="I245" s="182"/>
      <c r="J245" s="182"/>
      <c r="K245" s="182"/>
      <c r="L245" s="182"/>
      <c r="M245" s="452"/>
      <c r="N245" s="452"/>
      <c r="O245" s="452"/>
    </row>
    <row r="246" spans="1:23" ht="15" customHeight="1" x14ac:dyDescent="0.2">
      <c r="A246" s="671" t="s">
        <v>328</v>
      </c>
      <c r="B246" s="672"/>
      <c r="C246" s="322">
        <f>[11]B!C1227</f>
        <v>51</v>
      </c>
      <c r="D246" s="207">
        <f>[11]B!E1227</f>
        <v>51</v>
      </c>
      <c r="E246" s="186"/>
      <c r="F246" s="182"/>
      <c r="G246" s="182"/>
      <c r="H246" s="182"/>
      <c r="I246" s="182"/>
      <c r="J246" s="182"/>
      <c r="K246" s="182"/>
      <c r="L246" s="182"/>
      <c r="M246" s="452"/>
      <c r="N246" s="452"/>
      <c r="O246" s="452"/>
    </row>
    <row r="247" spans="1:23" ht="15" customHeight="1" x14ac:dyDescent="0.2">
      <c r="A247" s="679" t="s">
        <v>329</v>
      </c>
      <c r="B247" s="680"/>
      <c r="C247" s="322">
        <f>[11]B!C2939</f>
        <v>49</v>
      </c>
      <c r="D247" s="207">
        <f>[11]B!E2939</f>
        <v>39</v>
      </c>
      <c r="E247" s="129">
        <f>[11]B!AL2939</f>
        <v>1331850</v>
      </c>
      <c r="F247" s="182"/>
      <c r="G247" s="182"/>
      <c r="H247" s="182"/>
      <c r="I247" s="182"/>
      <c r="J247" s="182"/>
      <c r="K247" s="182"/>
      <c r="L247" s="182"/>
      <c r="M247" s="452"/>
      <c r="N247" s="452"/>
      <c r="O247" s="452"/>
    </row>
    <row r="248" spans="1:23" ht="15" customHeight="1" x14ac:dyDescent="0.2">
      <c r="A248" s="679" t="s">
        <v>330</v>
      </c>
      <c r="B248" s="680"/>
      <c r="C248" s="322">
        <f>[11]B!C2949</f>
        <v>91</v>
      </c>
      <c r="D248" s="323">
        <f>[11]B!E2949</f>
        <v>29</v>
      </c>
      <c r="E248" s="187"/>
      <c r="F248" s="182"/>
      <c r="G248" s="182"/>
      <c r="H248" s="182"/>
      <c r="I248" s="182"/>
      <c r="J248" s="182"/>
      <c r="K248" s="182"/>
      <c r="L248" s="182"/>
      <c r="M248" s="452"/>
      <c r="N248" s="452"/>
      <c r="O248" s="452"/>
    </row>
    <row r="249" spans="1:23" ht="15" customHeight="1" x14ac:dyDescent="0.2">
      <c r="A249" s="679" t="s">
        <v>331</v>
      </c>
      <c r="B249" s="680"/>
      <c r="C249" s="322">
        <f>[11]B!C150</f>
        <v>1659</v>
      </c>
      <c r="D249" s="207">
        <f>[11]B!E150</f>
        <v>1645</v>
      </c>
      <c r="E249" s="129">
        <f>[11]B!AL150</f>
        <v>1332450</v>
      </c>
      <c r="F249" s="182"/>
      <c r="G249" s="182"/>
      <c r="H249" s="182"/>
      <c r="I249" s="182"/>
      <c r="J249" s="182"/>
      <c r="K249" s="182"/>
      <c r="L249" s="182"/>
      <c r="M249" s="452"/>
      <c r="N249" s="452"/>
      <c r="O249" s="452"/>
      <c r="S249" s="182"/>
    </row>
    <row r="250" spans="1:23" ht="15" customHeight="1" x14ac:dyDescent="0.2">
      <c r="A250" s="679" t="s">
        <v>332</v>
      </c>
      <c r="B250" s="680"/>
      <c r="C250" s="322">
        <f>[11]B!C153</f>
        <v>0</v>
      </c>
      <c r="D250" s="207">
        <f>[11]B!E153</f>
        <v>0</v>
      </c>
      <c r="E250" s="187"/>
      <c r="F250" s="182"/>
      <c r="G250" s="182"/>
      <c r="H250" s="182"/>
      <c r="I250" s="182"/>
      <c r="J250" s="182"/>
      <c r="K250" s="182"/>
      <c r="L250" s="182"/>
      <c r="M250" s="452"/>
      <c r="N250" s="452"/>
      <c r="O250" s="452"/>
    </row>
    <row r="251" spans="1:23" ht="15" customHeight="1" x14ac:dyDescent="0.2">
      <c r="A251" s="679" t="s">
        <v>333</v>
      </c>
      <c r="B251" s="680"/>
      <c r="C251" s="322">
        <f>[11]B!C2937</f>
        <v>47</v>
      </c>
      <c r="D251" s="207">
        <f>[11]B!E2937</f>
        <v>47</v>
      </c>
      <c r="E251" s="187"/>
      <c r="F251" s="188"/>
      <c r="G251" s="188"/>
      <c r="H251" s="188"/>
      <c r="I251" s="188"/>
      <c r="J251" s="188"/>
      <c r="K251" s="188"/>
      <c r="L251" s="188"/>
      <c r="M251" s="188"/>
      <c r="N251" s="188"/>
      <c r="O251" s="188"/>
    </row>
    <row r="252" spans="1:23" ht="15" customHeight="1" x14ac:dyDescent="0.2">
      <c r="A252" s="681" t="s">
        <v>79</v>
      </c>
      <c r="B252" s="682"/>
      <c r="C252" s="324">
        <f>SUM(C246:C251)</f>
        <v>1897</v>
      </c>
      <c r="D252" s="325">
        <f>SUM(D246:D251)</f>
        <v>1811</v>
      </c>
      <c r="E252" s="326">
        <f>SUM(E246:E251)</f>
        <v>2664300</v>
      </c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</row>
    <row r="253" spans="1:23" ht="24.95" customHeight="1" x14ac:dyDescent="0.2">
      <c r="A253" s="189" t="s">
        <v>334</v>
      </c>
      <c r="B253" s="190"/>
      <c r="C253" s="191"/>
      <c r="D253" s="304"/>
      <c r="E253" s="304"/>
      <c r="F253" s="304"/>
      <c r="G253" s="182"/>
      <c r="H253" s="182"/>
      <c r="I253" s="182"/>
      <c r="J253" s="182"/>
      <c r="K253" s="182"/>
      <c r="L253" s="182"/>
      <c r="M253" s="182"/>
      <c r="N253" s="188"/>
      <c r="O253" s="188"/>
      <c r="P253" s="192"/>
      <c r="Q253" s="192"/>
      <c r="R253" s="192"/>
      <c r="U253" s="193"/>
      <c r="V253" s="193"/>
      <c r="W253" s="192"/>
    </row>
    <row r="254" spans="1:23" ht="21.75" customHeight="1" x14ac:dyDescent="0.2">
      <c r="A254" s="194"/>
      <c r="B254" s="195"/>
      <c r="C254" s="454" t="s">
        <v>160</v>
      </c>
      <c r="D254" s="304"/>
      <c r="E254" s="304"/>
      <c r="F254" s="304"/>
      <c r="G254" s="182"/>
      <c r="H254" s="182"/>
      <c r="I254" s="182"/>
      <c r="J254" s="182"/>
      <c r="K254" s="182"/>
      <c r="L254" s="182"/>
      <c r="M254" s="182"/>
      <c r="N254" s="182"/>
      <c r="O254" s="182"/>
      <c r="U254" s="192"/>
      <c r="V254" s="192"/>
    </row>
    <row r="255" spans="1:23" ht="15" customHeight="1" x14ac:dyDescent="0.2">
      <c r="A255" s="673" t="s">
        <v>335</v>
      </c>
      <c r="B255" s="172" t="s">
        <v>336</v>
      </c>
      <c r="C255" s="327"/>
      <c r="D255" s="328"/>
      <c r="E255" s="304"/>
      <c r="F255" s="304"/>
      <c r="G255" s="182"/>
      <c r="H255" s="182"/>
      <c r="I255" s="182"/>
      <c r="J255" s="182"/>
      <c r="K255" s="182"/>
      <c r="L255" s="182"/>
      <c r="M255" s="182"/>
      <c r="N255" s="182"/>
      <c r="O255" s="182"/>
      <c r="S255" s="193"/>
      <c r="T255" s="192"/>
      <c r="U255" s="192"/>
      <c r="V255" s="192"/>
    </row>
    <row r="256" spans="1:23" x14ac:dyDescent="0.2">
      <c r="A256" s="673"/>
      <c r="B256" s="174" t="s">
        <v>337</v>
      </c>
      <c r="C256" s="329">
        <v>2330</v>
      </c>
      <c r="D256" s="328"/>
      <c r="E256" s="304"/>
      <c r="F256" s="304"/>
      <c r="G256" s="182"/>
      <c r="H256" s="182"/>
      <c r="I256" s="182"/>
      <c r="J256" s="182"/>
      <c r="K256" s="182"/>
      <c r="L256" s="182"/>
      <c r="M256" s="182"/>
      <c r="N256" s="182"/>
      <c r="O256" s="182"/>
      <c r="S256" s="192"/>
      <c r="T256" s="192"/>
      <c r="U256" s="192"/>
      <c r="V256" s="192"/>
    </row>
    <row r="257" spans="1:28" ht="15" customHeight="1" x14ac:dyDescent="0.2">
      <c r="A257" s="674" t="s">
        <v>338</v>
      </c>
      <c r="B257" s="675"/>
      <c r="C257" s="330">
        <v>30573</v>
      </c>
      <c r="D257" s="328"/>
      <c r="E257" s="304"/>
      <c r="F257" s="304"/>
      <c r="G257" s="182"/>
      <c r="H257" s="182"/>
      <c r="I257" s="182"/>
      <c r="J257" s="182"/>
      <c r="K257" s="182"/>
      <c r="L257" s="182"/>
      <c r="M257" s="182"/>
      <c r="N257" s="182"/>
      <c r="O257" s="182"/>
      <c r="S257" s="192"/>
      <c r="T257" s="192"/>
    </row>
    <row r="258" spans="1:28" ht="24.95" customHeight="1" x14ac:dyDescent="0.2">
      <c r="A258" s="67" t="s">
        <v>339</v>
      </c>
      <c r="S258" s="192"/>
      <c r="T258" s="192"/>
    </row>
    <row r="259" spans="1:28" ht="12.75" customHeight="1" x14ac:dyDescent="0.2">
      <c r="A259" s="649" t="s">
        <v>340</v>
      </c>
      <c r="B259" s="650"/>
      <c r="C259" s="556" t="s">
        <v>79</v>
      </c>
      <c r="D259" s="676" t="s">
        <v>341</v>
      </c>
      <c r="E259" s="677"/>
      <c r="F259" s="677"/>
      <c r="G259" s="677"/>
      <c r="H259" s="677"/>
      <c r="I259" s="678"/>
      <c r="J259" s="667" t="s">
        <v>179</v>
      </c>
    </row>
    <row r="260" spans="1:28" ht="27" customHeight="1" x14ac:dyDescent="0.2">
      <c r="A260" s="651"/>
      <c r="B260" s="652"/>
      <c r="C260" s="558"/>
      <c r="D260" s="197" t="s">
        <v>342</v>
      </c>
      <c r="E260" s="198" t="s">
        <v>343</v>
      </c>
      <c r="F260" s="199" t="s">
        <v>344</v>
      </c>
      <c r="G260" s="199" t="s">
        <v>345</v>
      </c>
      <c r="H260" s="199" t="s">
        <v>346</v>
      </c>
      <c r="I260" s="200" t="s">
        <v>347</v>
      </c>
      <c r="J260" s="668"/>
    </row>
    <row r="261" spans="1:28" ht="15" customHeight="1" x14ac:dyDescent="0.2">
      <c r="A261" s="688" t="s">
        <v>348</v>
      </c>
      <c r="B261" s="689"/>
      <c r="C261" s="201">
        <f>SUM(D261:I261)</f>
        <v>0</v>
      </c>
      <c r="D261" s="202"/>
      <c r="E261" s="203"/>
      <c r="F261" s="203"/>
      <c r="G261" s="203"/>
      <c r="H261" s="203"/>
      <c r="I261" s="204"/>
      <c r="J261" s="205"/>
      <c r="K261" s="206" t="str">
        <f>AA261</f>
        <v/>
      </c>
      <c r="L261" s="182"/>
      <c r="M261" s="182"/>
      <c r="N261" s="182"/>
      <c r="O261" s="182"/>
      <c r="P261" s="452"/>
      <c r="Q261" s="452"/>
      <c r="R261" s="452"/>
      <c r="AA261" s="159" t="str">
        <f>IF(J261&gt;C261,"Error: Las actividades totales son menores que las realizadas en beneficiarios","")</f>
        <v/>
      </c>
      <c r="AB261" s="159">
        <f>IF(J261&gt;C261,1,0)</f>
        <v>0</v>
      </c>
    </row>
    <row r="262" spans="1:28" ht="15" customHeight="1" x14ac:dyDescent="0.2">
      <c r="A262" s="690" t="s">
        <v>349</v>
      </c>
      <c r="B262" s="691"/>
      <c r="C262" s="207">
        <f>SUM(D262:I262)</f>
        <v>0</v>
      </c>
      <c r="D262" s="208"/>
      <c r="E262" s="209"/>
      <c r="F262" s="209"/>
      <c r="G262" s="209"/>
      <c r="H262" s="209"/>
      <c r="I262" s="210"/>
      <c r="J262" s="211"/>
      <c r="K262" s="206" t="str">
        <f>AA262</f>
        <v/>
      </c>
      <c r="AA262" s="159" t="str">
        <f>IF(J262&gt;C262,"Error: Las actividades totales son menores que las realizadas en beneficiarios","")</f>
        <v/>
      </c>
      <c r="AB262" s="159">
        <f>IF(J262&gt;C262,1,0)</f>
        <v>0</v>
      </c>
    </row>
    <row r="263" spans="1:28" ht="15" customHeight="1" x14ac:dyDescent="0.2">
      <c r="A263" s="692" t="s">
        <v>350</v>
      </c>
      <c r="B263" s="693"/>
      <c r="C263" s="212">
        <f>SUM(D263:E263)</f>
        <v>0</v>
      </c>
      <c r="D263" s="213"/>
      <c r="E263" s="214"/>
      <c r="F263" s="215"/>
      <c r="G263" s="215"/>
      <c r="H263" s="215"/>
      <c r="I263" s="216"/>
      <c r="J263" s="217"/>
      <c r="K263" s="206" t="str">
        <f>AA263</f>
        <v/>
      </c>
      <c r="AA263" s="159" t="str">
        <f>IF(J263&gt;C263,"Error: Las actividades totales son menores que las realizadas en beneficiarios","")</f>
        <v/>
      </c>
      <c r="AB263" s="159">
        <f>IF(J263&gt;C263,1,0)</f>
        <v>0</v>
      </c>
    </row>
    <row r="264" spans="1:28" ht="24.95" customHeight="1" x14ac:dyDescent="0.2">
      <c r="A264" s="67" t="s">
        <v>351</v>
      </c>
      <c r="B264" s="218"/>
      <c r="C264" s="331"/>
      <c r="D264" s="331"/>
      <c r="E264" s="331"/>
      <c r="F264" s="331"/>
      <c r="G264" s="331"/>
      <c r="H264" s="331"/>
      <c r="I264" s="331"/>
      <c r="J264" s="331"/>
      <c r="K264" s="331"/>
    </row>
    <row r="265" spans="1:28" ht="39.950000000000003" customHeight="1" x14ac:dyDescent="0.2">
      <c r="A265" s="694" t="s">
        <v>352</v>
      </c>
      <c r="B265" s="695"/>
      <c r="C265" s="219" t="s">
        <v>160</v>
      </c>
      <c r="D265" s="483" t="s">
        <v>353</v>
      </c>
      <c r="E265" s="220" t="s">
        <v>354</v>
      </c>
      <c r="L265" s="5" t="s">
        <v>355</v>
      </c>
    </row>
    <row r="266" spans="1:28" ht="15" customHeight="1" x14ac:dyDescent="0.2">
      <c r="A266" s="696" t="s">
        <v>356</v>
      </c>
      <c r="B266" s="221" t="s">
        <v>357</v>
      </c>
      <c r="C266" s="222">
        <v>228</v>
      </c>
      <c r="D266" s="223">
        <v>222</v>
      </c>
      <c r="E266" s="223"/>
      <c r="F266" s="119" t="str">
        <f>AA266</f>
        <v/>
      </c>
      <c r="AA266" s="159" t="str">
        <f>IF(D266&gt;C266,"Error: Las actividades totales son menores que las realizadas en beneficiarios","")</f>
        <v/>
      </c>
      <c r="AB266" s="159">
        <f>IF(D266&gt;C266,1,0)</f>
        <v>0</v>
      </c>
    </row>
    <row r="267" spans="1:28" ht="15" customHeight="1" x14ac:dyDescent="0.2">
      <c r="A267" s="697"/>
      <c r="B267" s="224" t="s">
        <v>358</v>
      </c>
      <c r="C267" s="225"/>
      <c r="D267" s="226"/>
      <c r="E267" s="226"/>
      <c r="F267" s="119" t="str">
        <f>AA267</f>
        <v/>
      </c>
      <c r="AA267" s="159" t="str">
        <f>IF(D267&gt;C267,"Error: Las actividades totales son menores que las realizadas en beneficiarios","")</f>
        <v/>
      </c>
      <c r="AB267" s="159">
        <f>IF(D267&gt;C267,1,0)</f>
        <v>0</v>
      </c>
    </row>
    <row r="268" spans="1:28" ht="15" customHeight="1" x14ac:dyDescent="0.2">
      <c r="A268" s="698"/>
      <c r="B268" s="227" t="s">
        <v>359</v>
      </c>
      <c r="C268" s="228"/>
      <c r="D268" s="229"/>
      <c r="E268" s="229"/>
      <c r="F268" s="119" t="str">
        <f>AA268</f>
        <v/>
      </c>
      <c r="AA268" s="159" t="str">
        <f>IF(D268&gt;C268,"Error: Las actividades totales son menores que las realizadas en beneficiarios","")</f>
        <v/>
      </c>
      <c r="AB268" s="159">
        <f>IF(D268&gt;C268,1,0)</f>
        <v>0</v>
      </c>
    </row>
    <row r="269" spans="1:28" ht="26.25" customHeight="1" x14ac:dyDescent="0.2">
      <c r="A269" s="230" t="s">
        <v>360</v>
      </c>
      <c r="B269" s="231"/>
    </row>
    <row r="270" spans="1:28" ht="50.25" customHeight="1" x14ac:dyDescent="0.2">
      <c r="A270" s="699" t="s">
        <v>291</v>
      </c>
      <c r="B270" s="700"/>
      <c r="C270" s="556" t="s">
        <v>160</v>
      </c>
      <c r="D270" s="556" t="s">
        <v>292</v>
      </c>
      <c r="E270" s="683" t="s">
        <v>361</v>
      </c>
      <c r="F270" s="685"/>
      <c r="G270" s="683" t="s">
        <v>362</v>
      </c>
      <c r="H270" s="684"/>
      <c r="I270" s="685"/>
      <c r="J270" s="476" t="s">
        <v>295</v>
      </c>
      <c r="K270" s="476" t="s">
        <v>296</v>
      </c>
      <c r="L270" s="476" t="s">
        <v>297</v>
      </c>
      <c r="M270" s="291" t="s">
        <v>297</v>
      </c>
    </row>
    <row r="271" spans="1:28" ht="61.5" customHeight="1" x14ac:dyDescent="0.2">
      <c r="A271" s="701"/>
      <c r="B271" s="702"/>
      <c r="C271" s="557"/>
      <c r="D271" s="557"/>
      <c r="E271" s="232" t="s">
        <v>363</v>
      </c>
      <c r="F271" s="232" t="s">
        <v>364</v>
      </c>
      <c r="G271" s="332" t="s">
        <v>365</v>
      </c>
      <c r="H271" s="332" t="s">
        <v>366</v>
      </c>
      <c r="I271" s="333" t="s">
        <v>367</v>
      </c>
      <c r="J271" s="232" t="s">
        <v>363</v>
      </c>
      <c r="K271" s="232" t="s">
        <v>364</v>
      </c>
      <c r="L271" s="232" t="s">
        <v>363</v>
      </c>
      <c r="M271" s="232" t="s">
        <v>364</v>
      </c>
    </row>
    <row r="272" spans="1:28" ht="15" customHeight="1" x14ac:dyDescent="0.2">
      <c r="A272" s="686" t="s">
        <v>368</v>
      </c>
      <c r="B272" s="687" t="s">
        <v>368</v>
      </c>
      <c r="C272" s="455">
        <f>SUM(E272:F272)</f>
        <v>0</v>
      </c>
      <c r="D272" s="334"/>
      <c r="E272" s="334"/>
      <c r="F272" s="334"/>
      <c r="G272" s="334"/>
      <c r="H272" s="334"/>
      <c r="I272" s="334"/>
      <c r="J272" s="334"/>
      <c r="K272" s="334"/>
      <c r="L272" s="334"/>
      <c r="M272" s="334"/>
    </row>
    <row r="273" spans="1:13" ht="15" customHeight="1" x14ac:dyDescent="0.2">
      <c r="A273" s="686" t="s">
        <v>369</v>
      </c>
      <c r="B273" s="687" t="s">
        <v>369</v>
      </c>
      <c r="C273" s="455">
        <f>SUM(E273:F273)</f>
        <v>0</v>
      </c>
      <c r="D273" s="334"/>
      <c r="E273" s="334"/>
      <c r="F273" s="334"/>
      <c r="G273" s="334"/>
      <c r="H273" s="334"/>
      <c r="I273" s="334"/>
      <c r="J273" s="334"/>
      <c r="K273" s="334"/>
      <c r="L273" s="334"/>
      <c r="M273" s="334"/>
    </row>
    <row r="274" spans="1:13" ht="15" customHeight="1" x14ac:dyDescent="0.2">
      <c r="A274" s="686" t="s">
        <v>370</v>
      </c>
      <c r="B274" s="687"/>
      <c r="C274" s="455">
        <f>SUM(E274:F274)</f>
        <v>0</v>
      </c>
      <c r="D274" s="334"/>
      <c r="E274" s="334"/>
      <c r="F274" s="334"/>
      <c r="G274" s="334"/>
      <c r="H274" s="334"/>
      <c r="I274" s="334"/>
      <c r="J274" s="334"/>
      <c r="K274" s="334"/>
      <c r="L274" s="334"/>
      <c r="M274" s="334"/>
    </row>
    <row r="275" spans="1:13" ht="15" customHeight="1" x14ac:dyDescent="0.2">
      <c r="A275" s="686" t="s">
        <v>371</v>
      </c>
      <c r="B275" s="687"/>
      <c r="C275" s="455">
        <f>SUM(E275:F275)</f>
        <v>0</v>
      </c>
      <c r="D275" s="334"/>
      <c r="E275" s="334"/>
      <c r="F275" s="334"/>
      <c r="G275" s="334"/>
      <c r="H275" s="334"/>
      <c r="I275" s="334"/>
      <c r="J275" s="334"/>
      <c r="K275" s="334"/>
      <c r="L275" s="334"/>
      <c r="M275" s="334"/>
    </row>
    <row r="276" spans="1:13" ht="15" customHeight="1" x14ac:dyDescent="0.2">
      <c r="A276" s="686" t="s">
        <v>372</v>
      </c>
      <c r="B276" s="687"/>
      <c r="C276" s="455">
        <f>SUM(E276:F276)</f>
        <v>0</v>
      </c>
      <c r="D276" s="334"/>
      <c r="E276" s="334"/>
      <c r="F276" s="334"/>
      <c r="G276" s="334"/>
      <c r="H276" s="334"/>
      <c r="I276" s="334"/>
      <c r="J276" s="334"/>
      <c r="K276" s="334"/>
      <c r="L276" s="334"/>
      <c r="M276" s="334"/>
    </row>
    <row r="277" spans="1:13" ht="15" customHeight="1" x14ac:dyDescent="0.2">
      <c r="A277" s="485"/>
      <c r="B277" s="487" t="s">
        <v>373</v>
      </c>
      <c r="C277" s="455">
        <f t="shared" ref="C277:I277" si="29">SUM(C272:C276)</f>
        <v>0</v>
      </c>
      <c r="D277" s="455">
        <f t="shared" si="29"/>
        <v>0</v>
      </c>
      <c r="E277" s="455">
        <f t="shared" si="29"/>
        <v>0</v>
      </c>
      <c r="F277" s="455">
        <f t="shared" si="29"/>
        <v>0</v>
      </c>
      <c r="G277" s="455">
        <f t="shared" si="29"/>
        <v>0</v>
      </c>
      <c r="H277" s="455">
        <f t="shared" si="29"/>
        <v>0</v>
      </c>
      <c r="I277" s="455">
        <f t="shared" si="29"/>
        <v>0</v>
      </c>
      <c r="J277" s="455">
        <f>SUM(J272:J276)</f>
        <v>0</v>
      </c>
      <c r="K277" s="455">
        <f>SUM(K272:K276)</f>
        <v>0</v>
      </c>
      <c r="L277" s="455">
        <f>SUM(L272:L276)</f>
        <v>0</v>
      </c>
      <c r="M277" s="455">
        <f>SUM(M272:M276)</f>
        <v>0</v>
      </c>
    </row>
    <row r="278" spans="1:13" ht="28.5" customHeight="1" x14ac:dyDescent="0.2">
      <c r="A278" s="703" t="s">
        <v>374</v>
      </c>
      <c r="B278" s="704"/>
      <c r="C278" s="455">
        <f>SUM(E278:F278)</f>
        <v>0</v>
      </c>
      <c r="D278" s="334"/>
      <c r="E278" s="334"/>
      <c r="F278" s="334"/>
      <c r="G278" s="334"/>
      <c r="H278" s="334"/>
      <c r="I278" s="334"/>
      <c r="J278" s="334"/>
      <c r="K278" s="334"/>
      <c r="L278" s="334"/>
      <c r="M278" s="334"/>
    </row>
    <row r="279" spans="1:13" ht="15" customHeight="1" x14ac:dyDescent="0.2">
      <c r="A279" s="703" t="s">
        <v>375</v>
      </c>
      <c r="B279" s="704"/>
      <c r="C279" s="455">
        <f>SUM(E279:F279)</f>
        <v>0</v>
      </c>
      <c r="D279" s="334"/>
      <c r="E279" s="334"/>
      <c r="F279" s="334"/>
      <c r="G279" s="334"/>
      <c r="H279" s="334"/>
      <c r="I279" s="334"/>
      <c r="J279" s="334"/>
      <c r="K279" s="334"/>
      <c r="L279" s="334"/>
      <c r="M279" s="334"/>
    </row>
    <row r="280" spans="1:13" ht="15" customHeight="1" x14ac:dyDescent="0.2">
      <c r="A280" s="703" t="s">
        <v>376</v>
      </c>
      <c r="B280" s="704"/>
      <c r="C280" s="455">
        <f>SUM(E280:F280)</f>
        <v>0</v>
      </c>
      <c r="D280" s="334"/>
      <c r="E280" s="334"/>
      <c r="F280" s="334"/>
      <c r="G280" s="334"/>
      <c r="H280" s="334"/>
      <c r="I280" s="334"/>
      <c r="J280" s="334"/>
      <c r="K280" s="334"/>
      <c r="L280" s="334"/>
      <c r="M280" s="334"/>
    </row>
    <row r="281" spans="1:13" ht="15" customHeight="1" x14ac:dyDescent="0.2">
      <c r="A281" s="709" t="s">
        <v>377</v>
      </c>
      <c r="B281" s="710"/>
      <c r="C281" s="455">
        <f t="shared" ref="C281:M281" si="30">SUM(C278:C280)</f>
        <v>0</v>
      </c>
      <c r="D281" s="455">
        <f t="shared" si="30"/>
        <v>0</v>
      </c>
      <c r="E281" s="455">
        <f t="shared" si="30"/>
        <v>0</v>
      </c>
      <c r="F281" s="455">
        <f t="shared" si="30"/>
        <v>0</v>
      </c>
      <c r="G281" s="455">
        <f t="shared" si="30"/>
        <v>0</v>
      </c>
      <c r="H281" s="455">
        <f t="shared" si="30"/>
        <v>0</v>
      </c>
      <c r="I281" s="455">
        <f t="shared" si="30"/>
        <v>0</v>
      </c>
      <c r="J281" s="455">
        <f t="shared" si="30"/>
        <v>0</v>
      </c>
      <c r="K281" s="455">
        <f t="shared" si="30"/>
        <v>0</v>
      </c>
      <c r="L281" s="455">
        <f t="shared" si="30"/>
        <v>0</v>
      </c>
      <c r="M281" s="455">
        <f t="shared" si="30"/>
        <v>0</v>
      </c>
    </row>
    <row r="282" spans="1:13" ht="15" customHeight="1" x14ac:dyDescent="0.2">
      <c r="A282" s="703" t="s">
        <v>378</v>
      </c>
      <c r="B282" s="704"/>
      <c r="C282" s="455">
        <f>SUM(E282:F282)</f>
        <v>0</v>
      </c>
      <c r="D282" s="334"/>
      <c r="E282" s="334"/>
      <c r="F282" s="334"/>
      <c r="G282" s="334"/>
      <c r="H282" s="334"/>
      <c r="I282" s="334"/>
      <c r="J282" s="334"/>
      <c r="K282" s="334"/>
      <c r="L282" s="334"/>
      <c r="M282" s="334"/>
    </row>
    <row r="283" spans="1:13" ht="15" customHeight="1" x14ac:dyDescent="0.2">
      <c r="A283" s="703" t="s">
        <v>379</v>
      </c>
      <c r="B283" s="704"/>
      <c r="C283" s="455">
        <f>SUM(E283:F283)</f>
        <v>0</v>
      </c>
      <c r="D283" s="334"/>
      <c r="E283" s="334"/>
      <c r="F283" s="334"/>
      <c r="G283" s="334"/>
      <c r="H283" s="334"/>
      <c r="I283" s="334"/>
      <c r="J283" s="334"/>
      <c r="K283" s="334"/>
      <c r="L283" s="334"/>
      <c r="M283" s="334"/>
    </row>
    <row r="284" spans="1:13" ht="15" customHeight="1" x14ac:dyDescent="0.2">
      <c r="A284" s="703" t="s">
        <v>380</v>
      </c>
      <c r="B284" s="704"/>
      <c r="C284" s="455">
        <f>SUM(E284:F284)</f>
        <v>0</v>
      </c>
      <c r="D284" s="334"/>
      <c r="E284" s="334"/>
      <c r="F284" s="334"/>
      <c r="G284" s="334"/>
      <c r="H284" s="334"/>
      <c r="I284" s="334"/>
      <c r="J284" s="334"/>
      <c r="K284" s="334"/>
      <c r="L284" s="334"/>
      <c r="M284" s="334"/>
    </row>
    <row r="285" spans="1:13" ht="15" customHeight="1" x14ac:dyDescent="0.2">
      <c r="A285" s="485"/>
      <c r="B285" s="235" t="s">
        <v>381</v>
      </c>
      <c r="C285" s="455">
        <f t="shared" ref="C285:I285" si="31">SUM(C282:C284)</f>
        <v>0</v>
      </c>
      <c r="D285" s="455">
        <f t="shared" si="31"/>
        <v>0</v>
      </c>
      <c r="E285" s="455">
        <f t="shared" si="31"/>
        <v>0</v>
      </c>
      <c r="F285" s="455">
        <f t="shared" si="31"/>
        <v>0</v>
      </c>
      <c r="G285" s="455">
        <f t="shared" si="31"/>
        <v>0</v>
      </c>
      <c r="H285" s="455">
        <f t="shared" si="31"/>
        <v>0</v>
      </c>
      <c r="I285" s="455">
        <f t="shared" si="31"/>
        <v>0</v>
      </c>
      <c r="J285" s="455">
        <f>SUM(J282:J284)</f>
        <v>0</v>
      </c>
      <c r="K285" s="455">
        <f>SUM(K282:K284)</f>
        <v>0</v>
      </c>
      <c r="L285" s="455">
        <f>SUM(L282:L284)</f>
        <v>0</v>
      </c>
      <c r="M285" s="455">
        <f>SUM(M282:M284)</f>
        <v>0</v>
      </c>
    </row>
    <row r="286" spans="1:13" ht="15" customHeight="1" x14ac:dyDescent="0.2">
      <c r="A286" s="703" t="s">
        <v>382</v>
      </c>
      <c r="B286" s="704"/>
      <c r="C286" s="455">
        <f>SUM(E286:F286)</f>
        <v>0</v>
      </c>
      <c r="D286" s="334"/>
      <c r="E286" s="334"/>
      <c r="F286" s="334"/>
      <c r="G286" s="334"/>
      <c r="H286" s="334"/>
      <c r="I286" s="334"/>
      <c r="J286" s="334"/>
      <c r="K286" s="334"/>
      <c r="L286" s="334"/>
      <c r="M286" s="334"/>
    </row>
    <row r="287" spans="1:13" ht="15" customHeight="1" x14ac:dyDescent="0.2">
      <c r="A287" s="711" t="s">
        <v>383</v>
      </c>
      <c r="B287" s="712"/>
      <c r="C287" s="455">
        <f>SUM(E287:F287)</f>
        <v>0</v>
      </c>
      <c r="D287" s="334"/>
      <c r="E287" s="334"/>
      <c r="F287" s="334"/>
      <c r="G287" s="334"/>
      <c r="H287" s="334"/>
      <c r="I287" s="334"/>
      <c r="J287" s="334"/>
      <c r="K287" s="334"/>
      <c r="L287" s="334"/>
      <c r="M287" s="334"/>
    </row>
    <row r="288" spans="1:13" ht="15" customHeight="1" x14ac:dyDescent="0.2">
      <c r="A288" s="703" t="s">
        <v>384</v>
      </c>
      <c r="B288" s="704"/>
      <c r="C288" s="455">
        <f>SUM(E288:F288)</f>
        <v>0</v>
      </c>
      <c r="D288" s="334"/>
      <c r="E288" s="334"/>
      <c r="F288" s="334"/>
      <c r="G288" s="334"/>
      <c r="H288" s="334"/>
      <c r="I288" s="334"/>
      <c r="J288" s="334"/>
      <c r="K288" s="334"/>
      <c r="L288" s="334"/>
      <c r="M288" s="334"/>
    </row>
    <row r="289" spans="1:13" ht="15" customHeight="1" x14ac:dyDescent="0.2">
      <c r="A289" s="485"/>
      <c r="B289" s="235" t="s">
        <v>385</v>
      </c>
      <c r="C289" s="455">
        <f t="shared" ref="C289:M289" si="32">SUM(C286:C288)</f>
        <v>0</v>
      </c>
      <c r="D289" s="455">
        <f t="shared" si="32"/>
        <v>0</v>
      </c>
      <c r="E289" s="455">
        <f t="shared" si="32"/>
        <v>0</v>
      </c>
      <c r="F289" s="455">
        <f t="shared" si="32"/>
        <v>0</v>
      </c>
      <c r="G289" s="455">
        <f t="shared" si="32"/>
        <v>0</v>
      </c>
      <c r="H289" s="455">
        <f t="shared" si="32"/>
        <v>0</v>
      </c>
      <c r="I289" s="455">
        <f t="shared" si="32"/>
        <v>0</v>
      </c>
      <c r="J289" s="455">
        <f t="shared" si="32"/>
        <v>0</v>
      </c>
      <c r="K289" s="455">
        <f t="shared" si="32"/>
        <v>0</v>
      </c>
      <c r="L289" s="455">
        <f t="shared" si="32"/>
        <v>0</v>
      </c>
      <c r="M289" s="455">
        <f t="shared" si="32"/>
        <v>0</v>
      </c>
    </row>
    <row r="290" spans="1:13" ht="15" customHeight="1" x14ac:dyDescent="0.2">
      <c r="A290" s="705" t="s">
        <v>386</v>
      </c>
      <c r="B290" s="706" t="s">
        <v>387</v>
      </c>
      <c r="C290" s="455">
        <f t="shared" ref="C290:C297" si="33">SUM(E290:F290)</f>
        <v>0</v>
      </c>
      <c r="D290" s="334"/>
      <c r="E290" s="334"/>
      <c r="F290" s="334"/>
      <c r="G290" s="334"/>
      <c r="H290" s="334"/>
      <c r="I290" s="334"/>
      <c r="J290" s="334"/>
      <c r="K290" s="334"/>
      <c r="L290" s="334"/>
      <c r="M290" s="334"/>
    </row>
    <row r="291" spans="1:13" ht="15" customHeight="1" x14ac:dyDescent="0.2">
      <c r="A291" s="705" t="s">
        <v>388</v>
      </c>
      <c r="B291" s="706" t="s">
        <v>388</v>
      </c>
      <c r="C291" s="455">
        <f t="shared" si="33"/>
        <v>0</v>
      </c>
      <c r="D291" s="334"/>
      <c r="E291" s="334"/>
      <c r="F291" s="334"/>
      <c r="G291" s="334"/>
      <c r="H291" s="334"/>
      <c r="I291" s="334"/>
      <c r="J291" s="334"/>
      <c r="K291" s="334"/>
      <c r="L291" s="334"/>
      <c r="M291" s="334"/>
    </row>
    <row r="292" spans="1:13" ht="15" customHeight="1" x14ac:dyDescent="0.2">
      <c r="A292" s="705" t="s">
        <v>389</v>
      </c>
      <c r="B292" s="706" t="s">
        <v>389</v>
      </c>
      <c r="C292" s="455">
        <f t="shared" si="33"/>
        <v>0</v>
      </c>
      <c r="D292" s="334"/>
      <c r="E292" s="334"/>
      <c r="F292" s="334"/>
      <c r="G292" s="334"/>
      <c r="H292" s="334"/>
      <c r="I292" s="334"/>
      <c r="J292" s="334"/>
      <c r="K292" s="334"/>
      <c r="L292" s="334"/>
      <c r="M292" s="334"/>
    </row>
    <row r="293" spans="1:13" ht="15" customHeight="1" x14ac:dyDescent="0.2">
      <c r="A293" s="707" t="s">
        <v>390</v>
      </c>
      <c r="B293" s="708"/>
      <c r="C293" s="455">
        <f t="shared" si="33"/>
        <v>0</v>
      </c>
      <c r="D293" s="334"/>
      <c r="E293" s="334"/>
      <c r="F293" s="334"/>
      <c r="G293" s="334"/>
      <c r="H293" s="334"/>
      <c r="I293" s="334"/>
      <c r="J293" s="334"/>
      <c r="K293" s="334"/>
      <c r="L293" s="334"/>
      <c r="M293" s="334"/>
    </row>
    <row r="294" spans="1:13" ht="15" customHeight="1" x14ac:dyDescent="0.2">
      <c r="A294" s="707" t="s">
        <v>56</v>
      </c>
      <c r="B294" s="708" t="s">
        <v>56</v>
      </c>
      <c r="C294" s="455">
        <f t="shared" si="33"/>
        <v>0</v>
      </c>
      <c r="D294" s="334"/>
      <c r="E294" s="334"/>
      <c r="F294" s="334"/>
      <c r="G294" s="334"/>
      <c r="H294" s="334"/>
      <c r="I294" s="334"/>
      <c r="J294" s="334"/>
      <c r="K294" s="334"/>
      <c r="L294" s="334"/>
      <c r="M294" s="334"/>
    </row>
    <row r="295" spans="1:13" ht="15" customHeight="1" x14ac:dyDescent="0.2">
      <c r="A295" s="703" t="s">
        <v>41</v>
      </c>
      <c r="B295" s="704"/>
      <c r="C295" s="455">
        <f t="shared" si="33"/>
        <v>0</v>
      </c>
      <c r="D295" s="334"/>
      <c r="E295" s="334"/>
      <c r="F295" s="334"/>
      <c r="G295" s="334"/>
      <c r="H295" s="334"/>
      <c r="I295" s="334"/>
      <c r="J295" s="334"/>
      <c r="K295" s="334"/>
      <c r="L295" s="334"/>
      <c r="M295" s="334"/>
    </row>
    <row r="296" spans="1:13" ht="30" customHeight="1" x14ac:dyDescent="0.2">
      <c r="A296" s="707" t="s">
        <v>391</v>
      </c>
      <c r="B296" s="708" t="s">
        <v>391</v>
      </c>
      <c r="C296" s="455">
        <f t="shared" si="33"/>
        <v>0</v>
      </c>
      <c r="D296" s="334"/>
      <c r="E296" s="334"/>
      <c r="F296" s="334"/>
      <c r="G296" s="334"/>
      <c r="H296" s="334"/>
      <c r="I296" s="334"/>
      <c r="J296" s="334"/>
      <c r="K296" s="334"/>
      <c r="L296" s="334"/>
      <c r="M296" s="334"/>
    </row>
    <row r="297" spans="1:13" ht="15" customHeight="1" x14ac:dyDescent="0.2">
      <c r="A297" s="707" t="s">
        <v>38</v>
      </c>
      <c r="B297" s="708" t="s">
        <v>38</v>
      </c>
      <c r="C297" s="455">
        <f t="shared" si="33"/>
        <v>0</v>
      </c>
      <c r="D297" s="334"/>
      <c r="E297" s="334"/>
      <c r="F297" s="334"/>
      <c r="G297" s="334"/>
      <c r="H297" s="334"/>
      <c r="I297" s="334"/>
      <c r="J297" s="334"/>
      <c r="K297" s="334"/>
      <c r="L297" s="334"/>
      <c r="M297" s="334"/>
    </row>
    <row r="298" spans="1:13" ht="15" customHeight="1" x14ac:dyDescent="0.2">
      <c r="A298" s="486"/>
      <c r="B298" s="235" t="s">
        <v>392</v>
      </c>
      <c r="C298" s="455">
        <f t="shared" ref="C298:M298" si="34">SUM(C290:C297)</f>
        <v>0</v>
      </c>
      <c r="D298" s="455">
        <f t="shared" si="34"/>
        <v>0</v>
      </c>
      <c r="E298" s="455">
        <f t="shared" si="34"/>
        <v>0</v>
      </c>
      <c r="F298" s="455">
        <f t="shared" si="34"/>
        <v>0</v>
      </c>
      <c r="G298" s="455">
        <f t="shared" si="34"/>
        <v>0</v>
      </c>
      <c r="H298" s="455">
        <f t="shared" si="34"/>
        <v>0</v>
      </c>
      <c r="I298" s="455">
        <f t="shared" si="34"/>
        <v>0</v>
      </c>
      <c r="J298" s="455">
        <f t="shared" si="34"/>
        <v>0</v>
      </c>
      <c r="K298" s="455">
        <f t="shared" si="34"/>
        <v>0</v>
      </c>
      <c r="L298" s="455">
        <f t="shared" si="34"/>
        <v>0</v>
      </c>
      <c r="M298" s="455">
        <f t="shared" si="34"/>
        <v>0</v>
      </c>
    </row>
    <row r="299" spans="1:13" ht="15" customHeight="1" x14ac:dyDescent="0.2">
      <c r="A299" s="711" t="s">
        <v>393</v>
      </c>
      <c r="B299" s="712"/>
      <c r="C299" s="455">
        <f t="shared" ref="C299:C304" si="35">SUM(E299:F299)</f>
        <v>0</v>
      </c>
      <c r="D299" s="334"/>
      <c r="E299" s="334"/>
      <c r="F299" s="334"/>
      <c r="G299" s="334"/>
      <c r="H299" s="334"/>
      <c r="I299" s="334"/>
      <c r="J299" s="334"/>
      <c r="K299" s="334"/>
      <c r="L299" s="334"/>
      <c r="M299" s="334"/>
    </row>
    <row r="300" spans="1:13" ht="15" customHeight="1" x14ac:dyDescent="0.2">
      <c r="A300" s="711" t="s">
        <v>394</v>
      </c>
      <c r="B300" s="712"/>
      <c r="C300" s="455">
        <f t="shared" si="35"/>
        <v>0</v>
      </c>
      <c r="D300" s="334"/>
      <c r="E300" s="334"/>
      <c r="F300" s="334"/>
      <c r="G300" s="334"/>
      <c r="H300" s="334"/>
      <c r="I300" s="334"/>
      <c r="J300" s="334"/>
      <c r="K300" s="334"/>
      <c r="L300" s="334"/>
      <c r="M300" s="334"/>
    </row>
    <row r="301" spans="1:13" ht="15" customHeight="1" x14ac:dyDescent="0.2">
      <c r="A301" s="711" t="s">
        <v>395</v>
      </c>
      <c r="B301" s="712"/>
      <c r="C301" s="455">
        <f t="shared" si="35"/>
        <v>0</v>
      </c>
      <c r="D301" s="334"/>
      <c r="E301" s="334"/>
      <c r="F301" s="334"/>
      <c r="G301" s="334"/>
      <c r="H301" s="334"/>
      <c r="I301" s="334"/>
      <c r="J301" s="334"/>
      <c r="K301" s="334"/>
      <c r="L301" s="334"/>
      <c r="M301" s="334"/>
    </row>
    <row r="302" spans="1:13" ht="15" customHeight="1" x14ac:dyDescent="0.2">
      <c r="A302" s="703" t="s">
        <v>396</v>
      </c>
      <c r="B302" s="704"/>
      <c r="C302" s="455">
        <f t="shared" si="35"/>
        <v>0</v>
      </c>
      <c r="D302" s="334"/>
      <c r="E302" s="334"/>
      <c r="F302" s="334"/>
      <c r="G302" s="334"/>
      <c r="H302" s="334"/>
      <c r="I302" s="334"/>
      <c r="J302" s="334"/>
      <c r="K302" s="334"/>
      <c r="L302" s="334"/>
      <c r="M302" s="334"/>
    </row>
    <row r="303" spans="1:13" ht="15" customHeight="1" x14ac:dyDescent="0.2">
      <c r="A303" s="703" t="s">
        <v>397</v>
      </c>
      <c r="B303" s="704"/>
      <c r="C303" s="455">
        <f t="shared" si="35"/>
        <v>0</v>
      </c>
      <c r="D303" s="334"/>
      <c r="E303" s="334"/>
      <c r="F303" s="334"/>
      <c r="G303" s="334"/>
      <c r="H303" s="334"/>
      <c r="I303" s="334"/>
      <c r="J303" s="334"/>
      <c r="K303" s="334"/>
      <c r="L303" s="334"/>
      <c r="M303" s="334"/>
    </row>
    <row r="304" spans="1:13" ht="15" customHeight="1" x14ac:dyDescent="0.2">
      <c r="A304" s="703" t="s">
        <v>398</v>
      </c>
      <c r="B304" s="704"/>
      <c r="C304" s="455">
        <f t="shared" si="35"/>
        <v>0</v>
      </c>
      <c r="D304" s="334"/>
      <c r="E304" s="334"/>
      <c r="F304" s="334"/>
      <c r="G304" s="334"/>
      <c r="H304" s="334"/>
      <c r="I304" s="334"/>
      <c r="J304" s="334"/>
      <c r="K304" s="334"/>
      <c r="L304" s="334"/>
      <c r="M304" s="334"/>
    </row>
    <row r="305" spans="1:13" ht="15" customHeight="1" x14ac:dyDescent="0.2">
      <c r="A305" s="486"/>
      <c r="B305" s="235" t="s">
        <v>399</v>
      </c>
      <c r="C305" s="455">
        <f t="shared" ref="C305:M305" si="36">SUM(C299:C304)</f>
        <v>0</v>
      </c>
      <c r="D305" s="455">
        <f t="shared" si="36"/>
        <v>0</v>
      </c>
      <c r="E305" s="455">
        <f t="shared" si="36"/>
        <v>0</v>
      </c>
      <c r="F305" s="455">
        <f t="shared" si="36"/>
        <v>0</v>
      </c>
      <c r="G305" s="455">
        <f t="shared" si="36"/>
        <v>0</v>
      </c>
      <c r="H305" s="455">
        <f t="shared" si="36"/>
        <v>0</v>
      </c>
      <c r="I305" s="455">
        <f t="shared" si="36"/>
        <v>0</v>
      </c>
      <c r="J305" s="455">
        <f t="shared" si="36"/>
        <v>0</v>
      </c>
      <c r="K305" s="455">
        <f t="shared" si="36"/>
        <v>0</v>
      </c>
      <c r="L305" s="455">
        <f t="shared" si="36"/>
        <v>0</v>
      </c>
      <c r="M305" s="455">
        <f t="shared" si="36"/>
        <v>0</v>
      </c>
    </row>
    <row r="306" spans="1:13" ht="15" customHeight="1" x14ac:dyDescent="0.2">
      <c r="A306" s="703" t="s">
        <v>143</v>
      </c>
      <c r="B306" s="704" t="s">
        <v>143</v>
      </c>
      <c r="C306" s="455">
        <f>SUM(E306:F306)</f>
        <v>0</v>
      </c>
      <c r="D306" s="335"/>
      <c r="E306" s="334"/>
      <c r="F306" s="334"/>
      <c r="G306" s="334"/>
      <c r="H306" s="334"/>
      <c r="I306" s="334"/>
      <c r="J306" s="334"/>
      <c r="K306" s="334"/>
      <c r="L306" s="334"/>
      <c r="M306" s="334"/>
    </row>
    <row r="307" spans="1:13" ht="15" customHeight="1" x14ac:dyDescent="0.2">
      <c r="A307" s="703" t="s">
        <v>145</v>
      </c>
      <c r="B307" s="704" t="s">
        <v>145</v>
      </c>
      <c r="C307" s="455">
        <f>SUM(E307:F307)</f>
        <v>0</v>
      </c>
      <c r="D307" s="335"/>
      <c r="E307" s="334"/>
      <c r="F307" s="334"/>
      <c r="G307" s="334"/>
      <c r="H307" s="334"/>
      <c r="I307" s="334"/>
      <c r="J307" s="334"/>
      <c r="K307" s="334"/>
      <c r="L307" s="334"/>
      <c r="M307" s="334"/>
    </row>
    <row r="308" spans="1:13" ht="32.25" customHeight="1" x14ac:dyDescent="0.2">
      <c r="A308" s="703" t="s">
        <v>400</v>
      </c>
      <c r="B308" s="704"/>
      <c r="C308" s="455">
        <f>SUM(E308:F308)</f>
        <v>0</v>
      </c>
      <c r="D308" s="335"/>
      <c r="E308" s="335"/>
      <c r="F308" s="335"/>
      <c r="G308" s="335"/>
      <c r="H308" s="335"/>
      <c r="I308" s="335"/>
      <c r="J308" s="335"/>
      <c r="K308" s="335"/>
      <c r="L308" s="335"/>
      <c r="M308" s="335"/>
    </row>
    <row r="309" spans="1:13" ht="15" customHeight="1" x14ac:dyDescent="0.2">
      <c r="A309" s="703" t="s">
        <v>281</v>
      </c>
      <c r="B309" s="704"/>
      <c r="C309" s="455">
        <f>SUM(E309:F309)</f>
        <v>0</v>
      </c>
      <c r="D309" s="335"/>
      <c r="E309" s="335"/>
      <c r="F309" s="335"/>
      <c r="G309" s="335"/>
      <c r="H309" s="335"/>
      <c r="I309" s="335"/>
      <c r="J309" s="335"/>
      <c r="K309" s="335"/>
      <c r="L309" s="335"/>
      <c r="M309" s="335"/>
    </row>
    <row r="310" spans="1:13" ht="15" customHeight="1" x14ac:dyDescent="0.2">
      <c r="A310" s="703" t="s">
        <v>282</v>
      </c>
      <c r="B310" s="704"/>
      <c r="C310" s="455">
        <f>SUM(E310:F310)</f>
        <v>0</v>
      </c>
      <c r="D310" s="335"/>
      <c r="E310" s="335"/>
      <c r="F310" s="335"/>
      <c r="G310" s="335"/>
      <c r="H310" s="335"/>
      <c r="I310" s="335"/>
      <c r="J310" s="335"/>
      <c r="K310" s="335"/>
      <c r="L310" s="335"/>
      <c r="M310" s="335"/>
    </row>
    <row r="311" spans="1:13" ht="15" customHeight="1" x14ac:dyDescent="0.2">
      <c r="A311" s="236"/>
      <c r="B311" s="237" t="s">
        <v>401</v>
      </c>
      <c r="C311" s="455">
        <f>SUM(C306:C310)</f>
        <v>0</v>
      </c>
      <c r="D311" s="455">
        <f>SUM(D306:D310)</f>
        <v>0</v>
      </c>
      <c r="E311" s="455">
        <f t="shared" ref="E311:M311" si="37">SUM(E306:E310)</f>
        <v>0</v>
      </c>
      <c r="F311" s="455">
        <f t="shared" si="37"/>
        <v>0</v>
      </c>
      <c r="G311" s="455">
        <f t="shared" si="37"/>
        <v>0</v>
      </c>
      <c r="H311" s="455">
        <f t="shared" si="37"/>
        <v>0</v>
      </c>
      <c r="I311" s="455">
        <f t="shared" si="37"/>
        <v>0</v>
      </c>
      <c r="J311" s="455">
        <f t="shared" si="37"/>
        <v>0</v>
      </c>
      <c r="K311" s="455">
        <f t="shared" si="37"/>
        <v>0</v>
      </c>
      <c r="L311" s="455">
        <f t="shared" si="37"/>
        <v>0</v>
      </c>
      <c r="M311" s="455">
        <f t="shared" si="37"/>
        <v>0</v>
      </c>
    </row>
    <row r="312" spans="1:13" ht="15" customHeight="1" x14ac:dyDescent="0.2">
      <c r="A312" s="238"/>
      <c r="B312" s="239" t="s">
        <v>160</v>
      </c>
      <c r="C312" s="240">
        <f t="shared" ref="C312:M312" si="38">SUM(C277+C281+C285+C289+C298+C305+C311)</f>
        <v>0</v>
      </c>
      <c r="D312" s="240">
        <f t="shared" si="38"/>
        <v>0</v>
      </c>
      <c r="E312" s="240">
        <f t="shared" si="38"/>
        <v>0</v>
      </c>
      <c r="F312" s="240">
        <f t="shared" si="38"/>
        <v>0</v>
      </c>
      <c r="G312" s="240">
        <f t="shared" si="38"/>
        <v>0</v>
      </c>
      <c r="H312" s="240">
        <f t="shared" si="38"/>
        <v>0</v>
      </c>
      <c r="I312" s="240">
        <f t="shared" si="38"/>
        <v>0</v>
      </c>
      <c r="J312" s="240">
        <f t="shared" si="38"/>
        <v>0</v>
      </c>
      <c r="K312" s="240">
        <f t="shared" si="38"/>
        <v>0</v>
      </c>
      <c r="L312" s="240">
        <f t="shared" si="38"/>
        <v>0</v>
      </c>
      <c r="M312" s="240">
        <f t="shared" si="38"/>
        <v>0</v>
      </c>
    </row>
  </sheetData>
  <mergeCells count="198">
    <mergeCell ref="A309:B309"/>
    <mergeCell ref="A310:B310"/>
    <mergeCell ref="A302:B302"/>
    <mergeCell ref="A303:B303"/>
    <mergeCell ref="A304:B304"/>
    <mergeCell ref="A306:B306"/>
    <mergeCell ref="A307:B307"/>
    <mergeCell ref="A308:B308"/>
    <mergeCell ref="A295:B295"/>
    <mergeCell ref="A296:B296"/>
    <mergeCell ref="A297:B297"/>
    <mergeCell ref="A299:B299"/>
    <mergeCell ref="A300:B300"/>
    <mergeCell ref="A301:B301"/>
    <mergeCell ref="A288:B288"/>
    <mergeCell ref="A290:B290"/>
    <mergeCell ref="A291:B291"/>
    <mergeCell ref="A292:B292"/>
    <mergeCell ref="A293:B293"/>
    <mergeCell ref="A294:B294"/>
    <mergeCell ref="A281:B281"/>
    <mergeCell ref="A282:B282"/>
    <mergeCell ref="A283:B283"/>
    <mergeCell ref="A284:B284"/>
    <mergeCell ref="A286:B286"/>
    <mergeCell ref="A287:B287"/>
    <mergeCell ref="A274:B274"/>
    <mergeCell ref="A275:B275"/>
    <mergeCell ref="A276:B276"/>
    <mergeCell ref="A278:B278"/>
    <mergeCell ref="A279:B279"/>
    <mergeCell ref="A280:B280"/>
    <mergeCell ref="C270:C271"/>
    <mergeCell ref="D270:D271"/>
    <mergeCell ref="E270:F270"/>
    <mergeCell ref="G270:I270"/>
    <mergeCell ref="A272:B272"/>
    <mergeCell ref="A273:B273"/>
    <mergeCell ref="A261:B261"/>
    <mergeCell ref="A262:B262"/>
    <mergeCell ref="A263:B263"/>
    <mergeCell ref="A265:B265"/>
    <mergeCell ref="A266:A268"/>
    <mergeCell ref="A270:B271"/>
    <mergeCell ref="A255:A256"/>
    <mergeCell ref="A257:B257"/>
    <mergeCell ref="A259:B260"/>
    <mergeCell ref="C259:C260"/>
    <mergeCell ref="D259:I259"/>
    <mergeCell ref="J259:J260"/>
    <mergeCell ref="A247:B247"/>
    <mergeCell ref="A248:B248"/>
    <mergeCell ref="A249:B249"/>
    <mergeCell ref="A250:B250"/>
    <mergeCell ref="A251:B251"/>
    <mergeCell ref="A252:B252"/>
    <mergeCell ref="A232:A234"/>
    <mergeCell ref="A235:A237"/>
    <mergeCell ref="A238:A240"/>
    <mergeCell ref="A241:A243"/>
    <mergeCell ref="A245:B245"/>
    <mergeCell ref="A246:B246"/>
    <mergeCell ref="A212:A214"/>
    <mergeCell ref="A215:A217"/>
    <mergeCell ref="A218:A220"/>
    <mergeCell ref="A223:A225"/>
    <mergeCell ref="A226:A228"/>
    <mergeCell ref="A229:A231"/>
    <mergeCell ref="Q209:Q211"/>
    <mergeCell ref="D210:D211"/>
    <mergeCell ref="E210:F210"/>
    <mergeCell ref="G210:G211"/>
    <mergeCell ref="H210:H211"/>
    <mergeCell ref="I210:I211"/>
    <mergeCell ref="D204:D205"/>
    <mergeCell ref="A206:B206"/>
    <mergeCell ref="A207:B207"/>
    <mergeCell ref="A208:B208"/>
    <mergeCell ref="A209:B211"/>
    <mergeCell ref="C209:C211"/>
    <mergeCell ref="D209:G209"/>
    <mergeCell ref="J210:J211"/>
    <mergeCell ref="K210:K211"/>
    <mergeCell ref="L210:L211"/>
    <mergeCell ref="M210:M211"/>
    <mergeCell ref="O210:O211"/>
    <mergeCell ref="P210:P211"/>
    <mergeCell ref="H209:J209"/>
    <mergeCell ref="K209:M209"/>
    <mergeCell ref="N209:N211"/>
    <mergeCell ref="O209:P209"/>
    <mergeCell ref="A199:B199"/>
    <mergeCell ref="A200:B200"/>
    <mergeCell ref="A201:A202"/>
    <mergeCell ref="A203:B203"/>
    <mergeCell ref="A204:B205"/>
    <mergeCell ref="C204:C205"/>
    <mergeCell ref="V172:V174"/>
    <mergeCell ref="E173:G173"/>
    <mergeCell ref="H173:J173"/>
    <mergeCell ref="A195:B195"/>
    <mergeCell ref="A196:F196"/>
    <mergeCell ref="A197:B198"/>
    <mergeCell ref="C197:C198"/>
    <mergeCell ref="D197:D198"/>
    <mergeCell ref="E197:E198"/>
    <mergeCell ref="F197:F198"/>
    <mergeCell ref="O172:O174"/>
    <mergeCell ref="P172:Q173"/>
    <mergeCell ref="R172:R174"/>
    <mergeCell ref="S172:S174"/>
    <mergeCell ref="T172:T174"/>
    <mergeCell ref="U172:U174"/>
    <mergeCell ref="A170:B170"/>
    <mergeCell ref="A171:B171"/>
    <mergeCell ref="A172:B174"/>
    <mergeCell ref="C172:C174"/>
    <mergeCell ref="D172:D174"/>
    <mergeCell ref="E172:J172"/>
    <mergeCell ref="K172:K174"/>
    <mergeCell ref="L172:N173"/>
    <mergeCell ref="N159:N161"/>
    <mergeCell ref="Q159:Q161"/>
    <mergeCell ref="R159:R161"/>
    <mergeCell ref="D160:D161"/>
    <mergeCell ref="E160:F160"/>
    <mergeCell ref="G160:G161"/>
    <mergeCell ref="H160:H161"/>
    <mergeCell ref="I160:I161"/>
    <mergeCell ref="J160:J161"/>
    <mergeCell ref="A157:B157"/>
    <mergeCell ref="A159:B161"/>
    <mergeCell ref="C159:C161"/>
    <mergeCell ref="D159:G159"/>
    <mergeCell ref="H159:J159"/>
    <mergeCell ref="K159:M159"/>
    <mergeCell ref="K160:K161"/>
    <mergeCell ref="L160:L161"/>
    <mergeCell ref="M160:M161"/>
    <mergeCell ref="O160:O161"/>
    <mergeCell ref="P160:P161"/>
    <mergeCell ref="O159:P159"/>
    <mergeCell ref="O150:O151"/>
    <mergeCell ref="P150:P151"/>
    <mergeCell ref="A152:B152"/>
    <mergeCell ref="A154:B154"/>
    <mergeCell ref="A155:B155"/>
    <mergeCell ref="A156:B156"/>
    <mergeCell ref="O149:P149"/>
    <mergeCell ref="Q149:Q151"/>
    <mergeCell ref="R149:R151"/>
    <mergeCell ref="D150:D151"/>
    <mergeCell ref="E150:F150"/>
    <mergeCell ref="G150:G151"/>
    <mergeCell ref="H150:H151"/>
    <mergeCell ref="I150:I151"/>
    <mergeCell ref="J150:J151"/>
    <mergeCell ref="K150:K151"/>
    <mergeCell ref="A149:B151"/>
    <mergeCell ref="C149:C151"/>
    <mergeCell ref="D149:G149"/>
    <mergeCell ref="H149:J149"/>
    <mergeCell ref="K149:M149"/>
    <mergeCell ref="N149:N151"/>
    <mergeCell ref="L150:L151"/>
    <mergeCell ref="M150:M151"/>
    <mergeCell ref="A136:B136"/>
    <mergeCell ref="A140:A143"/>
    <mergeCell ref="A146:B146"/>
    <mergeCell ref="A147:B147"/>
    <mergeCell ref="R120:R122"/>
    <mergeCell ref="S120:S122"/>
    <mergeCell ref="D121:D122"/>
    <mergeCell ref="E121:F121"/>
    <mergeCell ref="G121:G122"/>
    <mergeCell ref="H121:H122"/>
    <mergeCell ref="I121:I122"/>
    <mergeCell ref="J121:J122"/>
    <mergeCell ref="K121:K122"/>
    <mergeCell ref="L121:L122"/>
    <mergeCell ref="D120:G120"/>
    <mergeCell ref="H120:J120"/>
    <mergeCell ref="K120:M120"/>
    <mergeCell ref="N120:N122"/>
    <mergeCell ref="O120:P120"/>
    <mergeCell ref="Q120:Q122"/>
    <mergeCell ref="M121:M122"/>
    <mergeCell ref="O121:O122"/>
    <mergeCell ref="P121:P122"/>
    <mergeCell ref="A8:C8"/>
    <mergeCell ref="A57:B57"/>
    <mergeCell ref="A86:B86"/>
    <mergeCell ref="A96:B96"/>
    <mergeCell ref="A102:B102"/>
    <mergeCell ref="A120:B122"/>
    <mergeCell ref="C120:C122"/>
    <mergeCell ref="A123:B123"/>
    <mergeCell ref="A129:A132"/>
  </mergeCells>
  <dataValidations count="1">
    <dataValidation allowBlank="1" showInputMessage="1" showErrorMessage="1" errorTitle="ERROR" error="Por favor ingrese solo Números." sqref="R152:R159 A1:A238 R1:R149 S1:V172 W1:XFD1048576 S175:V1048576 A241:A1048576 R162:R1048576 B1:Q1048576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2"/>
  <sheetViews>
    <sheetView zoomScale="80" zoomScaleNormal="80" workbookViewId="0">
      <selection activeCell="G9" sqref="G9"/>
    </sheetView>
  </sheetViews>
  <sheetFormatPr baseColWidth="10" defaultColWidth="11.42578125" defaultRowHeight="14.25" x14ac:dyDescent="0.2"/>
  <cols>
    <col min="1" max="1" width="23.5703125" style="5" customWidth="1"/>
    <col min="2" max="2" width="122.5703125" style="4" customWidth="1"/>
    <col min="3" max="3" width="24.5703125" style="5" customWidth="1"/>
    <col min="4" max="5" width="20.7109375" style="5" customWidth="1"/>
    <col min="6" max="6" width="18.42578125" style="5" customWidth="1"/>
    <col min="7" max="7" width="24.5703125" style="5" bestFit="1" customWidth="1"/>
    <col min="8" max="9" width="15.7109375" style="5" customWidth="1"/>
    <col min="10" max="10" width="16.7109375" style="5" customWidth="1"/>
    <col min="11" max="12" width="17" style="5" customWidth="1"/>
    <col min="13" max="13" width="18.28515625" style="5" customWidth="1"/>
    <col min="14" max="14" width="18.5703125" style="5" customWidth="1"/>
    <col min="15" max="15" width="14.140625" style="5" customWidth="1"/>
    <col min="16" max="16" width="12.7109375" style="5" customWidth="1"/>
    <col min="17" max="17" width="14.7109375" style="5" customWidth="1"/>
    <col min="18" max="18" width="22" style="5" customWidth="1"/>
    <col min="19" max="22" width="22.7109375" style="5" customWidth="1"/>
    <col min="23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2">
      <c r="A1" s="1" t="s">
        <v>0</v>
      </c>
      <c r="B1" s="2"/>
    </row>
    <row r="2" spans="1:14" s="3" customFormat="1" ht="15" customHeight="1" x14ac:dyDescent="0.2">
      <c r="A2" s="1" t="str">
        <f>CONCATENATE("COMUNA: ",[12]NOMBRE!B2," - ","( ",[12]NOMBRE!C2,[12]NOMBRE!D2,[12]NOMBRE!E2,[12]NOMBRE!F2,[12]NOMBRE!G2," )")</f>
        <v>COMUNA: LINARES - ( 07401 )</v>
      </c>
      <c r="B2" s="2"/>
    </row>
    <row r="3" spans="1:14" ht="15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14" ht="15" customHeight="1" x14ac:dyDescent="0.2">
      <c r="A4" s="1" t="str">
        <f>CONCATENATE("MES: ",[12]NOMBRE!B6," - ","( ",[12]NOMBRE!C6,[12]NOMBRE!D6," )")</f>
        <v>MES: NOVIEMBRE - ( 11 )</v>
      </c>
    </row>
    <row r="5" spans="1:14" s="3" customFormat="1" ht="15" customHeight="1" x14ac:dyDescent="0.2">
      <c r="A5" s="1" t="str">
        <f>CONCATENATE("AÑO: ",[12]NOMBRE!B7)</f>
        <v>AÑO: 2022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ht="14.25" customHeigh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ht="15.95" customHeight="1" x14ac:dyDescent="0.2">
      <c r="A8" s="546" t="s">
        <v>2</v>
      </c>
      <c r="B8" s="546"/>
      <c r="C8" s="546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42" customHeight="1" x14ac:dyDescent="0.2">
      <c r="A9" s="8" t="s">
        <v>3</v>
      </c>
      <c r="B9" s="8" t="s">
        <v>4</v>
      </c>
      <c r="C9" s="503" t="s">
        <v>5</v>
      </c>
      <c r="D9" s="503" t="s">
        <v>6</v>
      </c>
      <c r="E9" s="503" t="s">
        <v>7</v>
      </c>
      <c r="F9" s="7"/>
      <c r="G9" s="458">
        <f>+E56+E77+E85+E95+E101+E110+E115+E118+S123+S136+R157+R170+V195+E252</f>
        <v>1681563335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2">
      <c r="A10" s="10"/>
      <c r="B10" s="11" t="s">
        <v>8</v>
      </c>
      <c r="C10" s="340">
        <f>SUM(C11:C18)</f>
        <v>12374</v>
      </c>
      <c r="D10" s="340">
        <f>SUM(D11:D18)</f>
        <v>12104</v>
      </c>
      <c r="E10" s="341">
        <f>SUM(E11:E18)</f>
        <v>105768670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4.1" customHeight="1" x14ac:dyDescent="0.2">
      <c r="A11" s="241"/>
      <c r="B11" s="242" t="s">
        <v>9</v>
      </c>
      <c r="C11" s="342">
        <f>[12]B!C54</f>
        <v>0</v>
      </c>
      <c r="D11" s="342">
        <f>[12]B!E54</f>
        <v>0</v>
      </c>
      <c r="E11" s="15">
        <f>[12]B!AL54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4.1" customHeight="1" x14ac:dyDescent="0.2">
      <c r="A12" s="241"/>
      <c r="B12" s="242" t="s">
        <v>10</v>
      </c>
      <c r="C12" s="342">
        <f>[12]B!C52</f>
        <v>7479</v>
      </c>
      <c r="D12" s="342">
        <f>[12]B!E52</f>
        <v>7446</v>
      </c>
      <c r="E12" s="15">
        <f>[12]B!AL52</f>
        <v>64556820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4.1" customHeight="1" x14ac:dyDescent="0.2">
      <c r="A13" s="241"/>
      <c r="B13" s="242" t="s">
        <v>11</v>
      </c>
      <c r="C13" s="342">
        <f>[12]B!C56</f>
        <v>4656</v>
      </c>
      <c r="D13" s="342">
        <f>[12]B!E56</f>
        <v>4481</v>
      </c>
      <c r="E13" s="15">
        <f>[12]B!AL56</f>
        <v>38850270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4.1" customHeight="1" x14ac:dyDescent="0.2">
      <c r="A14" s="241"/>
      <c r="B14" s="242" t="s">
        <v>12</v>
      </c>
      <c r="C14" s="342">
        <f>[12]B!C55</f>
        <v>175</v>
      </c>
      <c r="D14" s="342">
        <f>[12]B!E55</f>
        <v>113</v>
      </c>
      <c r="E14" s="15">
        <f>[12]B!AL55</f>
        <v>1817040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4.1" customHeight="1" x14ac:dyDescent="0.2">
      <c r="A15" s="241"/>
      <c r="B15" s="242" t="s">
        <v>13</v>
      </c>
      <c r="C15" s="342">
        <f>[12]B!C119</f>
        <v>61</v>
      </c>
      <c r="D15" s="342">
        <f>[12]B!E119</f>
        <v>61</v>
      </c>
      <c r="E15" s="15">
        <f>[12]B!AL119</f>
        <v>439810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4.1" customHeight="1" x14ac:dyDescent="0.2">
      <c r="A16" s="241"/>
      <c r="B16" s="242" t="s">
        <v>14</v>
      </c>
      <c r="C16" s="342">
        <f>[12]B!C122</f>
        <v>0</v>
      </c>
      <c r="D16" s="342">
        <f>[12]B!E122</f>
        <v>0</v>
      </c>
      <c r="E16" s="15">
        <f>[12]B!AL122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4.1" customHeight="1" x14ac:dyDescent="0.2">
      <c r="A17" s="241"/>
      <c r="B17" s="242" t="s">
        <v>15</v>
      </c>
      <c r="C17" s="342">
        <f>[12]B!C126</f>
        <v>0</v>
      </c>
      <c r="D17" s="342">
        <f>[12]B!E126</f>
        <v>0</v>
      </c>
      <c r="E17" s="15">
        <f>[12]B!AL126</f>
        <v>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14.1" customHeight="1" x14ac:dyDescent="0.2">
      <c r="A18" s="243" t="s">
        <v>16</v>
      </c>
      <c r="B18" s="244" t="s">
        <v>17</v>
      </c>
      <c r="C18" s="342">
        <f>[12]B!C1234</f>
        <v>3</v>
      </c>
      <c r="D18" s="343">
        <f>[12]B!E1234</f>
        <v>3</v>
      </c>
      <c r="E18" s="16">
        <f>[12]B!AL1234</f>
        <v>104730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14.1" customHeight="1" x14ac:dyDescent="0.2">
      <c r="A19" s="17"/>
      <c r="B19" s="18" t="s">
        <v>18</v>
      </c>
      <c r="C19" s="344">
        <f>SUM(C20:C29)</f>
        <v>3254</v>
      </c>
      <c r="D19" s="344">
        <f>SUM(D20:D29)</f>
        <v>3252</v>
      </c>
      <c r="E19" s="345">
        <f>SUM(E20:E29)</f>
        <v>6704280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14.1" customHeight="1" x14ac:dyDescent="0.2">
      <c r="A20" s="245" t="s">
        <v>19</v>
      </c>
      <c r="B20" s="244" t="s">
        <v>20</v>
      </c>
      <c r="C20" s="346">
        <f>[12]B!$C$60</f>
        <v>984</v>
      </c>
      <c r="D20" s="346">
        <f>[12]B!$E$60</f>
        <v>984</v>
      </c>
      <c r="E20" s="21">
        <f>[12]B!$AL$60</f>
        <v>2273040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14.1" customHeight="1" x14ac:dyDescent="0.2">
      <c r="A21" s="241" t="s">
        <v>21</v>
      </c>
      <c r="B21" s="242" t="s">
        <v>22</v>
      </c>
      <c r="C21" s="347">
        <f>[12]B!$C$61</f>
        <v>0</v>
      </c>
      <c r="D21" s="347">
        <f>[12]B!$E$61</f>
        <v>0</v>
      </c>
      <c r="E21" s="15">
        <f>[12]B!$AL$61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14.1" customHeight="1" x14ac:dyDescent="0.2">
      <c r="A22" s="241" t="s">
        <v>23</v>
      </c>
      <c r="B22" s="242" t="s">
        <v>24</v>
      </c>
      <c r="C22" s="347">
        <f>[12]B!$C$62</f>
        <v>0</v>
      </c>
      <c r="D22" s="347">
        <f>[12]B!$E$62</f>
        <v>0</v>
      </c>
      <c r="E22" s="15">
        <f>[12]B!$AL$62</f>
        <v>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14.1" customHeight="1" x14ac:dyDescent="0.2">
      <c r="A23" s="241" t="s">
        <v>25</v>
      </c>
      <c r="B23" s="242" t="s">
        <v>26</v>
      </c>
      <c r="C23" s="347">
        <f>[12]B!$C$63</f>
        <v>276</v>
      </c>
      <c r="D23" s="347">
        <f>[12]B!$E$63</f>
        <v>276</v>
      </c>
      <c r="E23" s="15">
        <f>[12]B!$AL$63</f>
        <v>372600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4.1" customHeight="1" x14ac:dyDescent="0.2">
      <c r="A24" s="241" t="s">
        <v>27</v>
      </c>
      <c r="B24" s="242" t="s">
        <v>28</v>
      </c>
      <c r="C24" s="347">
        <f>[12]B!$C$64</f>
        <v>799</v>
      </c>
      <c r="D24" s="347">
        <f>[12]B!$E$64</f>
        <v>797</v>
      </c>
      <c r="E24" s="15">
        <f>[12]B!$AL$64</f>
        <v>1075950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4.1" customHeight="1" x14ac:dyDescent="0.2">
      <c r="A25" s="241" t="s">
        <v>29</v>
      </c>
      <c r="B25" s="242" t="s">
        <v>30</v>
      </c>
      <c r="C25" s="347">
        <f>[12]B!$C$65</f>
        <v>523</v>
      </c>
      <c r="D25" s="347">
        <f>[12]B!$E$65</f>
        <v>523</v>
      </c>
      <c r="E25" s="15">
        <f>[12]B!$AL$65</f>
        <v>706050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4.1" customHeight="1" x14ac:dyDescent="0.2">
      <c r="A26" s="241" t="s">
        <v>31</v>
      </c>
      <c r="B26" s="242" t="s">
        <v>32</v>
      </c>
      <c r="C26" s="347">
        <f>[12]B!$C$1230</f>
        <v>318</v>
      </c>
      <c r="D26" s="347">
        <f>[12]B!$E$1230</f>
        <v>318</v>
      </c>
      <c r="E26" s="15">
        <f>[12]B!$AL$1230</f>
        <v>1049400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4.1" customHeight="1" x14ac:dyDescent="0.2">
      <c r="A27" s="241" t="s">
        <v>33</v>
      </c>
      <c r="B27" s="242" t="s">
        <v>34</v>
      </c>
      <c r="C27" s="347">
        <f>[12]B!$C$1231</f>
        <v>348</v>
      </c>
      <c r="D27" s="347">
        <f>[12]B!$E$1231</f>
        <v>348</v>
      </c>
      <c r="E27" s="15">
        <f>[12]B!$AL$1231</f>
        <v>1148400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4.1" customHeight="1" x14ac:dyDescent="0.2">
      <c r="A28" s="241" t="s">
        <v>35</v>
      </c>
      <c r="B28" s="242" t="s">
        <v>36</v>
      </c>
      <c r="C28" s="347">
        <f>[12]B!$C$1232</f>
        <v>6</v>
      </c>
      <c r="D28" s="347">
        <f>[12]B!$E$1232</f>
        <v>6</v>
      </c>
      <c r="E28" s="15">
        <f>[12]B!$AL$1232</f>
        <v>78840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4.1" customHeight="1" x14ac:dyDescent="0.2">
      <c r="A29" s="241" t="s">
        <v>37</v>
      </c>
      <c r="B29" s="242" t="s">
        <v>38</v>
      </c>
      <c r="C29" s="347">
        <f>[12]B!$C$1233</f>
        <v>0</v>
      </c>
      <c r="D29" s="347">
        <f>[12]B!$E$1233</f>
        <v>0</v>
      </c>
      <c r="E29" s="15">
        <f>[12]B!$AL$1233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4.1" customHeight="1" x14ac:dyDescent="0.2">
      <c r="A30" s="246"/>
      <c r="B30" s="247" t="s">
        <v>39</v>
      </c>
      <c r="C30" s="348">
        <f>SUM(C31:C32)</f>
        <v>566</v>
      </c>
      <c r="D30" s="349"/>
      <c r="E30" s="24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4.1" customHeight="1" x14ac:dyDescent="0.2">
      <c r="A31" s="25"/>
      <c r="B31" s="242" t="s">
        <v>40</v>
      </c>
      <c r="C31" s="347">
        <f>[12]B!$C$67</f>
        <v>295</v>
      </c>
      <c r="D31" s="349"/>
      <c r="E31" s="24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4.1" customHeight="1" x14ac:dyDescent="0.2">
      <c r="A32" s="25"/>
      <c r="B32" s="242" t="s">
        <v>41</v>
      </c>
      <c r="C32" s="347">
        <f>[12]B!$C$68</f>
        <v>271</v>
      </c>
      <c r="D32" s="349"/>
      <c r="E32" s="24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2">
      <c r="A33" s="17"/>
      <c r="B33" s="18" t="s">
        <v>42</v>
      </c>
      <c r="C33" s="350">
        <f>SUM(C34:C35)</f>
        <v>0</v>
      </c>
      <c r="D33" s="344">
        <f>SUM(D34:D35)</f>
        <v>0</v>
      </c>
      <c r="E33" s="27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2">
      <c r="A34" s="243" t="s">
        <v>43</v>
      </c>
      <c r="B34" s="244" t="s">
        <v>44</v>
      </c>
      <c r="C34" s="351">
        <f>[12]B!$C$1235</f>
        <v>0</v>
      </c>
      <c r="D34" s="351">
        <f>[12]B!$E$1235</f>
        <v>0</v>
      </c>
      <c r="E34" s="28">
        <f>[12]B!$AL$1235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2">
      <c r="A35" s="241" t="s">
        <v>45</v>
      </c>
      <c r="B35" s="242" t="s">
        <v>46</v>
      </c>
      <c r="C35" s="342">
        <f>[12]B!$C$1236</f>
        <v>0</v>
      </c>
      <c r="D35" s="342">
        <f>[12]B!$E$1236</f>
        <v>0</v>
      </c>
      <c r="E35" s="29">
        <f>[12]B!$AL$1236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2">
      <c r="A36" s="246"/>
      <c r="B36" s="248" t="s">
        <v>47</v>
      </c>
      <c r="C36" s="352">
        <f>C37</f>
        <v>0</v>
      </c>
      <c r="D36" s="349"/>
      <c r="E36" s="3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28.5" x14ac:dyDescent="0.2">
      <c r="A37" s="241" t="s">
        <v>48</v>
      </c>
      <c r="B37" s="249" t="s">
        <v>49</v>
      </c>
      <c r="C37" s="353">
        <f>[12]B!$C$1210</f>
        <v>0</v>
      </c>
      <c r="D37" s="349"/>
      <c r="E37" s="3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20.100000000000001" customHeight="1" x14ac:dyDescent="0.2">
      <c r="A38" s="32"/>
      <c r="B38" s="18" t="s">
        <v>50</v>
      </c>
      <c r="C38" s="350">
        <f>SUM(C39:C44)</f>
        <v>1082</v>
      </c>
      <c r="D38" s="350">
        <f>SUM(D39:D44)</f>
        <v>1082</v>
      </c>
      <c r="E38" s="354">
        <f>SUM(E39:E44)</f>
        <v>2728080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2">
      <c r="A39" s="243" t="s">
        <v>51</v>
      </c>
      <c r="B39" s="244" t="s">
        <v>52</v>
      </c>
      <c r="C39" s="351">
        <f>[12]B!$C$128</f>
        <v>44</v>
      </c>
      <c r="D39" s="351">
        <f>[12]B!$E$128</f>
        <v>44</v>
      </c>
      <c r="E39" s="28">
        <f>[12]B!$AL$128</f>
        <v>195360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2">
      <c r="A40" s="250" t="s">
        <v>53</v>
      </c>
      <c r="B40" s="242" t="s">
        <v>54</v>
      </c>
      <c r="C40" s="342">
        <f>[12]B!$C$129</f>
        <v>244</v>
      </c>
      <c r="D40" s="342">
        <f>[12]B!$E$129</f>
        <v>244</v>
      </c>
      <c r="E40" s="29">
        <f>[12]B!$AL$129</f>
        <v>595360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2">
      <c r="A41" s="241" t="s">
        <v>55</v>
      </c>
      <c r="B41" s="242" t="s">
        <v>56</v>
      </c>
      <c r="C41" s="342">
        <f>[12]B!$C$130</f>
        <v>0</v>
      </c>
      <c r="D41" s="342">
        <f>[12]B!$E$130</f>
        <v>0</v>
      </c>
      <c r="E41" s="29">
        <f>[12]B!$AL$130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2">
      <c r="A42" s="241" t="s">
        <v>57</v>
      </c>
      <c r="B42" s="242" t="s">
        <v>58</v>
      </c>
      <c r="C42" s="342">
        <f>[12]B!$C$131</f>
        <v>594</v>
      </c>
      <c r="D42" s="342">
        <f>[12]B!$E$131</f>
        <v>594</v>
      </c>
      <c r="E42" s="29">
        <f>[12]B!$AL$131</f>
        <v>1449360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2">
      <c r="A43" s="251" t="s">
        <v>59</v>
      </c>
      <c r="B43" s="242" t="s">
        <v>60</v>
      </c>
      <c r="C43" s="342">
        <f>[12]B!$C$132</f>
        <v>136</v>
      </c>
      <c r="D43" s="342">
        <f>[12]B!$E$132</f>
        <v>136</v>
      </c>
      <c r="E43" s="29">
        <f>[12]B!$AL$132</f>
        <v>331840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2">
      <c r="A44" s="251" t="s">
        <v>61</v>
      </c>
      <c r="B44" s="242" t="s">
        <v>62</v>
      </c>
      <c r="C44" s="342">
        <f>[12]B!$C$133</f>
        <v>64</v>
      </c>
      <c r="D44" s="342">
        <f>[12]B!$E$133</f>
        <v>64</v>
      </c>
      <c r="E44" s="29">
        <f>[12]B!$AL$133</f>
        <v>156160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2">
      <c r="A45" s="252"/>
      <c r="B45" s="248" t="s">
        <v>63</v>
      </c>
      <c r="C45" s="355">
        <f>C46</f>
        <v>878</v>
      </c>
      <c r="D45" s="349"/>
      <c r="E45" s="24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2">
      <c r="A46" s="253"/>
      <c r="B46" s="249" t="s">
        <v>64</v>
      </c>
      <c r="C46" s="356">
        <f>[12]B!$C$135</f>
        <v>878</v>
      </c>
      <c r="D46" s="349"/>
      <c r="E46" s="24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20.100000000000001" customHeight="1" x14ac:dyDescent="0.2">
      <c r="A47" s="32"/>
      <c r="B47" s="18" t="s">
        <v>65</v>
      </c>
      <c r="C47" s="350">
        <f>SUM(C48:C52)</f>
        <v>384</v>
      </c>
      <c r="D47" s="350">
        <f>SUM(D48:D52)</f>
        <v>384</v>
      </c>
      <c r="E47" s="354">
        <f>SUM(E48:E52)</f>
        <v>540480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2">
      <c r="A48" s="245" t="s">
        <v>66</v>
      </c>
      <c r="B48" s="244" t="s">
        <v>67</v>
      </c>
      <c r="C48" s="342">
        <f>[12]B!$C$141</f>
        <v>34</v>
      </c>
      <c r="D48" s="342">
        <f>[12]B!$E$141</f>
        <v>34</v>
      </c>
      <c r="E48" s="29">
        <f>[12]B!$AL$141</f>
        <v>72080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2">
      <c r="A49" s="241" t="s">
        <v>68</v>
      </c>
      <c r="B49" s="242" t="s">
        <v>69</v>
      </c>
      <c r="C49" s="342">
        <f>[12]B!$C$139</f>
        <v>30</v>
      </c>
      <c r="D49" s="342">
        <f>[12]B!$E$139</f>
        <v>30</v>
      </c>
      <c r="E49" s="29">
        <f>[12]B!$AL$139</f>
        <v>63600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2">
      <c r="A50" s="241" t="s">
        <v>70</v>
      </c>
      <c r="B50" s="242" t="s">
        <v>71</v>
      </c>
      <c r="C50" s="342">
        <f>[12]B!$C$140</f>
        <v>304</v>
      </c>
      <c r="D50" s="342">
        <f>[12]B!$E$140</f>
        <v>304</v>
      </c>
      <c r="E50" s="29">
        <f>[12]B!$AL$140</f>
        <v>370880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2">
      <c r="A51" s="254" t="s">
        <v>72</v>
      </c>
      <c r="B51" s="242" t="s">
        <v>73</v>
      </c>
      <c r="C51" s="342">
        <f>[12]B!$C$142</f>
        <v>0</v>
      </c>
      <c r="D51" s="342">
        <f>[12]B!$E$142</f>
        <v>0</v>
      </c>
      <c r="E51" s="29">
        <f>[12]B!$AL$142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2">
      <c r="A52" s="254" t="s">
        <v>74</v>
      </c>
      <c r="B52" s="242" t="s">
        <v>75</v>
      </c>
      <c r="C52" s="342">
        <f>[12]B!$C$143</f>
        <v>16</v>
      </c>
      <c r="D52" s="342">
        <f>[12]B!$E$143</f>
        <v>16</v>
      </c>
      <c r="E52" s="29">
        <f>[12]B!$AL$143</f>
        <v>33920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2">
      <c r="A53" s="246"/>
      <c r="B53" s="247" t="s">
        <v>76</v>
      </c>
      <c r="C53" s="357">
        <f>SUM(C54:C55)</f>
        <v>676</v>
      </c>
      <c r="D53" s="349"/>
      <c r="E53" s="36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2">
      <c r="A54" s="25"/>
      <c r="B54" s="242" t="s">
        <v>77</v>
      </c>
      <c r="C54" s="342">
        <f xml:space="preserve"> [12]B!$C$145</f>
        <v>676</v>
      </c>
      <c r="D54" s="349"/>
      <c r="E54" s="36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15" customHeight="1" x14ac:dyDescent="0.2">
      <c r="A55" s="37"/>
      <c r="B55" s="249" t="s">
        <v>78</v>
      </c>
      <c r="C55" s="356">
        <f>[12]B!$C$146</f>
        <v>0</v>
      </c>
      <c r="D55" s="358"/>
      <c r="E55" s="3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2">
      <c r="A56" s="40"/>
      <c r="B56" s="8" t="s">
        <v>79</v>
      </c>
      <c r="C56" s="350">
        <f>C10+C19+C33+C38+C47+C30+C36+C45+C53</f>
        <v>19214</v>
      </c>
      <c r="D56" s="350">
        <f>D10+D19+D33+D38+D47</f>
        <v>16822</v>
      </c>
      <c r="E56" s="359">
        <f>E10+E19+E33+E38+E47</f>
        <v>115741510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24.95" customHeight="1" x14ac:dyDescent="0.2">
      <c r="A57" s="547" t="s">
        <v>80</v>
      </c>
      <c r="B57" s="548"/>
      <c r="C57" s="360"/>
      <c r="D57" s="360"/>
      <c r="E57" s="43"/>
      <c r="F57" s="7"/>
      <c r="G57" s="7"/>
      <c r="H57" s="7"/>
      <c r="I57" s="7"/>
      <c r="J57" s="7"/>
      <c r="K57" s="7"/>
      <c r="L57" s="7"/>
    </row>
    <row r="58" spans="1:14" s="3" customFormat="1" ht="39.950000000000003" customHeight="1" x14ac:dyDescent="0.2">
      <c r="A58" s="8" t="s">
        <v>3</v>
      </c>
      <c r="B58" s="8" t="s">
        <v>4</v>
      </c>
      <c r="C58" s="505" t="s">
        <v>5</v>
      </c>
      <c r="D58" s="505" t="s">
        <v>6</v>
      </c>
      <c r="E58" s="505" t="s">
        <v>7</v>
      </c>
      <c r="F58" s="7"/>
      <c r="G58" s="7"/>
      <c r="H58" s="7"/>
      <c r="I58" s="7"/>
      <c r="J58" s="7"/>
      <c r="K58" s="7"/>
      <c r="L58" s="7"/>
    </row>
    <row r="59" spans="1:14" s="3" customFormat="1" ht="20.100000000000001" customHeight="1" x14ac:dyDescent="0.2">
      <c r="A59" s="8"/>
      <c r="B59" s="255" t="s">
        <v>81</v>
      </c>
      <c r="C59" s="350"/>
      <c r="D59" s="350"/>
      <c r="E59" s="45"/>
      <c r="F59" s="7"/>
      <c r="G59" s="7"/>
      <c r="H59" s="7"/>
      <c r="I59" s="7"/>
      <c r="J59" s="7"/>
      <c r="K59" s="7"/>
      <c r="L59" s="7"/>
    </row>
    <row r="60" spans="1:14" s="3" customFormat="1" ht="15" customHeight="1" x14ac:dyDescent="0.2">
      <c r="A60" s="256" t="s">
        <v>82</v>
      </c>
      <c r="B60" s="46" t="s">
        <v>83</v>
      </c>
      <c r="C60" s="361">
        <f>[12]B!C196</f>
        <v>1247</v>
      </c>
      <c r="D60" s="361">
        <f>[12]B!E196</f>
        <v>1003</v>
      </c>
      <c r="E60" s="29">
        <f>[12]B!$AL$196</f>
        <v>38786010</v>
      </c>
      <c r="F60" s="7"/>
      <c r="G60" s="7"/>
      <c r="H60" s="7"/>
      <c r="I60" s="7"/>
      <c r="J60" s="7"/>
      <c r="K60" s="7"/>
      <c r="L60" s="7"/>
    </row>
    <row r="61" spans="1:14" s="3" customFormat="1" ht="15" customHeight="1" x14ac:dyDescent="0.2">
      <c r="A61" s="256" t="s">
        <v>84</v>
      </c>
      <c r="B61" s="46" t="s">
        <v>85</v>
      </c>
      <c r="C61" s="361">
        <f>[12]B!C197</f>
        <v>2050</v>
      </c>
      <c r="D61" s="361">
        <f>[12]B!E197</f>
        <v>2046</v>
      </c>
      <c r="E61" s="29">
        <f>[12]B!$AL$197</f>
        <v>89062380</v>
      </c>
      <c r="F61" s="7"/>
      <c r="G61" s="7"/>
      <c r="H61" s="7"/>
      <c r="I61" s="7"/>
      <c r="J61" s="7"/>
      <c r="K61" s="7"/>
      <c r="L61" s="7"/>
    </row>
    <row r="62" spans="1:14" s="3" customFormat="1" ht="15" customHeight="1" x14ac:dyDescent="0.2">
      <c r="A62" s="256" t="s">
        <v>86</v>
      </c>
      <c r="B62" s="46" t="s">
        <v>87</v>
      </c>
      <c r="C62" s="361">
        <f>[12]B!C198</f>
        <v>343</v>
      </c>
      <c r="D62" s="361">
        <f>[12]B!E198</f>
        <v>343</v>
      </c>
      <c r="E62" s="29">
        <f>[12]B!$AL$198</f>
        <v>27769280</v>
      </c>
      <c r="F62" s="7"/>
      <c r="G62" s="7"/>
      <c r="H62" s="7"/>
      <c r="I62" s="7"/>
      <c r="J62" s="7"/>
      <c r="K62" s="7"/>
      <c r="L62" s="7"/>
    </row>
    <row r="63" spans="1:14" s="3" customFormat="1" ht="15" customHeight="1" x14ac:dyDescent="0.2">
      <c r="A63" s="256" t="s">
        <v>88</v>
      </c>
      <c r="B63" s="46" t="s">
        <v>89</v>
      </c>
      <c r="C63" s="361">
        <f>[12]B!C199</f>
        <v>149</v>
      </c>
      <c r="D63" s="361">
        <f>[12]B!E199</f>
        <v>149</v>
      </c>
      <c r="E63" s="29">
        <f>[12]B!$AL$199</f>
        <v>12063040</v>
      </c>
      <c r="F63" s="7"/>
      <c r="G63" s="7"/>
      <c r="H63" s="7"/>
      <c r="I63" s="7"/>
      <c r="J63" s="7"/>
      <c r="K63" s="7"/>
      <c r="L63" s="7"/>
    </row>
    <row r="64" spans="1:14" s="3" customFormat="1" ht="15" customHeight="1" x14ac:dyDescent="0.2">
      <c r="A64" s="256" t="s">
        <v>90</v>
      </c>
      <c r="B64" s="46" t="s">
        <v>91</v>
      </c>
      <c r="C64" s="361">
        <f>[12]B!C200</f>
        <v>0</v>
      </c>
      <c r="D64" s="361">
        <f>[12]B!E200</f>
        <v>0</v>
      </c>
      <c r="E64" s="29">
        <f>[12]B!$AL$200</f>
        <v>0</v>
      </c>
      <c r="F64" s="7"/>
      <c r="G64" s="7"/>
      <c r="H64" s="7"/>
      <c r="I64" s="7"/>
      <c r="J64" s="7"/>
      <c r="K64" s="7"/>
      <c r="L64" s="7"/>
    </row>
    <row r="65" spans="1:12" s="3" customFormat="1" ht="15" customHeight="1" x14ac:dyDescent="0.2">
      <c r="A65" s="256" t="s">
        <v>92</v>
      </c>
      <c r="B65" s="46" t="s">
        <v>93</v>
      </c>
      <c r="C65" s="361">
        <f>[12]B!C201</f>
        <v>718</v>
      </c>
      <c r="D65" s="361">
        <f>[12]B!E201</f>
        <v>716</v>
      </c>
      <c r="E65" s="29">
        <f>[12]B!$AL$201</f>
        <v>120001600</v>
      </c>
      <c r="F65" s="7"/>
      <c r="G65" s="7"/>
      <c r="H65" s="7"/>
      <c r="I65" s="7"/>
      <c r="J65" s="7"/>
      <c r="K65" s="7"/>
      <c r="L65" s="7"/>
    </row>
    <row r="66" spans="1:12" s="3" customFormat="1" ht="15" customHeight="1" x14ac:dyDescent="0.2">
      <c r="A66" s="256" t="s">
        <v>94</v>
      </c>
      <c r="B66" s="46" t="s">
        <v>95</v>
      </c>
      <c r="C66" s="361">
        <f>[12]B!C202</f>
        <v>0</v>
      </c>
      <c r="D66" s="361">
        <f>[12]B!E202</f>
        <v>0</v>
      </c>
      <c r="E66" s="29">
        <f>[12]B!$AL$202</f>
        <v>0</v>
      </c>
      <c r="F66" s="7"/>
      <c r="G66" s="7"/>
      <c r="H66" s="7"/>
      <c r="I66" s="7"/>
      <c r="J66" s="7"/>
      <c r="K66" s="7"/>
      <c r="L66" s="7"/>
    </row>
    <row r="67" spans="1:12" s="3" customFormat="1" ht="15" customHeight="1" x14ac:dyDescent="0.2">
      <c r="A67" s="256" t="s">
        <v>96</v>
      </c>
      <c r="B67" s="46" t="s">
        <v>97</v>
      </c>
      <c r="C67" s="361">
        <f>[12]B!C203</f>
        <v>0</v>
      </c>
      <c r="D67" s="361">
        <f>[12]B!E203</f>
        <v>0</v>
      </c>
      <c r="E67" s="29">
        <f>[12]B!$AL$203</f>
        <v>0</v>
      </c>
      <c r="F67" s="7"/>
      <c r="G67" s="7"/>
      <c r="H67" s="7"/>
      <c r="I67" s="7"/>
      <c r="J67" s="7"/>
      <c r="K67" s="7"/>
      <c r="L67" s="7"/>
    </row>
    <row r="68" spans="1:12" s="3" customFormat="1" ht="15" customHeight="1" x14ac:dyDescent="0.2">
      <c r="A68" s="256" t="s">
        <v>98</v>
      </c>
      <c r="B68" s="46" t="s">
        <v>99</v>
      </c>
      <c r="C68" s="361">
        <f>[12]B!C204</f>
        <v>404</v>
      </c>
      <c r="D68" s="361">
        <f>[12]B!E204</f>
        <v>402</v>
      </c>
      <c r="E68" s="29">
        <f>[12]B!$AL$204</f>
        <v>15565440</v>
      </c>
      <c r="F68" s="7"/>
      <c r="G68" s="7"/>
      <c r="H68" s="7"/>
      <c r="I68" s="7"/>
      <c r="J68" s="7"/>
      <c r="K68" s="7"/>
      <c r="L68" s="7"/>
    </row>
    <row r="69" spans="1:12" s="3" customFormat="1" ht="15" customHeight="1" x14ac:dyDescent="0.2">
      <c r="A69" s="256" t="s">
        <v>100</v>
      </c>
      <c r="B69" s="46" t="s">
        <v>101</v>
      </c>
      <c r="C69" s="361">
        <f>[12]B!C205</f>
        <v>182</v>
      </c>
      <c r="D69" s="361">
        <f>[12]B!E205</f>
        <v>182</v>
      </c>
      <c r="E69" s="29">
        <f>[12]B!$AL$205</f>
        <v>1423240</v>
      </c>
      <c r="F69" s="7"/>
      <c r="G69" s="7"/>
      <c r="H69" s="7"/>
      <c r="I69" s="7"/>
      <c r="J69" s="7"/>
      <c r="K69" s="7"/>
      <c r="L69" s="7"/>
    </row>
    <row r="70" spans="1:12" s="3" customFormat="1" ht="15" customHeight="1" x14ac:dyDescent="0.2">
      <c r="A70" s="256" t="s">
        <v>102</v>
      </c>
      <c r="B70" s="46" t="s">
        <v>103</v>
      </c>
      <c r="C70" s="361">
        <f>[12]B!C206</f>
        <v>107</v>
      </c>
      <c r="D70" s="361">
        <f>[12]B!E206</f>
        <v>106</v>
      </c>
      <c r="E70" s="29">
        <f>[12]B!$AL$206</f>
        <v>7698780</v>
      </c>
      <c r="F70" s="7"/>
      <c r="G70" s="7"/>
      <c r="H70" s="7"/>
      <c r="I70" s="7"/>
      <c r="J70" s="7"/>
      <c r="K70" s="7"/>
      <c r="L70" s="7"/>
    </row>
    <row r="71" spans="1:12" s="3" customFormat="1" ht="15" customHeight="1" x14ac:dyDescent="0.2">
      <c r="A71" s="456" t="s">
        <v>104</v>
      </c>
      <c r="B71" s="457" t="s">
        <v>105</v>
      </c>
      <c r="C71" s="358"/>
      <c r="D71" s="358"/>
      <c r="E71" s="358"/>
      <c r="F71" s="7"/>
      <c r="G71" s="7"/>
      <c r="H71" s="7"/>
      <c r="I71" s="7"/>
      <c r="J71" s="7"/>
      <c r="K71" s="7"/>
      <c r="L71" s="7"/>
    </row>
    <row r="72" spans="1:12" s="3" customFormat="1" ht="15" customHeight="1" x14ac:dyDescent="0.2">
      <c r="A72" s="256" t="s">
        <v>106</v>
      </c>
      <c r="B72" s="46" t="s">
        <v>107</v>
      </c>
      <c r="C72" s="361">
        <f>[12]B!C208</f>
        <v>0</v>
      </c>
      <c r="D72" s="361">
        <f>[12]B!E208</f>
        <v>0</v>
      </c>
      <c r="E72" s="29">
        <f>[12]B!$AL$208</f>
        <v>0</v>
      </c>
      <c r="F72" s="7"/>
      <c r="G72" s="7"/>
      <c r="H72" s="7"/>
      <c r="I72" s="7"/>
      <c r="J72" s="7"/>
      <c r="K72" s="7"/>
      <c r="L72" s="7"/>
    </row>
    <row r="73" spans="1:12" s="3" customFormat="1" ht="15" customHeight="1" x14ac:dyDescent="0.2">
      <c r="A73" s="256" t="s">
        <v>108</v>
      </c>
      <c r="B73" s="46" t="s">
        <v>109</v>
      </c>
      <c r="C73" s="361">
        <f>[12]B!C209</f>
        <v>0</v>
      </c>
      <c r="D73" s="361">
        <f>[12]B!E209</f>
        <v>0</v>
      </c>
      <c r="E73" s="29">
        <f>[12]B!$AL$209</f>
        <v>0</v>
      </c>
      <c r="F73" s="7"/>
      <c r="G73" s="7"/>
      <c r="H73" s="7"/>
      <c r="I73" s="7"/>
      <c r="J73" s="7"/>
      <c r="K73" s="7"/>
      <c r="L73" s="7"/>
    </row>
    <row r="74" spans="1:12" s="3" customFormat="1" ht="15" customHeight="1" x14ac:dyDescent="0.2">
      <c r="A74" s="256" t="s">
        <v>110</v>
      </c>
      <c r="B74" s="46" t="s">
        <v>111</v>
      </c>
      <c r="C74" s="361">
        <f>[12]B!C210</f>
        <v>0</v>
      </c>
      <c r="D74" s="361">
        <f>[12]B!E210</f>
        <v>0</v>
      </c>
      <c r="E74" s="29">
        <f>[12]B!$AL$210</f>
        <v>0</v>
      </c>
      <c r="F74" s="7"/>
      <c r="G74" s="7"/>
      <c r="H74" s="7"/>
      <c r="I74" s="7"/>
      <c r="J74" s="7"/>
      <c r="K74" s="7"/>
      <c r="L74" s="7"/>
    </row>
    <row r="75" spans="1:12" s="3" customFormat="1" ht="15" customHeight="1" x14ac:dyDescent="0.2">
      <c r="A75" s="256" t="s">
        <v>112</v>
      </c>
      <c r="B75" s="46" t="s">
        <v>113</v>
      </c>
      <c r="C75" s="361">
        <f>[12]B!C211</f>
        <v>139</v>
      </c>
      <c r="D75" s="361">
        <f>[12]B!E211</f>
        <v>139</v>
      </c>
      <c r="E75" s="29">
        <f>[12]B!$AL$211</f>
        <v>8027250</v>
      </c>
      <c r="F75" s="7"/>
      <c r="G75" s="7"/>
      <c r="H75" s="7"/>
      <c r="I75" s="7"/>
      <c r="J75" s="7"/>
      <c r="K75" s="7"/>
      <c r="L75" s="7"/>
    </row>
    <row r="76" spans="1:12" s="3" customFormat="1" ht="15" customHeight="1" x14ac:dyDescent="0.2">
      <c r="A76" s="257" t="s">
        <v>114</v>
      </c>
      <c r="B76" s="49" t="s">
        <v>115</v>
      </c>
      <c r="C76" s="361">
        <f>[12]B!C212</f>
        <v>459</v>
      </c>
      <c r="D76" s="361">
        <f>[12]B!E212</f>
        <v>459</v>
      </c>
      <c r="E76" s="29">
        <f>[12]B!$AL$212</f>
        <v>44151210</v>
      </c>
      <c r="F76" s="7"/>
      <c r="G76" s="7"/>
      <c r="H76" s="7"/>
      <c r="I76" s="7"/>
      <c r="J76" s="7"/>
      <c r="K76" s="7"/>
      <c r="L76" s="7"/>
    </row>
    <row r="77" spans="1:12" s="3" customFormat="1" ht="20.100000000000001" customHeight="1" x14ac:dyDescent="0.2">
      <c r="A77" s="258"/>
      <c r="B77" s="50" t="s">
        <v>79</v>
      </c>
      <c r="C77" s="362">
        <f>SUM(C60:C76)</f>
        <v>5798</v>
      </c>
      <c r="D77" s="362">
        <f t="shared" ref="D77:E77" si="0">SUM(D60:D76)</f>
        <v>5545</v>
      </c>
      <c r="E77" s="359">
        <f t="shared" si="0"/>
        <v>364548230</v>
      </c>
      <c r="F77" s="7"/>
      <c r="G77" s="7"/>
      <c r="H77" s="7"/>
      <c r="I77" s="7"/>
      <c r="J77" s="7"/>
      <c r="K77" s="7"/>
      <c r="L77" s="7"/>
    </row>
    <row r="78" spans="1:12" s="3" customFormat="1" ht="24.95" customHeight="1" x14ac:dyDescent="0.2">
      <c r="A78" s="52" t="s">
        <v>116</v>
      </c>
      <c r="B78" s="53"/>
      <c r="C78" s="363"/>
      <c r="D78" s="363"/>
      <c r="E78" s="55"/>
      <c r="F78" s="7"/>
      <c r="G78" s="7"/>
      <c r="H78" s="7"/>
      <c r="I78" s="7"/>
      <c r="J78" s="7"/>
      <c r="K78" s="7"/>
      <c r="L78" s="7"/>
    </row>
    <row r="79" spans="1:12" s="3" customFormat="1" ht="39.950000000000003" customHeight="1" x14ac:dyDescent="0.2">
      <c r="A79" s="8" t="s">
        <v>3</v>
      </c>
      <c r="B79" s="56" t="s">
        <v>117</v>
      </c>
      <c r="C79" s="505" t="s">
        <v>5</v>
      </c>
      <c r="D79" s="57" t="s">
        <v>6</v>
      </c>
      <c r="E79" s="505" t="s">
        <v>7</v>
      </c>
      <c r="F79" s="7"/>
      <c r="G79" s="7"/>
      <c r="H79" s="7"/>
      <c r="I79" s="7"/>
      <c r="J79" s="7"/>
      <c r="K79" s="7"/>
      <c r="L79" s="7"/>
    </row>
    <row r="80" spans="1:12" s="3" customFormat="1" ht="15" customHeight="1" x14ac:dyDescent="0.2">
      <c r="A80" s="243">
        <v>3003001</v>
      </c>
      <c r="B80" s="58" t="s">
        <v>118</v>
      </c>
      <c r="C80" s="364">
        <f>[12]B!C3150</f>
        <v>6</v>
      </c>
      <c r="D80" s="365">
        <f>[12]B!$E$3150</f>
        <v>6</v>
      </c>
      <c r="E80" s="28">
        <f>[12]B!$AL$3150</f>
        <v>50520</v>
      </c>
      <c r="F80" s="7"/>
      <c r="G80" s="7"/>
      <c r="H80" s="7"/>
      <c r="I80" s="7"/>
      <c r="J80" s="7"/>
      <c r="K80" s="7"/>
      <c r="L80" s="7"/>
    </row>
    <row r="81" spans="1:22" s="3" customFormat="1" ht="15" customHeight="1" x14ac:dyDescent="0.2">
      <c r="A81" s="241" t="s">
        <v>119</v>
      </c>
      <c r="B81" s="59" t="s">
        <v>120</v>
      </c>
      <c r="C81" s="366">
        <f>[12]B!C3151</f>
        <v>0</v>
      </c>
      <c r="D81" s="367">
        <f>[12]B!$E$3151</f>
        <v>0</v>
      </c>
      <c r="E81" s="29">
        <f>[12]B!$AL$3151</f>
        <v>0</v>
      </c>
      <c r="F81" s="7"/>
      <c r="G81" s="7"/>
      <c r="H81" s="7"/>
      <c r="I81" s="7"/>
      <c r="J81" s="7"/>
      <c r="K81" s="7"/>
      <c r="L81" s="7"/>
    </row>
    <row r="82" spans="1:22" s="3" customFormat="1" ht="15" customHeight="1" x14ac:dyDescent="0.2">
      <c r="A82" s="241" t="s">
        <v>121</v>
      </c>
      <c r="B82" s="59" t="s">
        <v>122</v>
      </c>
      <c r="C82" s="366">
        <f>[12]B!C3152</f>
        <v>0</v>
      </c>
      <c r="D82" s="366">
        <f>[12]B!$E$3152</f>
        <v>0</v>
      </c>
      <c r="E82" s="29">
        <f>[12]B!$AL$3152</f>
        <v>0</v>
      </c>
      <c r="F82" s="7"/>
      <c r="G82" s="7"/>
      <c r="H82" s="7"/>
      <c r="I82" s="7"/>
      <c r="J82" s="7"/>
      <c r="K82" s="7"/>
      <c r="L82" s="7"/>
    </row>
    <row r="83" spans="1:22" s="3" customFormat="1" ht="15" customHeight="1" x14ac:dyDescent="0.2">
      <c r="A83" s="241" t="s">
        <v>123</v>
      </c>
      <c r="B83" s="59" t="s">
        <v>124</v>
      </c>
      <c r="C83" s="366">
        <f>[12]B!C3153</f>
        <v>0</v>
      </c>
      <c r="D83" s="366">
        <f>[12]B!$E$3153</f>
        <v>0</v>
      </c>
      <c r="E83" s="29">
        <f>[12]B!$AL$3153</f>
        <v>0</v>
      </c>
      <c r="F83" s="7"/>
      <c r="G83" s="7"/>
      <c r="H83" s="7"/>
      <c r="I83" s="7"/>
      <c r="J83" s="7"/>
      <c r="K83" s="7"/>
      <c r="L83" s="7"/>
    </row>
    <row r="84" spans="1:22" s="3" customFormat="1" ht="15" customHeight="1" x14ac:dyDescent="0.2">
      <c r="A84" s="253" t="s">
        <v>125</v>
      </c>
      <c r="B84" s="60" t="s">
        <v>126</v>
      </c>
      <c r="C84" s="368">
        <f>[12]B!C3154</f>
        <v>0</v>
      </c>
      <c r="D84" s="368">
        <f>[12]B!$E$3154</f>
        <v>0</v>
      </c>
      <c r="E84" s="61">
        <f>[12]B!$AL$3154</f>
        <v>0</v>
      </c>
      <c r="F84" s="7"/>
      <c r="G84" s="7"/>
      <c r="H84" s="7"/>
      <c r="I84" s="7"/>
      <c r="J84" s="7"/>
      <c r="K84" s="7"/>
      <c r="L84" s="7"/>
    </row>
    <row r="85" spans="1:22" s="3" customFormat="1" ht="15" customHeight="1" x14ac:dyDescent="0.2">
      <c r="A85" s="258"/>
      <c r="B85" s="62" t="s">
        <v>79</v>
      </c>
      <c r="C85" s="369">
        <f>SUM(C80:C84)</f>
        <v>6</v>
      </c>
      <c r="D85" s="369">
        <f>SUM(D80:D84)</f>
        <v>6</v>
      </c>
      <c r="E85" s="370">
        <f>SUM(E80:E84)</f>
        <v>50520</v>
      </c>
      <c r="F85" s="7"/>
      <c r="G85" s="7"/>
      <c r="H85" s="7"/>
      <c r="I85" s="7"/>
      <c r="J85" s="7"/>
      <c r="K85" s="7"/>
      <c r="L85" s="7"/>
    </row>
    <row r="86" spans="1:22" s="67" customFormat="1" ht="24.95" customHeight="1" x14ac:dyDescent="0.2">
      <c r="A86" s="549" t="s">
        <v>127</v>
      </c>
      <c r="B86" s="549"/>
      <c r="C86" s="371"/>
      <c r="D86" s="371"/>
      <c r="E86" s="66"/>
    </row>
    <row r="87" spans="1:22" s="3" customFormat="1" ht="39.950000000000003" customHeight="1" x14ac:dyDescent="0.2">
      <c r="A87" s="8" t="s">
        <v>3</v>
      </c>
      <c r="B87" s="56" t="s">
        <v>128</v>
      </c>
      <c r="C87" s="505" t="s">
        <v>5</v>
      </c>
      <c r="D87" s="57" t="s">
        <v>6</v>
      </c>
      <c r="E87" s="505" t="s">
        <v>7</v>
      </c>
      <c r="F87" s="7"/>
      <c r="G87" s="7"/>
      <c r="H87" s="7"/>
      <c r="I87" s="7"/>
      <c r="J87" s="7"/>
      <c r="K87" s="7"/>
      <c r="L87" s="7"/>
    </row>
    <row r="88" spans="1:22" s="3" customFormat="1" ht="15" customHeight="1" x14ac:dyDescent="0.2">
      <c r="A88" s="243">
        <v>2401061</v>
      </c>
      <c r="B88" s="58" t="s">
        <v>129</v>
      </c>
      <c r="C88" s="364">
        <f>[12]B!$C$2951</f>
        <v>177</v>
      </c>
      <c r="D88" s="364">
        <f>[12]B!$E$2951</f>
        <v>177</v>
      </c>
      <c r="E88" s="28">
        <f>[12]B!$AL$2951</f>
        <v>3982500</v>
      </c>
      <c r="F88" s="7"/>
      <c r="G88" s="7"/>
      <c r="H88" s="7"/>
      <c r="I88" s="7"/>
      <c r="J88" s="7"/>
      <c r="K88" s="7"/>
      <c r="L88" s="7"/>
    </row>
    <row r="89" spans="1:22" s="3" customFormat="1" ht="15" customHeight="1" x14ac:dyDescent="0.2">
      <c r="A89" s="241" t="s">
        <v>130</v>
      </c>
      <c r="B89" s="59" t="s">
        <v>131</v>
      </c>
      <c r="C89" s="366">
        <f>[12]B!$C$2952</f>
        <v>234</v>
      </c>
      <c r="D89" s="366">
        <f>[12]B!$E$2952</f>
        <v>234</v>
      </c>
      <c r="E89" s="29">
        <f>[12]B!$AL$2952</f>
        <v>16562520</v>
      </c>
      <c r="F89" s="7"/>
      <c r="G89" s="7"/>
      <c r="H89" s="7"/>
      <c r="I89" s="7"/>
      <c r="J89" s="7"/>
      <c r="K89" s="7"/>
      <c r="L89" s="7"/>
    </row>
    <row r="90" spans="1:22" s="3" customFormat="1" ht="15" customHeight="1" x14ac:dyDescent="0.2">
      <c r="A90" s="241" t="s">
        <v>132</v>
      </c>
      <c r="B90" s="59" t="s">
        <v>133</v>
      </c>
      <c r="C90" s="366">
        <f>[12]B!$C$2953</f>
        <v>0</v>
      </c>
      <c r="D90" s="366">
        <f>[12]B!$E$2953</f>
        <v>0</v>
      </c>
      <c r="E90" s="29">
        <f>[12]B!$AL$2953</f>
        <v>0</v>
      </c>
      <c r="F90" s="7"/>
      <c r="G90" s="7"/>
      <c r="H90" s="7"/>
      <c r="I90" s="7"/>
      <c r="J90" s="7"/>
      <c r="K90" s="7"/>
      <c r="L90" s="7"/>
    </row>
    <row r="91" spans="1:22" s="3" customFormat="1" ht="15" customHeight="1" x14ac:dyDescent="0.2">
      <c r="A91" s="241" t="s">
        <v>134</v>
      </c>
      <c r="B91" s="59" t="s">
        <v>135</v>
      </c>
      <c r="C91" s="366">
        <f>[12]B!$C$2954</f>
        <v>304</v>
      </c>
      <c r="D91" s="366">
        <f>[12]B!$E$2954</f>
        <v>295</v>
      </c>
      <c r="E91" s="29">
        <f>[12]B!$AL$2954</f>
        <v>911550</v>
      </c>
      <c r="F91" s="7"/>
      <c r="G91" s="7"/>
      <c r="H91" s="7"/>
      <c r="I91" s="7"/>
      <c r="J91" s="7"/>
      <c r="K91" s="7"/>
      <c r="L91" s="7"/>
    </row>
    <row r="92" spans="1:22" s="3" customFormat="1" ht="15" customHeight="1" x14ac:dyDescent="0.2">
      <c r="A92" s="241" t="s">
        <v>136</v>
      </c>
      <c r="B92" s="59" t="s">
        <v>137</v>
      </c>
      <c r="C92" s="366">
        <f>[12]B!$C$2955</f>
        <v>0</v>
      </c>
      <c r="D92" s="366">
        <f>[12]B!$E$2955</f>
        <v>0</v>
      </c>
      <c r="E92" s="29">
        <f>[12]B!$AL$2955</f>
        <v>0</v>
      </c>
      <c r="F92" s="7"/>
      <c r="G92" s="7"/>
      <c r="H92" s="7"/>
      <c r="I92" s="7"/>
      <c r="J92" s="7"/>
      <c r="K92" s="7"/>
      <c r="L92" s="7"/>
    </row>
    <row r="93" spans="1:22" s="3" customFormat="1" ht="15" customHeight="1" x14ac:dyDescent="0.2">
      <c r="A93" s="241" t="s">
        <v>138</v>
      </c>
      <c r="B93" s="59" t="s">
        <v>139</v>
      </c>
      <c r="C93" s="366">
        <f>[12]B!$C$2956</f>
        <v>0</v>
      </c>
      <c r="D93" s="366">
        <f>[12]B!$E$2956</f>
        <v>0</v>
      </c>
      <c r="E93" s="29">
        <f>[12]B!$AL$2956</f>
        <v>0</v>
      </c>
      <c r="F93" s="7"/>
      <c r="G93" s="7"/>
      <c r="H93" s="7"/>
      <c r="I93" s="7"/>
      <c r="J93" s="7"/>
      <c r="K93" s="7"/>
      <c r="L93" s="7"/>
      <c r="V93" s="68"/>
    </row>
    <row r="94" spans="1:22" s="3" customFormat="1" ht="15" customHeight="1" x14ac:dyDescent="0.2">
      <c r="A94" s="253" t="s">
        <v>140</v>
      </c>
      <c r="B94" s="60" t="s">
        <v>141</v>
      </c>
      <c r="C94" s="368">
        <f>[12]B!$C$2957</f>
        <v>0</v>
      </c>
      <c r="D94" s="368">
        <f>[12]B!$E$2957</f>
        <v>0</v>
      </c>
      <c r="E94" s="61">
        <f>[12]B!$AL$2957</f>
        <v>0</v>
      </c>
      <c r="F94" s="7"/>
      <c r="G94" s="7"/>
      <c r="H94" s="7"/>
      <c r="I94" s="7"/>
      <c r="J94" s="7"/>
      <c r="K94" s="7"/>
      <c r="L94" s="7"/>
      <c r="V94" s="68"/>
    </row>
    <row r="95" spans="1:22" s="3" customFormat="1" ht="15" customHeight="1" x14ac:dyDescent="0.2">
      <c r="A95" s="258"/>
      <c r="B95" s="62" t="s">
        <v>79</v>
      </c>
      <c r="C95" s="372">
        <f>SUM(C88:C94)</f>
        <v>715</v>
      </c>
      <c r="D95" s="372">
        <f>SUM(D88:D94)</f>
        <v>706</v>
      </c>
      <c r="E95" s="370">
        <f>SUM(E88:E94)</f>
        <v>21456570</v>
      </c>
      <c r="F95" s="7"/>
      <c r="G95" s="7"/>
      <c r="H95" s="7"/>
      <c r="I95" s="7"/>
      <c r="J95" s="7"/>
      <c r="K95" s="7"/>
      <c r="L95" s="7"/>
      <c r="V95" s="68"/>
    </row>
    <row r="96" spans="1:22" s="72" customFormat="1" ht="24.95" customHeight="1" x14ac:dyDescent="0.2">
      <c r="A96" s="548" t="s">
        <v>142</v>
      </c>
      <c r="B96" s="548"/>
      <c r="C96" s="373"/>
      <c r="D96" s="373"/>
      <c r="E96" s="43"/>
      <c r="F96" s="259"/>
      <c r="G96" s="259"/>
      <c r="H96" s="259"/>
      <c r="I96" s="259"/>
      <c r="J96" s="259"/>
      <c r="K96" s="259"/>
      <c r="L96" s="259"/>
      <c r="M96" s="259"/>
      <c r="N96" s="259"/>
      <c r="O96" s="71"/>
      <c r="V96" s="73"/>
    </row>
    <row r="97" spans="1:22" ht="39.950000000000003" customHeight="1" x14ac:dyDescent="0.2">
      <c r="A97" s="8" t="s">
        <v>3</v>
      </c>
      <c r="B97" s="8" t="s">
        <v>4</v>
      </c>
      <c r="C97" s="505" t="s">
        <v>5</v>
      </c>
      <c r="D97" s="57" t="s">
        <v>6</v>
      </c>
      <c r="E97" s="505" t="s">
        <v>7</v>
      </c>
      <c r="F97" s="260"/>
      <c r="G97" s="260"/>
      <c r="H97" s="260"/>
      <c r="I97" s="260"/>
      <c r="J97" s="260"/>
      <c r="K97" s="260"/>
      <c r="L97" s="260"/>
      <c r="M97" s="260"/>
      <c r="N97" s="260"/>
      <c r="O97" s="74"/>
      <c r="V97" s="75"/>
    </row>
    <row r="98" spans="1:22" ht="15" customHeight="1" x14ac:dyDescent="0.2">
      <c r="A98" s="243">
        <v>2004103</v>
      </c>
      <c r="B98" s="58" t="s">
        <v>143</v>
      </c>
      <c r="C98" s="364">
        <f>[12]B!$C$2628</f>
        <v>59</v>
      </c>
      <c r="D98" s="364">
        <f>[12]B!$E$2628</f>
        <v>52</v>
      </c>
      <c r="E98" s="28">
        <f>[12]B!$AL$2628</f>
        <v>8185840</v>
      </c>
      <c r="F98" s="260"/>
      <c r="G98" s="260"/>
      <c r="H98" s="260"/>
      <c r="I98" s="260"/>
      <c r="J98" s="260"/>
      <c r="K98" s="260"/>
      <c r="L98" s="260"/>
      <c r="M98" s="260"/>
      <c r="N98" s="260"/>
      <c r="O98" s="74"/>
      <c r="V98" s="75"/>
    </row>
    <row r="99" spans="1:22" ht="15" customHeight="1" x14ac:dyDescent="0.2">
      <c r="A99" s="253" t="s">
        <v>144</v>
      </c>
      <c r="B99" s="60" t="s">
        <v>145</v>
      </c>
      <c r="C99" s="366">
        <f>[12]B!$C$2629</f>
        <v>0</v>
      </c>
      <c r="D99" s="366">
        <f>[12]B!$E$2629</f>
        <v>0</v>
      </c>
      <c r="E99" s="29">
        <f>[12]B!$AL$2629</f>
        <v>0</v>
      </c>
      <c r="F99" s="260"/>
      <c r="G99" s="260"/>
      <c r="H99" s="260"/>
      <c r="I99" s="260"/>
      <c r="J99" s="260"/>
      <c r="K99" s="260"/>
      <c r="L99" s="260"/>
      <c r="M99" s="260"/>
      <c r="N99" s="260"/>
      <c r="O99" s="74"/>
      <c r="V99" s="75"/>
    </row>
    <row r="100" spans="1:22" ht="28.5" x14ac:dyDescent="0.2">
      <c r="A100" s="261">
        <v>2004003</v>
      </c>
      <c r="B100" s="60" t="s">
        <v>146</v>
      </c>
      <c r="C100" s="368">
        <f>[12]B!C2630</f>
        <v>0</v>
      </c>
      <c r="D100" s="368">
        <f>[12]B!E2630</f>
        <v>0</v>
      </c>
      <c r="E100" s="61">
        <f>[12]B!$AL$2630</f>
        <v>0</v>
      </c>
      <c r="F100" s="260"/>
      <c r="G100" s="260"/>
      <c r="H100" s="260"/>
      <c r="I100" s="260"/>
      <c r="J100" s="260"/>
      <c r="K100" s="260"/>
      <c r="L100" s="260"/>
      <c r="M100" s="260"/>
      <c r="N100" s="260"/>
      <c r="O100" s="74"/>
      <c r="V100" s="75"/>
    </row>
    <row r="101" spans="1:22" ht="15" customHeight="1" x14ac:dyDescent="0.2">
      <c r="A101" s="258"/>
      <c r="B101" s="62" t="s">
        <v>79</v>
      </c>
      <c r="C101" s="369">
        <f>SUM(C98:C100)</f>
        <v>59</v>
      </c>
      <c r="D101" s="369">
        <f>SUM(D98:D100)</f>
        <v>52</v>
      </c>
      <c r="E101" s="370">
        <f>SUM(E98:E100)</f>
        <v>8185840</v>
      </c>
      <c r="F101" s="260"/>
      <c r="G101" s="260"/>
      <c r="H101" s="260"/>
      <c r="I101" s="260"/>
      <c r="J101" s="260"/>
      <c r="K101" s="260"/>
      <c r="L101" s="260"/>
      <c r="M101" s="260"/>
      <c r="N101" s="260"/>
      <c r="O101" s="74"/>
      <c r="V101" s="75"/>
    </row>
    <row r="102" spans="1:22" s="72" customFormat="1" ht="24.95" customHeight="1" x14ac:dyDescent="0.2">
      <c r="A102" s="548" t="s">
        <v>147</v>
      </c>
      <c r="B102" s="548"/>
      <c r="C102" s="360"/>
      <c r="D102" s="360"/>
      <c r="E102" s="43"/>
      <c r="F102" s="259"/>
      <c r="G102" s="259"/>
      <c r="H102" s="259"/>
      <c r="I102" s="259"/>
      <c r="J102" s="259"/>
      <c r="K102" s="259"/>
      <c r="L102" s="259"/>
      <c r="M102" s="259"/>
      <c r="N102" s="259"/>
      <c r="O102" s="259"/>
      <c r="P102" s="259"/>
      <c r="Q102" s="71"/>
      <c r="V102" s="76"/>
    </row>
    <row r="103" spans="1:22" ht="39.950000000000003" customHeight="1" x14ac:dyDescent="0.2">
      <c r="A103" s="8"/>
      <c r="B103" s="8" t="s">
        <v>148</v>
      </c>
      <c r="C103" s="505" t="s">
        <v>5</v>
      </c>
      <c r="D103" s="57" t="s">
        <v>6</v>
      </c>
      <c r="E103" s="505" t="s">
        <v>7</v>
      </c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74"/>
    </row>
    <row r="104" spans="1:22" ht="15" customHeight="1" x14ac:dyDescent="0.2">
      <c r="A104" s="262" t="s">
        <v>149</v>
      </c>
      <c r="B104" s="58" t="s">
        <v>150</v>
      </c>
      <c r="C104" s="374">
        <f>[12]B!C2976</f>
        <v>879</v>
      </c>
      <c r="D104" s="374">
        <f>[12]B!E2976</f>
        <v>879</v>
      </c>
      <c r="E104" s="28">
        <f>[12]B!$AL$2976</f>
        <v>3606170</v>
      </c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74"/>
    </row>
    <row r="105" spans="1:22" ht="15" customHeight="1" x14ac:dyDescent="0.2">
      <c r="A105" s="264" t="s">
        <v>151</v>
      </c>
      <c r="B105" s="59" t="s">
        <v>152</v>
      </c>
      <c r="C105" s="374">
        <f>[12]B!C2995</f>
        <v>649</v>
      </c>
      <c r="D105" s="374">
        <f>[12]B!E2995</f>
        <v>649</v>
      </c>
      <c r="E105" s="29">
        <f>[12]B!$AL$2995</f>
        <v>2187130</v>
      </c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74"/>
    </row>
    <row r="106" spans="1:22" ht="15" customHeight="1" x14ac:dyDescent="0.2">
      <c r="A106" s="264" t="s">
        <v>153</v>
      </c>
      <c r="B106" s="77" t="s">
        <v>154</v>
      </c>
      <c r="C106" s="374">
        <f>[12]B!C3013</f>
        <v>249</v>
      </c>
      <c r="D106" s="374">
        <f>[12]B!E3013</f>
        <v>249</v>
      </c>
      <c r="E106" s="29">
        <f>[12]B!$AL$3013</f>
        <v>1936350</v>
      </c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74"/>
    </row>
    <row r="107" spans="1:22" ht="15" customHeight="1" x14ac:dyDescent="0.2">
      <c r="A107" s="264" t="s">
        <v>155</v>
      </c>
      <c r="B107" s="59" t="s">
        <v>156</v>
      </c>
      <c r="C107" s="374">
        <f>[12]B!C3045</f>
        <v>64</v>
      </c>
      <c r="D107" s="374">
        <f>[12]B!E3045</f>
        <v>64</v>
      </c>
      <c r="E107" s="29">
        <f>[12]B!$AL$3045</f>
        <v>5544570</v>
      </c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74"/>
    </row>
    <row r="108" spans="1:22" ht="15" customHeight="1" x14ac:dyDescent="0.2">
      <c r="A108" s="264" t="s">
        <v>157</v>
      </c>
      <c r="B108" s="59" t="s">
        <v>158</v>
      </c>
      <c r="C108" s="374">
        <f>[12]B!C3073</f>
        <v>74</v>
      </c>
      <c r="D108" s="374">
        <f>[12]B!I3073</f>
        <v>44</v>
      </c>
      <c r="E108" s="29">
        <f>[12]B!AL3073</f>
        <v>1385900</v>
      </c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74"/>
    </row>
    <row r="109" spans="1:22" ht="15" customHeight="1" x14ac:dyDescent="0.2">
      <c r="A109" s="253"/>
      <c r="B109" s="60" t="s">
        <v>159</v>
      </c>
      <c r="C109" s="375">
        <f>[12]B!$C$3134</f>
        <v>0</v>
      </c>
      <c r="D109" s="376"/>
      <c r="E109" s="39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74"/>
    </row>
    <row r="110" spans="1:22" ht="15" customHeight="1" x14ac:dyDescent="0.2">
      <c r="A110" s="258"/>
      <c r="B110" s="62" t="s">
        <v>160</v>
      </c>
      <c r="C110" s="377">
        <f>SUM(C104:C109)</f>
        <v>1915</v>
      </c>
      <c r="D110" s="377">
        <f>SUM(D104:D108)</f>
        <v>1885</v>
      </c>
      <c r="E110" s="370">
        <f>SUM(E104:E108)</f>
        <v>14660120</v>
      </c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74"/>
    </row>
    <row r="111" spans="1:22" s="84" customFormat="1" ht="24.95" customHeight="1" x14ac:dyDescent="0.2">
      <c r="A111" s="80" t="s">
        <v>161</v>
      </c>
      <c r="B111" s="81"/>
      <c r="C111" s="378"/>
      <c r="D111" s="378"/>
      <c r="E111" s="83"/>
    </row>
    <row r="112" spans="1:22" s="84" customFormat="1" ht="39.950000000000003" customHeight="1" x14ac:dyDescent="0.2">
      <c r="A112" s="8" t="s">
        <v>3</v>
      </c>
      <c r="B112" s="8" t="s">
        <v>4</v>
      </c>
      <c r="C112" s="57" t="s">
        <v>162</v>
      </c>
      <c r="D112" s="57" t="s">
        <v>6</v>
      </c>
      <c r="E112" s="505" t="s">
        <v>7</v>
      </c>
    </row>
    <row r="113" spans="1:19" s="84" customFormat="1" ht="15" customHeight="1" x14ac:dyDescent="0.2">
      <c r="A113" s="243">
        <v>3001001</v>
      </c>
      <c r="B113" s="58" t="s">
        <v>163</v>
      </c>
      <c r="C113" s="379">
        <f>[12]B!$C$3137</f>
        <v>337</v>
      </c>
      <c r="D113" s="379">
        <f>[12]B!$E$3137</f>
        <v>337</v>
      </c>
      <c r="E113" s="28">
        <f>[12]B!$AL$3137</f>
        <v>7943090</v>
      </c>
    </row>
    <row r="114" spans="1:19" s="84" customFormat="1" ht="15" customHeight="1" x14ac:dyDescent="0.2">
      <c r="A114" s="253" t="s">
        <v>164</v>
      </c>
      <c r="B114" s="60" t="s">
        <v>165</v>
      </c>
      <c r="C114" s="380">
        <f>[12]B!$C$3138</f>
        <v>0</v>
      </c>
      <c r="D114" s="380">
        <f>[12]B!$E$3138</f>
        <v>0</v>
      </c>
      <c r="E114" s="61">
        <f>[12]B!$AL$3138</f>
        <v>0</v>
      </c>
    </row>
    <row r="115" spans="1:19" s="84" customFormat="1" ht="15" customHeight="1" x14ac:dyDescent="0.2">
      <c r="A115" s="258"/>
      <c r="B115" s="62" t="s">
        <v>160</v>
      </c>
      <c r="C115" s="381">
        <f>SUM(C113:C114)</f>
        <v>337</v>
      </c>
      <c r="D115" s="381">
        <f>SUM(D113:D114)</f>
        <v>337</v>
      </c>
      <c r="E115" s="86">
        <f>SUM(E113:E114)</f>
        <v>7943090</v>
      </c>
    </row>
    <row r="116" spans="1:19" s="84" customFormat="1" ht="24.95" customHeight="1" x14ac:dyDescent="0.2">
      <c r="A116" s="52" t="s">
        <v>166</v>
      </c>
      <c r="B116" s="87"/>
      <c r="C116" s="360"/>
      <c r="D116" s="360"/>
      <c r="E116" s="43"/>
    </row>
    <row r="117" spans="1:19" s="84" customFormat="1" ht="39.950000000000003" customHeight="1" x14ac:dyDescent="0.2">
      <c r="A117" s="8" t="s">
        <v>3</v>
      </c>
      <c r="B117" s="56" t="s">
        <v>4</v>
      </c>
      <c r="C117" s="57" t="s">
        <v>162</v>
      </c>
      <c r="D117" s="57" t="s">
        <v>6</v>
      </c>
      <c r="E117" s="505" t="s">
        <v>7</v>
      </c>
    </row>
    <row r="118" spans="1:19" s="84" customFormat="1" ht="15" customHeight="1" x14ac:dyDescent="0.2">
      <c r="A118" s="258" t="s">
        <v>167</v>
      </c>
      <c r="B118" s="60" t="s">
        <v>168</v>
      </c>
      <c r="C118" s="382">
        <f>[12]B!$C$1192</f>
        <v>2181</v>
      </c>
      <c r="D118" s="382">
        <f>[12]B!$E$1192</f>
        <v>2137</v>
      </c>
      <c r="E118" s="86">
        <f>[12]B!$AL$1192</f>
        <v>68159190</v>
      </c>
    </row>
    <row r="119" spans="1:19" ht="24.95" customHeight="1" x14ac:dyDescent="0.2">
      <c r="A119" s="3" t="s">
        <v>169</v>
      </c>
    </row>
    <row r="120" spans="1:19" ht="24.95" customHeight="1" x14ac:dyDescent="0.2">
      <c r="A120" s="550" t="s">
        <v>170</v>
      </c>
      <c r="B120" s="551"/>
      <c r="C120" s="556" t="s">
        <v>160</v>
      </c>
      <c r="D120" s="588" t="s">
        <v>171</v>
      </c>
      <c r="E120" s="589"/>
      <c r="F120" s="589"/>
      <c r="G120" s="589"/>
      <c r="H120" s="590" t="s">
        <v>172</v>
      </c>
      <c r="I120" s="591"/>
      <c r="J120" s="592"/>
      <c r="K120" s="593" t="s">
        <v>173</v>
      </c>
      <c r="L120" s="594"/>
      <c r="M120" s="595"/>
      <c r="N120" s="596" t="s">
        <v>174</v>
      </c>
      <c r="O120" s="599" t="s">
        <v>175</v>
      </c>
      <c r="P120" s="600"/>
      <c r="Q120" s="568" t="s">
        <v>176</v>
      </c>
      <c r="R120" s="568" t="s">
        <v>177</v>
      </c>
      <c r="S120" s="571" t="s">
        <v>7</v>
      </c>
    </row>
    <row r="121" spans="1:19" ht="20.100000000000001" customHeight="1" x14ac:dyDescent="0.2">
      <c r="A121" s="552"/>
      <c r="B121" s="553"/>
      <c r="C121" s="557"/>
      <c r="D121" s="574" t="s">
        <v>178</v>
      </c>
      <c r="E121" s="576" t="s">
        <v>179</v>
      </c>
      <c r="F121" s="577"/>
      <c r="G121" s="578" t="s">
        <v>180</v>
      </c>
      <c r="H121" s="580" t="s">
        <v>181</v>
      </c>
      <c r="I121" s="582" t="s">
        <v>182</v>
      </c>
      <c r="J121" s="584" t="s">
        <v>183</v>
      </c>
      <c r="K121" s="586" t="s">
        <v>184</v>
      </c>
      <c r="L121" s="587" t="s">
        <v>185</v>
      </c>
      <c r="M121" s="601" t="s">
        <v>186</v>
      </c>
      <c r="N121" s="597"/>
      <c r="O121" s="602" t="s">
        <v>187</v>
      </c>
      <c r="P121" s="603" t="s">
        <v>188</v>
      </c>
      <c r="Q121" s="569"/>
      <c r="R121" s="569"/>
      <c r="S121" s="572"/>
    </row>
    <row r="122" spans="1:19" ht="20.100000000000001" customHeight="1" x14ac:dyDescent="0.2">
      <c r="A122" s="554"/>
      <c r="B122" s="555"/>
      <c r="C122" s="558"/>
      <c r="D122" s="575"/>
      <c r="E122" s="88" t="s">
        <v>189</v>
      </c>
      <c r="F122" s="89" t="s">
        <v>190</v>
      </c>
      <c r="G122" s="579"/>
      <c r="H122" s="581"/>
      <c r="I122" s="583"/>
      <c r="J122" s="585"/>
      <c r="K122" s="586"/>
      <c r="L122" s="587"/>
      <c r="M122" s="601"/>
      <c r="N122" s="598"/>
      <c r="O122" s="602"/>
      <c r="P122" s="603"/>
      <c r="Q122" s="570"/>
      <c r="R122" s="570"/>
      <c r="S122" s="573"/>
    </row>
    <row r="123" spans="1:19" s="91" customFormat="1" ht="15" customHeight="1" x14ac:dyDescent="0.25">
      <c r="A123" s="559" t="s">
        <v>191</v>
      </c>
      <c r="B123" s="560"/>
      <c r="C123" s="383">
        <f>+C124+C125+C126+C127+C128+C129+C133+C134+C135</f>
        <v>153306</v>
      </c>
      <c r="D123" s="383">
        <f t="shared" ref="D123:P123" si="1">+D124+D125+D126+D127+D128+D129+D133+D134+D135</f>
        <v>152194</v>
      </c>
      <c r="E123" s="383">
        <f t="shared" si="1"/>
        <v>152194</v>
      </c>
      <c r="F123" s="383">
        <f t="shared" si="1"/>
        <v>0</v>
      </c>
      <c r="G123" s="383">
        <f t="shared" si="1"/>
        <v>1112</v>
      </c>
      <c r="H123" s="383">
        <f t="shared" si="1"/>
        <v>36829</v>
      </c>
      <c r="I123" s="383">
        <f t="shared" si="1"/>
        <v>72514</v>
      </c>
      <c r="J123" s="383">
        <f t="shared" si="1"/>
        <v>43963</v>
      </c>
      <c r="K123" s="383">
        <f t="shared" si="1"/>
        <v>0</v>
      </c>
      <c r="L123" s="383">
        <f t="shared" si="1"/>
        <v>0</v>
      </c>
      <c r="M123" s="383">
        <f t="shared" si="1"/>
        <v>0</v>
      </c>
      <c r="N123" s="383">
        <f t="shared" si="1"/>
        <v>0</v>
      </c>
      <c r="O123" s="383">
        <f t="shared" si="1"/>
        <v>0</v>
      </c>
      <c r="P123" s="383">
        <f t="shared" si="1"/>
        <v>504</v>
      </c>
      <c r="Q123" s="383">
        <f>+Q124+Q125+Q126+Q127+Q128+Q129+Q133+Q134+Q135</f>
        <v>0</v>
      </c>
      <c r="R123" s="383">
        <v>0</v>
      </c>
      <c r="S123" s="90">
        <f>SUM(S124:S128,S129,S133:S135)</f>
        <v>701052050</v>
      </c>
    </row>
    <row r="124" spans="1:19" ht="15" customHeight="1" x14ac:dyDescent="0.2">
      <c r="A124" s="92" t="s">
        <v>192</v>
      </c>
      <c r="B124" s="93" t="s">
        <v>193</v>
      </c>
      <c r="C124" s="384">
        <f>[12]B!C297</f>
        <v>49566</v>
      </c>
      <c r="D124" s="384">
        <f>[12]B!D297</f>
        <v>48978</v>
      </c>
      <c r="E124" s="384">
        <f>[12]B!E297</f>
        <v>48978</v>
      </c>
      <c r="F124" s="384">
        <f>[12]B!F297</f>
        <v>0</v>
      </c>
      <c r="G124" s="384">
        <f>[12]B!G297</f>
        <v>588</v>
      </c>
      <c r="H124" s="384">
        <f>[12]B!AA297</f>
        <v>17652</v>
      </c>
      <c r="I124" s="384">
        <f>[12]B!AB297</f>
        <v>13631</v>
      </c>
      <c r="J124" s="384">
        <f>[12]B!AC297</f>
        <v>18283</v>
      </c>
      <c r="K124" s="384">
        <f>[12]B!AD297</f>
        <v>0</v>
      </c>
      <c r="L124" s="384">
        <f>[12]B!AE297</f>
        <v>0</v>
      </c>
      <c r="M124" s="384">
        <f>[12]B!AF297</f>
        <v>0</v>
      </c>
      <c r="N124" s="384">
        <f>[12]B!AG297</f>
        <v>0</v>
      </c>
      <c r="O124" s="384">
        <f>[12]B!AH297</f>
        <v>0</v>
      </c>
      <c r="P124" s="384">
        <f>[12]B!AI297</f>
        <v>4</v>
      </c>
      <c r="Q124" s="384">
        <f>[12]B!AJ297</f>
        <v>0</v>
      </c>
      <c r="R124" s="385"/>
      <c r="S124" s="94">
        <f>[12]B!$AL$297</f>
        <v>84832620</v>
      </c>
    </row>
    <row r="125" spans="1:19" ht="15" customHeight="1" x14ac:dyDescent="0.2">
      <c r="A125" s="95" t="s">
        <v>194</v>
      </c>
      <c r="B125" s="96" t="s">
        <v>195</v>
      </c>
      <c r="C125" s="386">
        <f>[12]B!C375</f>
        <v>62591</v>
      </c>
      <c r="D125" s="386">
        <f>[12]B!D375</f>
        <v>62256</v>
      </c>
      <c r="E125" s="386">
        <f>[12]B!E375</f>
        <v>62256</v>
      </c>
      <c r="F125" s="386">
        <f>[12]B!F375</f>
        <v>0</v>
      </c>
      <c r="G125" s="386">
        <f>[12]B!G375</f>
        <v>335</v>
      </c>
      <c r="H125" s="386">
        <f>[12]B!AA375</f>
        <v>15830</v>
      </c>
      <c r="I125" s="386">
        <f>[12]B!AB375</f>
        <v>27148</v>
      </c>
      <c r="J125" s="386">
        <f>[12]B!AC375</f>
        <v>19613</v>
      </c>
      <c r="K125" s="386">
        <f>[12]B!AD375</f>
        <v>0</v>
      </c>
      <c r="L125" s="386">
        <f>[12]B!AE375</f>
        <v>0</v>
      </c>
      <c r="M125" s="386">
        <f>[12]B!AF375</f>
        <v>0</v>
      </c>
      <c r="N125" s="386">
        <f>[12]B!AG375</f>
        <v>0</v>
      </c>
      <c r="O125" s="386">
        <f>[12]B!AH375</f>
        <v>0</v>
      </c>
      <c r="P125" s="386">
        <f>[12]B!AI375</f>
        <v>51</v>
      </c>
      <c r="Q125" s="386">
        <f>[12]B!AJ375</f>
        <v>0</v>
      </c>
      <c r="R125" s="387"/>
      <c r="S125" s="97">
        <f>[12]B!$AL$375</f>
        <v>101753710</v>
      </c>
    </row>
    <row r="126" spans="1:19" ht="15" customHeight="1" x14ac:dyDescent="0.2">
      <c r="A126" s="95" t="s">
        <v>196</v>
      </c>
      <c r="B126" s="96" t="s">
        <v>197</v>
      </c>
      <c r="C126" s="386">
        <f>[12]B!C421</f>
        <v>3943</v>
      </c>
      <c r="D126" s="386">
        <f>[12]B!D421</f>
        <v>3933</v>
      </c>
      <c r="E126" s="386">
        <f>[12]B!E421</f>
        <v>3933</v>
      </c>
      <c r="F126" s="386">
        <f>[12]B!F421</f>
        <v>0</v>
      </c>
      <c r="G126" s="386">
        <f>[12]B!G421</f>
        <v>10</v>
      </c>
      <c r="H126" s="386">
        <f>[12]B!AA421</f>
        <v>251</v>
      </c>
      <c r="I126" s="386">
        <f>[12]B!AB421</f>
        <v>3610</v>
      </c>
      <c r="J126" s="386">
        <f>[12]B!AC421</f>
        <v>82</v>
      </c>
      <c r="K126" s="386">
        <f>[12]B!AD421</f>
        <v>0</v>
      </c>
      <c r="L126" s="386">
        <f>[12]B!AE421</f>
        <v>0</v>
      </c>
      <c r="M126" s="386">
        <f>[12]B!AF421</f>
        <v>0</v>
      </c>
      <c r="N126" s="386">
        <f>[12]B!AG421</f>
        <v>0</v>
      </c>
      <c r="O126" s="386">
        <f>[12]B!AH421</f>
        <v>0</v>
      </c>
      <c r="P126" s="386">
        <f>[12]B!AI421</f>
        <v>26</v>
      </c>
      <c r="Q126" s="386">
        <f>[12]B!AJ421</f>
        <v>0</v>
      </c>
      <c r="R126" s="387"/>
      <c r="S126" s="97">
        <f>[12]B!$AL$421</f>
        <v>18711080</v>
      </c>
    </row>
    <row r="127" spans="1:19" ht="15" customHeight="1" x14ac:dyDescent="0.2">
      <c r="A127" s="95" t="s">
        <v>198</v>
      </c>
      <c r="B127" s="96" t="s">
        <v>199</v>
      </c>
      <c r="C127" s="386">
        <f>[12]B!C435</f>
        <v>0</v>
      </c>
      <c r="D127" s="386">
        <f>[12]B!D435</f>
        <v>0</v>
      </c>
      <c r="E127" s="386">
        <f>[12]B!E435</f>
        <v>0</v>
      </c>
      <c r="F127" s="386">
        <f>[12]B!F435</f>
        <v>0</v>
      </c>
      <c r="G127" s="386">
        <f>[12]B!G435</f>
        <v>0</v>
      </c>
      <c r="H127" s="386">
        <f>[12]B!AA435</f>
        <v>0</v>
      </c>
      <c r="I127" s="386">
        <f>[12]B!AB435</f>
        <v>0</v>
      </c>
      <c r="J127" s="386">
        <f>[12]B!AC435</f>
        <v>0</v>
      </c>
      <c r="K127" s="386">
        <f>[12]B!AD435</f>
        <v>0</v>
      </c>
      <c r="L127" s="386">
        <f>[12]B!AE435</f>
        <v>0</v>
      </c>
      <c r="M127" s="386">
        <f>[12]B!AF435</f>
        <v>0</v>
      </c>
      <c r="N127" s="386">
        <f>[12]B!AG435</f>
        <v>0</v>
      </c>
      <c r="O127" s="386">
        <f>[12]B!AH435</f>
        <v>0</v>
      </c>
      <c r="P127" s="386">
        <f>[12]B!AI435</f>
        <v>3</v>
      </c>
      <c r="Q127" s="386">
        <f>[12]B!AJ435</f>
        <v>0</v>
      </c>
      <c r="R127" s="387"/>
      <c r="S127" s="97">
        <f>[12]B!$AL$435</f>
        <v>0</v>
      </c>
    </row>
    <row r="128" spans="1:19" ht="15" customHeight="1" x14ac:dyDescent="0.2">
      <c r="A128" s="98" t="s">
        <v>200</v>
      </c>
      <c r="B128" s="99" t="s">
        <v>201</v>
      </c>
      <c r="C128" s="388">
        <f>[12]B!C514</f>
        <v>3958</v>
      </c>
      <c r="D128" s="388">
        <f>[12]B!D514</f>
        <v>3929</v>
      </c>
      <c r="E128" s="388">
        <f>[12]B!E514</f>
        <v>3929</v>
      </c>
      <c r="F128" s="388">
        <f>[12]B!F514</f>
        <v>0</v>
      </c>
      <c r="G128" s="388">
        <f>[12]B!G514</f>
        <v>29</v>
      </c>
      <c r="H128" s="388">
        <f>[12]B!AA514</f>
        <v>1227</v>
      </c>
      <c r="I128" s="388">
        <f>[12]B!AB514</f>
        <v>1156</v>
      </c>
      <c r="J128" s="388">
        <f>[12]B!AC514</f>
        <v>1575</v>
      </c>
      <c r="K128" s="388">
        <f>[12]B!AD514</f>
        <v>0</v>
      </c>
      <c r="L128" s="388">
        <f>[12]B!AE514</f>
        <v>0</v>
      </c>
      <c r="M128" s="388">
        <f>[12]B!AF514</f>
        <v>0</v>
      </c>
      <c r="N128" s="388">
        <f>[12]B!AG514</f>
        <v>0</v>
      </c>
      <c r="O128" s="388">
        <f>[12]B!AH514</f>
        <v>0</v>
      </c>
      <c r="P128" s="388">
        <f>[12]B!AI514</f>
        <v>343</v>
      </c>
      <c r="Q128" s="388">
        <f>[12]B!AJ514</f>
        <v>0</v>
      </c>
      <c r="R128" s="389"/>
      <c r="S128" s="100">
        <f>[12]B!$AL$514</f>
        <v>22846040</v>
      </c>
    </row>
    <row r="129" spans="1:19" ht="15" customHeight="1" x14ac:dyDescent="0.2">
      <c r="A129" s="561" t="s">
        <v>202</v>
      </c>
      <c r="B129" s="4" t="s">
        <v>203</v>
      </c>
      <c r="C129" s="390">
        <f>SUM(C130:C132)</f>
        <v>28157</v>
      </c>
      <c r="D129" s="391">
        <f>SUM(D130:D132)</f>
        <v>28034</v>
      </c>
      <c r="E129" s="392">
        <f t="shared" ref="E129:P129" si="2">SUM(E130:E132)</f>
        <v>28034</v>
      </c>
      <c r="F129" s="393">
        <f t="shared" si="2"/>
        <v>0</v>
      </c>
      <c r="G129" s="394">
        <f t="shared" si="2"/>
        <v>123</v>
      </c>
      <c r="H129" s="394">
        <f t="shared" si="2"/>
        <v>1516</v>
      </c>
      <c r="I129" s="394">
        <f t="shared" si="2"/>
        <v>23851</v>
      </c>
      <c r="J129" s="394">
        <f t="shared" si="2"/>
        <v>2790</v>
      </c>
      <c r="K129" s="394">
        <f t="shared" si="2"/>
        <v>0</v>
      </c>
      <c r="L129" s="394">
        <f t="shared" si="2"/>
        <v>0</v>
      </c>
      <c r="M129" s="394">
        <f t="shared" si="2"/>
        <v>0</v>
      </c>
      <c r="N129" s="394">
        <f t="shared" si="2"/>
        <v>0</v>
      </c>
      <c r="O129" s="394">
        <f t="shared" si="2"/>
        <v>0</v>
      </c>
      <c r="P129" s="394">
        <f t="shared" si="2"/>
        <v>66</v>
      </c>
      <c r="Q129" s="395">
        <f>SUM(Q130:Q132)</f>
        <v>0</v>
      </c>
      <c r="R129" s="396">
        <v>0</v>
      </c>
      <c r="S129" s="102">
        <f>SUM(S130:S132)</f>
        <v>463629040</v>
      </c>
    </row>
    <row r="130" spans="1:19" ht="15" customHeight="1" x14ac:dyDescent="0.2">
      <c r="A130" s="561"/>
      <c r="B130" s="103" t="s">
        <v>204</v>
      </c>
      <c r="C130" s="384">
        <f>[12]B!C573</f>
        <v>4019</v>
      </c>
      <c r="D130" s="384">
        <f>[12]B!D573</f>
        <v>3993</v>
      </c>
      <c r="E130" s="384">
        <f>[12]B!E573</f>
        <v>3993</v>
      </c>
      <c r="F130" s="384">
        <f>[12]B!F573</f>
        <v>0</v>
      </c>
      <c r="G130" s="384">
        <f>[12]B!G573</f>
        <v>26</v>
      </c>
      <c r="H130" s="384">
        <f>[12]B!AA573</f>
        <v>987</v>
      </c>
      <c r="I130" s="384">
        <f>[12]B!AB573</f>
        <v>2557</v>
      </c>
      <c r="J130" s="384">
        <f>[12]B!AC573</f>
        <v>475</v>
      </c>
      <c r="K130" s="384">
        <f>[12]B!AD573</f>
        <v>0</v>
      </c>
      <c r="L130" s="384">
        <f>[12]B!AE573</f>
        <v>0</v>
      </c>
      <c r="M130" s="384">
        <f>[12]B!AF573</f>
        <v>0</v>
      </c>
      <c r="N130" s="384">
        <f>[12]B!AG573</f>
        <v>0</v>
      </c>
      <c r="O130" s="384">
        <f>[12]B!AH573</f>
        <v>0</v>
      </c>
      <c r="P130" s="384">
        <f>[12]B!AI573</f>
        <v>14</v>
      </c>
      <c r="Q130" s="384">
        <f>[12]B!AJ573</f>
        <v>0</v>
      </c>
      <c r="R130" s="385"/>
      <c r="S130" s="104">
        <f>[12]B!$AL$573</f>
        <v>15140950</v>
      </c>
    </row>
    <row r="131" spans="1:19" ht="15" customHeight="1" x14ac:dyDescent="0.2">
      <c r="A131" s="561"/>
      <c r="B131" s="105" t="s">
        <v>205</v>
      </c>
      <c r="C131" s="386">
        <f>[12]B!C593</f>
        <v>53</v>
      </c>
      <c r="D131" s="386">
        <f>[12]B!D593</f>
        <v>53</v>
      </c>
      <c r="E131" s="386">
        <f>[12]B!E593</f>
        <v>53</v>
      </c>
      <c r="F131" s="386">
        <f>[12]B!F593</f>
        <v>0</v>
      </c>
      <c r="G131" s="386">
        <f>[12]B!G593</f>
        <v>0</v>
      </c>
      <c r="H131" s="386">
        <f>[12]B!AA593</f>
        <v>0</v>
      </c>
      <c r="I131" s="386">
        <f>[12]B!AB593</f>
        <v>53</v>
      </c>
      <c r="J131" s="386">
        <f>[12]B!AC593</f>
        <v>0</v>
      </c>
      <c r="K131" s="386">
        <f>[12]B!AD593</f>
        <v>0</v>
      </c>
      <c r="L131" s="386">
        <f>[12]B!AE593</f>
        <v>0</v>
      </c>
      <c r="M131" s="386">
        <f>[12]B!AF593</f>
        <v>0</v>
      </c>
      <c r="N131" s="386">
        <f>[12]B!AG593</f>
        <v>0</v>
      </c>
      <c r="O131" s="386">
        <f>[12]B!AH593</f>
        <v>0</v>
      </c>
      <c r="P131" s="386">
        <f>[12]B!AI593</f>
        <v>0</v>
      </c>
      <c r="Q131" s="386">
        <f>[12]B!AJ593</f>
        <v>0</v>
      </c>
      <c r="R131" s="387"/>
      <c r="S131" s="97">
        <f>[12]B!$AL$593</f>
        <v>175520</v>
      </c>
    </row>
    <row r="132" spans="1:19" ht="15" customHeight="1" x14ac:dyDescent="0.2">
      <c r="A132" s="562"/>
      <c r="B132" s="106" t="s">
        <v>206</v>
      </c>
      <c r="C132" s="397">
        <f>[12]B!C634</f>
        <v>24085</v>
      </c>
      <c r="D132" s="397">
        <f>[12]B!D634</f>
        <v>23988</v>
      </c>
      <c r="E132" s="397">
        <f>[12]B!E634</f>
        <v>23988</v>
      </c>
      <c r="F132" s="397">
        <f>[12]B!F634</f>
        <v>0</v>
      </c>
      <c r="G132" s="397">
        <f>[12]B!G634</f>
        <v>97</v>
      </c>
      <c r="H132" s="397">
        <f>[12]B!AA634</f>
        <v>529</v>
      </c>
      <c r="I132" s="397">
        <f>[12]B!AB634</f>
        <v>21241</v>
      </c>
      <c r="J132" s="397">
        <f>[12]B!AC634</f>
        <v>2315</v>
      </c>
      <c r="K132" s="397">
        <f>[12]B!AD634</f>
        <v>0</v>
      </c>
      <c r="L132" s="397">
        <f>[12]B!AE634</f>
        <v>0</v>
      </c>
      <c r="M132" s="397">
        <f>[12]B!AF634</f>
        <v>0</v>
      </c>
      <c r="N132" s="397">
        <f>[12]B!AG634</f>
        <v>0</v>
      </c>
      <c r="O132" s="397">
        <f>[12]B!AH634</f>
        <v>0</v>
      </c>
      <c r="P132" s="397">
        <f>[12]B!AI634</f>
        <v>52</v>
      </c>
      <c r="Q132" s="397">
        <f>[12]B!AJ634</f>
        <v>0</v>
      </c>
      <c r="R132" s="398"/>
      <c r="S132" s="97">
        <f>[12]B!$AL$634</f>
        <v>448312570</v>
      </c>
    </row>
    <row r="133" spans="1:19" ht="15" customHeight="1" x14ac:dyDescent="0.2">
      <c r="A133" s="92" t="s">
        <v>207</v>
      </c>
      <c r="B133" s="93" t="s">
        <v>208</v>
      </c>
      <c r="C133" s="384">
        <f>[12]B!C644</f>
        <v>698</v>
      </c>
      <c r="D133" s="384">
        <f>[12]B!D644</f>
        <v>696</v>
      </c>
      <c r="E133" s="384">
        <f>[12]B!E644</f>
        <v>696</v>
      </c>
      <c r="F133" s="384">
        <f>[12]B!F644</f>
        <v>0</v>
      </c>
      <c r="G133" s="384">
        <f>[12]B!G644</f>
        <v>2</v>
      </c>
      <c r="H133" s="384">
        <f>[12]B!AA644</f>
        <v>3</v>
      </c>
      <c r="I133" s="384">
        <f>[12]B!AB644</f>
        <v>8</v>
      </c>
      <c r="J133" s="384">
        <f>[12]B!AC644</f>
        <v>687</v>
      </c>
      <c r="K133" s="384">
        <f>[12]B!AD644</f>
        <v>0</v>
      </c>
      <c r="L133" s="384">
        <f>[12]B!AE644</f>
        <v>0</v>
      </c>
      <c r="M133" s="384">
        <f>[12]B!AF644</f>
        <v>0</v>
      </c>
      <c r="N133" s="384">
        <f>[12]B!AG644</f>
        <v>0</v>
      </c>
      <c r="O133" s="384">
        <f>[12]B!AH644</f>
        <v>0</v>
      </c>
      <c r="P133" s="384">
        <f>[12]B!AI644</f>
        <v>0</v>
      </c>
      <c r="Q133" s="384">
        <f>[12]B!AJ644</f>
        <v>0</v>
      </c>
      <c r="R133" s="385"/>
      <c r="S133" s="97">
        <f>[12]B!$AL$644</f>
        <v>1548510</v>
      </c>
    </row>
    <row r="134" spans="1:19" s="109" customFormat="1" ht="15" customHeight="1" x14ac:dyDescent="0.2">
      <c r="A134" s="95" t="s">
        <v>209</v>
      </c>
      <c r="B134" s="488" t="s">
        <v>210</v>
      </c>
      <c r="C134" s="386">
        <f>[12]B!C705</f>
        <v>130</v>
      </c>
      <c r="D134" s="386">
        <f>[12]B!D705</f>
        <v>127</v>
      </c>
      <c r="E134" s="386">
        <f>[12]B!E705</f>
        <v>127</v>
      </c>
      <c r="F134" s="386">
        <f>[12]B!F705</f>
        <v>0</v>
      </c>
      <c r="G134" s="386">
        <f>[12]B!G705</f>
        <v>3</v>
      </c>
      <c r="H134" s="386">
        <f>[12]B!AA705</f>
        <v>28</v>
      </c>
      <c r="I134" s="386">
        <f>[12]B!AB705</f>
        <v>61</v>
      </c>
      <c r="J134" s="386">
        <f>[12]B!AC705</f>
        <v>41</v>
      </c>
      <c r="K134" s="386">
        <f>[12]B!AD705</f>
        <v>0</v>
      </c>
      <c r="L134" s="386">
        <f>[12]B!AE705</f>
        <v>0</v>
      </c>
      <c r="M134" s="386">
        <f>[12]B!AF705</f>
        <v>0</v>
      </c>
      <c r="N134" s="386">
        <f>[12]B!AG705</f>
        <v>0</v>
      </c>
      <c r="O134" s="386">
        <f>[12]B!AH705</f>
        <v>0</v>
      </c>
      <c r="P134" s="386">
        <f>[12]B!AI705</f>
        <v>10</v>
      </c>
      <c r="Q134" s="386">
        <f>[12]B!AJ705</f>
        <v>0</v>
      </c>
      <c r="R134" s="387"/>
      <c r="S134" s="108">
        <f>[12]B!$AL$705</f>
        <v>237330</v>
      </c>
    </row>
    <row r="135" spans="1:19" ht="15" customHeight="1" x14ac:dyDescent="0.2">
      <c r="A135" s="95" t="s">
        <v>211</v>
      </c>
      <c r="B135" s="488" t="s">
        <v>212</v>
      </c>
      <c r="C135" s="388">
        <f>[12]B!C747</f>
        <v>4263</v>
      </c>
      <c r="D135" s="388">
        <f>[12]B!D747</f>
        <v>4241</v>
      </c>
      <c r="E135" s="388">
        <f>[12]B!E747</f>
        <v>4241</v>
      </c>
      <c r="F135" s="388">
        <f>[12]B!F747</f>
        <v>0</v>
      </c>
      <c r="G135" s="388">
        <f>[12]B!G747</f>
        <v>22</v>
      </c>
      <c r="H135" s="388">
        <f>[12]B!AA747</f>
        <v>322</v>
      </c>
      <c r="I135" s="388">
        <f>[12]B!AB747</f>
        <v>3049</v>
      </c>
      <c r="J135" s="388">
        <f>[12]B!AC747</f>
        <v>892</v>
      </c>
      <c r="K135" s="388">
        <f>[12]B!AD747</f>
        <v>0</v>
      </c>
      <c r="L135" s="388">
        <f>[12]B!AE747</f>
        <v>0</v>
      </c>
      <c r="M135" s="388">
        <f>[12]B!AF747</f>
        <v>0</v>
      </c>
      <c r="N135" s="388">
        <f>[12]B!AG747</f>
        <v>0</v>
      </c>
      <c r="O135" s="388">
        <f>[12]B!AH747</f>
        <v>0</v>
      </c>
      <c r="P135" s="388">
        <f>[12]B!AI747</f>
        <v>1</v>
      </c>
      <c r="Q135" s="388">
        <f>[12]B!AJ747</f>
        <v>0</v>
      </c>
      <c r="R135" s="389"/>
      <c r="S135" s="97">
        <f>[12]B!$AL$747</f>
        <v>7493720</v>
      </c>
    </row>
    <row r="136" spans="1:19" s="3" customFormat="1" ht="15" customHeight="1" x14ac:dyDescent="0.2">
      <c r="A136" s="559" t="s">
        <v>213</v>
      </c>
      <c r="B136" s="560"/>
      <c r="C136" s="399">
        <f t="shared" ref="C136:P136" si="3">+C137+C138+C139+C140+C144+C145</f>
        <v>5656</v>
      </c>
      <c r="D136" s="400">
        <f t="shared" si="3"/>
        <v>5572</v>
      </c>
      <c r="E136" s="392">
        <f t="shared" si="3"/>
        <v>5565</v>
      </c>
      <c r="F136" s="393">
        <f t="shared" si="3"/>
        <v>7</v>
      </c>
      <c r="G136" s="394">
        <f t="shared" si="3"/>
        <v>84</v>
      </c>
      <c r="H136" s="392">
        <f t="shared" si="3"/>
        <v>922</v>
      </c>
      <c r="I136" s="401">
        <f t="shared" si="3"/>
        <v>1638</v>
      </c>
      <c r="J136" s="393">
        <f t="shared" si="3"/>
        <v>3096</v>
      </c>
      <c r="K136" s="392">
        <f t="shared" si="3"/>
        <v>2</v>
      </c>
      <c r="L136" s="401">
        <f t="shared" si="3"/>
        <v>0</v>
      </c>
      <c r="M136" s="393">
        <f t="shared" si="3"/>
        <v>0</v>
      </c>
      <c r="N136" s="393">
        <f t="shared" si="3"/>
        <v>0</v>
      </c>
      <c r="O136" s="402">
        <f t="shared" si="3"/>
        <v>0</v>
      </c>
      <c r="P136" s="403">
        <f t="shared" si="3"/>
        <v>9871</v>
      </c>
      <c r="Q136" s="404">
        <f>+Q137+Q138+Q139+Q140+Q144+Q145</f>
        <v>0</v>
      </c>
      <c r="R136" s="405">
        <f>+R137+R138+R139</f>
        <v>0</v>
      </c>
      <c r="S136" s="102">
        <f>+S137+S138+S139+S140+S144</f>
        <v>150849550</v>
      </c>
    </row>
    <row r="137" spans="1:19" ht="15" customHeight="1" x14ac:dyDescent="0.2">
      <c r="A137" s="92" t="s">
        <v>214</v>
      </c>
      <c r="B137" s="110" t="s">
        <v>215</v>
      </c>
      <c r="C137" s="384">
        <f>[12]B!C807</f>
        <v>2871</v>
      </c>
      <c r="D137" s="384">
        <f>[12]B!D807</f>
        <v>2826</v>
      </c>
      <c r="E137" s="384">
        <f>[12]B!E807</f>
        <v>2819</v>
      </c>
      <c r="F137" s="384">
        <f>[12]B!F807</f>
        <v>7</v>
      </c>
      <c r="G137" s="384">
        <f>[12]B!G807</f>
        <v>45</v>
      </c>
      <c r="H137" s="406">
        <f>[12]B!AA807</f>
        <v>339</v>
      </c>
      <c r="I137" s="406">
        <f>[12]B!AB807</f>
        <v>786</v>
      </c>
      <c r="J137" s="406">
        <f>[12]B!AC807</f>
        <v>1746</v>
      </c>
      <c r="K137" s="406">
        <f>[12]B!AD807</f>
        <v>1</v>
      </c>
      <c r="L137" s="406">
        <f>[12]B!AE807</f>
        <v>0</v>
      </c>
      <c r="M137" s="406">
        <f>[12]B!AF807</f>
        <v>0</v>
      </c>
      <c r="N137" s="406">
        <f>[12]B!AG807</f>
        <v>0</v>
      </c>
      <c r="O137" s="406">
        <f>[12]B!AH807</f>
        <v>0</v>
      </c>
      <c r="P137" s="406">
        <f>[12]B!AI807</f>
        <v>0</v>
      </c>
      <c r="Q137" s="406">
        <f>[12]B!AJ807</f>
        <v>0</v>
      </c>
      <c r="R137" s="407"/>
      <c r="S137" s="104">
        <f>[12]B!$AL$807</f>
        <v>29579890</v>
      </c>
    </row>
    <row r="138" spans="1:19" ht="15" customHeight="1" x14ac:dyDescent="0.2">
      <c r="A138" s="98" t="s">
        <v>216</v>
      </c>
      <c r="B138" s="111" t="s">
        <v>217</v>
      </c>
      <c r="C138" s="386">
        <f>[12]B!C830</f>
        <v>0</v>
      </c>
      <c r="D138" s="386">
        <f>[12]B!D830</f>
        <v>0</v>
      </c>
      <c r="E138" s="386">
        <f>[12]B!E830</f>
        <v>0</v>
      </c>
      <c r="F138" s="386">
        <f>[12]B!F830</f>
        <v>0</v>
      </c>
      <c r="G138" s="386">
        <f>[12]B!G830</f>
        <v>0</v>
      </c>
      <c r="H138" s="408">
        <f>[12]B!AA830</f>
        <v>0</v>
      </c>
      <c r="I138" s="408">
        <f>[12]B!AB830</f>
        <v>0</v>
      </c>
      <c r="J138" s="408">
        <f>[12]B!AC830</f>
        <v>0</v>
      </c>
      <c r="K138" s="408">
        <f>[12]B!AD830</f>
        <v>0</v>
      </c>
      <c r="L138" s="408">
        <f>[12]B!AE830</f>
        <v>0</v>
      </c>
      <c r="M138" s="408">
        <f>[12]B!AF830</f>
        <v>0</v>
      </c>
      <c r="N138" s="408">
        <f>[12]B!AG830</f>
        <v>0</v>
      </c>
      <c r="O138" s="408">
        <f>[12]B!AH830</f>
        <v>0</v>
      </c>
      <c r="P138" s="408">
        <f>[12]B!AI830</f>
        <v>0</v>
      </c>
      <c r="Q138" s="408">
        <f>[12]B!AJ830</f>
        <v>0</v>
      </c>
      <c r="R138" s="409"/>
      <c r="S138" s="97">
        <f>[12]B!$AL$830</f>
        <v>0</v>
      </c>
    </row>
    <row r="139" spans="1:19" ht="15" customHeight="1" x14ac:dyDescent="0.2">
      <c r="A139" s="492" t="s">
        <v>218</v>
      </c>
      <c r="B139" s="113" t="s">
        <v>219</v>
      </c>
      <c r="C139" s="388">
        <f>[12]B!C860</f>
        <v>1729</v>
      </c>
      <c r="D139" s="388">
        <f>[12]B!D860</f>
        <v>1716</v>
      </c>
      <c r="E139" s="388">
        <f>[12]B!E860</f>
        <v>1716</v>
      </c>
      <c r="F139" s="388">
        <f>[12]B!F860</f>
        <v>0</v>
      </c>
      <c r="G139" s="388">
        <f>[12]B!G860</f>
        <v>13</v>
      </c>
      <c r="H139" s="410">
        <f>[12]B!AA860</f>
        <v>207</v>
      </c>
      <c r="I139" s="410">
        <f>[12]B!AB860</f>
        <v>352</v>
      </c>
      <c r="J139" s="410">
        <f>[12]B!AC860</f>
        <v>1170</v>
      </c>
      <c r="K139" s="410">
        <f>[12]B!AD860</f>
        <v>1</v>
      </c>
      <c r="L139" s="410">
        <f>[12]B!AE860</f>
        <v>0</v>
      </c>
      <c r="M139" s="410">
        <f>[12]B!AF860</f>
        <v>0</v>
      </c>
      <c r="N139" s="410">
        <f>[12]B!AG860</f>
        <v>0</v>
      </c>
      <c r="O139" s="410">
        <f>[12]B!AH860</f>
        <v>0</v>
      </c>
      <c r="P139" s="410">
        <f>[12]B!AI860</f>
        <v>9864</v>
      </c>
      <c r="Q139" s="410">
        <f>[12]B!AJ860</f>
        <v>0</v>
      </c>
      <c r="R139" s="411"/>
      <c r="S139" s="97">
        <f>[12]B!$AL$860</f>
        <v>101956660</v>
      </c>
    </row>
    <row r="140" spans="1:19" ht="15" customHeight="1" x14ac:dyDescent="0.2">
      <c r="A140" s="563" t="s">
        <v>196</v>
      </c>
      <c r="B140" s="110" t="s">
        <v>220</v>
      </c>
      <c r="C140" s="412">
        <f>SUM(C141:C143)</f>
        <v>1046</v>
      </c>
      <c r="D140" s="351">
        <f>SUM(D141:D143)</f>
        <v>1020</v>
      </c>
      <c r="E140" s="459">
        <f t="shared" ref="E140:P140" si="4">SUM(E141:E143)</f>
        <v>1020</v>
      </c>
      <c r="F140" s="460">
        <f t="shared" si="4"/>
        <v>0</v>
      </c>
      <c r="G140" s="461">
        <f t="shared" si="4"/>
        <v>26</v>
      </c>
      <c r="H140" s="462">
        <f t="shared" si="4"/>
        <v>375</v>
      </c>
      <c r="I140" s="463">
        <f t="shared" si="4"/>
        <v>491</v>
      </c>
      <c r="J140" s="464">
        <f t="shared" si="4"/>
        <v>180</v>
      </c>
      <c r="K140" s="462">
        <f t="shared" si="4"/>
        <v>0</v>
      </c>
      <c r="L140" s="463">
        <f t="shared" si="4"/>
        <v>0</v>
      </c>
      <c r="M140" s="464">
        <f t="shared" si="4"/>
        <v>0</v>
      </c>
      <c r="N140" s="464">
        <f>SUM(N141:N143)</f>
        <v>0</v>
      </c>
      <c r="O140" s="465">
        <f t="shared" si="4"/>
        <v>0</v>
      </c>
      <c r="P140" s="466">
        <f t="shared" si="4"/>
        <v>0</v>
      </c>
      <c r="Q140" s="467">
        <f>SUM(Q141:Q143)</f>
        <v>0</v>
      </c>
      <c r="R140" s="468">
        <f>SUM(R141:R144)</f>
        <v>0</v>
      </c>
      <c r="S140" s="97">
        <f>SUM(S141:S143)</f>
        <v>19313000</v>
      </c>
    </row>
    <row r="141" spans="1:19" ht="15" customHeight="1" x14ac:dyDescent="0.2">
      <c r="A141" s="563"/>
      <c r="B141" s="105" t="s">
        <v>221</v>
      </c>
      <c r="C141" s="384">
        <f>[12]B!C885-[12]B!C862-[12]B!C863</f>
        <v>923</v>
      </c>
      <c r="D141" s="384">
        <f>[12]B!D885-[12]B!D862-[12]B!D863</f>
        <v>900</v>
      </c>
      <c r="E141" s="384">
        <f>[12]B!E885-[12]B!E862-[12]B!E863</f>
        <v>900</v>
      </c>
      <c r="F141" s="384">
        <f>[12]B!F885-[12]B!F862-[12]B!F863</f>
        <v>0</v>
      </c>
      <c r="G141" s="384">
        <f>[12]B!G885-[12]B!G862-[12]B!G863</f>
        <v>23</v>
      </c>
      <c r="H141" s="406">
        <f>[12]B!AA885-[12]B!AA862-[12]B!AA863</f>
        <v>349</v>
      </c>
      <c r="I141" s="406">
        <f>[12]B!AB885-[12]B!AB862-[12]B!AB863</f>
        <v>443</v>
      </c>
      <c r="J141" s="406">
        <f>[12]B!AC885-[12]B!AC862-[12]B!AC863</f>
        <v>131</v>
      </c>
      <c r="K141" s="406">
        <f>[12]B!AD885-[12]B!AD862-[12]B!AD863</f>
        <v>0</v>
      </c>
      <c r="L141" s="406">
        <f>[12]B!AE885-[12]B!AE862-[12]B!AE863</f>
        <v>0</v>
      </c>
      <c r="M141" s="406">
        <f>[12]B!AF885-[12]B!AF862-[12]B!AF863</f>
        <v>0</v>
      </c>
      <c r="N141" s="406">
        <f>[12]B!AG885-[12]B!AG862-[12]B!AG863</f>
        <v>0</v>
      </c>
      <c r="O141" s="406">
        <f>[12]B!AH885-[12]B!AH862-[12]B!AH863</f>
        <v>0</v>
      </c>
      <c r="P141" s="406">
        <f>[12]B!AI885-[12]B!AI862-[12]B!AI863</f>
        <v>0</v>
      </c>
      <c r="Q141" s="406">
        <f>[12]B!AJ885-[12]B!AJ862-[12]B!AJ863</f>
        <v>0</v>
      </c>
      <c r="R141" s="407"/>
      <c r="S141" s="97">
        <f>[12]B!$AL$885-[12]B!$AL$862-[12]B!$AL$863</f>
        <v>16584200</v>
      </c>
    </row>
    <row r="142" spans="1:19" ht="15" customHeight="1" x14ac:dyDescent="0.2">
      <c r="A142" s="563"/>
      <c r="B142" s="105" t="s">
        <v>222</v>
      </c>
      <c r="C142" s="386">
        <f>[12]B!C862</f>
        <v>0</v>
      </c>
      <c r="D142" s="386">
        <f>[12]B!D862</f>
        <v>0</v>
      </c>
      <c r="E142" s="386">
        <f>[12]B!E862</f>
        <v>0</v>
      </c>
      <c r="F142" s="386">
        <f>[12]B!F862</f>
        <v>0</v>
      </c>
      <c r="G142" s="386">
        <f>[12]B!G862</f>
        <v>0</v>
      </c>
      <c r="H142" s="408">
        <f>[12]B!AA862</f>
        <v>0</v>
      </c>
      <c r="I142" s="408">
        <f>[12]B!AB862</f>
        <v>0</v>
      </c>
      <c r="J142" s="408">
        <f>[12]B!AC862</f>
        <v>0</v>
      </c>
      <c r="K142" s="408">
        <f>[12]B!AD862</f>
        <v>0</v>
      </c>
      <c r="L142" s="408">
        <f>[12]B!AE862</f>
        <v>0</v>
      </c>
      <c r="M142" s="408">
        <f>[12]B!AF862</f>
        <v>0</v>
      </c>
      <c r="N142" s="408">
        <f>[12]B!AG862</f>
        <v>0</v>
      </c>
      <c r="O142" s="408">
        <f>[12]B!AH862</f>
        <v>0</v>
      </c>
      <c r="P142" s="408">
        <f>[12]B!AI862</f>
        <v>0</v>
      </c>
      <c r="Q142" s="408">
        <f>[12]B!AJ862</f>
        <v>0</v>
      </c>
      <c r="R142" s="409"/>
      <c r="S142" s="97">
        <f>[12]B!$AL$862</f>
        <v>0</v>
      </c>
    </row>
    <row r="143" spans="1:19" ht="15" customHeight="1" x14ac:dyDescent="0.2">
      <c r="A143" s="563"/>
      <c r="B143" s="106" t="s">
        <v>223</v>
      </c>
      <c r="C143" s="388">
        <f>[12]B!C863</f>
        <v>123</v>
      </c>
      <c r="D143" s="388">
        <f>[12]B!D863</f>
        <v>120</v>
      </c>
      <c r="E143" s="388">
        <f>[12]B!E863</f>
        <v>120</v>
      </c>
      <c r="F143" s="388">
        <f>[12]B!F863</f>
        <v>0</v>
      </c>
      <c r="G143" s="388">
        <f>[12]B!G863</f>
        <v>3</v>
      </c>
      <c r="H143" s="410">
        <f>[12]B!AA863</f>
        <v>26</v>
      </c>
      <c r="I143" s="410">
        <f>[12]B!AB863</f>
        <v>48</v>
      </c>
      <c r="J143" s="410">
        <f>[12]B!AC863</f>
        <v>49</v>
      </c>
      <c r="K143" s="410">
        <f>[12]B!AD863</f>
        <v>0</v>
      </c>
      <c r="L143" s="410">
        <f>[12]B!AE863</f>
        <v>0</v>
      </c>
      <c r="M143" s="410">
        <f>[12]B!AF863</f>
        <v>0</v>
      </c>
      <c r="N143" s="410">
        <f>[12]B!AG863</f>
        <v>0</v>
      </c>
      <c r="O143" s="410">
        <f>[12]B!AH863</f>
        <v>0</v>
      </c>
      <c r="P143" s="410">
        <f>[12]B!AI863</f>
        <v>0</v>
      </c>
      <c r="Q143" s="410">
        <f>[12]B!AJ863</f>
        <v>0</v>
      </c>
      <c r="R143" s="411"/>
      <c r="S143" s="97">
        <f>[12]B!$AL$863</f>
        <v>2728800</v>
      </c>
    </row>
    <row r="144" spans="1:19" ht="15" customHeight="1" x14ac:dyDescent="0.2">
      <c r="A144" s="92" t="s">
        <v>198</v>
      </c>
      <c r="B144" s="114" t="s">
        <v>224</v>
      </c>
      <c r="C144" s="413">
        <f>[12]B!C926</f>
        <v>0</v>
      </c>
      <c r="D144" s="413">
        <f>[12]B!D926</f>
        <v>0</v>
      </c>
      <c r="E144" s="413">
        <f>[12]B!E926</f>
        <v>0</v>
      </c>
      <c r="F144" s="413">
        <f>[12]B!F926</f>
        <v>0</v>
      </c>
      <c r="G144" s="413">
        <f>[12]B!G926</f>
        <v>0</v>
      </c>
      <c r="H144" s="414">
        <f>[12]B!AA926</f>
        <v>0</v>
      </c>
      <c r="I144" s="414">
        <f>[12]B!AB926</f>
        <v>0</v>
      </c>
      <c r="J144" s="414">
        <f>[12]B!AC926</f>
        <v>0</v>
      </c>
      <c r="K144" s="414">
        <f>[12]B!AD926</f>
        <v>0</v>
      </c>
      <c r="L144" s="414">
        <f>[12]B!AE926</f>
        <v>0</v>
      </c>
      <c r="M144" s="414">
        <f>[12]B!AF926</f>
        <v>0</v>
      </c>
      <c r="N144" s="414">
        <f>[12]B!AG926</f>
        <v>0</v>
      </c>
      <c r="O144" s="414">
        <f>[12]B!AH926</f>
        <v>0</v>
      </c>
      <c r="P144" s="414">
        <f>[12]B!AI926</f>
        <v>7</v>
      </c>
      <c r="Q144" s="414">
        <f>[12]B!AJ926</f>
        <v>0</v>
      </c>
      <c r="R144" s="415"/>
      <c r="S144" s="97">
        <f>[12]B!$AL$926</f>
        <v>0</v>
      </c>
    </row>
    <row r="145" spans="1:24" s="117" customFormat="1" ht="15" customHeight="1" x14ac:dyDescent="0.2">
      <c r="A145" s="98"/>
      <c r="B145" s="115" t="s">
        <v>225</v>
      </c>
      <c r="C145" s="388">
        <f>[12]B!C970</f>
        <v>10</v>
      </c>
      <c r="D145" s="388">
        <f>[12]B!D970</f>
        <v>10</v>
      </c>
      <c r="E145" s="388">
        <f>[12]B!E970</f>
        <v>10</v>
      </c>
      <c r="F145" s="388">
        <f>[12]B!F970</f>
        <v>0</v>
      </c>
      <c r="G145" s="388">
        <f>[12]B!G970</f>
        <v>0</v>
      </c>
      <c r="H145" s="410">
        <f>[12]B!AA970</f>
        <v>1</v>
      </c>
      <c r="I145" s="410">
        <f>[12]B!AB970</f>
        <v>9</v>
      </c>
      <c r="J145" s="410">
        <f>[12]B!AC970</f>
        <v>0</v>
      </c>
      <c r="K145" s="410">
        <f>[12]B!AD970</f>
        <v>0</v>
      </c>
      <c r="L145" s="410">
        <f>[12]B!AE970</f>
        <v>0</v>
      </c>
      <c r="M145" s="410">
        <f>[12]B!AF970</f>
        <v>0</v>
      </c>
      <c r="N145" s="410">
        <f>[12]B!AG970</f>
        <v>0</v>
      </c>
      <c r="O145" s="410">
        <f>[12]B!AH970</f>
        <v>0</v>
      </c>
      <c r="P145" s="410">
        <f>[12]B!AI970</f>
        <v>0</v>
      </c>
      <c r="Q145" s="410">
        <f>[12]B!AJ970</f>
        <v>0</v>
      </c>
      <c r="R145" s="389"/>
      <c r="S145" s="116"/>
    </row>
    <row r="146" spans="1:24" s="117" customFormat="1" ht="15" customHeight="1" x14ac:dyDescent="0.2">
      <c r="A146" s="564" t="s">
        <v>226</v>
      </c>
      <c r="B146" s="565"/>
      <c r="C146" s="384">
        <f>[12]B!C655</f>
        <v>6778</v>
      </c>
      <c r="D146" s="384">
        <f>[12]B!D655</f>
        <v>6675</v>
      </c>
      <c r="E146" s="384">
        <f>[12]B!E655</f>
        <v>6675</v>
      </c>
      <c r="F146" s="384">
        <f>[12]B!F655</f>
        <v>0</v>
      </c>
      <c r="G146" s="384">
        <f>[12]B!G655</f>
        <v>103</v>
      </c>
      <c r="H146" s="406">
        <f>[12]B!AA655</f>
        <v>2910</v>
      </c>
      <c r="I146" s="406">
        <f>[12]B!AB655</f>
        <v>2451</v>
      </c>
      <c r="J146" s="406">
        <f>[12]B!AC655</f>
        <v>1417</v>
      </c>
      <c r="K146" s="406">
        <f>[12]B!AD655</f>
        <v>0</v>
      </c>
      <c r="L146" s="406">
        <f>[12]B!AE655</f>
        <v>0</v>
      </c>
      <c r="M146" s="406">
        <f>[12]B!AF655</f>
        <v>0</v>
      </c>
      <c r="N146" s="406">
        <f>[12]B!AG655</f>
        <v>0</v>
      </c>
      <c r="O146" s="406">
        <f>[12]B!AH655</f>
        <v>0</v>
      </c>
      <c r="P146" s="406">
        <f>[12]B!AI655</f>
        <v>2</v>
      </c>
      <c r="Q146" s="406">
        <f>[12]B!AJ655</f>
        <v>0</v>
      </c>
      <c r="R146" s="385"/>
      <c r="S146" s="116"/>
    </row>
    <row r="147" spans="1:24" s="3" customFormat="1" ht="15" customHeight="1" x14ac:dyDescent="0.2">
      <c r="A147" s="566" t="s">
        <v>227</v>
      </c>
      <c r="B147" s="567"/>
      <c r="C147" s="416">
        <f>[12]B!C1206</f>
        <v>0</v>
      </c>
      <c r="D147" s="416">
        <f>[12]B!D1206</f>
        <v>0</v>
      </c>
      <c r="E147" s="416">
        <f>[12]B!E1206</f>
        <v>0</v>
      </c>
      <c r="F147" s="416">
        <f>[12]B!F1206</f>
        <v>0</v>
      </c>
      <c r="G147" s="416">
        <f>[12]B!G1206</f>
        <v>0</v>
      </c>
      <c r="H147" s="417">
        <f>[12]B!AA1206</f>
        <v>0</v>
      </c>
      <c r="I147" s="417">
        <f>[12]B!AB1206</f>
        <v>0</v>
      </c>
      <c r="J147" s="417">
        <f>[12]B!AC1206</f>
        <v>0</v>
      </c>
      <c r="K147" s="417">
        <f>[12]B!AD1206</f>
        <v>0</v>
      </c>
      <c r="L147" s="417">
        <f>[12]B!AE1206</f>
        <v>0</v>
      </c>
      <c r="M147" s="417">
        <f>[12]B!AF1206</f>
        <v>0</v>
      </c>
      <c r="N147" s="417">
        <f>[12]B!AG1206</f>
        <v>0</v>
      </c>
      <c r="O147" s="417">
        <f>[12]B!AH1206</f>
        <v>0</v>
      </c>
      <c r="P147" s="417">
        <f>[12]B!AI1206</f>
        <v>1077</v>
      </c>
      <c r="Q147" s="417">
        <f>[12]B!AJ1206</f>
        <v>0</v>
      </c>
      <c r="R147" s="418"/>
      <c r="S147" s="118">
        <f>[12]B!$AL$1206</f>
        <v>0</v>
      </c>
      <c r="T147" s="75"/>
    </row>
    <row r="148" spans="1:24" ht="20.45" customHeight="1" x14ac:dyDescent="0.2">
      <c r="A148" s="3" t="s">
        <v>228</v>
      </c>
      <c r="C148" s="4"/>
      <c r="R148" s="119"/>
      <c r="U148" s="120"/>
    </row>
    <row r="149" spans="1:24" ht="24.95" customHeight="1" x14ac:dyDescent="0.2">
      <c r="A149" s="610" t="s">
        <v>229</v>
      </c>
      <c r="B149" s="611"/>
      <c r="C149" s="556" t="s">
        <v>160</v>
      </c>
      <c r="D149" s="588" t="s">
        <v>230</v>
      </c>
      <c r="E149" s="589"/>
      <c r="F149" s="589"/>
      <c r="G149" s="609"/>
      <c r="H149" s="612" t="s">
        <v>172</v>
      </c>
      <c r="I149" s="612"/>
      <c r="J149" s="613"/>
      <c r="K149" s="614" t="s">
        <v>173</v>
      </c>
      <c r="L149" s="614"/>
      <c r="M149" s="614"/>
      <c r="N149" s="596" t="s">
        <v>174</v>
      </c>
      <c r="O149" s="599" t="s">
        <v>175</v>
      </c>
      <c r="P149" s="600"/>
      <c r="Q149" s="568" t="s">
        <v>176</v>
      </c>
      <c r="R149" s="608" t="s">
        <v>7</v>
      </c>
      <c r="U149" s="120"/>
    </row>
    <row r="150" spans="1:24" ht="20.100000000000001" customHeight="1" x14ac:dyDescent="0.2">
      <c r="A150" s="610"/>
      <c r="B150" s="611"/>
      <c r="C150" s="557"/>
      <c r="D150" s="574" t="s">
        <v>178</v>
      </c>
      <c r="E150" s="588" t="s">
        <v>179</v>
      </c>
      <c r="F150" s="609"/>
      <c r="G150" s="574" t="s">
        <v>180</v>
      </c>
      <c r="H150" s="580" t="s">
        <v>181</v>
      </c>
      <c r="I150" s="582" t="s">
        <v>182</v>
      </c>
      <c r="J150" s="584" t="s">
        <v>183</v>
      </c>
      <c r="K150" s="586" t="s">
        <v>184</v>
      </c>
      <c r="L150" s="587" t="s">
        <v>185</v>
      </c>
      <c r="M150" s="601" t="s">
        <v>186</v>
      </c>
      <c r="N150" s="597"/>
      <c r="O150" s="602" t="s">
        <v>187</v>
      </c>
      <c r="P150" s="603" t="s">
        <v>188</v>
      </c>
      <c r="Q150" s="569"/>
      <c r="R150" s="608"/>
      <c r="U150" s="120"/>
    </row>
    <row r="151" spans="1:24" ht="20.100000000000001" customHeight="1" x14ac:dyDescent="0.2">
      <c r="A151" s="610"/>
      <c r="B151" s="611"/>
      <c r="C151" s="558"/>
      <c r="D151" s="575"/>
      <c r="E151" s="121" t="s">
        <v>189</v>
      </c>
      <c r="F151" s="89" t="s">
        <v>190</v>
      </c>
      <c r="G151" s="575"/>
      <c r="H151" s="581"/>
      <c r="I151" s="583"/>
      <c r="J151" s="585"/>
      <c r="K151" s="586"/>
      <c r="L151" s="587"/>
      <c r="M151" s="601"/>
      <c r="N151" s="598"/>
      <c r="O151" s="602"/>
      <c r="P151" s="603"/>
      <c r="Q151" s="570"/>
      <c r="R151" s="608"/>
      <c r="U151" s="120"/>
    </row>
    <row r="152" spans="1:24" ht="15" customHeight="1" x14ac:dyDescent="0.2">
      <c r="A152" s="604" t="s">
        <v>231</v>
      </c>
      <c r="B152" s="605"/>
      <c r="C152" s="419">
        <f>[12]B!C1048</f>
        <v>0</v>
      </c>
      <c r="D152" s="420">
        <f>[12]B!D1048</f>
        <v>0</v>
      </c>
      <c r="E152" s="420">
        <f>[12]B!E1048</f>
        <v>0</v>
      </c>
      <c r="F152" s="420">
        <f>[12]B!F1048</f>
        <v>0</v>
      </c>
      <c r="G152" s="420">
        <f>[12]B!G1048</f>
        <v>0</v>
      </c>
      <c r="H152" s="420">
        <f>[12]B!AA1048</f>
        <v>0</v>
      </c>
      <c r="I152" s="420">
        <f>[12]B!AB1048</f>
        <v>0</v>
      </c>
      <c r="J152" s="420">
        <f>[12]B!AC1048</f>
        <v>0</v>
      </c>
      <c r="K152" s="420">
        <f>[12]B!AD1048</f>
        <v>0</v>
      </c>
      <c r="L152" s="420">
        <f>[12]B!AE1048</f>
        <v>0</v>
      </c>
      <c r="M152" s="420">
        <f>[12]B!AF1048</f>
        <v>0</v>
      </c>
      <c r="N152" s="420">
        <f>[12]B!AG1048</f>
        <v>0</v>
      </c>
      <c r="O152" s="420">
        <f>[12]B!AH1048</f>
        <v>0</v>
      </c>
      <c r="P152" s="420">
        <f>[12]B!AI1048</f>
        <v>24</v>
      </c>
      <c r="Q152" s="420">
        <f>[12]B!AJ1048</f>
        <v>0</v>
      </c>
      <c r="R152" s="122">
        <f>[12]B!AL1048</f>
        <v>0</v>
      </c>
      <c r="U152" s="120"/>
    </row>
    <row r="153" spans="1:24" ht="15" customHeight="1" x14ac:dyDescent="0.2">
      <c r="A153" s="123" t="s">
        <v>232</v>
      </c>
      <c r="B153" s="124"/>
      <c r="C153" s="421"/>
      <c r="D153" s="422"/>
      <c r="E153" s="423"/>
      <c r="F153" s="424"/>
      <c r="G153" s="425"/>
      <c r="H153" s="423"/>
      <c r="I153" s="426"/>
      <c r="J153" s="424"/>
      <c r="K153" s="423"/>
      <c r="L153" s="426"/>
      <c r="M153" s="424"/>
      <c r="N153" s="427"/>
      <c r="O153" s="423"/>
      <c r="P153" s="424"/>
      <c r="Q153" s="428"/>
      <c r="R153" s="428"/>
      <c r="U153" s="120"/>
    </row>
    <row r="154" spans="1:24" ht="15" customHeight="1" x14ac:dyDescent="0.2">
      <c r="A154" s="604" t="s">
        <v>233</v>
      </c>
      <c r="B154" s="605"/>
      <c r="C154" s="429">
        <f>[12]B!C1054</f>
        <v>0</v>
      </c>
      <c r="D154" s="430">
        <f>[12]B!D1054</f>
        <v>0</v>
      </c>
      <c r="E154" s="430">
        <f>[12]B!E1054</f>
        <v>0</v>
      </c>
      <c r="F154" s="430">
        <f>[12]B!F1054</f>
        <v>0</v>
      </c>
      <c r="G154" s="430">
        <f>[12]B!G1054</f>
        <v>0</v>
      </c>
      <c r="H154" s="430">
        <f>[12]B!AA1054</f>
        <v>0</v>
      </c>
      <c r="I154" s="430">
        <f>[12]B!AB1054</f>
        <v>0</v>
      </c>
      <c r="J154" s="430">
        <f>[12]B!AC1054</f>
        <v>0</v>
      </c>
      <c r="K154" s="430">
        <f>[12]B!AD1054</f>
        <v>0</v>
      </c>
      <c r="L154" s="430">
        <f>[12]B!AE1054</f>
        <v>0</v>
      </c>
      <c r="M154" s="430">
        <f>[12]B!AF1054</f>
        <v>0</v>
      </c>
      <c r="N154" s="430">
        <f>[12]B!AG1054</f>
        <v>0</v>
      </c>
      <c r="O154" s="430">
        <f>[12]B!AH1054</f>
        <v>0</v>
      </c>
      <c r="P154" s="430">
        <f>[12]B!AI1054</f>
        <v>0</v>
      </c>
      <c r="Q154" s="430">
        <f>[12]B!AJ1054</f>
        <v>0</v>
      </c>
      <c r="R154" s="97">
        <f>[12]B!AL1054</f>
        <v>0</v>
      </c>
      <c r="U154" s="120"/>
    </row>
    <row r="155" spans="1:24" ht="15" customHeight="1" x14ac:dyDescent="0.2">
      <c r="A155" s="606" t="s">
        <v>234</v>
      </c>
      <c r="B155" s="607"/>
      <c r="C155" s="431">
        <f>[12]B!C1064</f>
        <v>0</v>
      </c>
      <c r="D155" s="432">
        <f>[12]B!D1064</f>
        <v>0</v>
      </c>
      <c r="E155" s="432">
        <f>[12]B!E1064</f>
        <v>0</v>
      </c>
      <c r="F155" s="432">
        <f>[12]B!F1064</f>
        <v>0</v>
      </c>
      <c r="G155" s="432">
        <f>[12]B!G1064</f>
        <v>0</v>
      </c>
      <c r="H155" s="432">
        <f>[12]B!AA1064</f>
        <v>0</v>
      </c>
      <c r="I155" s="432">
        <f>[12]B!AB1064</f>
        <v>0</v>
      </c>
      <c r="J155" s="432">
        <f>[12]B!AC1064</f>
        <v>0</v>
      </c>
      <c r="K155" s="432">
        <f>[12]B!AD1064</f>
        <v>0</v>
      </c>
      <c r="L155" s="432">
        <f>[12]B!AE1064</f>
        <v>0</v>
      </c>
      <c r="M155" s="432">
        <f>[12]B!AF1064</f>
        <v>0</v>
      </c>
      <c r="N155" s="432">
        <f>[12]B!AG1064</f>
        <v>0</v>
      </c>
      <c r="O155" s="432">
        <f>[12]B!AH1064</f>
        <v>0</v>
      </c>
      <c r="P155" s="432">
        <f>[12]B!AI1064</f>
        <v>0</v>
      </c>
      <c r="Q155" s="432">
        <f>[12]B!AJ1064</f>
        <v>0</v>
      </c>
      <c r="R155" s="97">
        <f>[12]B!AL1064</f>
        <v>0</v>
      </c>
      <c r="U155" s="120"/>
    </row>
    <row r="156" spans="1:24" ht="15" customHeight="1" x14ac:dyDescent="0.2">
      <c r="A156" s="606" t="s">
        <v>235</v>
      </c>
      <c r="B156" s="607"/>
      <c r="C156" s="433">
        <f>[12]B!C1087</f>
        <v>0</v>
      </c>
      <c r="D156" s="434">
        <f>[12]B!D1087</f>
        <v>0</v>
      </c>
      <c r="E156" s="434">
        <f>[12]B!E1087</f>
        <v>0</v>
      </c>
      <c r="F156" s="434">
        <f>[12]B!F1087</f>
        <v>0</v>
      </c>
      <c r="G156" s="434">
        <f>[12]B!G1087</f>
        <v>0</v>
      </c>
      <c r="H156" s="434">
        <f>[12]B!AA1087</f>
        <v>0</v>
      </c>
      <c r="I156" s="434">
        <f>[12]B!AB1087</f>
        <v>0</v>
      </c>
      <c r="J156" s="434">
        <f>[12]B!AC1087</f>
        <v>0</v>
      </c>
      <c r="K156" s="434">
        <f>[12]B!AD1087</f>
        <v>0</v>
      </c>
      <c r="L156" s="434">
        <f>[12]B!AE1087</f>
        <v>0</v>
      </c>
      <c r="M156" s="434">
        <f>[12]B!AF1087</f>
        <v>0</v>
      </c>
      <c r="N156" s="434">
        <f>[12]B!AG1087</f>
        <v>0</v>
      </c>
      <c r="O156" s="434">
        <f>[12]B!AH1087</f>
        <v>0</v>
      </c>
      <c r="P156" s="434">
        <f>[12]B!AI1087</f>
        <v>0</v>
      </c>
      <c r="Q156" s="434">
        <f>[12]B!AJ1087</f>
        <v>0</v>
      </c>
      <c r="R156" s="97">
        <f>[12]B!AL1086</f>
        <v>0</v>
      </c>
      <c r="U156" s="120"/>
    </row>
    <row r="157" spans="1:24" ht="15" customHeight="1" x14ac:dyDescent="0.2">
      <c r="A157" s="559" t="s">
        <v>79</v>
      </c>
      <c r="B157" s="620"/>
      <c r="C157" s="435">
        <f t="shared" ref="C157:R157" si="5">SUM(C152+C154+C155+C156)</f>
        <v>0</v>
      </c>
      <c r="D157" s="435">
        <f t="shared" si="5"/>
        <v>0</v>
      </c>
      <c r="E157" s="435">
        <f t="shared" si="5"/>
        <v>0</v>
      </c>
      <c r="F157" s="435">
        <f t="shared" si="5"/>
        <v>0</v>
      </c>
      <c r="G157" s="435">
        <f t="shared" si="5"/>
        <v>0</v>
      </c>
      <c r="H157" s="435">
        <f t="shared" si="5"/>
        <v>0</v>
      </c>
      <c r="I157" s="435">
        <f t="shared" si="5"/>
        <v>0</v>
      </c>
      <c r="J157" s="435">
        <f t="shared" si="5"/>
        <v>0</v>
      </c>
      <c r="K157" s="435">
        <f t="shared" si="5"/>
        <v>0</v>
      </c>
      <c r="L157" s="435">
        <f t="shared" si="5"/>
        <v>0</v>
      </c>
      <c r="M157" s="435">
        <f t="shared" si="5"/>
        <v>0</v>
      </c>
      <c r="N157" s="435">
        <f t="shared" si="5"/>
        <v>0</v>
      </c>
      <c r="O157" s="435">
        <f t="shared" si="5"/>
        <v>0</v>
      </c>
      <c r="P157" s="435">
        <f t="shared" si="5"/>
        <v>24</v>
      </c>
      <c r="Q157" s="435">
        <f t="shared" si="5"/>
        <v>0</v>
      </c>
      <c r="R157" s="122">
        <f t="shared" si="5"/>
        <v>0</v>
      </c>
      <c r="U157" s="120"/>
    </row>
    <row r="158" spans="1:24" s="72" customFormat="1" ht="24.95" customHeight="1" x14ac:dyDescent="0.2">
      <c r="A158" s="67" t="s">
        <v>236</v>
      </c>
      <c r="B158" s="126"/>
      <c r="C158" s="126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/>
      <c r="O158" s="265"/>
      <c r="P158" s="265"/>
      <c r="Q158" s="265"/>
      <c r="R158" s="265"/>
      <c r="S158" s="5"/>
      <c r="T158" s="5"/>
      <c r="X158" s="5"/>
    </row>
    <row r="159" spans="1:24" ht="24" customHeight="1" x14ac:dyDescent="0.2">
      <c r="A159" s="610" t="s">
        <v>237</v>
      </c>
      <c r="B159" s="611"/>
      <c r="C159" s="556" t="s">
        <v>160</v>
      </c>
      <c r="D159" s="621" t="s">
        <v>230</v>
      </c>
      <c r="E159" s="621"/>
      <c r="F159" s="621"/>
      <c r="G159" s="621"/>
      <c r="H159" s="612" t="s">
        <v>172</v>
      </c>
      <c r="I159" s="612"/>
      <c r="J159" s="613"/>
      <c r="K159" s="614" t="s">
        <v>173</v>
      </c>
      <c r="L159" s="614"/>
      <c r="M159" s="614"/>
      <c r="N159" s="596" t="s">
        <v>174</v>
      </c>
      <c r="O159" s="599" t="s">
        <v>175</v>
      </c>
      <c r="P159" s="600"/>
      <c r="Q159" s="568" t="s">
        <v>176</v>
      </c>
      <c r="R159" s="608" t="s">
        <v>7</v>
      </c>
    </row>
    <row r="160" spans="1:24" ht="20.100000000000001" customHeight="1" x14ac:dyDescent="0.2">
      <c r="A160" s="610"/>
      <c r="B160" s="611"/>
      <c r="C160" s="557"/>
      <c r="D160" s="615" t="s">
        <v>238</v>
      </c>
      <c r="E160" s="617" t="s">
        <v>179</v>
      </c>
      <c r="F160" s="577"/>
      <c r="G160" s="618" t="s">
        <v>239</v>
      </c>
      <c r="H160" s="580" t="s">
        <v>181</v>
      </c>
      <c r="I160" s="582" t="s">
        <v>182</v>
      </c>
      <c r="J160" s="584" t="s">
        <v>183</v>
      </c>
      <c r="K160" s="586" t="s">
        <v>184</v>
      </c>
      <c r="L160" s="587" t="s">
        <v>185</v>
      </c>
      <c r="M160" s="601" t="s">
        <v>186</v>
      </c>
      <c r="N160" s="597"/>
      <c r="O160" s="602" t="s">
        <v>187</v>
      </c>
      <c r="P160" s="603" t="s">
        <v>188</v>
      </c>
      <c r="Q160" s="569"/>
      <c r="R160" s="608"/>
      <c r="S160" s="127"/>
      <c r="T160" s="72"/>
    </row>
    <row r="161" spans="1:22" ht="20.100000000000001" customHeight="1" x14ac:dyDescent="0.2">
      <c r="A161" s="610"/>
      <c r="B161" s="611"/>
      <c r="C161" s="558"/>
      <c r="D161" s="616"/>
      <c r="E161" s="121" t="s">
        <v>189</v>
      </c>
      <c r="F161" s="89" t="s">
        <v>190</v>
      </c>
      <c r="G161" s="619"/>
      <c r="H161" s="581"/>
      <c r="I161" s="583"/>
      <c r="J161" s="585"/>
      <c r="K161" s="586"/>
      <c r="L161" s="587"/>
      <c r="M161" s="601"/>
      <c r="N161" s="598"/>
      <c r="O161" s="602"/>
      <c r="P161" s="603"/>
      <c r="Q161" s="570"/>
      <c r="R161" s="608"/>
      <c r="S161" s="119"/>
    </row>
    <row r="162" spans="1:22" ht="15" customHeight="1" x14ac:dyDescent="0.2">
      <c r="A162" s="266">
        <v>1901023</v>
      </c>
      <c r="B162" s="267" t="s">
        <v>240</v>
      </c>
      <c r="C162" s="268">
        <f>[12]B!C2450</f>
        <v>25</v>
      </c>
      <c r="D162" s="268">
        <f>[12]B!D2450</f>
        <v>25</v>
      </c>
      <c r="E162" s="269">
        <f>[12]B!E2450</f>
        <v>25</v>
      </c>
      <c r="F162" s="269">
        <f>[12]B!F2450</f>
        <v>0</v>
      </c>
      <c r="G162" s="269">
        <f>[12]B!G2450</f>
        <v>0</v>
      </c>
      <c r="H162" s="270">
        <f>[12]B!AA2450</f>
        <v>25</v>
      </c>
      <c r="I162" s="270">
        <f>[12]B!AB2450</f>
        <v>0</v>
      </c>
      <c r="J162" s="270">
        <f>[12]B!AC2450</f>
        <v>0</v>
      </c>
      <c r="K162" s="270">
        <f>[12]B!AD2450</f>
        <v>0</v>
      </c>
      <c r="L162" s="270">
        <f>[12]B!AE2450</f>
        <v>0</v>
      </c>
      <c r="M162" s="270">
        <f>[12]B!AF2450</f>
        <v>0</v>
      </c>
      <c r="N162" s="270">
        <f>[12]B!AG2450</f>
        <v>0</v>
      </c>
      <c r="O162" s="270">
        <f>[12]B!AH2450</f>
        <v>0</v>
      </c>
      <c r="P162" s="270">
        <f>[12]B!AI2450</f>
        <v>0</v>
      </c>
      <c r="Q162" s="270">
        <f>[12]B!AJ2450</f>
        <v>0</v>
      </c>
      <c r="R162" s="128">
        <f>[12]B!$AL$2450</f>
        <v>1269250</v>
      </c>
    </row>
    <row r="163" spans="1:22" ht="15" customHeight="1" x14ac:dyDescent="0.2">
      <c r="A163" s="271">
        <v>1901024</v>
      </c>
      <c r="B163" s="272" t="s">
        <v>241</v>
      </c>
      <c r="C163" s="268">
        <f>[12]B!C2451</f>
        <v>0</v>
      </c>
      <c r="D163" s="268">
        <f>[12]B!D2451</f>
        <v>0</v>
      </c>
      <c r="E163" s="269">
        <f>[12]B!E2451</f>
        <v>0</v>
      </c>
      <c r="F163" s="269">
        <f>[12]B!F2451</f>
        <v>0</v>
      </c>
      <c r="G163" s="269">
        <f>[12]B!G2451</f>
        <v>0</v>
      </c>
      <c r="H163" s="270">
        <f>[12]B!AA2451</f>
        <v>0</v>
      </c>
      <c r="I163" s="270">
        <f>[12]B!AB2451</f>
        <v>0</v>
      </c>
      <c r="J163" s="270">
        <f>[12]B!AC2451</f>
        <v>0</v>
      </c>
      <c r="K163" s="270">
        <f>[12]B!AD2451</f>
        <v>0</v>
      </c>
      <c r="L163" s="270">
        <f>[12]B!AE2451</f>
        <v>0</v>
      </c>
      <c r="M163" s="270">
        <f>[12]B!AF2451</f>
        <v>0</v>
      </c>
      <c r="N163" s="270">
        <f>[12]B!AG2451</f>
        <v>0</v>
      </c>
      <c r="O163" s="270">
        <f>[12]B!AH2451</f>
        <v>0</v>
      </c>
      <c r="P163" s="270">
        <f>[12]B!AI2451</f>
        <v>0</v>
      </c>
      <c r="Q163" s="270">
        <f>[12]B!AJ2451</f>
        <v>0</v>
      </c>
      <c r="R163" s="129">
        <f>[12]B!$AL$2451</f>
        <v>0</v>
      </c>
    </row>
    <row r="164" spans="1:22" ht="15" customHeight="1" x14ac:dyDescent="0.2">
      <c r="A164" s="271">
        <v>1901025</v>
      </c>
      <c r="B164" s="272" t="s">
        <v>242</v>
      </c>
      <c r="C164" s="268">
        <f>[12]B!C2452</f>
        <v>0</v>
      </c>
      <c r="D164" s="268">
        <f>[12]B!D2452</f>
        <v>0</v>
      </c>
      <c r="E164" s="269">
        <f>[12]B!E2452</f>
        <v>0</v>
      </c>
      <c r="F164" s="269">
        <f>[12]B!F2452</f>
        <v>0</v>
      </c>
      <c r="G164" s="269">
        <f>[12]B!G2452</f>
        <v>0</v>
      </c>
      <c r="H164" s="270">
        <f>[12]B!AA2452</f>
        <v>0</v>
      </c>
      <c r="I164" s="270">
        <f>[12]B!AB2452</f>
        <v>0</v>
      </c>
      <c r="J164" s="270">
        <f>[12]B!AC2452</f>
        <v>0</v>
      </c>
      <c r="K164" s="270">
        <f>[12]B!AD2452</f>
        <v>0</v>
      </c>
      <c r="L164" s="270">
        <f>[12]B!AE2452</f>
        <v>0</v>
      </c>
      <c r="M164" s="270">
        <f>[12]B!AF2452</f>
        <v>0</v>
      </c>
      <c r="N164" s="270">
        <f>[12]B!AG2452</f>
        <v>0</v>
      </c>
      <c r="O164" s="270">
        <f>[12]B!AH2452</f>
        <v>0</v>
      </c>
      <c r="P164" s="270">
        <f>[12]B!AI2452</f>
        <v>0</v>
      </c>
      <c r="Q164" s="270">
        <f>[12]B!AJ2452</f>
        <v>0</v>
      </c>
      <c r="R164" s="129">
        <f>[12]B!$AL$2452</f>
        <v>0</v>
      </c>
    </row>
    <row r="165" spans="1:22" ht="15" customHeight="1" x14ac:dyDescent="0.2">
      <c r="A165" s="271">
        <v>1901026</v>
      </c>
      <c r="B165" s="272" t="s">
        <v>243</v>
      </c>
      <c r="C165" s="268">
        <f>[12]B!C2453</f>
        <v>0</v>
      </c>
      <c r="D165" s="268">
        <f>[12]B!D2453</f>
        <v>0</v>
      </c>
      <c r="E165" s="269">
        <f>[12]B!E2453</f>
        <v>0</v>
      </c>
      <c r="F165" s="269">
        <f>[12]B!F2453</f>
        <v>0</v>
      </c>
      <c r="G165" s="269">
        <f>[12]B!G2453</f>
        <v>0</v>
      </c>
      <c r="H165" s="270">
        <f>[12]B!AA2453</f>
        <v>0</v>
      </c>
      <c r="I165" s="270">
        <f>[12]B!AB2453</f>
        <v>0</v>
      </c>
      <c r="J165" s="270">
        <f>[12]B!AC2453</f>
        <v>0</v>
      </c>
      <c r="K165" s="270">
        <f>[12]B!AD2453</f>
        <v>0</v>
      </c>
      <c r="L165" s="270">
        <f>[12]B!AE2453</f>
        <v>0</v>
      </c>
      <c r="M165" s="270">
        <f>[12]B!AF2453</f>
        <v>0</v>
      </c>
      <c r="N165" s="270">
        <f>[12]B!AG2453</f>
        <v>0</v>
      </c>
      <c r="O165" s="270">
        <f>[12]B!AH2453</f>
        <v>0</v>
      </c>
      <c r="P165" s="270">
        <f>[12]B!AI2453</f>
        <v>0</v>
      </c>
      <c r="Q165" s="270">
        <f>[12]B!AJ2453</f>
        <v>0</v>
      </c>
      <c r="R165" s="129">
        <f>[12]B!$AL$2453</f>
        <v>0</v>
      </c>
    </row>
    <row r="166" spans="1:22" ht="15" customHeight="1" x14ac:dyDescent="0.2">
      <c r="A166" s="271">
        <v>1901126</v>
      </c>
      <c r="B166" s="272" t="s">
        <v>244</v>
      </c>
      <c r="C166" s="268">
        <f>[12]B!C2454</f>
        <v>0</v>
      </c>
      <c r="D166" s="268">
        <f>[12]B!D2454</f>
        <v>0</v>
      </c>
      <c r="E166" s="269">
        <f>[12]B!E2454</f>
        <v>0</v>
      </c>
      <c r="F166" s="269">
        <f>[12]B!F2454</f>
        <v>0</v>
      </c>
      <c r="G166" s="269">
        <f>[12]B!G2454</f>
        <v>0</v>
      </c>
      <c r="H166" s="270">
        <f>[12]B!AA2454</f>
        <v>0</v>
      </c>
      <c r="I166" s="270">
        <f>[12]B!AB2454</f>
        <v>0</v>
      </c>
      <c r="J166" s="270">
        <f>[12]B!AC2454</f>
        <v>0</v>
      </c>
      <c r="K166" s="270">
        <f>[12]B!AD2454</f>
        <v>0</v>
      </c>
      <c r="L166" s="270">
        <f>[12]B!AE2454</f>
        <v>0</v>
      </c>
      <c r="M166" s="270">
        <f>[12]B!AF2454</f>
        <v>0</v>
      </c>
      <c r="N166" s="270">
        <f>[12]B!AG2454</f>
        <v>0</v>
      </c>
      <c r="O166" s="270">
        <f>[12]B!AH2454</f>
        <v>0</v>
      </c>
      <c r="P166" s="270">
        <f>[12]B!AI2454</f>
        <v>0</v>
      </c>
      <c r="Q166" s="270">
        <f>[12]B!AJ2454</f>
        <v>0</v>
      </c>
      <c r="R166" s="129">
        <f>[12]B!$AL$2454</f>
        <v>0</v>
      </c>
    </row>
    <row r="167" spans="1:22" ht="15" customHeight="1" x14ac:dyDescent="0.2">
      <c r="A167" s="271">
        <v>1901027</v>
      </c>
      <c r="B167" s="272" t="s">
        <v>245</v>
      </c>
      <c r="C167" s="268">
        <f>[12]B!C2455</f>
        <v>0</v>
      </c>
      <c r="D167" s="268">
        <f>[12]B!D2455</f>
        <v>0</v>
      </c>
      <c r="E167" s="269">
        <f>[12]B!E2455</f>
        <v>0</v>
      </c>
      <c r="F167" s="269">
        <f>[12]B!F2455</f>
        <v>0</v>
      </c>
      <c r="G167" s="269">
        <f>[12]B!G2455</f>
        <v>0</v>
      </c>
      <c r="H167" s="270">
        <f>[12]B!AA2455</f>
        <v>0</v>
      </c>
      <c r="I167" s="270">
        <f>[12]B!AB2455</f>
        <v>0</v>
      </c>
      <c r="J167" s="270">
        <f>[12]B!AC2455</f>
        <v>0</v>
      </c>
      <c r="K167" s="270">
        <f>[12]B!AD2455</f>
        <v>0</v>
      </c>
      <c r="L167" s="270">
        <f>[12]B!AE2455</f>
        <v>0</v>
      </c>
      <c r="M167" s="270">
        <f>[12]B!AF2455</f>
        <v>0</v>
      </c>
      <c r="N167" s="270">
        <f>[12]B!AG2455</f>
        <v>0</v>
      </c>
      <c r="O167" s="270">
        <f>[12]B!AH2455</f>
        <v>0</v>
      </c>
      <c r="P167" s="270">
        <f>[12]B!AI2455</f>
        <v>0</v>
      </c>
      <c r="Q167" s="270">
        <f>[12]B!AJ2455</f>
        <v>0</v>
      </c>
      <c r="R167" s="129">
        <f>[12]B!$AL$2455</f>
        <v>0</v>
      </c>
    </row>
    <row r="168" spans="1:22" ht="15" customHeight="1" x14ac:dyDescent="0.2">
      <c r="A168" s="271">
        <v>1901028</v>
      </c>
      <c r="B168" s="272" t="s">
        <v>246</v>
      </c>
      <c r="C168" s="268">
        <f>[12]B!C2456</f>
        <v>0</v>
      </c>
      <c r="D168" s="268">
        <f>[12]B!D2456</f>
        <v>0</v>
      </c>
      <c r="E168" s="269">
        <f>[12]B!E2456</f>
        <v>0</v>
      </c>
      <c r="F168" s="269">
        <f>[12]B!F2456</f>
        <v>0</v>
      </c>
      <c r="G168" s="269">
        <f>[12]B!G2456</f>
        <v>0</v>
      </c>
      <c r="H168" s="270">
        <f>[12]B!AA2456</f>
        <v>0</v>
      </c>
      <c r="I168" s="270">
        <f>[12]B!AB2456</f>
        <v>0</v>
      </c>
      <c r="J168" s="270">
        <f>[12]B!AC2456</f>
        <v>0</v>
      </c>
      <c r="K168" s="270">
        <f>[12]B!AD2456</f>
        <v>0</v>
      </c>
      <c r="L168" s="270">
        <f>[12]B!AE2456</f>
        <v>0</v>
      </c>
      <c r="M168" s="270">
        <f>[12]B!AF2456</f>
        <v>0</v>
      </c>
      <c r="N168" s="270">
        <f>[12]B!AG2456</f>
        <v>0</v>
      </c>
      <c r="O168" s="270">
        <f>[12]B!AH2456</f>
        <v>0</v>
      </c>
      <c r="P168" s="270">
        <f>[12]B!AI2456</f>
        <v>0</v>
      </c>
      <c r="Q168" s="270">
        <f>[12]B!AJ2456</f>
        <v>0</v>
      </c>
      <c r="R168" s="129">
        <f>[12]B!$AL$2456</f>
        <v>0</v>
      </c>
    </row>
    <row r="169" spans="1:22" ht="15" customHeight="1" x14ac:dyDescent="0.2">
      <c r="A169" s="273">
        <v>1901029</v>
      </c>
      <c r="B169" s="274" t="s">
        <v>247</v>
      </c>
      <c r="C169" s="268">
        <f>[12]B!C2457</f>
        <v>0</v>
      </c>
      <c r="D169" s="268">
        <f>[12]B!D2457</f>
        <v>0</v>
      </c>
      <c r="E169" s="269">
        <f>[12]B!E2457</f>
        <v>0</v>
      </c>
      <c r="F169" s="269">
        <f>[12]B!F2457</f>
        <v>0</v>
      </c>
      <c r="G169" s="269">
        <f>[12]B!G2457</f>
        <v>0</v>
      </c>
      <c r="H169" s="270">
        <f>[12]B!AA2457</f>
        <v>0</v>
      </c>
      <c r="I169" s="270">
        <f>[12]B!AB2457</f>
        <v>0</v>
      </c>
      <c r="J169" s="270">
        <f>[12]B!AC2457</f>
        <v>0</v>
      </c>
      <c r="K169" s="270">
        <f>[12]B!AD2457</f>
        <v>0</v>
      </c>
      <c r="L169" s="270">
        <f>[12]B!AE2457</f>
        <v>0</v>
      </c>
      <c r="M169" s="270">
        <f>[12]B!AF2457</f>
        <v>0</v>
      </c>
      <c r="N169" s="270">
        <f>[12]B!AG2457</f>
        <v>0</v>
      </c>
      <c r="O169" s="270">
        <f>[12]B!AH2457</f>
        <v>0</v>
      </c>
      <c r="P169" s="270">
        <f>[12]B!AI2457</f>
        <v>0</v>
      </c>
      <c r="Q169" s="270">
        <f>[12]B!AJ2457</f>
        <v>0</v>
      </c>
      <c r="R169" s="130">
        <f>[12]B!$AL$2457</f>
        <v>0</v>
      </c>
    </row>
    <row r="170" spans="1:22" s="394" customFormat="1" ht="15" customHeight="1" x14ac:dyDescent="0.2">
      <c r="A170" s="713" t="s">
        <v>160</v>
      </c>
      <c r="B170" s="714"/>
      <c r="C170" s="275">
        <f>SUM(C162:C169)</f>
        <v>25</v>
      </c>
      <c r="D170" s="436">
        <f>SUM(D162:D169)</f>
        <v>25</v>
      </c>
      <c r="E170" s="437">
        <f t="shared" ref="E170:Q170" si="6">SUM(E162:E169)</f>
        <v>25</v>
      </c>
      <c r="F170" s="437">
        <f t="shared" si="6"/>
        <v>0</v>
      </c>
      <c r="G170" s="437">
        <f t="shared" si="6"/>
        <v>0</v>
      </c>
      <c r="H170" s="437">
        <f t="shared" si="6"/>
        <v>25</v>
      </c>
      <c r="I170" s="437">
        <f t="shared" si="6"/>
        <v>0</v>
      </c>
      <c r="J170" s="437">
        <f t="shared" si="6"/>
        <v>0</v>
      </c>
      <c r="K170" s="437">
        <f t="shared" si="6"/>
        <v>0</v>
      </c>
      <c r="L170" s="437">
        <f t="shared" si="6"/>
        <v>0</v>
      </c>
      <c r="M170" s="437">
        <f t="shared" si="6"/>
        <v>0</v>
      </c>
      <c r="N170" s="437">
        <f t="shared" si="6"/>
        <v>0</v>
      </c>
      <c r="O170" s="437">
        <f t="shared" si="6"/>
        <v>0</v>
      </c>
      <c r="P170" s="435">
        <f t="shared" si="6"/>
        <v>0</v>
      </c>
      <c r="Q170" s="435">
        <f t="shared" si="6"/>
        <v>0</v>
      </c>
      <c r="R170" s="86">
        <f>SUM(R162:R169)</f>
        <v>1269250</v>
      </c>
      <c r="S170" s="5"/>
      <c r="T170" s="5"/>
    </row>
    <row r="171" spans="1:22" ht="24.95" customHeight="1" x14ac:dyDescent="0.2">
      <c r="A171" s="624" t="s">
        <v>248</v>
      </c>
      <c r="B171" s="624"/>
      <c r="C171" s="133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134"/>
      <c r="O171" s="260"/>
      <c r="P171" s="260"/>
      <c r="R171" s="135"/>
    </row>
    <row r="172" spans="1:22" ht="24.95" customHeight="1" x14ac:dyDescent="0.2">
      <c r="A172" s="550" t="s">
        <v>249</v>
      </c>
      <c r="B172" s="625"/>
      <c r="C172" s="628" t="s">
        <v>5</v>
      </c>
      <c r="D172" s="574" t="s">
        <v>178</v>
      </c>
      <c r="E172" s="632" t="s">
        <v>250</v>
      </c>
      <c r="F172" s="632"/>
      <c r="G172" s="632"/>
      <c r="H172" s="632"/>
      <c r="I172" s="632"/>
      <c r="J172" s="633"/>
      <c r="K172" s="634" t="s">
        <v>251</v>
      </c>
      <c r="L172" s="637" t="s">
        <v>173</v>
      </c>
      <c r="M172" s="638"/>
      <c r="N172" s="639"/>
      <c r="O172" s="596" t="s">
        <v>174</v>
      </c>
      <c r="P172" s="656" t="s">
        <v>175</v>
      </c>
      <c r="Q172" s="657"/>
      <c r="R172" s="568" t="s">
        <v>176</v>
      </c>
      <c r="S172" s="571" t="s">
        <v>252</v>
      </c>
      <c r="T172" s="571" t="s">
        <v>253</v>
      </c>
      <c r="U172" s="571" t="s">
        <v>254</v>
      </c>
      <c r="V172" s="571" t="s">
        <v>7</v>
      </c>
    </row>
    <row r="173" spans="1:22" ht="20.100000000000001" customHeight="1" x14ac:dyDescent="0.2">
      <c r="A173" s="552"/>
      <c r="B173" s="626"/>
      <c r="C173" s="629"/>
      <c r="D173" s="631"/>
      <c r="E173" s="654" t="s">
        <v>255</v>
      </c>
      <c r="F173" s="655"/>
      <c r="G173" s="655"/>
      <c r="H173" s="655" t="s">
        <v>256</v>
      </c>
      <c r="I173" s="655"/>
      <c r="J173" s="655"/>
      <c r="K173" s="635"/>
      <c r="L173" s="640"/>
      <c r="M173" s="641"/>
      <c r="N173" s="642"/>
      <c r="O173" s="597"/>
      <c r="P173" s="658"/>
      <c r="Q173" s="659"/>
      <c r="R173" s="569"/>
      <c r="S173" s="572"/>
      <c r="T173" s="572"/>
      <c r="U173" s="572"/>
      <c r="V173" s="572"/>
    </row>
    <row r="174" spans="1:22" ht="41.25" customHeight="1" x14ac:dyDescent="0.2">
      <c r="A174" s="554"/>
      <c r="B174" s="627"/>
      <c r="C174" s="630"/>
      <c r="D174" s="575"/>
      <c r="E174" s="136" t="s">
        <v>189</v>
      </c>
      <c r="F174" s="137" t="s">
        <v>190</v>
      </c>
      <c r="G174" s="504" t="s">
        <v>239</v>
      </c>
      <c r="H174" s="136" t="s">
        <v>189</v>
      </c>
      <c r="I174" s="137" t="s">
        <v>190</v>
      </c>
      <c r="J174" s="504" t="s">
        <v>239</v>
      </c>
      <c r="K174" s="636"/>
      <c r="L174" s="497" t="s">
        <v>184</v>
      </c>
      <c r="M174" s="498" t="s">
        <v>185</v>
      </c>
      <c r="N174" s="499" t="s">
        <v>186</v>
      </c>
      <c r="O174" s="598"/>
      <c r="P174" s="500" t="s">
        <v>187</v>
      </c>
      <c r="Q174" s="501" t="s">
        <v>188</v>
      </c>
      <c r="R174" s="570"/>
      <c r="S174" s="653"/>
      <c r="T174" s="653"/>
      <c r="U174" s="653"/>
      <c r="V174" s="653"/>
    </row>
    <row r="175" spans="1:22" ht="15" customHeight="1" x14ac:dyDescent="0.2">
      <c r="A175" s="142" t="s">
        <v>257</v>
      </c>
      <c r="B175" s="143" t="s">
        <v>258</v>
      </c>
      <c r="C175" s="438">
        <f>[12]B!$C$1380</f>
        <v>3</v>
      </c>
      <c r="D175" s="279">
        <f>[12]B!H1380</f>
        <v>3</v>
      </c>
      <c r="E175" s="280">
        <f>[12]B!I1380</f>
        <v>2</v>
      </c>
      <c r="F175" s="280">
        <f>[12]B!J1380</f>
        <v>1</v>
      </c>
      <c r="G175" s="280">
        <f>[12]B!K1380</f>
        <v>0</v>
      </c>
      <c r="H175" s="280">
        <f>[12]B!L1380</f>
        <v>0</v>
      </c>
      <c r="I175" s="280">
        <f>[12]B!M1380</f>
        <v>0</v>
      </c>
      <c r="J175" s="280">
        <f>[12]B!N1380</f>
        <v>0</v>
      </c>
      <c r="K175" s="281"/>
      <c r="L175" s="280">
        <f>[12]B!AD1380</f>
        <v>0</v>
      </c>
      <c r="M175" s="280">
        <f>[12]B!AE1380</f>
        <v>0</v>
      </c>
      <c r="N175" s="280">
        <f>[12]B!AF1380</f>
        <v>0</v>
      </c>
      <c r="O175" s="280">
        <f>[12]B!AG1380</f>
        <v>0</v>
      </c>
      <c r="P175" s="280">
        <f>[12]B!AH1380</f>
        <v>0</v>
      </c>
      <c r="Q175" s="280">
        <f>[12]B!AI1380</f>
        <v>0</v>
      </c>
      <c r="R175" s="280">
        <f>[12]B!AJ1380</f>
        <v>1</v>
      </c>
      <c r="S175" s="439">
        <f>[12]B!$I$1380</f>
        <v>2</v>
      </c>
      <c r="T175" s="439">
        <f>[12]B!$L$1380</f>
        <v>0</v>
      </c>
      <c r="U175" s="144"/>
      <c r="V175" s="97">
        <f>[12]B!$AL$1380</f>
        <v>364820</v>
      </c>
    </row>
    <row r="176" spans="1:22" ht="15" customHeight="1" x14ac:dyDescent="0.2">
      <c r="A176" s="145" t="s">
        <v>259</v>
      </c>
      <c r="B176" s="146" t="s">
        <v>260</v>
      </c>
      <c r="C176" s="279">
        <f>[12]B!C1514</f>
        <v>243</v>
      </c>
      <c r="D176" s="279">
        <f>[12]B!H1514</f>
        <v>193</v>
      </c>
      <c r="E176" s="282">
        <f>[12]B!I1514</f>
        <v>175</v>
      </c>
      <c r="F176" s="282">
        <f>[12]B!J1514</f>
        <v>18</v>
      </c>
      <c r="G176" s="282">
        <f>[12]B!K1514</f>
        <v>2</v>
      </c>
      <c r="H176" s="282">
        <f>[12]B!L1514</f>
        <v>44</v>
      </c>
      <c r="I176" s="282">
        <f>[12]B!M1514</f>
        <v>3</v>
      </c>
      <c r="J176" s="282">
        <f>[12]B!N1514</f>
        <v>1</v>
      </c>
      <c r="K176" s="282">
        <v>72</v>
      </c>
      <c r="L176" s="282">
        <f>[12]B!AD1514</f>
        <v>0</v>
      </c>
      <c r="M176" s="282">
        <f>[12]B!AE1514</f>
        <v>109</v>
      </c>
      <c r="N176" s="282">
        <f>[12]B!AF1514</f>
        <v>0</v>
      </c>
      <c r="O176" s="282">
        <f>[12]B!AG1514</f>
        <v>28</v>
      </c>
      <c r="P176" s="282">
        <f>[12]B!AH1514</f>
        <v>0</v>
      </c>
      <c r="Q176" s="282">
        <f>[12]B!AI1514</f>
        <v>0</v>
      </c>
      <c r="R176" s="282">
        <f>[12]B!AJ1514</f>
        <v>20</v>
      </c>
      <c r="S176" s="439">
        <f>[12]B!$I$1514</f>
        <v>175</v>
      </c>
      <c r="T176" s="439">
        <f>[12]B!$L$1514</f>
        <v>44</v>
      </c>
      <c r="U176" s="144"/>
      <c r="V176" s="97">
        <f>[12]B!$AL$1514</f>
        <v>83074790</v>
      </c>
    </row>
    <row r="177" spans="1:22" ht="15" customHeight="1" x14ac:dyDescent="0.2">
      <c r="A177" s="145" t="s">
        <v>196</v>
      </c>
      <c r="B177" s="146" t="s">
        <v>261</v>
      </c>
      <c r="C177" s="279">
        <f>[12]B!C1696</f>
        <v>84</v>
      </c>
      <c r="D177" s="279">
        <f>[12]B!H1696</f>
        <v>78</v>
      </c>
      <c r="E177" s="282">
        <f>[12]B!I1696</f>
        <v>72</v>
      </c>
      <c r="F177" s="282">
        <f>[12]B!J1696</f>
        <v>6</v>
      </c>
      <c r="G177" s="282">
        <f>[12]B!K1696</f>
        <v>1</v>
      </c>
      <c r="H177" s="282">
        <f>[12]B!L1696</f>
        <v>5</v>
      </c>
      <c r="I177" s="282">
        <f>[12]B!M1696</f>
        <v>0</v>
      </c>
      <c r="J177" s="282">
        <f>[12]B!N1696</f>
        <v>0</v>
      </c>
      <c r="K177" s="282">
        <v>24</v>
      </c>
      <c r="L177" s="282">
        <f>[12]B!AD1696</f>
        <v>32</v>
      </c>
      <c r="M177" s="282">
        <f>[12]B!AE1696</f>
        <v>0</v>
      </c>
      <c r="N177" s="282">
        <f>[12]B!AF1696</f>
        <v>0</v>
      </c>
      <c r="O177" s="282">
        <f>[12]B!AG1696</f>
        <v>0</v>
      </c>
      <c r="P177" s="282">
        <f>[12]B!AH1696</f>
        <v>0</v>
      </c>
      <c r="Q177" s="282">
        <f>[12]B!AI1696</f>
        <v>0</v>
      </c>
      <c r="R177" s="282">
        <f>[12]B!AJ1696</f>
        <v>6</v>
      </c>
      <c r="S177" s="439">
        <f>[12]B!$I$1696</f>
        <v>72</v>
      </c>
      <c r="T177" s="439">
        <f>[12]B!$L$1696</f>
        <v>5</v>
      </c>
      <c r="U177" s="144"/>
      <c r="V177" s="97">
        <f>[12]B!$AL$1696</f>
        <v>9805095</v>
      </c>
    </row>
    <row r="178" spans="1:22" ht="15" customHeight="1" x14ac:dyDescent="0.2">
      <c r="A178" s="145" t="s">
        <v>198</v>
      </c>
      <c r="B178" s="146" t="s">
        <v>262</v>
      </c>
      <c r="C178" s="279">
        <f>[12]B!C1760</f>
        <v>8</v>
      </c>
      <c r="D178" s="279">
        <f>[12]B!H1760</f>
        <v>7</v>
      </c>
      <c r="E178" s="282">
        <f>[12]B!I1760</f>
        <v>7</v>
      </c>
      <c r="F178" s="282">
        <f>[12]B!J1760</f>
        <v>0</v>
      </c>
      <c r="G178" s="282">
        <f>[12]B!K1760</f>
        <v>0</v>
      </c>
      <c r="H178" s="282">
        <f>[12]B!L1760</f>
        <v>1</v>
      </c>
      <c r="I178" s="282">
        <f>[12]B!M1760</f>
        <v>0</v>
      </c>
      <c r="J178" s="282">
        <f>[12]B!N1760</f>
        <v>0</v>
      </c>
      <c r="K178" s="282">
        <v>1</v>
      </c>
      <c r="L178" s="282">
        <f>[12]B!AD1760</f>
        <v>0</v>
      </c>
      <c r="M178" s="282">
        <f>[12]B!AE1760</f>
        <v>0</v>
      </c>
      <c r="N178" s="282">
        <f>[12]B!AF1760</f>
        <v>0</v>
      </c>
      <c r="O178" s="282">
        <f>[12]B!AG1760</f>
        <v>0</v>
      </c>
      <c r="P178" s="282">
        <f>[12]B!AH1760</f>
        <v>0</v>
      </c>
      <c r="Q178" s="282">
        <f>[12]B!AI1760</f>
        <v>0</v>
      </c>
      <c r="R178" s="282">
        <f>[12]B!AJ1760</f>
        <v>0</v>
      </c>
      <c r="S178" s="439">
        <f>[12]B!$I$1760</f>
        <v>7</v>
      </c>
      <c r="T178" s="439">
        <f>[12]B!$L$1760</f>
        <v>1</v>
      </c>
      <c r="U178" s="144"/>
      <c r="V178" s="97">
        <f>[12]B!$AL$1760</f>
        <v>1294765</v>
      </c>
    </row>
    <row r="179" spans="1:22" ht="15" customHeight="1" x14ac:dyDescent="0.2">
      <c r="A179" s="145" t="s">
        <v>200</v>
      </c>
      <c r="B179" s="146" t="s">
        <v>263</v>
      </c>
      <c r="C179" s="279">
        <f>[12]B!C1834</f>
        <v>46</v>
      </c>
      <c r="D179" s="279">
        <f>[12]B!H1834</f>
        <v>37</v>
      </c>
      <c r="E179" s="282">
        <f>[12]B!I1834</f>
        <v>35</v>
      </c>
      <c r="F179" s="282">
        <f>[12]B!J1834</f>
        <v>2</v>
      </c>
      <c r="G179" s="282">
        <f>[12]B!K1834</f>
        <v>0</v>
      </c>
      <c r="H179" s="282">
        <f>[12]B!L1834</f>
        <v>8</v>
      </c>
      <c r="I179" s="282">
        <f>[12]B!M1834</f>
        <v>1</v>
      </c>
      <c r="J179" s="282">
        <f>[12]B!N1834</f>
        <v>0</v>
      </c>
      <c r="K179" s="282">
        <v>34</v>
      </c>
      <c r="L179" s="282">
        <f>[12]B!AD1834</f>
        <v>0</v>
      </c>
      <c r="M179" s="282">
        <f>[12]B!AE1834</f>
        <v>0</v>
      </c>
      <c r="N179" s="282">
        <f>[12]B!AF1834</f>
        <v>0</v>
      </c>
      <c r="O179" s="282">
        <f>[12]B!AG1834</f>
        <v>0</v>
      </c>
      <c r="P179" s="282">
        <f>[12]B!AH1834</f>
        <v>0</v>
      </c>
      <c r="Q179" s="282">
        <f>[12]B!AI1834</f>
        <v>0</v>
      </c>
      <c r="R179" s="282">
        <f>[12]B!AJ1834</f>
        <v>0</v>
      </c>
      <c r="S179" s="439">
        <f>[12]B!$I$1834</f>
        <v>35</v>
      </c>
      <c r="T179" s="439">
        <f>[12]B!$L$1834</f>
        <v>8</v>
      </c>
      <c r="U179" s="144"/>
      <c r="V179" s="97">
        <f>[12]B!$AL$1834</f>
        <v>2779050</v>
      </c>
    </row>
    <row r="180" spans="1:22" ht="15" customHeight="1" x14ac:dyDescent="0.2">
      <c r="A180" s="145" t="s">
        <v>264</v>
      </c>
      <c r="B180" s="146" t="s">
        <v>265</v>
      </c>
      <c r="C180" s="279">
        <f>[12]B!C1877</f>
        <v>46</v>
      </c>
      <c r="D180" s="279">
        <f>[12]B!H1877</f>
        <v>42</v>
      </c>
      <c r="E180" s="282">
        <f>[12]B!I1877</f>
        <v>41</v>
      </c>
      <c r="F180" s="282">
        <f>[12]B!J1877</f>
        <v>1</v>
      </c>
      <c r="G180" s="282">
        <f>[12]B!K1877</f>
        <v>2</v>
      </c>
      <c r="H180" s="282">
        <f>[12]B!L1877</f>
        <v>1</v>
      </c>
      <c r="I180" s="282">
        <f>[12]B!M1877</f>
        <v>0</v>
      </c>
      <c r="J180" s="282">
        <f>[12]B!N1877</f>
        <v>1</v>
      </c>
      <c r="K180" s="282">
        <v>46</v>
      </c>
      <c r="L180" s="282">
        <f>[12]B!AD1877</f>
        <v>0</v>
      </c>
      <c r="M180" s="282">
        <f>[12]B!AE1877</f>
        <v>0</v>
      </c>
      <c r="N180" s="282">
        <f>[12]B!AF1877</f>
        <v>0</v>
      </c>
      <c r="O180" s="282">
        <f>[12]B!AG1877</f>
        <v>0</v>
      </c>
      <c r="P180" s="282">
        <f>[12]B!AH1877</f>
        <v>0</v>
      </c>
      <c r="Q180" s="282">
        <f>[12]B!AI1877</f>
        <v>0</v>
      </c>
      <c r="R180" s="282">
        <f>[12]B!AJ1877</f>
        <v>3</v>
      </c>
      <c r="S180" s="439">
        <f>[12]B!$I$1877</f>
        <v>41</v>
      </c>
      <c r="T180" s="439">
        <f>[12]B!$L$1877</f>
        <v>1</v>
      </c>
      <c r="U180" s="144"/>
      <c r="V180" s="97">
        <f>[12]B!$AL$1877</f>
        <v>3059815</v>
      </c>
    </row>
    <row r="181" spans="1:22" ht="15" customHeight="1" x14ac:dyDescent="0.2">
      <c r="A181" s="145" t="s">
        <v>207</v>
      </c>
      <c r="B181" s="146" t="s">
        <v>266</v>
      </c>
      <c r="C181" s="283">
        <f>[12]B!C2104</f>
        <v>17</v>
      </c>
      <c r="D181" s="283">
        <f>[12]B!H2104</f>
        <v>13</v>
      </c>
      <c r="E181" s="282">
        <f>[12]B!I2104</f>
        <v>8</v>
      </c>
      <c r="F181" s="282">
        <f>[12]B!J2104</f>
        <v>5</v>
      </c>
      <c r="G181" s="282">
        <f>[12]B!K2104</f>
        <v>0</v>
      </c>
      <c r="H181" s="282">
        <f>[12]B!L2104</f>
        <v>1</v>
      </c>
      <c r="I181" s="282">
        <f>[12]B!M2104</f>
        <v>3</v>
      </c>
      <c r="J181" s="282">
        <f>[12]B!N2104</f>
        <v>0</v>
      </c>
      <c r="K181" s="282">
        <v>1</v>
      </c>
      <c r="L181" s="282">
        <f>[12]B!AD2104</f>
        <v>0</v>
      </c>
      <c r="M181" s="282">
        <f>[12]B!AE2104</f>
        <v>0</v>
      </c>
      <c r="N181" s="282">
        <f>[12]B!AF2104</f>
        <v>0</v>
      </c>
      <c r="O181" s="282">
        <f>[12]B!AG2104</f>
        <v>0</v>
      </c>
      <c r="P181" s="282">
        <f>[12]B!AH2104</f>
        <v>0</v>
      </c>
      <c r="Q181" s="282">
        <f>[12]B!AI2104</f>
        <v>0</v>
      </c>
      <c r="R181" s="282">
        <f>[12]B!AJ2104</f>
        <v>5</v>
      </c>
      <c r="S181" s="439">
        <f>[12]B!$I$2104</f>
        <v>8</v>
      </c>
      <c r="T181" s="439">
        <f>[12]B!$L$2104</f>
        <v>1</v>
      </c>
      <c r="U181" s="144"/>
      <c r="V181" s="97">
        <f>[12]B!$AL$2104</f>
        <v>11238635</v>
      </c>
    </row>
    <row r="182" spans="1:22" ht="15" customHeight="1" x14ac:dyDescent="0.2">
      <c r="A182" s="145" t="s">
        <v>267</v>
      </c>
      <c r="B182" s="146" t="s">
        <v>268</v>
      </c>
      <c r="C182" s="283">
        <f>[12]B!C2190</f>
        <v>16</v>
      </c>
      <c r="D182" s="283">
        <f>[12]B!H2190</f>
        <v>11</v>
      </c>
      <c r="E182" s="282">
        <f>[12]B!I2190</f>
        <v>11</v>
      </c>
      <c r="F182" s="282">
        <f>[12]B!J2190</f>
        <v>0</v>
      </c>
      <c r="G182" s="282">
        <f>[12]B!K2190</f>
        <v>0</v>
      </c>
      <c r="H182" s="282">
        <f>[12]B!L2190</f>
        <v>5</v>
      </c>
      <c r="I182" s="282">
        <f>[12]B!M2190</f>
        <v>0</v>
      </c>
      <c r="J182" s="282">
        <f>[12]B!N2190</f>
        <v>0</v>
      </c>
      <c r="K182" s="282">
        <v>2</v>
      </c>
      <c r="L182" s="282">
        <f>[12]B!AD2190</f>
        <v>0</v>
      </c>
      <c r="M182" s="282">
        <f>[12]B!AE2190</f>
        <v>0</v>
      </c>
      <c r="N182" s="282">
        <f>[12]B!AF2190</f>
        <v>0</v>
      </c>
      <c r="O182" s="282">
        <f>[12]B!AG2190</f>
        <v>0</v>
      </c>
      <c r="P182" s="282">
        <f>[12]B!AH2190</f>
        <v>0</v>
      </c>
      <c r="Q182" s="282">
        <f>[12]B!AI2190</f>
        <v>0</v>
      </c>
      <c r="R182" s="282">
        <f>[12]B!AJ2190</f>
        <v>0</v>
      </c>
      <c r="S182" s="439">
        <f>[12]B!$I$2190</f>
        <v>11</v>
      </c>
      <c r="T182" s="439">
        <f>[12]B!$L$2190</f>
        <v>5</v>
      </c>
      <c r="U182" s="144"/>
      <c r="V182" s="97">
        <f>[12]B!$AL$2190</f>
        <v>3244175</v>
      </c>
    </row>
    <row r="183" spans="1:22" ht="15" customHeight="1" x14ac:dyDescent="0.2">
      <c r="A183" s="145" t="s">
        <v>269</v>
      </c>
      <c r="B183" s="146" t="s">
        <v>270</v>
      </c>
      <c r="C183" s="283">
        <f>[12]B!C2379</f>
        <v>181</v>
      </c>
      <c r="D183" s="283">
        <f>[12]B!H2379</f>
        <v>157</v>
      </c>
      <c r="E183" s="282">
        <f>[12]B!I2379</f>
        <v>115</v>
      </c>
      <c r="F183" s="282">
        <f>[12]B!J2379</f>
        <v>42</v>
      </c>
      <c r="G183" s="282">
        <f>[12]B!K2379</f>
        <v>4</v>
      </c>
      <c r="H183" s="282">
        <f>[12]B!L2379</f>
        <v>16</v>
      </c>
      <c r="I183" s="282">
        <f>[12]B!M2379</f>
        <v>4</v>
      </c>
      <c r="J183" s="282">
        <f>[12]B!N2379</f>
        <v>0</v>
      </c>
      <c r="K183" s="284"/>
      <c r="L183" s="282">
        <f>[12]B!AD2379</f>
        <v>0</v>
      </c>
      <c r="M183" s="282">
        <f>[12]B!AE2379</f>
        <v>0</v>
      </c>
      <c r="N183" s="282">
        <f>[12]B!AF2379</f>
        <v>0</v>
      </c>
      <c r="O183" s="282">
        <f>[12]B!AG2379</f>
        <v>0</v>
      </c>
      <c r="P183" s="282">
        <f>[12]B!AH2379</f>
        <v>0</v>
      </c>
      <c r="Q183" s="282">
        <f>[12]B!AI2379</f>
        <v>0</v>
      </c>
      <c r="R183" s="282">
        <f>[12]B!AJ2379</f>
        <v>45</v>
      </c>
      <c r="S183" s="439">
        <f>[12]B!$I$2379</f>
        <v>115</v>
      </c>
      <c r="T183" s="439">
        <f>[12]B!$L$2379</f>
        <v>16</v>
      </c>
      <c r="U183" s="144"/>
      <c r="V183" s="97">
        <f>[12]B!$AL$2379</f>
        <v>37624995</v>
      </c>
    </row>
    <row r="184" spans="1:22" ht="15" customHeight="1" x14ac:dyDescent="0.2">
      <c r="A184" s="145" t="s">
        <v>271</v>
      </c>
      <c r="B184" s="146" t="s">
        <v>272</v>
      </c>
      <c r="C184" s="279">
        <f>[12]B!C2419</f>
        <v>38</v>
      </c>
      <c r="D184" s="279">
        <f>[12]B!H2419</f>
        <v>33</v>
      </c>
      <c r="E184" s="282">
        <f>[12]B!I2419</f>
        <v>19</v>
      </c>
      <c r="F184" s="282">
        <f>[12]B!J2419</f>
        <v>14</v>
      </c>
      <c r="G184" s="282">
        <f>[12]B!K2419</f>
        <v>0</v>
      </c>
      <c r="H184" s="282">
        <f>[12]B!L2419</f>
        <v>4</v>
      </c>
      <c r="I184" s="282">
        <f>[12]B!M2419</f>
        <v>1</v>
      </c>
      <c r="J184" s="282">
        <f>[12]B!N2419</f>
        <v>0</v>
      </c>
      <c r="K184" s="282">
        <v>4</v>
      </c>
      <c r="L184" s="282">
        <f>[12]B!AD2419</f>
        <v>0</v>
      </c>
      <c r="M184" s="282">
        <f>[12]B!AE2419</f>
        <v>0</v>
      </c>
      <c r="N184" s="282">
        <f>[12]B!AF2419</f>
        <v>0</v>
      </c>
      <c r="O184" s="282">
        <f>[12]B!AG2419</f>
        <v>0</v>
      </c>
      <c r="P184" s="282">
        <f>[12]B!AH2419</f>
        <v>0</v>
      </c>
      <c r="Q184" s="282">
        <f>[12]B!AI2419</f>
        <v>0</v>
      </c>
      <c r="R184" s="282">
        <f>[12]B!AJ2419</f>
        <v>14</v>
      </c>
      <c r="S184" s="439">
        <f>[12]B!$I$2419</f>
        <v>19</v>
      </c>
      <c r="T184" s="439">
        <f>[12]B!$L$2419</f>
        <v>4</v>
      </c>
      <c r="U184" s="144"/>
      <c r="V184" s="97">
        <f>[12]B!AL2419</f>
        <v>3050645</v>
      </c>
    </row>
    <row r="185" spans="1:22" ht="15" customHeight="1" x14ac:dyDescent="0.2">
      <c r="A185" s="145" t="s">
        <v>273</v>
      </c>
      <c r="B185" s="146" t="s">
        <v>274</v>
      </c>
      <c r="C185" s="279">
        <f>[12]B!C2541</f>
        <v>95</v>
      </c>
      <c r="D185" s="279">
        <f>[12]B!H2541</f>
        <v>87</v>
      </c>
      <c r="E185" s="282">
        <f>[12]B!I2541</f>
        <v>64</v>
      </c>
      <c r="F185" s="282">
        <f>[12]B!J2541</f>
        <v>23</v>
      </c>
      <c r="G185" s="282">
        <f>[12]B!K2541</f>
        <v>1</v>
      </c>
      <c r="H185" s="282">
        <f>[12]B!L2541</f>
        <v>4</v>
      </c>
      <c r="I185" s="282">
        <f>[12]B!M2541</f>
        <v>3</v>
      </c>
      <c r="J185" s="282">
        <f>[12]B!N2541</f>
        <v>0</v>
      </c>
      <c r="K185" s="280">
        <v>0</v>
      </c>
      <c r="L185" s="282">
        <f>[12]B!AD2541</f>
        <v>0</v>
      </c>
      <c r="M185" s="282">
        <f>[12]B!AE2541</f>
        <v>0</v>
      </c>
      <c r="N185" s="282">
        <f>[12]B!AF2541</f>
        <v>0</v>
      </c>
      <c r="O185" s="282">
        <f>[12]B!AG2541</f>
        <v>18</v>
      </c>
      <c r="P185" s="282">
        <f>[12]B!AH2541</f>
        <v>0</v>
      </c>
      <c r="Q185" s="282">
        <f>[12]B!AI2541</f>
        <v>0</v>
      </c>
      <c r="R185" s="282">
        <f>[12]B!AJ2541</f>
        <v>24</v>
      </c>
      <c r="S185" s="439">
        <f>[12]B!$I$2541</f>
        <v>64</v>
      </c>
      <c r="T185" s="439">
        <f>[12]B!$L$2541</f>
        <v>4</v>
      </c>
      <c r="U185" s="144"/>
      <c r="V185" s="97">
        <f>[12]B!AL2541</f>
        <v>14110720</v>
      </c>
    </row>
    <row r="186" spans="1:22" ht="15" customHeight="1" x14ac:dyDescent="0.2">
      <c r="A186" s="145" t="s">
        <v>275</v>
      </c>
      <c r="B186" s="146" t="s">
        <v>276</v>
      </c>
      <c r="C186" s="279">
        <f>[12]B!C2575</f>
        <v>17</v>
      </c>
      <c r="D186" s="279">
        <f>[12]B!H2575</f>
        <v>15</v>
      </c>
      <c r="E186" s="282">
        <f>[12]B!I2575</f>
        <v>13</v>
      </c>
      <c r="F186" s="282">
        <f>[12]B!J2575</f>
        <v>2</v>
      </c>
      <c r="G186" s="282">
        <f>[12]B!K2575</f>
        <v>0</v>
      </c>
      <c r="H186" s="282">
        <f>[12]B!L2575</f>
        <v>1</v>
      </c>
      <c r="I186" s="282">
        <f>[12]B!M2575</f>
        <v>1</v>
      </c>
      <c r="J186" s="282">
        <f>[12]B!N2575</f>
        <v>0</v>
      </c>
      <c r="K186" s="280">
        <v>0</v>
      </c>
      <c r="L186" s="282">
        <f>[12]B!AD2575</f>
        <v>0</v>
      </c>
      <c r="M186" s="282">
        <f>[12]B!AE2575</f>
        <v>0</v>
      </c>
      <c r="N186" s="282">
        <f>[12]B!AF2575</f>
        <v>0</v>
      </c>
      <c r="O186" s="282">
        <f>[12]B!AG2575</f>
        <v>0</v>
      </c>
      <c r="P186" s="282">
        <f>[12]B!AH2575</f>
        <v>0</v>
      </c>
      <c r="Q186" s="282">
        <f>[12]B!AI2575</f>
        <v>0</v>
      </c>
      <c r="R186" s="282">
        <f>[12]B!AJ2575</f>
        <v>2</v>
      </c>
      <c r="S186" s="439">
        <f>[12]B!$I$2575</f>
        <v>13</v>
      </c>
      <c r="T186" s="439">
        <f>[12]B!$L$2575</f>
        <v>1</v>
      </c>
      <c r="U186" s="144"/>
      <c r="V186" s="97">
        <f>[12]B!AL2575</f>
        <v>2735785</v>
      </c>
    </row>
    <row r="187" spans="1:22" ht="15" customHeight="1" x14ac:dyDescent="0.2">
      <c r="A187" s="145" t="s">
        <v>277</v>
      </c>
      <c r="B187" s="146" t="s">
        <v>278</v>
      </c>
      <c r="C187" s="279">
        <f>[12]B!C2615</f>
        <v>66</v>
      </c>
      <c r="D187" s="279">
        <f>[12]B!H2615</f>
        <v>57</v>
      </c>
      <c r="E187" s="282">
        <f>[12]B!I2615</f>
        <v>37</v>
      </c>
      <c r="F187" s="282">
        <f>[12]B!J2615</f>
        <v>20</v>
      </c>
      <c r="G187" s="282">
        <f>[12]B!K2615</f>
        <v>1</v>
      </c>
      <c r="H187" s="282">
        <f>[12]B!L2615</f>
        <v>3</v>
      </c>
      <c r="I187" s="282">
        <f>[12]B!M2615</f>
        <v>5</v>
      </c>
      <c r="J187" s="282">
        <f>[12]B!N2615</f>
        <v>0</v>
      </c>
      <c r="K187" s="280">
        <v>1</v>
      </c>
      <c r="L187" s="282">
        <f>[12]B!AD2615</f>
        <v>0</v>
      </c>
      <c r="M187" s="282">
        <f>[12]B!AE2615</f>
        <v>0</v>
      </c>
      <c r="N187" s="282">
        <f>[12]B!AF2615</f>
        <v>0</v>
      </c>
      <c r="O187" s="282">
        <f>[12]B!AG2615</f>
        <v>0</v>
      </c>
      <c r="P187" s="282">
        <f>[12]B!AH2615</f>
        <v>0</v>
      </c>
      <c r="Q187" s="282">
        <f>[12]B!AI2615</f>
        <v>0</v>
      </c>
      <c r="R187" s="282">
        <f>[12]B!AJ2615</f>
        <v>21</v>
      </c>
      <c r="S187" s="439">
        <f>[12]B!$I$2615</f>
        <v>37</v>
      </c>
      <c r="T187" s="439">
        <f>[12]B!$L$2615</f>
        <v>3</v>
      </c>
      <c r="U187" s="144"/>
      <c r="V187" s="97">
        <f>[12]B!AL2615</f>
        <v>7391835</v>
      </c>
    </row>
    <row r="188" spans="1:22" ht="15" customHeight="1" x14ac:dyDescent="0.2">
      <c r="A188" s="147" t="s">
        <v>279</v>
      </c>
      <c r="B188" s="146" t="s">
        <v>280</v>
      </c>
      <c r="C188" s="285">
        <f>SUM(C189:C191)</f>
        <v>74</v>
      </c>
      <c r="D188" s="285">
        <f t="shared" ref="D188:J188" si="7">SUM(D189:D191)</f>
        <v>72</v>
      </c>
      <c r="E188" s="285">
        <f t="shared" si="7"/>
        <v>21</v>
      </c>
      <c r="F188" s="285">
        <f t="shared" si="7"/>
        <v>51</v>
      </c>
      <c r="G188" s="285">
        <f t="shared" si="7"/>
        <v>2</v>
      </c>
      <c r="H188" s="285">
        <f t="shared" si="7"/>
        <v>0</v>
      </c>
      <c r="I188" s="285">
        <f t="shared" si="7"/>
        <v>0</v>
      </c>
      <c r="J188" s="285">
        <f t="shared" si="7"/>
        <v>0</v>
      </c>
      <c r="K188" s="284"/>
      <c r="L188" s="285">
        <f>SUM(L189:L191)</f>
        <v>0</v>
      </c>
      <c r="M188" s="285">
        <f t="shared" ref="M188:R188" si="8">SUM(M189:M191)</f>
        <v>0</v>
      </c>
      <c r="N188" s="285">
        <f t="shared" si="8"/>
        <v>0</v>
      </c>
      <c r="O188" s="285">
        <f t="shared" si="8"/>
        <v>0</v>
      </c>
      <c r="P188" s="285">
        <f t="shared" si="8"/>
        <v>0</v>
      </c>
      <c r="Q188" s="285">
        <f t="shared" si="8"/>
        <v>0</v>
      </c>
      <c r="R188" s="285">
        <f t="shared" si="8"/>
        <v>52</v>
      </c>
      <c r="S188" s="440">
        <f>SUM(S189:S191)</f>
        <v>21</v>
      </c>
      <c r="T188" s="440">
        <f>SUM(T189:T191)</f>
        <v>0</v>
      </c>
      <c r="U188" s="144"/>
      <c r="V188" s="148">
        <f>SUM(V189:V191)</f>
        <v>3306030</v>
      </c>
    </row>
    <row r="189" spans="1:22" ht="15" customHeight="1" x14ac:dyDescent="0.2">
      <c r="A189" s="149"/>
      <c r="B189" s="150" t="s">
        <v>281</v>
      </c>
      <c r="C189" s="286">
        <f>[12]B!C2621</f>
        <v>74</v>
      </c>
      <c r="D189" s="286">
        <f>[12]B!H2621</f>
        <v>72</v>
      </c>
      <c r="E189" s="282">
        <f>[12]B!I2621</f>
        <v>21</v>
      </c>
      <c r="F189" s="282">
        <f>[12]B!J2621</f>
        <v>51</v>
      </c>
      <c r="G189" s="282">
        <f>[12]B!K2621</f>
        <v>2</v>
      </c>
      <c r="H189" s="282">
        <f>[12]B!L2621</f>
        <v>0</v>
      </c>
      <c r="I189" s="282">
        <f>[12]B!M2621</f>
        <v>0</v>
      </c>
      <c r="J189" s="282">
        <f>[12]B!N2621</f>
        <v>0</v>
      </c>
      <c r="K189" s="284"/>
      <c r="L189" s="282">
        <f>[12]B!AD2621</f>
        <v>0</v>
      </c>
      <c r="M189" s="282">
        <f>[12]B!AE2621</f>
        <v>0</v>
      </c>
      <c r="N189" s="282">
        <f>[12]B!AF2621</f>
        <v>0</v>
      </c>
      <c r="O189" s="282">
        <f>[12]B!AG2621</f>
        <v>0</v>
      </c>
      <c r="P189" s="282">
        <f>[12]B!AH2621</f>
        <v>0</v>
      </c>
      <c r="Q189" s="282">
        <f>[12]B!AI2621</f>
        <v>0</v>
      </c>
      <c r="R189" s="282">
        <f>[12]B!AJ2621</f>
        <v>52</v>
      </c>
      <c r="S189" s="439">
        <f>[12]B!$I$2621</f>
        <v>21</v>
      </c>
      <c r="T189" s="439">
        <f>[12]B!$L$2621</f>
        <v>0</v>
      </c>
      <c r="U189" s="144"/>
      <c r="V189" s="97">
        <f>[12]B!$AL$2621</f>
        <v>3306030</v>
      </c>
    </row>
    <row r="190" spans="1:22" ht="15" customHeight="1" x14ac:dyDescent="0.2">
      <c r="A190" s="149"/>
      <c r="B190" s="150" t="s">
        <v>282</v>
      </c>
      <c r="C190" s="286">
        <f>[12]B!C2622</f>
        <v>0</v>
      </c>
      <c r="D190" s="286">
        <f>[12]B!H2622</f>
        <v>0</v>
      </c>
      <c r="E190" s="282">
        <f>[12]B!I2622</f>
        <v>0</v>
      </c>
      <c r="F190" s="282">
        <f>[12]B!J2622</f>
        <v>0</v>
      </c>
      <c r="G190" s="282">
        <f>[12]B!K2622</f>
        <v>0</v>
      </c>
      <c r="H190" s="282">
        <f>[12]B!L2622</f>
        <v>0</v>
      </c>
      <c r="I190" s="282">
        <f>[12]B!M2622</f>
        <v>0</v>
      </c>
      <c r="J190" s="282">
        <f>[12]B!N2622</f>
        <v>0</v>
      </c>
      <c r="K190" s="284"/>
      <c r="L190" s="282">
        <f>[12]B!AD2622</f>
        <v>0</v>
      </c>
      <c r="M190" s="282">
        <f>[12]B!AE2622</f>
        <v>0</v>
      </c>
      <c r="N190" s="282">
        <f>[12]B!AF2622</f>
        <v>0</v>
      </c>
      <c r="O190" s="282">
        <f>[12]B!AG2622</f>
        <v>0</v>
      </c>
      <c r="P190" s="282">
        <f>[12]B!AH2622</f>
        <v>0</v>
      </c>
      <c r="Q190" s="282">
        <f>[12]B!AI2622</f>
        <v>0</v>
      </c>
      <c r="R190" s="282">
        <f>[12]B!AJ2622</f>
        <v>0</v>
      </c>
      <c r="S190" s="439">
        <f>[12]B!$I$2622</f>
        <v>0</v>
      </c>
      <c r="T190" s="439">
        <f>[12]B!$L$2622</f>
        <v>0</v>
      </c>
      <c r="U190" s="144"/>
      <c r="V190" s="97">
        <f>[12]B!$AL$2622</f>
        <v>0</v>
      </c>
    </row>
    <row r="191" spans="1:22" ht="15" customHeight="1" x14ac:dyDescent="0.2">
      <c r="A191" s="149"/>
      <c r="B191" s="150" t="s">
        <v>283</v>
      </c>
      <c r="C191" s="439">
        <f>SUM([12]B!C2623:C2627)</f>
        <v>0</v>
      </c>
      <c r="D191" s="439">
        <f>SUM([12]B!H2623:H2627)</f>
        <v>0</v>
      </c>
      <c r="E191" s="441">
        <f>SUM([12]B!I2623:I2627)</f>
        <v>0</v>
      </c>
      <c r="F191" s="441">
        <f>SUM([12]B!J2623:J2627)</f>
        <v>0</v>
      </c>
      <c r="G191" s="441">
        <f>SUM([12]B!K2623:K2627)</f>
        <v>0</v>
      </c>
      <c r="H191" s="441">
        <f>SUM([12]B!L2623:L2627)</f>
        <v>0</v>
      </c>
      <c r="I191" s="441">
        <f>SUM([12]B!M2623:M2627)</f>
        <v>0</v>
      </c>
      <c r="J191" s="441">
        <f>SUM([12]B!N2623:N2627)</f>
        <v>0</v>
      </c>
      <c r="K191" s="284"/>
      <c r="L191" s="441">
        <f>SUM([12]B!AD2623:AD2627)</f>
        <v>0</v>
      </c>
      <c r="M191" s="441">
        <f>SUM([12]B!AE2623:AE2627)</f>
        <v>0</v>
      </c>
      <c r="N191" s="441">
        <f>SUM([12]B!AF2623:AF2627)</f>
        <v>0</v>
      </c>
      <c r="O191" s="441">
        <f>SUM([12]B!AG2623:AG2627)</f>
        <v>0</v>
      </c>
      <c r="P191" s="441">
        <f>SUM([12]B!AH2623:AH2627)</f>
        <v>0</v>
      </c>
      <c r="Q191" s="441">
        <f>SUM([12]B!AI2623:AI2627)</f>
        <v>0</v>
      </c>
      <c r="R191" s="441">
        <f>SUM([12]B!AJ2623:AJ2627)</f>
        <v>0</v>
      </c>
      <c r="S191" s="441">
        <f>SUM([12]B!I2623:I2627)</f>
        <v>0</v>
      </c>
      <c r="T191" s="441">
        <f>SUM([12]B!L2623:L2627)</f>
        <v>0</v>
      </c>
      <c r="U191" s="151"/>
      <c r="V191" s="441">
        <f>SUM([12]B!AL2623:AL2627)</f>
        <v>0</v>
      </c>
    </row>
    <row r="192" spans="1:22" ht="15" customHeight="1" x14ac:dyDescent="0.2">
      <c r="A192" s="145" t="s">
        <v>284</v>
      </c>
      <c r="B192" s="146" t="s">
        <v>285</v>
      </c>
      <c r="C192" s="279">
        <f>[12]B!C2858</f>
        <v>112</v>
      </c>
      <c r="D192" s="279">
        <f>[12]B!H2858</f>
        <v>102</v>
      </c>
      <c r="E192" s="282">
        <f>[12]B!I2858</f>
        <v>90</v>
      </c>
      <c r="F192" s="282">
        <f>[12]B!J2858</f>
        <v>12</v>
      </c>
      <c r="G192" s="282">
        <f>[12]B!K2858</f>
        <v>4</v>
      </c>
      <c r="H192" s="282">
        <f>[12]B!L2858</f>
        <v>6</v>
      </c>
      <c r="I192" s="282">
        <f>[12]B!M2858</f>
        <v>0</v>
      </c>
      <c r="J192" s="282">
        <f>[12]B!N2858</f>
        <v>0</v>
      </c>
      <c r="K192" s="280">
        <v>4</v>
      </c>
      <c r="L192" s="282">
        <f>[12]B!AD2858</f>
        <v>0</v>
      </c>
      <c r="M192" s="282">
        <f>[12]B!AE2858</f>
        <v>13</v>
      </c>
      <c r="N192" s="282">
        <f>[12]B!AF2858</f>
        <v>0</v>
      </c>
      <c r="O192" s="282">
        <f>[12]B!AG2858</f>
        <v>0</v>
      </c>
      <c r="P192" s="282">
        <f>[12]B!AH2858</f>
        <v>0</v>
      </c>
      <c r="Q192" s="282">
        <f>[12]B!AI2858</f>
        <v>0</v>
      </c>
      <c r="R192" s="282">
        <f>[12]B!AJ2858</f>
        <v>14</v>
      </c>
      <c r="S192" s="439">
        <f>[12]B!$I$2858</f>
        <v>90</v>
      </c>
      <c r="T192" s="439">
        <f>[12]B!$L$2858</f>
        <v>6</v>
      </c>
      <c r="U192" s="151"/>
      <c r="V192" s="100">
        <f>[12]B!$AL$2858</f>
        <v>40221230</v>
      </c>
    </row>
    <row r="193" spans="1:28" ht="15" customHeight="1" x14ac:dyDescent="0.2">
      <c r="A193" s="145" t="s">
        <v>286</v>
      </c>
      <c r="B193" s="146" t="s">
        <v>287</v>
      </c>
      <c r="C193" s="283">
        <f>SUM([12]B!C3084)</f>
        <v>74</v>
      </c>
      <c r="D193" s="283">
        <f>SUM([12]B!H3084)</f>
        <v>44</v>
      </c>
      <c r="E193" s="282">
        <f>SUM([12]B!I3084)</f>
        <v>44</v>
      </c>
      <c r="F193" s="282">
        <f>SUM([12]B!J3084)</f>
        <v>0</v>
      </c>
      <c r="G193" s="282">
        <f>SUM([12]B!K3084)</f>
        <v>0</v>
      </c>
      <c r="H193" s="282">
        <f>SUM([12]B!L3084)</f>
        <v>30</v>
      </c>
      <c r="I193" s="282">
        <f>SUM([12]B!M3084)</f>
        <v>0</v>
      </c>
      <c r="J193" s="282">
        <f>SUM([12]B!N3084)</f>
        <v>0</v>
      </c>
      <c r="K193" s="282">
        <v>72</v>
      </c>
      <c r="L193" s="282">
        <f>SUM([12]B!AD3084)</f>
        <v>0</v>
      </c>
      <c r="M193" s="282">
        <f>SUM([12]B!AE3084)</f>
        <v>0</v>
      </c>
      <c r="N193" s="282">
        <f>SUM([12]B!AF3084)</f>
        <v>0</v>
      </c>
      <c r="O193" s="282">
        <f>SUM([12]B!AG3084)</f>
        <v>0</v>
      </c>
      <c r="P193" s="282">
        <f>SUM([12]B!AH3084)</f>
        <v>0</v>
      </c>
      <c r="Q193" s="282">
        <f>SUM([12]B!AI3084)</f>
        <v>0</v>
      </c>
      <c r="R193" s="282">
        <f>SUM([12]B!AJ3084)</f>
        <v>0</v>
      </c>
      <c r="S193" s="439">
        <f>[12]B!$I$3084</f>
        <v>44</v>
      </c>
      <c r="T193" s="439">
        <f>[12]B!$L$3084</f>
        <v>30</v>
      </c>
      <c r="U193" s="151"/>
      <c r="V193" s="152">
        <f>[12]B!AL3084</f>
        <v>1385900</v>
      </c>
    </row>
    <row r="194" spans="1:28" ht="15" customHeight="1" x14ac:dyDescent="0.2">
      <c r="A194" s="153" t="s">
        <v>286</v>
      </c>
      <c r="B194" s="154" t="s">
        <v>288</v>
      </c>
      <c r="C194" s="287">
        <f>[12]B!C2870</f>
        <v>15</v>
      </c>
      <c r="D194" s="279">
        <f>[12]B!H2870</f>
        <v>11</v>
      </c>
      <c r="E194" s="288">
        <f>[12]B!I2870</f>
        <v>11</v>
      </c>
      <c r="F194" s="288">
        <f>[12]B!J2870</f>
        <v>0</v>
      </c>
      <c r="G194" s="288">
        <f>[12]B!K2870</f>
        <v>0</v>
      </c>
      <c r="H194" s="288">
        <f>[12]B!L2870</f>
        <v>4</v>
      </c>
      <c r="I194" s="288">
        <f>[12]B!M2870</f>
        <v>0</v>
      </c>
      <c r="J194" s="288">
        <f>[12]B!N2870</f>
        <v>0</v>
      </c>
      <c r="K194" s="289"/>
      <c r="L194" s="288">
        <f>[12]B!AD2870</f>
        <v>0</v>
      </c>
      <c r="M194" s="288">
        <f>[12]B!AE2870</f>
        <v>0</v>
      </c>
      <c r="N194" s="288">
        <f>[12]B!AF2870</f>
        <v>0</v>
      </c>
      <c r="O194" s="288">
        <f>[12]B!AG2870</f>
        <v>0</v>
      </c>
      <c r="P194" s="288">
        <f>[12]B!AH2870</f>
        <v>0</v>
      </c>
      <c r="Q194" s="288">
        <f>[12]B!AI2870</f>
        <v>0</v>
      </c>
      <c r="R194" s="288">
        <f>[12]B!AJ2870</f>
        <v>0</v>
      </c>
      <c r="S194" s="144"/>
      <c r="T194" s="144"/>
      <c r="U194" s="442">
        <f>[12]B!C2870</f>
        <v>15</v>
      </c>
      <c r="V194" s="442">
        <f>+([12]B!$AL2870)*0.75</f>
        <v>543180</v>
      </c>
    </row>
    <row r="195" spans="1:28" s="3" customFormat="1" ht="15" customHeight="1" x14ac:dyDescent="0.2">
      <c r="A195" s="610" t="s">
        <v>289</v>
      </c>
      <c r="B195" s="610"/>
      <c r="C195" s="290">
        <f>SUM(C175:C188)+C192+C193+C194</f>
        <v>1135</v>
      </c>
      <c r="D195" s="290">
        <f t="shared" ref="D195:J195" si="9">SUM(D175:D188)+D192+D193+D194</f>
        <v>962</v>
      </c>
      <c r="E195" s="290">
        <f t="shared" si="9"/>
        <v>765</v>
      </c>
      <c r="F195" s="290">
        <f t="shared" si="9"/>
        <v>197</v>
      </c>
      <c r="G195" s="290">
        <f t="shared" si="9"/>
        <v>17</v>
      </c>
      <c r="H195" s="290">
        <f t="shared" si="9"/>
        <v>133</v>
      </c>
      <c r="I195" s="290">
        <f t="shared" si="9"/>
        <v>21</v>
      </c>
      <c r="J195" s="290">
        <f t="shared" si="9"/>
        <v>2</v>
      </c>
      <c r="K195" s="290">
        <f>SUM(K176:K182)+K192+K193+K184+K185+K186+K187</f>
        <v>261</v>
      </c>
      <c r="L195" s="290">
        <f t="shared" ref="L195:R195" si="10">SUM(L175:L188)+L192+L193+L194</f>
        <v>32</v>
      </c>
      <c r="M195" s="290">
        <f t="shared" si="10"/>
        <v>122</v>
      </c>
      <c r="N195" s="290">
        <f t="shared" si="10"/>
        <v>0</v>
      </c>
      <c r="O195" s="290">
        <f t="shared" si="10"/>
        <v>46</v>
      </c>
      <c r="P195" s="290">
        <f t="shared" si="10"/>
        <v>0</v>
      </c>
      <c r="Q195" s="290">
        <f t="shared" si="10"/>
        <v>0</v>
      </c>
      <c r="R195" s="290">
        <f t="shared" si="10"/>
        <v>207</v>
      </c>
      <c r="S195" s="443">
        <f>SUM(S175:S188)+S192+S193</f>
        <v>754</v>
      </c>
      <c r="T195" s="443">
        <f>SUM(T175:T188)+T192+T193</f>
        <v>129</v>
      </c>
      <c r="U195" s="442">
        <f>SUM(U194)</f>
        <v>15</v>
      </c>
      <c r="V195" s="102">
        <f>SUM(V175:V188)+V192+V193+V194</f>
        <v>225231465</v>
      </c>
    </row>
    <row r="196" spans="1:28" ht="24.95" customHeight="1" x14ac:dyDescent="0.2">
      <c r="A196" s="648" t="s">
        <v>290</v>
      </c>
      <c r="B196" s="648"/>
      <c r="C196" s="648"/>
      <c r="D196" s="648"/>
      <c r="E196" s="648"/>
      <c r="F196" s="648"/>
    </row>
    <row r="197" spans="1:28" ht="51" customHeight="1" x14ac:dyDescent="0.2">
      <c r="A197" s="550" t="s">
        <v>291</v>
      </c>
      <c r="B197" s="625"/>
      <c r="C197" s="556" t="s">
        <v>160</v>
      </c>
      <c r="D197" s="556" t="s">
        <v>292</v>
      </c>
      <c r="E197" s="596" t="s">
        <v>293</v>
      </c>
      <c r="F197" s="596" t="s">
        <v>294</v>
      </c>
      <c r="G197" s="500" t="s">
        <v>295</v>
      </c>
      <c r="H197" s="500" t="s">
        <v>296</v>
      </c>
      <c r="I197" s="500" t="s">
        <v>297</v>
      </c>
      <c r="J197" s="291" t="s">
        <v>297</v>
      </c>
    </row>
    <row r="198" spans="1:28" ht="32.25" customHeight="1" x14ac:dyDescent="0.2">
      <c r="A198" s="554"/>
      <c r="B198" s="627"/>
      <c r="C198" s="558"/>
      <c r="D198" s="558"/>
      <c r="E198" s="598"/>
      <c r="F198" s="598"/>
      <c r="G198" s="292" t="s">
        <v>293</v>
      </c>
      <c r="H198" s="292" t="s">
        <v>294</v>
      </c>
      <c r="I198" s="292" t="s">
        <v>293</v>
      </c>
      <c r="J198" s="293" t="s">
        <v>294</v>
      </c>
      <c r="S198" s="3"/>
      <c r="T198" s="3"/>
      <c r="U198" s="3"/>
      <c r="V198" s="3"/>
    </row>
    <row r="199" spans="1:28" ht="15" customHeight="1" x14ac:dyDescent="0.2">
      <c r="A199" s="604" t="s">
        <v>298</v>
      </c>
      <c r="B199" s="643"/>
      <c r="C199" s="445">
        <f>SUM(E199:F199)</f>
        <v>374</v>
      </c>
      <c r="D199" s="294">
        <v>237</v>
      </c>
      <c r="E199" s="295">
        <f>SUM([12]B!P1380,[12]B!P1514,[12]B!P1696,[12]B!P1760,[12]B!P1834,[12]B!P1877,[12]B!P2093,[12]B!P2103,[12]B!P2190,[12]B!P2379,[12]B!P2419,[12]B!P2541,[12]B!P2575,[12]B!P2615,[12]B!P2631,[12]B!P2858,[12]B!P2870,[12]B!P3073)</f>
        <v>58</v>
      </c>
      <c r="F199" s="295">
        <f>SUM([12]B!Q1380,[12]B!Q1514,[12]B!Q1696,[12]B!Q1760,[12]B!Q1834,[12]B!Q1877,[12]B!Q2093,[12]B!Q2103,[12]B!Q2190,[12]B!Q2379,[12]B!Q2419,[12]B!Q2541,[12]B!Q2575,[12]B!Q2615,[12]B!Q2631,[12]B!Q2858,[12]B!Q2870,[12]B!Q3073)</f>
        <v>316</v>
      </c>
      <c r="G199" s="294"/>
      <c r="H199" s="296"/>
      <c r="I199" s="296"/>
      <c r="J199" s="297"/>
      <c r="K199" s="158" t="str">
        <f>AA199</f>
        <v/>
      </c>
      <c r="AA199" s="159" t="str">
        <f>IF(C199&lt;D199,"Beneficiarios MAI no puede ser mayor al TOTAL","")</f>
        <v/>
      </c>
      <c r="AB199" s="159">
        <f>IF(C199&lt;D199,1,0)</f>
        <v>0</v>
      </c>
    </row>
    <row r="200" spans="1:28" ht="15" customHeight="1" x14ac:dyDescent="0.2">
      <c r="A200" s="644" t="s">
        <v>299</v>
      </c>
      <c r="B200" s="645"/>
      <c r="C200" s="445">
        <f>SUM(E200:F200)</f>
        <v>356</v>
      </c>
      <c r="D200" s="298">
        <v>288</v>
      </c>
      <c r="E200" s="299">
        <f>SUM([12]B!S1380,[12]B!S1514,[12]B!S1696,[12]B!S1760,[12]B!S1834,[12]B!S1877,[12]B!S2093,[12]B!S2103,[12]B!S2190,[12]B!S2379,[12]B!S2419,[12]B!S2541,[12]B!S2575,[12]B!S2615,[12]B!S2631,[12]B!S2858,[12]B!S2870,[12]B!S3073)</f>
        <v>75</v>
      </c>
      <c r="F200" s="299">
        <f>SUM([12]B!T1380,[12]B!T1514,[12]B!T1696,[12]B!T1760,[12]B!T1834,[12]B!T1877,[12]B!T2093,[12]B!T2103,[12]B!T2190,[12]B!T2379,[12]B!T2419,[12]B!T2541,[12]B!T2575,[12]B!T2615,[12]B!T2631,[12]B!T2858,[12]B!T2870,[12]B!T3073)</f>
        <v>281</v>
      </c>
      <c r="G200" s="298"/>
      <c r="H200" s="300"/>
      <c r="I200" s="300"/>
      <c r="J200" s="300"/>
      <c r="K200" s="158" t="str">
        <f>AA200</f>
        <v/>
      </c>
      <c r="S200" s="3"/>
      <c r="T200" s="3"/>
      <c r="V200" s="3"/>
      <c r="AA200" s="159" t="str">
        <f>IF(C200&lt;D200,"Beneficiarios MAI no puede ser mayor al TOTAL","")</f>
        <v/>
      </c>
      <c r="AB200" s="159">
        <f>IF(C200&lt;D200,1,0)</f>
        <v>0</v>
      </c>
    </row>
    <row r="201" spans="1:28" ht="15" customHeight="1" x14ac:dyDescent="0.2">
      <c r="A201" s="646" t="s">
        <v>300</v>
      </c>
      <c r="B201" s="160" t="s">
        <v>301</v>
      </c>
      <c r="C201" s="445">
        <f>SUM(E201:F201)</f>
        <v>142</v>
      </c>
      <c r="D201" s="294">
        <v>129</v>
      </c>
      <c r="E201" s="295">
        <f>SUM([12]B!Y1380,[12]B!Y1514,[12]B!Y1696,[12]B!Y1760,[12]B!Y1834,[12]B!Y1877,[12]B!Y2093,[12]B!Y2103,[12]B!Y2190,[12]B!Y2379,[12]B!Y2419,[12]B!Y2541,[12]B!Y2575,[12]B!Y2615,[12]B!Y2631,[12]B!Y2858,[12]B!Y2870,[12]B!Y3073)</f>
        <v>11</v>
      </c>
      <c r="F201" s="295">
        <f>SUM([12]B!Z1380,[12]B!Z1514,[12]B!Z1696,[12]B!Z1760,[12]B!Z1834,[12]B!Z1877,[12]B!Z2093,[12]B!Z2103,[12]B!Z2190,[12]B!Z2379,[12]B!Z2419,[12]B!Z2541,[12]B!Z2575,[12]B!Z2615,[12]B!Z2631,[12]B!Z2858,[12]B!Z2870,[12]B!Z3073)</f>
        <v>131</v>
      </c>
      <c r="G201" s="294"/>
      <c r="H201" s="296"/>
      <c r="I201" s="296"/>
      <c r="J201" s="296"/>
      <c r="K201" s="158" t="str">
        <f>AA201</f>
        <v/>
      </c>
      <c r="AA201" s="159" t="str">
        <f>IF(C201&lt;D201,"Beneficiarios MAI no puede ser mayor al TOTAL","")</f>
        <v/>
      </c>
      <c r="AB201" s="159">
        <f>IF(C201&lt;D201,1,0)</f>
        <v>0</v>
      </c>
    </row>
    <row r="202" spans="1:28" ht="15" customHeight="1" x14ac:dyDescent="0.2">
      <c r="A202" s="647"/>
      <c r="B202" s="161" t="s">
        <v>302</v>
      </c>
      <c r="C202" s="446">
        <f>SUM(E202:F202)</f>
        <v>2</v>
      </c>
      <c r="D202" s="301">
        <v>1</v>
      </c>
      <c r="E202" s="302">
        <f>SUM([12]B!V1380,[12]B!V1514,[12]B!V1696,[12]B!V1760,[12]B!V1834,[12]B!V1877,[12]B!V2093,[12]B!V2103,[12]B!V2190,[12]B!V2379,[12]B!V2419,[12]B!V2541,[12]B!V2575,[12]B!V2615,[12]B!V2631,[12]B!V2858,[12]B!V2870,[12]B!V3073)</f>
        <v>1</v>
      </c>
      <c r="F202" s="302">
        <f>SUM([12]B!W1380,[12]B!W1514,[12]B!W1696,[12]B!W1760,[12]B!W1834,[12]B!W1877,[12]B!W2093,[12]B!W2103,[12]B!W2190,[12]B!W2379,[12]B!W2419,[12]B!W2541,[12]B!W2575,[12]B!W2615,[12]B!W2631,[12]B!W2858,[12]B!W2870,[12]B!W3073)</f>
        <v>1</v>
      </c>
      <c r="G202" s="301"/>
      <c r="H202" s="303"/>
      <c r="I202" s="303"/>
      <c r="J202" s="303"/>
      <c r="K202" s="158" t="str">
        <f>AA202</f>
        <v/>
      </c>
      <c r="AA202" s="159" t="str">
        <f>IF(C202&lt;D202,"Beneficiarios MAI no puede ser mayor al TOTAL","")</f>
        <v/>
      </c>
      <c r="AB202" s="159">
        <f>IF(C202&lt;D202,1,0)</f>
        <v>0</v>
      </c>
    </row>
    <row r="203" spans="1:28" ht="24.95" customHeight="1" x14ac:dyDescent="0.2">
      <c r="A203" s="648" t="s">
        <v>303</v>
      </c>
      <c r="B203" s="648"/>
      <c r="C203" s="502"/>
      <c r="D203" s="502"/>
      <c r="E203" s="2"/>
      <c r="F203" s="2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</row>
    <row r="204" spans="1:28" ht="29.25" customHeight="1" x14ac:dyDescent="0.2">
      <c r="A204" s="649" t="s">
        <v>304</v>
      </c>
      <c r="B204" s="650"/>
      <c r="C204" s="556" t="s">
        <v>5</v>
      </c>
      <c r="D204" s="574" t="s">
        <v>6</v>
      </c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74"/>
    </row>
    <row r="205" spans="1:28" ht="20.25" customHeight="1" x14ac:dyDescent="0.2">
      <c r="A205" s="651"/>
      <c r="B205" s="652"/>
      <c r="C205" s="558"/>
      <c r="D205" s="575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74"/>
    </row>
    <row r="206" spans="1:28" ht="15" customHeight="1" x14ac:dyDescent="0.2">
      <c r="A206" s="660" t="s">
        <v>305</v>
      </c>
      <c r="B206" s="661"/>
      <c r="C206" s="447">
        <f>[12]B!C2862</f>
        <v>9</v>
      </c>
      <c r="D206" s="448">
        <f>[12]B!I2862</f>
        <v>9</v>
      </c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74"/>
      <c r="U206" s="74"/>
    </row>
    <row r="207" spans="1:28" ht="15" customHeight="1" x14ac:dyDescent="0.2">
      <c r="A207" s="662" t="s">
        <v>306</v>
      </c>
      <c r="B207" s="662"/>
      <c r="C207" s="449">
        <f>SUM([12]B!C2861+[12]B!C2863)</f>
        <v>2</v>
      </c>
      <c r="D207" s="450">
        <f>[12]B!I2861+[12]B!I2863</f>
        <v>2</v>
      </c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74"/>
    </row>
    <row r="208" spans="1:28" ht="24.95" customHeight="1" x14ac:dyDescent="0.2">
      <c r="A208" s="663" t="s">
        <v>307</v>
      </c>
      <c r="B208" s="663"/>
      <c r="C208" s="496"/>
      <c r="D208" s="304"/>
      <c r="E208" s="304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74"/>
      <c r="S208" s="260"/>
      <c r="T208" s="260"/>
    </row>
    <row r="209" spans="1:22" ht="24.95" customHeight="1" x14ac:dyDescent="0.2">
      <c r="A209" s="664" t="s">
        <v>229</v>
      </c>
      <c r="B209" s="664"/>
      <c r="C209" s="556" t="s">
        <v>160</v>
      </c>
      <c r="D209" s="588" t="s">
        <v>230</v>
      </c>
      <c r="E209" s="589"/>
      <c r="F209" s="589"/>
      <c r="G209" s="589"/>
      <c r="H209" s="590" t="s">
        <v>172</v>
      </c>
      <c r="I209" s="591"/>
      <c r="J209" s="592"/>
      <c r="K209" s="665" t="s">
        <v>173</v>
      </c>
      <c r="L209" s="614"/>
      <c r="M209" s="614"/>
      <c r="N209" s="596" t="s">
        <v>174</v>
      </c>
      <c r="O209" s="599" t="s">
        <v>175</v>
      </c>
      <c r="P209" s="600"/>
      <c r="Q209" s="568" t="s">
        <v>176</v>
      </c>
    </row>
    <row r="210" spans="1:22" s="84" customFormat="1" ht="20.100000000000001" customHeight="1" x14ac:dyDescent="0.2">
      <c r="A210" s="664"/>
      <c r="B210" s="664"/>
      <c r="C210" s="557"/>
      <c r="D210" s="615" t="s">
        <v>178</v>
      </c>
      <c r="E210" s="621" t="s">
        <v>179</v>
      </c>
      <c r="F210" s="621"/>
      <c r="G210" s="578" t="s">
        <v>239</v>
      </c>
      <c r="H210" s="580" t="s">
        <v>181</v>
      </c>
      <c r="I210" s="582" t="s">
        <v>182</v>
      </c>
      <c r="J210" s="584" t="s">
        <v>183</v>
      </c>
      <c r="K210" s="586" t="s">
        <v>308</v>
      </c>
      <c r="L210" s="587" t="s">
        <v>185</v>
      </c>
      <c r="M210" s="601" t="s">
        <v>186</v>
      </c>
      <c r="N210" s="597"/>
      <c r="O210" s="602" t="s">
        <v>187</v>
      </c>
      <c r="P210" s="603" t="s">
        <v>188</v>
      </c>
      <c r="Q210" s="569"/>
      <c r="S210" s="5"/>
      <c r="T210" s="5"/>
      <c r="U210" s="5"/>
      <c r="V210" s="5"/>
    </row>
    <row r="211" spans="1:22" s="84" customFormat="1" ht="20.100000000000001" customHeight="1" x14ac:dyDescent="0.2">
      <c r="A211" s="664"/>
      <c r="B211" s="664"/>
      <c r="C211" s="558"/>
      <c r="D211" s="616"/>
      <c r="E211" s="121" t="s">
        <v>189</v>
      </c>
      <c r="F211" s="89" t="s">
        <v>190</v>
      </c>
      <c r="G211" s="579"/>
      <c r="H211" s="581"/>
      <c r="I211" s="583"/>
      <c r="J211" s="585"/>
      <c r="K211" s="586"/>
      <c r="L211" s="587"/>
      <c r="M211" s="601"/>
      <c r="N211" s="598"/>
      <c r="O211" s="602"/>
      <c r="P211" s="603"/>
      <c r="Q211" s="570"/>
      <c r="S211" s="5"/>
      <c r="T211" s="5"/>
      <c r="U211" s="5"/>
      <c r="V211" s="5"/>
    </row>
    <row r="212" spans="1:22" ht="15" customHeight="1" x14ac:dyDescent="0.2">
      <c r="A212" s="667" t="s">
        <v>309</v>
      </c>
      <c r="B212" s="165" t="s">
        <v>310</v>
      </c>
      <c r="C212" s="165">
        <f>SUM([12]B!C1242:C1282)</f>
        <v>39</v>
      </c>
      <c r="D212" s="165">
        <f>SUM([12]B!D1242:D1285)</f>
        <v>39</v>
      </c>
      <c r="E212" s="165">
        <f>SUM([12]B!E1242:E1285)</f>
        <v>39</v>
      </c>
      <c r="F212" s="165">
        <f>SUM([12]B!F1242:F1285)</f>
        <v>0</v>
      </c>
      <c r="G212" s="165">
        <f>SUM([12]B!G1242:G1285)</f>
        <v>0</v>
      </c>
      <c r="H212" s="165">
        <f>SUM([12]B!AA1242:AA1285)</f>
        <v>5</v>
      </c>
      <c r="I212" s="165">
        <f>SUM([12]B!AB1242:AB1285)</f>
        <v>34</v>
      </c>
      <c r="J212" s="165">
        <f>SUM([12]B!AC1242:AC1285)</f>
        <v>0</v>
      </c>
      <c r="K212" s="165">
        <f>SUM([12]B!AD1242:AD1285)</f>
        <v>0</v>
      </c>
      <c r="L212" s="165">
        <f>SUM([12]B!AE1242:AE1285)</f>
        <v>0</v>
      </c>
      <c r="M212" s="165">
        <f>SUM([12]B!AF1242:AF1285)</f>
        <v>0</v>
      </c>
      <c r="N212" s="165">
        <f>SUM([12]B!AG1242:AG1285)</f>
        <v>0</v>
      </c>
      <c r="O212" s="165">
        <f>SUM([12]B!AH1242:AH1285)</f>
        <v>0</v>
      </c>
      <c r="P212" s="165">
        <f>SUM([12]B!AI1242:AI1285)</f>
        <v>0</v>
      </c>
      <c r="Q212" s="165">
        <f>SUM([12]B!AJ1242:AJ1285)</f>
        <v>0</v>
      </c>
    </row>
    <row r="213" spans="1:22" ht="15" customHeight="1" x14ac:dyDescent="0.2">
      <c r="A213" s="563"/>
      <c r="B213" s="166" t="s">
        <v>311</v>
      </c>
      <c r="C213" s="305">
        <f>SUM([12]B!C1283:C1297)</f>
        <v>2</v>
      </c>
      <c r="D213" s="305">
        <f>SUM([12]B!D1286:D1297)</f>
        <v>2</v>
      </c>
      <c r="E213" s="305">
        <f>SUM([12]B!E1286:E1297)</f>
        <v>2</v>
      </c>
      <c r="F213" s="305">
        <f>SUM([12]B!F1286:F1297)</f>
        <v>0</v>
      </c>
      <c r="G213" s="305">
        <f>SUM([12]B!G1286:G1297)</f>
        <v>0</v>
      </c>
      <c r="H213" s="305">
        <f>SUM([12]B!AA1286:AA1297)</f>
        <v>0</v>
      </c>
      <c r="I213" s="305">
        <f>SUM([12]B!AB1286:AB1297)</f>
        <v>0</v>
      </c>
      <c r="J213" s="305">
        <f>SUM([12]B!AC1286:AC1297)</f>
        <v>2</v>
      </c>
      <c r="K213" s="305">
        <f>SUM([12]B!AD1286:AD1297)</f>
        <v>0</v>
      </c>
      <c r="L213" s="305">
        <f>SUM([12]B!AE1286:AE1297)</f>
        <v>0</v>
      </c>
      <c r="M213" s="305">
        <f>SUM([12]B!AF1286:AF1297)</f>
        <v>0</v>
      </c>
      <c r="N213" s="305">
        <f>SUM([12]B!AG1286:AG1297)</f>
        <v>0</v>
      </c>
      <c r="O213" s="305">
        <f>SUM([12]B!AH1286:AH1297)</f>
        <v>0</v>
      </c>
      <c r="P213" s="305">
        <f>SUM([12]B!AI1286:AI1297)</f>
        <v>0</v>
      </c>
      <c r="Q213" s="305">
        <f>SUM([12]B!AJ1286:AJ1297)</f>
        <v>0</v>
      </c>
      <c r="U213" s="84"/>
      <c r="V213" s="84"/>
    </row>
    <row r="214" spans="1:22" ht="15" customHeight="1" x14ac:dyDescent="0.2">
      <c r="A214" s="668"/>
      <c r="B214" s="494" t="s">
        <v>160</v>
      </c>
      <c r="C214" s="168">
        <f>SUM(C212:C213)</f>
        <v>41</v>
      </c>
      <c r="D214" s="306">
        <f>SUM(D212:D213)</f>
        <v>41</v>
      </c>
      <c r="E214" s="307">
        <f t="shared" ref="E214:Q214" si="11">SUM(E212:E213)</f>
        <v>41</v>
      </c>
      <c r="F214" s="308">
        <f t="shared" si="11"/>
        <v>0</v>
      </c>
      <c r="G214" s="309">
        <f t="shared" si="11"/>
        <v>0</v>
      </c>
      <c r="H214" s="307">
        <f t="shared" si="11"/>
        <v>5</v>
      </c>
      <c r="I214" s="310">
        <f t="shared" si="11"/>
        <v>34</v>
      </c>
      <c r="J214" s="308">
        <f t="shared" si="11"/>
        <v>2</v>
      </c>
      <c r="K214" s="307">
        <f t="shared" si="11"/>
        <v>0</v>
      </c>
      <c r="L214" s="310">
        <f t="shared" si="11"/>
        <v>0</v>
      </c>
      <c r="M214" s="308">
        <f t="shared" si="11"/>
        <v>0</v>
      </c>
      <c r="N214" s="308">
        <f t="shared" si="11"/>
        <v>0</v>
      </c>
      <c r="O214" s="307">
        <f t="shared" si="11"/>
        <v>0</v>
      </c>
      <c r="P214" s="308">
        <f t="shared" si="11"/>
        <v>0</v>
      </c>
      <c r="Q214" s="306">
        <f t="shared" si="11"/>
        <v>0</v>
      </c>
      <c r="U214" s="84"/>
      <c r="V214" s="84"/>
    </row>
    <row r="215" spans="1:22" ht="15" customHeight="1" x14ac:dyDescent="0.2">
      <c r="A215" s="667" t="s">
        <v>312</v>
      </c>
      <c r="B215" s="165" t="s">
        <v>310</v>
      </c>
      <c r="C215" s="493">
        <f>SUM([12]B!C1382:C1420)</f>
        <v>543</v>
      </c>
      <c r="D215" s="493">
        <f>SUM([12]B!D1382:D1420)</f>
        <v>541</v>
      </c>
      <c r="E215" s="493">
        <f>SUM([12]B!E1382:E1420)</f>
        <v>539</v>
      </c>
      <c r="F215" s="493">
        <f>SUM([12]B!F1382:F1420)</f>
        <v>2</v>
      </c>
      <c r="G215" s="493">
        <f>SUM([12]B!G1382:G1420)</f>
        <v>2</v>
      </c>
      <c r="H215" s="493">
        <f>SUM([12]B!AA1382:AA1420)</f>
        <v>15</v>
      </c>
      <c r="I215" s="493">
        <f>SUM([12]B!AB1382:AB1420)</f>
        <v>528</v>
      </c>
      <c r="J215" s="493">
        <f>SUM([12]B!AC1382:AC1420)</f>
        <v>0</v>
      </c>
      <c r="K215" s="493">
        <f>SUM([12]B!AD1382:AD1420)</f>
        <v>0</v>
      </c>
      <c r="L215" s="493">
        <f>SUM([12]B!AE1382:AE1420)</f>
        <v>0</v>
      </c>
      <c r="M215" s="493">
        <f>SUM([12]B!AF1382:AF1420)</f>
        <v>0</v>
      </c>
      <c r="N215" s="493">
        <f>SUM([12]B!AG1382:AG1420)</f>
        <v>0</v>
      </c>
      <c r="O215" s="493">
        <f>SUM([12]B!AH1382:AH1420)</f>
        <v>0</v>
      </c>
      <c r="P215" s="493">
        <f>SUM([12]B!AI1382:AI1420)</f>
        <v>27</v>
      </c>
      <c r="Q215" s="169">
        <f>SUM([12]B!AJ1382:AJ1420)</f>
        <v>4</v>
      </c>
      <c r="S215" s="84"/>
      <c r="T215" s="84"/>
    </row>
    <row r="216" spans="1:22" ht="15" customHeight="1" x14ac:dyDescent="0.2">
      <c r="A216" s="563"/>
      <c r="B216" s="166" t="s">
        <v>313</v>
      </c>
      <c r="C216" s="311">
        <f>SUM([12]B!C1421:C1428)</f>
        <v>240</v>
      </c>
      <c r="D216" s="311">
        <f>SUM([12]B!D1421:D1428)</f>
        <v>240</v>
      </c>
      <c r="E216" s="311">
        <f>SUM([12]B!E1421:E1428)</f>
        <v>240</v>
      </c>
      <c r="F216" s="311">
        <f>SUM([12]B!F1421:F1428)</f>
        <v>0</v>
      </c>
      <c r="G216" s="311">
        <f>SUM([12]B!G1421:G1428)</f>
        <v>0</v>
      </c>
      <c r="H216" s="311">
        <f>SUM([12]B!AA1421:AA1428)</f>
        <v>0</v>
      </c>
      <c r="I216" s="311">
        <f>SUM([12]B!AB1421:AB1428)</f>
        <v>240</v>
      </c>
      <c r="J216" s="311">
        <f>SUM([12]B!AC1421:AC1428)</f>
        <v>0</v>
      </c>
      <c r="K216" s="311">
        <f>SUM([12]B!AD1421:AD1428)</f>
        <v>0</v>
      </c>
      <c r="L216" s="311">
        <f>SUM([12]B!AE1421:AE1428)</f>
        <v>0</v>
      </c>
      <c r="M216" s="311">
        <f>SUM([12]B!AF1421:AF1428)</f>
        <v>0</v>
      </c>
      <c r="N216" s="311">
        <f>SUM([12]B!AG1421:AG1428)</f>
        <v>0</v>
      </c>
      <c r="O216" s="311">
        <f>SUM([12]B!AH1421:AH1428)</f>
        <v>0</v>
      </c>
      <c r="P216" s="311">
        <f>SUM([12]B!AI1421:AI1428)</f>
        <v>0</v>
      </c>
      <c r="Q216" s="312">
        <f>SUM([12]B!AJ1421:AJ1428)</f>
        <v>0</v>
      </c>
      <c r="S216" s="84"/>
      <c r="T216" s="84"/>
    </row>
    <row r="217" spans="1:22" ht="15" customHeight="1" x14ac:dyDescent="0.2">
      <c r="A217" s="668"/>
      <c r="B217" s="494" t="s">
        <v>160</v>
      </c>
      <c r="C217" s="309">
        <f>SUM(C215:C216)</f>
        <v>783</v>
      </c>
      <c r="D217" s="309">
        <f>SUM(D215:D216)</f>
        <v>781</v>
      </c>
      <c r="E217" s="309">
        <f t="shared" ref="E217:Q217" si="12">SUM(E215:E216)</f>
        <v>779</v>
      </c>
      <c r="F217" s="309">
        <f t="shared" si="12"/>
        <v>2</v>
      </c>
      <c r="G217" s="309">
        <f t="shared" si="12"/>
        <v>2</v>
      </c>
      <c r="H217" s="309">
        <f t="shared" si="12"/>
        <v>15</v>
      </c>
      <c r="I217" s="309">
        <f t="shared" si="12"/>
        <v>768</v>
      </c>
      <c r="J217" s="309">
        <f t="shared" si="12"/>
        <v>0</v>
      </c>
      <c r="K217" s="309">
        <f t="shared" si="12"/>
        <v>0</v>
      </c>
      <c r="L217" s="309">
        <f t="shared" si="12"/>
        <v>0</v>
      </c>
      <c r="M217" s="309">
        <f t="shared" si="12"/>
        <v>0</v>
      </c>
      <c r="N217" s="309">
        <f t="shared" si="12"/>
        <v>0</v>
      </c>
      <c r="O217" s="309">
        <f t="shared" si="12"/>
        <v>0</v>
      </c>
      <c r="P217" s="309">
        <f t="shared" si="12"/>
        <v>27</v>
      </c>
      <c r="Q217" s="306">
        <f t="shared" si="12"/>
        <v>4</v>
      </c>
    </row>
    <row r="218" spans="1:22" ht="15" customHeight="1" x14ac:dyDescent="0.2">
      <c r="A218" s="667" t="s">
        <v>314</v>
      </c>
      <c r="B218" s="165" t="s">
        <v>310</v>
      </c>
      <c r="C218" s="311">
        <f>SUM([12]B!C1516:C1569)</f>
        <v>790</v>
      </c>
      <c r="D218" s="311">
        <f>SUM([12]B!D1516:D1569)</f>
        <v>790</v>
      </c>
      <c r="E218" s="311">
        <f>SUM([12]B!E1516:E1569)</f>
        <v>789</v>
      </c>
      <c r="F218" s="311">
        <f>SUM([12]B!F1516:F1564)</f>
        <v>1</v>
      </c>
      <c r="G218" s="311">
        <f>SUM([12]B!G1516:G1564)</f>
        <v>0</v>
      </c>
      <c r="H218" s="311">
        <f>SUM([12]B!AA1516:AA1564)</f>
        <v>555</v>
      </c>
      <c r="I218" s="311">
        <f>SUM([12]B!AB1516:AB1564)</f>
        <v>234</v>
      </c>
      <c r="J218" s="311">
        <f>SUM([12]B!AC1516:AC1564)</f>
        <v>1</v>
      </c>
      <c r="K218" s="311">
        <f>SUM([12]B!AD1516:AD1564)</f>
        <v>0</v>
      </c>
      <c r="L218" s="311">
        <f>SUM([12]B!AE1516:AE1564)</f>
        <v>0</v>
      </c>
      <c r="M218" s="311">
        <f>SUM([12]B!AF1516:AF1564)</f>
        <v>0</v>
      </c>
      <c r="N218" s="311">
        <f>SUM([12]B!AG1516:AG1564)</f>
        <v>0</v>
      </c>
      <c r="O218" s="311">
        <f>SUM([12]B!AH1516:AH1564)</f>
        <v>0</v>
      </c>
      <c r="P218" s="311">
        <f>SUM([12]B!AI1516:AI1564)</f>
        <v>0</v>
      </c>
      <c r="Q218" s="312">
        <f>SUM([12]B!AJ1516:AJ1564)</f>
        <v>1</v>
      </c>
    </row>
    <row r="219" spans="1:22" ht="15" customHeight="1" x14ac:dyDescent="0.2">
      <c r="A219" s="563"/>
      <c r="B219" s="170" t="s">
        <v>313</v>
      </c>
      <c r="C219" s="311">
        <f>SUM([12]B!C1570:C1585)</f>
        <v>3</v>
      </c>
      <c r="D219" s="311">
        <f>SUM([12]B!D1570:D1585)</f>
        <v>3</v>
      </c>
      <c r="E219" s="311">
        <f>SUM([12]B!E1570:E1585)</f>
        <v>3</v>
      </c>
      <c r="F219" s="311">
        <f>SUM([12]B!F1570:F1585)</f>
        <v>0</v>
      </c>
      <c r="G219" s="311">
        <f>SUM([12]B!G1570:G1585)</f>
        <v>0</v>
      </c>
      <c r="H219" s="311">
        <f>SUM([12]B!AA1570:AA1585)</f>
        <v>0</v>
      </c>
      <c r="I219" s="311">
        <f>SUM([12]B!AB1570:AB1585)</f>
        <v>3</v>
      </c>
      <c r="J219" s="311">
        <f>SUM([12]B!AC1570:AC1585)</f>
        <v>0</v>
      </c>
      <c r="K219" s="311">
        <f>SUM([12]B!AD1570:AD1585)</f>
        <v>0</v>
      </c>
      <c r="L219" s="311">
        <f>SUM([12]B!AE1570:AE1585)</f>
        <v>0</v>
      </c>
      <c r="M219" s="311">
        <f>SUM([12]B!AF1570:AF1585)</f>
        <v>0</v>
      </c>
      <c r="N219" s="311">
        <f>SUM([12]B!AG1570:AG1585)</f>
        <v>0</v>
      </c>
      <c r="O219" s="311">
        <f>SUM([12]B!AH1570:AH1585)</f>
        <v>0</v>
      </c>
      <c r="P219" s="311">
        <f>SUM([12]B!AI1570:AI1585)</f>
        <v>0</v>
      </c>
      <c r="Q219" s="312">
        <f>SUM([12]B!AJ1570:AJ1585)</f>
        <v>0</v>
      </c>
    </row>
    <row r="220" spans="1:22" ht="15" customHeight="1" x14ac:dyDescent="0.2">
      <c r="A220" s="668"/>
      <c r="B220" s="494" t="s">
        <v>160</v>
      </c>
      <c r="C220" s="309">
        <f>SUM(C218:C219)</f>
        <v>793</v>
      </c>
      <c r="D220" s="309">
        <f t="shared" ref="D220:Q220" si="13">SUM(D218:D219)</f>
        <v>793</v>
      </c>
      <c r="E220" s="309">
        <f t="shared" si="13"/>
        <v>792</v>
      </c>
      <c r="F220" s="309">
        <f t="shared" si="13"/>
        <v>1</v>
      </c>
      <c r="G220" s="309">
        <f t="shared" si="13"/>
        <v>0</v>
      </c>
      <c r="H220" s="309">
        <f t="shared" si="13"/>
        <v>555</v>
      </c>
      <c r="I220" s="309">
        <f t="shared" si="13"/>
        <v>237</v>
      </c>
      <c r="J220" s="309">
        <f t="shared" si="13"/>
        <v>1</v>
      </c>
      <c r="K220" s="309">
        <f t="shared" si="13"/>
        <v>0</v>
      </c>
      <c r="L220" s="309">
        <f t="shared" si="13"/>
        <v>0</v>
      </c>
      <c r="M220" s="309">
        <f t="shared" si="13"/>
        <v>0</v>
      </c>
      <c r="N220" s="309">
        <f t="shared" si="13"/>
        <v>0</v>
      </c>
      <c r="O220" s="309">
        <f t="shared" si="13"/>
        <v>0</v>
      </c>
      <c r="P220" s="309">
        <f t="shared" si="13"/>
        <v>0</v>
      </c>
      <c r="Q220" s="306">
        <f t="shared" si="13"/>
        <v>1</v>
      </c>
    </row>
    <row r="221" spans="1:22" ht="29.25" customHeight="1" x14ac:dyDescent="0.2">
      <c r="A221" s="492" t="s">
        <v>315</v>
      </c>
      <c r="B221" s="169" t="s">
        <v>310</v>
      </c>
      <c r="C221" s="309">
        <f>[12]B!C1698</f>
        <v>8</v>
      </c>
      <c r="D221" s="309">
        <f>[12]B!D1698</f>
        <v>8</v>
      </c>
      <c r="E221" s="311">
        <f>[12]B!E1698</f>
        <v>8</v>
      </c>
      <c r="F221" s="311">
        <f>[12]B!F1698</f>
        <v>0</v>
      </c>
      <c r="G221" s="311">
        <f>[12]B!G1698</f>
        <v>0</v>
      </c>
      <c r="H221" s="311">
        <f>[12]B!AA1698</f>
        <v>0</v>
      </c>
      <c r="I221" s="311">
        <f>[12]B!AB1698</f>
        <v>8</v>
      </c>
      <c r="J221" s="311">
        <f>[12]B!AC1698</f>
        <v>0</v>
      </c>
      <c r="K221" s="311">
        <f>[12]B!AD1698</f>
        <v>0</v>
      </c>
      <c r="L221" s="311">
        <f>[12]B!AE1698</f>
        <v>0</v>
      </c>
      <c r="M221" s="311">
        <f>[12]B!AF1698</f>
        <v>0</v>
      </c>
      <c r="N221" s="311">
        <f>[12]B!AG1698</f>
        <v>0</v>
      </c>
      <c r="O221" s="311">
        <f>[12]B!AH1698</f>
        <v>0</v>
      </c>
      <c r="P221" s="311">
        <f>[12]B!AI1698</f>
        <v>0</v>
      </c>
      <c r="Q221" s="312">
        <f>[12]B!AJ1698</f>
        <v>0</v>
      </c>
    </row>
    <row r="222" spans="1:22" ht="15" customHeight="1" x14ac:dyDescent="0.2">
      <c r="A222" s="171" t="s">
        <v>316</v>
      </c>
      <c r="B222" s="166" t="s">
        <v>310</v>
      </c>
      <c r="C222" s="309">
        <f>[12]B!C1851</f>
        <v>9</v>
      </c>
      <c r="D222" s="309">
        <f>[12]B!D1851</f>
        <v>8</v>
      </c>
      <c r="E222" s="311">
        <f>[12]B!E1851</f>
        <v>8</v>
      </c>
      <c r="F222" s="311">
        <f>[12]B!F1851</f>
        <v>0</v>
      </c>
      <c r="G222" s="311">
        <f>[12]B!G1851</f>
        <v>1</v>
      </c>
      <c r="H222" s="311">
        <f>[12]B!AA1851</f>
        <v>0</v>
      </c>
      <c r="I222" s="311">
        <f>[12]B!AB1851</f>
        <v>9</v>
      </c>
      <c r="J222" s="311">
        <f>[12]B!AC1851</f>
        <v>0</v>
      </c>
      <c r="K222" s="311">
        <f>[12]B!AD1851</f>
        <v>0</v>
      </c>
      <c r="L222" s="311">
        <f>[12]B!AE1851</f>
        <v>0</v>
      </c>
      <c r="M222" s="311">
        <f>[12]B!AF1851</f>
        <v>0</v>
      </c>
      <c r="N222" s="311">
        <f>[12]B!AG1851</f>
        <v>0</v>
      </c>
      <c r="O222" s="311">
        <f>[12]B!AH1851</f>
        <v>0</v>
      </c>
      <c r="P222" s="311">
        <f>[12]B!AI1851</f>
        <v>0</v>
      </c>
      <c r="Q222" s="312">
        <f>[12]B!AJ1851</f>
        <v>0</v>
      </c>
    </row>
    <row r="223" spans="1:22" ht="15" customHeight="1" x14ac:dyDescent="0.2">
      <c r="A223" s="667" t="s">
        <v>317</v>
      </c>
      <c r="B223" s="172" t="s">
        <v>310</v>
      </c>
      <c r="C223" s="313">
        <f>SUM([12]B!C1879:C1887,[12]B!C1891:C1894,[12]B!C1898,[12]B!C1901:C1938,[12]B!C1949:C1955)+[12]B!C1999</f>
        <v>27542</v>
      </c>
      <c r="D223" s="313">
        <f>SUM([12]B!D1879:D1887,[12]B!D1891:D1894,[12]B!D1898,[12]B!D1901:D1938,[12]B!D1949:D1955)+[12]B!D1999</f>
        <v>27239</v>
      </c>
      <c r="E223" s="313">
        <f>SUM([12]B!E1879:E1887,[12]B!E1891:E1894,[12]B!E1898,[12]B!E1901:E1938,[12]B!E1949:E1955)+[12]B!E1999</f>
        <v>27239</v>
      </c>
      <c r="F223" s="313">
        <f>SUM([12]B!F1879:F1887,[12]B!F1891:F1894,[12]B!F1898,[12]B!F1901:F1938,[12]B!F1949:F1954)+[12]B!F1999</f>
        <v>0</v>
      </c>
      <c r="G223" s="313">
        <f>SUM([12]B!G1879:G1887,[12]B!G1891:G1894,[12]B!G1898,[12]B!G1901:G1938,[12]B!G1949:G1954)+[12]B!G1999</f>
        <v>303</v>
      </c>
      <c r="H223" s="313">
        <f>SUM([12]B!AA1879:AA1887,[12]B!AA1891:AA1894,[12]B!AA1898,[12]B!AA1901:AA1938,[12]B!AA1949:AA1954)+[12]B!AA1999</f>
        <v>26773</v>
      </c>
      <c r="I223" s="313">
        <f>SUM([12]B!AB1879:AB1887,[12]B!AB1891:AB1894,[12]B!AB1898,[12]B!AB1901:AB1938,[12]B!AB1949:AB1954)+[12]B!AB1999</f>
        <v>482</v>
      </c>
      <c r="J223" s="313">
        <f>SUM([12]B!AC1879:AC1887,[12]B!AC1891:AC1894,[12]B!AC1898,[12]B!AC1901:AC1938,[12]B!AC1949:AC1954)+[12]B!AC1999</f>
        <v>287</v>
      </c>
      <c r="K223" s="313">
        <f>SUM([12]B!AD1879:AD1887,[12]B!AD1891:AD1894,[12]B!AD1898,[12]B!AD1901:AD1938,[12]B!AD1949:AD1954)+[12]B!AD1999</f>
        <v>0</v>
      </c>
      <c r="L223" s="313">
        <f>SUM([12]B!AE1879:AE1887,[12]B!AE1891:AE1894,[12]B!AE1898,[12]B!AE1901:AE1938,[12]B!AE1949:AE1954)+[12]B!AE1999</f>
        <v>0</v>
      </c>
      <c r="M223" s="313">
        <f>SUM([12]B!AF1879:AF1887,[12]B!AF1891:AF1894,[12]B!AF1898,[12]B!AF1901:AF1938,[12]B!AF1949:AF1954)+[12]B!AF1999</f>
        <v>0</v>
      </c>
      <c r="N223" s="313">
        <f>SUM([12]B!AG1879:AG1887,[12]B!AG1891:AG1894,[12]B!AG1898,[12]B!AG1901:AG1938,[12]B!AG1949:AG1954)+[12]B!AG1999</f>
        <v>0</v>
      </c>
      <c r="O223" s="313">
        <f>SUM([12]B!AH1879:AH1887,[12]B!AH1891:AH1894,[12]B!AH1898,[12]B!AH1901:AH1938,[12]B!AH1949:AH1954)+[12]B!AH1999</f>
        <v>0</v>
      </c>
      <c r="P223" s="313">
        <f>SUM([12]B!AI1879:AI1887,[12]B!AI1891:AI1894,[12]B!AI1898,[12]B!AI1901:AI1938,[12]B!AI1949:AI1954)+[12]B!AI1999</f>
        <v>0</v>
      </c>
      <c r="Q223" s="314">
        <f>SUM([12]B!AJ1879:AJ1887,[12]B!AJ1891:AJ1894,[12]B!AJ1898,[12]B!AJ1901:AJ1938,[12]B!AJ1949:AJ1954)+[12]B!AJ1999</f>
        <v>0</v>
      </c>
    </row>
    <row r="224" spans="1:22" ht="15" customHeight="1" x14ac:dyDescent="0.2">
      <c r="A224" s="563"/>
      <c r="B224" s="170" t="s">
        <v>318</v>
      </c>
      <c r="C224" s="315">
        <f>SUM([12]B!C1888:C1890,[12]B!C1892:C1893,[12]B!C1898:C1900,[12]B!C1939:C1948,[12]B!C1956:C1972,[12]B!C2002)</f>
        <v>2212</v>
      </c>
      <c r="D224" s="315">
        <f>SUM([12]B!D1888:D1890,[12]B!D1892:D1893,[12]B!D1898:D1900,[12]B!D1939:D1948,[12]B!D1956:D1972,[12]B!D2002)</f>
        <v>2212</v>
      </c>
      <c r="E224" s="315">
        <f>SUM([12]B!E1888:E1890,[12]B!E1892:E1893,[12]B!E1898:E1900,[12]B!E1939:E1948,[12]B!E1956:E1972,[12]B!E2002)</f>
        <v>2212</v>
      </c>
      <c r="F224" s="315">
        <f>SUM([12]B!F1888:F1890,[12]B!F1892:F1893,[12]B!F1898:F1900,[12]B!F1939:F1948,[12]B!F1956:F1972,[12]B!F2002)</f>
        <v>0</v>
      </c>
      <c r="G224" s="315">
        <f>SUM([12]B!G1888:G1890,[12]B!G1892:G1893,[12]B!G1898:G1900,[12]B!G1939:G1948,[12]B!G1956:G1972,[12]B!G2002)</f>
        <v>0</v>
      </c>
      <c r="H224" s="315">
        <f>SUM([12]B!AA1888:AA1890,[12]B!AA1892:AA1893,[12]B!AA1898:AA1900,[12]B!AA1939:AA1948,[12]B!AA1956:AA1972,[12]B!AA2002)</f>
        <v>1554</v>
      </c>
      <c r="I224" s="315">
        <f>SUM([12]B!AB1888:AB1890,[12]B!AB1892:AB1893,[12]B!AB1898:AB1900,[12]B!AB1939:AB1948,[12]B!AB1956:AB1972,[12]B!AB2002)</f>
        <v>0</v>
      </c>
      <c r="J224" s="315">
        <f>SUM([12]B!AC1888:AC1890,[12]B!AC1892:AC1893,[12]B!AC1898:AC1900,[12]B!AC1939:AC1948,[12]B!AC1956:AC1972,[12]B!AC2002)</f>
        <v>658</v>
      </c>
      <c r="K224" s="315">
        <f>SUM([12]B!AD1888:AD1890,[12]B!AD1892:AD1893,[12]B!AD1898:AD1900,[12]B!AD1939:AD1948,[12]B!AD1956:AD1972,[12]B!AD2002)</f>
        <v>0</v>
      </c>
      <c r="L224" s="315">
        <f>SUM([12]B!AE1888:AE1890,[12]B!AE1892:AE1893,[12]B!AE1898:AE1900,[12]B!AE1939:AE1948,[12]B!AE1956:AE1972,[12]B!AE2002)</f>
        <v>0</v>
      </c>
      <c r="M224" s="315">
        <f>SUM([12]B!AF1888:AF1890,[12]B!AF1892:AF1893,[12]B!AF1898:AF1900,[12]B!AF1939:AF1948,[12]B!AF1956:AF1972,[12]B!AF2002)</f>
        <v>0</v>
      </c>
      <c r="N224" s="315">
        <f>SUM([12]B!AG1888:AG1890,[12]B!AG1892:AG1893,[12]B!AG1898:AG1900,[12]B!AG1939:AG1948,[12]B!AG1956:AG1972,[12]B!AG2002)</f>
        <v>0</v>
      </c>
      <c r="O224" s="315">
        <f>SUM([12]B!AH1888:AH1890,[12]B!AH1892:AH1893,[12]B!AH1898:AH1900,[12]B!AH1939:AH1948,[12]B!AH1956:AH1972,[12]B!AH2002)</f>
        <v>0</v>
      </c>
      <c r="P224" s="315">
        <f>SUM([12]B!AI1888:AI1890,[12]B!AI1892:AI1893,[12]B!AI1898:AI1900,[12]B!AI1939:AI1948,[12]B!AI1956:AI1972,[12]B!AI2002)</f>
        <v>0</v>
      </c>
      <c r="Q224" s="305">
        <f>SUM([12]B!AJ1888:AJ1890,[12]B!AJ1892:AJ1893,[12]B!AJ1898:AJ1900,[12]B!AJ1939:AJ1948,[12]B!AJ1956:AJ1972,[12]B!AJ2002)</f>
        <v>0</v>
      </c>
    </row>
    <row r="225" spans="1:17" ht="15" customHeight="1" x14ac:dyDescent="0.2">
      <c r="A225" s="668"/>
      <c r="B225" s="494" t="s">
        <v>160</v>
      </c>
      <c r="C225" s="168">
        <f t="shared" ref="C225:Q225" si="14">SUM(C223:C224)</f>
        <v>29754</v>
      </c>
      <c r="D225" s="306">
        <f t="shared" si="14"/>
        <v>29451</v>
      </c>
      <c r="E225" s="307">
        <f t="shared" si="14"/>
        <v>29451</v>
      </c>
      <c r="F225" s="308">
        <f t="shared" si="14"/>
        <v>0</v>
      </c>
      <c r="G225" s="309">
        <f t="shared" si="14"/>
        <v>303</v>
      </c>
      <c r="H225" s="307">
        <f t="shared" si="14"/>
        <v>28327</v>
      </c>
      <c r="I225" s="310">
        <f t="shared" si="14"/>
        <v>482</v>
      </c>
      <c r="J225" s="308">
        <f t="shared" si="14"/>
        <v>945</v>
      </c>
      <c r="K225" s="307">
        <f t="shared" si="14"/>
        <v>0</v>
      </c>
      <c r="L225" s="310">
        <f t="shared" si="14"/>
        <v>0</v>
      </c>
      <c r="M225" s="308">
        <f t="shared" si="14"/>
        <v>0</v>
      </c>
      <c r="N225" s="308">
        <f>SUM(N223:N224)</f>
        <v>0</v>
      </c>
      <c r="O225" s="307">
        <f t="shared" si="14"/>
        <v>0</v>
      </c>
      <c r="P225" s="308">
        <f t="shared" si="14"/>
        <v>0</v>
      </c>
      <c r="Q225" s="306">
        <f t="shared" si="14"/>
        <v>0</v>
      </c>
    </row>
    <row r="226" spans="1:17" ht="15" customHeight="1" x14ac:dyDescent="0.2">
      <c r="A226" s="563" t="s">
        <v>319</v>
      </c>
      <c r="B226" s="172" t="s">
        <v>310</v>
      </c>
      <c r="C226" s="316">
        <f>SUM([12]B!C2192:C2205,[12]B!C2207:C2242,[12]B!C2260:C2262)</f>
        <v>384</v>
      </c>
      <c r="D226" s="316">
        <f>SUM([12]B!D2192:D2205,[12]B!D2207:D2242,[12]B!D2260:D2262)</f>
        <v>383</v>
      </c>
      <c r="E226" s="316">
        <f>SUM([12]B!E2192:E2205,[12]B!E2207:E2242,[12]B!E2260:E2262)</f>
        <v>383</v>
      </c>
      <c r="F226" s="316">
        <f>SUM([12]B!F2192:F2205,[12]B!F2207:F2242,[12]B!F2260:F2262)</f>
        <v>0</v>
      </c>
      <c r="G226" s="316">
        <f>SUM([12]B!G2192:G2205,[12]B!G2207:G2242,[12]B!G2260:G2262)</f>
        <v>1</v>
      </c>
      <c r="H226" s="316">
        <f>SUM([12]B!AA2192:AA2205,[12]B!AA2207:AA2242,[12]B!AA2260:AA2262)</f>
        <v>155</v>
      </c>
      <c r="I226" s="316">
        <f>SUM([12]B!AB2192:AB2205,[12]B!AB2207:AB2242,[12]B!AB2260:AB2262)</f>
        <v>187</v>
      </c>
      <c r="J226" s="316">
        <f>SUM([12]B!AC2192:AC2205,[12]B!AC2207:AC2242,[12]B!AC2260:AC2262)</f>
        <v>42</v>
      </c>
      <c r="K226" s="316">
        <f>SUM([12]B!AD2192:AD2205,[12]B!AD2207:AD2242,[12]B!AD2260:AD2262)</f>
        <v>0</v>
      </c>
      <c r="L226" s="316">
        <f>SUM([12]B!AE2192:AE2205,[12]B!AE2207:AE2242,[12]B!AE2260:AE2262)</f>
        <v>0</v>
      </c>
      <c r="M226" s="316">
        <f>SUM([12]B!AF2192:AF2205,[12]B!AF2207:AF2242,[12]B!AF2260:AF2262)</f>
        <v>0</v>
      </c>
      <c r="N226" s="316">
        <f>SUM([12]B!AG2192:AG2205,[12]B!AG2207:AG2242,[12]B!AG2260:AG2262)</f>
        <v>0</v>
      </c>
      <c r="O226" s="316">
        <f>SUM([12]B!AH2192:AH2205,[12]B!AH2207:AH2242,[12]B!AH2260:AH2262)</f>
        <v>0</v>
      </c>
      <c r="P226" s="316">
        <f>SUM([12]B!AI2192:AI2205,[12]B!AI2207:AI2242,[12]B!AI2260:AI2262)</f>
        <v>0</v>
      </c>
      <c r="Q226" s="317">
        <f>SUM([12]B!AJ2192:AJ2205,[12]B!AJ2207:AJ2242,[12]B!AJ2260:AJ2262)</f>
        <v>0</v>
      </c>
    </row>
    <row r="227" spans="1:17" ht="15" customHeight="1" x14ac:dyDescent="0.2">
      <c r="A227" s="563"/>
      <c r="B227" s="170" t="s">
        <v>318</v>
      </c>
      <c r="C227" s="315">
        <f>SUM([12]B!C2206,[12]B!C2243:C2257)</f>
        <v>33</v>
      </c>
      <c r="D227" s="315">
        <f>SUM([12]B!D2206,[12]B!D2243:D2257)</f>
        <v>33</v>
      </c>
      <c r="E227" s="315">
        <f>SUM([12]B!E2206,[12]B!E2243:E2257)</f>
        <v>33</v>
      </c>
      <c r="F227" s="315">
        <f>SUM([12]B!F2206,[12]B!F2243:F2257)</f>
        <v>0</v>
      </c>
      <c r="G227" s="315">
        <f>SUM([12]B!G2206,[12]B!G2243:G2257)</f>
        <v>0</v>
      </c>
      <c r="H227" s="315">
        <f>SUM([12]B!AA2206,[12]B!AA2243:AA2257)</f>
        <v>0</v>
      </c>
      <c r="I227" s="315">
        <f>SUM([12]B!AB2206,[12]B!AB2243:AB2257)</f>
        <v>5</v>
      </c>
      <c r="J227" s="315">
        <f>SUM([12]B!AC2206,[12]B!AC2243:AC2257)</f>
        <v>28</v>
      </c>
      <c r="K227" s="315">
        <f>SUM([12]B!AD2206,[12]B!AD2243:AD2257)</f>
        <v>0</v>
      </c>
      <c r="L227" s="315">
        <f>SUM([12]B!AE2206,[12]B!AE2243:AE2257)</f>
        <v>0</v>
      </c>
      <c r="M227" s="315">
        <f>SUM([12]B!AF2206,[12]B!AF2243:AF2257)</f>
        <v>0</v>
      </c>
      <c r="N227" s="315">
        <f>SUM([12]B!AG2206,[12]B!AG2243:AG2257)</f>
        <v>0</v>
      </c>
      <c r="O227" s="315">
        <f>SUM([12]B!AH2206,[12]B!AH2243:AH2257)</f>
        <v>0</v>
      </c>
      <c r="P227" s="315">
        <f>SUM([12]B!AI2206,[12]B!AI2243:AI2257)</f>
        <v>0</v>
      </c>
      <c r="Q227" s="305">
        <f>SUM([12]B!AJ2206,[12]B!AJ2243:AJ2257)</f>
        <v>0</v>
      </c>
    </row>
    <row r="228" spans="1:17" ht="15" customHeight="1" x14ac:dyDescent="0.2">
      <c r="A228" s="563"/>
      <c r="B228" s="494" t="s">
        <v>160</v>
      </c>
      <c r="C228" s="168">
        <f>SUM(C226:C227)</f>
        <v>417</v>
      </c>
      <c r="D228" s="306">
        <f t="shared" ref="D228:Q228" si="15">SUM(D226:D227)</f>
        <v>416</v>
      </c>
      <c r="E228" s="307">
        <f t="shared" si="15"/>
        <v>416</v>
      </c>
      <c r="F228" s="308">
        <f t="shared" si="15"/>
        <v>0</v>
      </c>
      <c r="G228" s="309">
        <f t="shared" si="15"/>
        <v>1</v>
      </c>
      <c r="H228" s="307">
        <f t="shared" si="15"/>
        <v>155</v>
      </c>
      <c r="I228" s="310">
        <f t="shared" si="15"/>
        <v>192</v>
      </c>
      <c r="J228" s="308">
        <f t="shared" si="15"/>
        <v>70</v>
      </c>
      <c r="K228" s="307">
        <f t="shared" si="15"/>
        <v>0</v>
      </c>
      <c r="L228" s="310">
        <f t="shared" si="15"/>
        <v>0</v>
      </c>
      <c r="M228" s="308">
        <f t="shared" si="15"/>
        <v>0</v>
      </c>
      <c r="N228" s="308">
        <f t="shared" si="15"/>
        <v>0</v>
      </c>
      <c r="O228" s="307">
        <f t="shared" si="15"/>
        <v>0</v>
      </c>
      <c r="P228" s="308">
        <f t="shared" si="15"/>
        <v>0</v>
      </c>
      <c r="Q228" s="306">
        <f t="shared" si="15"/>
        <v>0</v>
      </c>
    </row>
    <row r="229" spans="1:17" ht="15" customHeight="1" x14ac:dyDescent="0.2">
      <c r="A229" s="667" t="s">
        <v>320</v>
      </c>
      <c r="B229" s="165" t="s">
        <v>310</v>
      </c>
      <c r="C229" s="173">
        <f>SUM([12]B!C2421:C2442,[12]B!C2458:C2460)</f>
        <v>154</v>
      </c>
      <c r="D229" s="173">
        <f>SUM([12]B!D2421:D2442,[12]B!D2458:D2460)</f>
        <v>149</v>
      </c>
      <c r="E229" s="173">
        <f>SUM([12]B!E2421:E2442,[12]B!E2458:E2460)</f>
        <v>149</v>
      </c>
      <c r="F229" s="173">
        <f>SUM([12]B!F2421:F2442,[12]B!F2458:F2460)</f>
        <v>0</v>
      </c>
      <c r="G229" s="173">
        <f>SUM([12]B!G2421:G2442,[12]B!G2458:G2460)</f>
        <v>5</v>
      </c>
      <c r="H229" s="173">
        <f>SUM([12]B!AA2421:AA2442,[12]B!AA2458:AA2460)</f>
        <v>136</v>
      </c>
      <c r="I229" s="173">
        <f>SUM([12]B!AB2421:AB2442,[12]B!AB2458:AB2460)</f>
        <v>18</v>
      </c>
      <c r="J229" s="173">
        <f>SUM([12]B!AC2421:AC2442,[12]B!AC2458:AC2460)</f>
        <v>0</v>
      </c>
      <c r="K229" s="173">
        <f>SUM([12]B!AD2421:AD2442,[12]B!AD2458:AD2460)</f>
        <v>0</v>
      </c>
      <c r="L229" s="173">
        <f>SUM([12]B!AE2421:AE2442,[12]B!AE2458:AE2460)</f>
        <v>0</v>
      </c>
      <c r="M229" s="173">
        <f>SUM([12]B!AF2421:AF2442,[12]B!AF2458:AF2460)</f>
        <v>0</v>
      </c>
      <c r="N229" s="173">
        <f>SUM([12]B!AG2421:AG2442,[12]B!AG2458:AG2460)</f>
        <v>0</v>
      </c>
      <c r="O229" s="173">
        <f>SUM([12]B!AH2421:AH2442,[12]B!AH2458:AH2460)</f>
        <v>0</v>
      </c>
      <c r="P229" s="173">
        <f>SUM([12]B!AI2421:AI2442,[12]B!AI2458:AI2460)</f>
        <v>0</v>
      </c>
      <c r="Q229" s="172">
        <f>SUM([12]B!AJ2421:AJ2442,[12]B!AJ2458:AJ2460)</f>
        <v>0</v>
      </c>
    </row>
    <row r="230" spans="1:17" ht="15" customHeight="1" x14ac:dyDescent="0.2">
      <c r="A230" s="563"/>
      <c r="B230" s="170" t="s">
        <v>318</v>
      </c>
      <c r="C230" s="315">
        <f>SUM([12]B!C2443:C2446)</f>
        <v>177</v>
      </c>
      <c r="D230" s="315">
        <f>SUM([12]B!D2443:D2446)</f>
        <v>121</v>
      </c>
      <c r="E230" s="315">
        <f>SUM([12]B!E2443:E2446)</f>
        <v>121</v>
      </c>
      <c r="F230" s="315">
        <f>SUM([12]B!F2443:F2446)</f>
        <v>0</v>
      </c>
      <c r="G230" s="315">
        <f>SUM([12]B!G2443:G2446)</f>
        <v>56</v>
      </c>
      <c r="H230" s="315">
        <f>SUM([12]B!AA2443:AA2446)</f>
        <v>95</v>
      </c>
      <c r="I230" s="315">
        <f>SUM([12]B!AB2443:AB2446)</f>
        <v>0</v>
      </c>
      <c r="J230" s="315">
        <f>SUM([12]B!AC2443:AC2446)</f>
        <v>82</v>
      </c>
      <c r="K230" s="315">
        <f>SUM([12]B!AD2443:AD2446)</f>
        <v>0</v>
      </c>
      <c r="L230" s="315">
        <f>SUM([12]B!AE2443:AE2446)</f>
        <v>0</v>
      </c>
      <c r="M230" s="315">
        <f>SUM([12]B!AF2443:AF2446)</f>
        <v>0</v>
      </c>
      <c r="N230" s="315">
        <f>SUM([12]B!AG2443:AG2446)</f>
        <v>0</v>
      </c>
      <c r="O230" s="315">
        <f>SUM([12]B!AH2443:AH2446)</f>
        <v>0</v>
      </c>
      <c r="P230" s="315">
        <f>SUM([12]B!AI2443:AI2446)</f>
        <v>0</v>
      </c>
      <c r="Q230" s="305">
        <f>SUM([12]B!AJ2443:AJ2446)</f>
        <v>0</v>
      </c>
    </row>
    <row r="231" spans="1:17" ht="15" customHeight="1" x14ac:dyDescent="0.2">
      <c r="A231" s="668"/>
      <c r="B231" s="494" t="s">
        <v>160</v>
      </c>
      <c r="C231" s="309">
        <f>SUM(C229:C230)</f>
        <v>331</v>
      </c>
      <c r="D231" s="309">
        <f t="shared" ref="D231:Q231" si="16">SUM(D229:D230)</f>
        <v>270</v>
      </c>
      <c r="E231" s="309">
        <f t="shared" si="16"/>
        <v>270</v>
      </c>
      <c r="F231" s="309">
        <f t="shared" si="16"/>
        <v>0</v>
      </c>
      <c r="G231" s="309">
        <f t="shared" si="16"/>
        <v>61</v>
      </c>
      <c r="H231" s="309">
        <f>SUM(H229:H230)</f>
        <v>231</v>
      </c>
      <c r="I231" s="309">
        <f t="shared" si="16"/>
        <v>18</v>
      </c>
      <c r="J231" s="309">
        <f t="shared" si="16"/>
        <v>82</v>
      </c>
      <c r="K231" s="309">
        <f t="shared" si="16"/>
        <v>0</v>
      </c>
      <c r="L231" s="309">
        <f t="shared" si="16"/>
        <v>0</v>
      </c>
      <c r="M231" s="309">
        <f t="shared" si="16"/>
        <v>0</v>
      </c>
      <c r="N231" s="309">
        <f t="shared" si="16"/>
        <v>0</v>
      </c>
      <c r="O231" s="309">
        <f t="shared" si="16"/>
        <v>0</v>
      </c>
      <c r="P231" s="309">
        <f t="shared" si="16"/>
        <v>0</v>
      </c>
      <c r="Q231" s="306">
        <f t="shared" si="16"/>
        <v>0</v>
      </c>
    </row>
    <row r="232" spans="1:17" ht="15" customHeight="1" x14ac:dyDescent="0.2">
      <c r="A232" s="649" t="s">
        <v>321</v>
      </c>
      <c r="B232" s="169" t="s">
        <v>322</v>
      </c>
      <c r="C232" s="313">
        <f>SUM([12]B!C2617:C2619)+[12]B!C2561</f>
        <v>760</v>
      </c>
      <c r="D232" s="313">
        <f>SUM([12]B!D2617:D2619)+[12]B!D2561</f>
        <v>681</v>
      </c>
      <c r="E232" s="313">
        <f>SUM([12]B!E2617:E2619)+[12]B!E2561</f>
        <v>680</v>
      </c>
      <c r="F232" s="313">
        <f>SUM([12]B!F2617:F2619)+[12]B!F2561</f>
        <v>1</v>
      </c>
      <c r="G232" s="313">
        <f>SUM([12]B!G2617:G2619)+[12]B!G2561</f>
        <v>79</v>
      </c>
      <c r="H232" s="313">
        <f>SUM([12]B!AA2617:AA2619)+[12]B!AA2561</f>
        <v>675</v>
      </c>
      <c r="I232" s="314">
        <f>SUM([12]B!AB2617:AB2619)+[12]B!AB2561</f>
        <v>24</v>
      </c>
      <c r="J232" s="314">
        <f>SUM([12]B!AC2617:AC2619)+[12]B!AC2561</f>
        <v>61</v>
      </c>
      <c r="K232" s="314">
        <f>SUM([12]B!AD2617:AD2619)+[12]B!AD2561</f>
        <v>0</v>
      </c>
      <c r="L232" s="314">
        <f>SUM([12]B!AE2617:AE2619)+[12]B!AE2561</f>
        <v>0</v>
      </c>
      <c r="M232" s="314">
        <f>SUM([12]B!AF2617:AF2619)+[12]B!AF2561</f>
        <v>0</v>
      </c>
      <c r="N232" s="314">
        <f>SUM([12]B!AG2617:AG2619)+[12]B!AG2561</f>
        <v>0</v>
      </c>
      <c r="O232" s="314">
        <f>SUM([12]B!AH2617:AH2619)+[12]B!AH2561</f>
        <v>0</v>
      </c>
      <c r="P232" s="314">
        <f>SUM([12]B!AI2617:AI2619)+[12]B!AI2561</f>
        <v>0</v>
      </c>
      <c r="Q232" s="314">
        <f>SUM([12]B!AJ2617:AJ2619)+[12]B!AJ2561</f>
        <v>1</v>
      </c>
    </row>
    <row r="233" spans="1:17" ht="15" customHeight="1" x14ac:dyDescent="0.2">
      <c r="A233" s="666"/>
      <c r="B233" s="174" t="s">
        <v>318</v>
      </c>
      <c r="C233" s="318">
        <f>[12]B!C2567</f>
        <v>10</v>
      </c>
      <c r="D233" s="318">
        <f>[12]B!D2567</f>
        <v>10</v>
      </c>
      <c r="E233" s="318">
        <f>[12]B!E2567</f>
        <v>10</v>
      </c>
      <c r="F233" s="318">
        <f>[12]B!F2567</f>
        <v>0</v>
      </c>
      <c r="G233" s="318">
        <f>[12]B!G2567</f>
        <v>0</v>
      </c>
      <c r="H233" s="318">
        <f>[12]B!AA2567</f>
        <v>0</v>
      </c>
      <c r="I233" s="305">
        <f>[12]B!AB2567</f>
        <v>10</v>
      </c>
      <c r="J233" s="305">
        <f>[12]B!AC2567</f>
        <v>0</v>
      </c>
      <c r="K233" s="305">
        <f>[12]B!AD2567</f>
        <v>0</v>
      </c>
      <c r="L233" s="305">
        <f>[12]B!AE2567</f>
        <v>0</v>
      </c>
      <c r="M233" s="305">
        <f>[12]B!AF2567</f>
        <v>0</v>
      </c>
      <c r="N233" s="305">
        <f>[12]B!AG2567</f>
        <v>0</v>
      </c>
      <c r="O233" s="305">
        <f>[12]B!AH2567</f>
        <v>0</v>
      </c>
      <c r="P233" s="305">
        <f>[12]B!AI2567</f>
        <v>0</v>
      </c>
      <c r="Q233" s="305">
        <f>[12]B!AJ2567</f>
        <v>0</v>
      </c>
    </row>
    <row r="234" spans="1:17" ht="15" customHeight="1" x14ac:dyDescent="0.2">
      <c r="A234" s="651"/>
      <c r="B234" s="494" t="s">
        <v>160</v>
      </c>
      <c r="C234" s="309">
        <f>SUM(C232:C233)</f>
        <v>770</v>
      </c>
      <c r="D234" s="309">
        <f t="shared" ref="D234:Q234" si="17">SUM(D232:D233)</f>
        <v>691</v>
      </c>
      <c r="E234" s="309">
        <f t="shared" si="17"/>
        <v>690</v>
      </c>
      <c r="F234" s="309">
        <f t="shared" si="17"/>
        <v>1</v>
      </c>
      <c r="G234" s="309">
        <f t="shared" si="17"/>
        <v>79</v>
      </c>
      <c r="H234" s="309">
        <f t="shared" si="17"/>
        <v>675</v>
      </c>
      <c r="I234" s="309">
        <f t="shared" si="17"/>
        <v>34</v>
      </c>
      <c r="J234" s="309">
        <f t="shared" si="17"/>
        <v>61</v>
      </c>
      <c r="K234" s="309">
        <f t="shared" si="17"/>
        <v>0</v>
      </c>
      <c r="L234" s="309">
        <f t="shared" si="17"/>
        <v>0</v>
      </c>
      <c r="M234" s="309">
        <f t="shared" si="17"/>
        <v>0</v>
      </c>
      <c r="N234" s="309">
        <f t="shared" si="17"/>
        <v>0</v>
      </c>
      <c r="O234" s="309">
        <f t="shared" si="17"/>
        <v>0</v>
      </c>
      <c r="P234" s="309">
        <f t="shared" si="17"/>
        <v>0</v>
      </c>
      <c r="Q234" s="306">
        <f t="shared" si="17"/>
        <v>1</v>
      </c>
    </row>
    <row r="235" spans="1:17" ht="15" customHeight="1" x14ac:dyDescent="0.2">
      <c r="A235" s="667" t="s">
        <v>323</v>
      </c>
      <c r="B235" s="172" t="s">
        <v>310</v>
      </c>
      <c r="C235" s="313">
        <f>SUM([12]B!C2636:C2648,[12]B!C2882)</f>
        <v>181</v>
      </c>
      <c r="D235" s="313">
        <f>SUM([12]B!D2636:D2648,[12]B!D2882)</f>
        <v>181</v>
      </c>
      <c r="E235" s="313">
        <f>SUM([12]B!E2636:E2648,[12]B!E2882)</f>
        <v>181</v>
      </c>
      <c r="F235" s="313">
        <f>SUM([12]B!F2636:F2648,[12]B!F2882)</f>
        <v>0</v>
      </c>
      <c r="G235" s="313">
        <f>SUM([12]B!G2636:G2648,[12]B!G2882)</f>
        <v>0</v>
      </c>
      <c r="H235" s="313">
        <f>SUM([12]B!AA2636:AA2648,[12]B!AA2882)</f>
        <v>1</v>
      </c>
      <c r="I235" s="313">
        <f>SUM([12]B!AB2636:AB2648,[12]B!AB2882)</f>
        <v>148</v>
      </c>
      <c r="J235" s="313">
        <f>SUM([12]B!AC2636:AC2648,[12]B!AC2882)</f>
        <v>32</v>
      </c>
      <c r="K235" s="313">
        <f>SUM([12]B!AD2636:AD2648,[12]B!AD2882)</f>
        <v>0</v>
      </c>
      <c r="L235" s="313">
        <f>SUM([12]B!AE2636:AE2648,[12]B!AE2882)</f>
        <v>0</v>
      </c>
      <c r="M235" s="313">
        <f>SUM([12]B!AF2636:AF2648,[12]B!AF2882)</f>
        <v>0</v>
      </c>
      <c r="N235" s="313">
        <f>SUM([12]B!AG2636:AG2648,[12]B!AG2882)</f>
        <v>0</v>
      </c>
      <c r="O235" s="313">
        <f>SUM([12]B!AH2636:AH2648,[12]B!AH2882)</f>
        <v>0</v>
      </c>
      <c r="P235" s="313">
        <f>SUM([12]B!AI2636:AI2648,[12]B!AI2882)</f>
        <v>0</v>
      </c>
      <c r="Q235" s="314">
        <f>SUM([12]B!AJ2636:AJ2648,[12]B!AJ2882)</f>
        <v>0</v>
      </c>
    </row>
    <row r="236" spans="1:17" ht="15" customHeight="1" x14ac:dyDescent="0.2">
      <c r="A236" s="563"/>
      <c r="B236" s="170" t="s">
        <v>318</v>
      </c>
      <c r="C236" s="315">
        <f>SUM([12]B!C2633:C2635,[12]B!C2649:C2649)</f>
        <v>36</v>
      </c>
      <c r="D236" s="315">
        <f>SUM([12]B!D2633:D2635,[12]B!D2649:D2649)</f>
        <v>36</v>
      </c>
      <c r="E236" s="315">
        <f>SUM([12]B!E2633:E2635,[12]B!E2649:E2649)</f>
        <v>36</v>
      </c>
      <c r="F236" s="315">
        <f>SUM([12]B!F2633:F2635,[12]B!F2649:F2649)</f>
        <v>0</v>
      </c>
      <c r="G236" s="315">
        <f>SUM([12]B!G2633:G2635,[12]B!G2649:G2649)</f>
        <v>0</v>
      </c>
      <c r="H236" s="315">
        <f>SUM([12]B!AA2633:AA2635,[12]B!AA2649:AA2649)</f>
        <v>0</v>
      </c>
      <c r="I236" s="315">
        <f>SUM([12]B!AB2633:AB2635,[12]B!AB2649:AB2649)</f>
        <v>36</v>
      </c>
      <c r="J236" s="315">
        <f>SUM([12]B!AC2633:AC2635,[12]B!AC2649:AC2649)</f>
        <v>0</v>
      </c>
      <c r="K236" s="315">
        <f>SUM([12]B!AD2633:AD2635,[12]B!AD2649:AD2649)</f>
        <v>0</v>
      </c>
      <c r="L236" s="315">
        <f>SUM([12]B!AE2633:AE2635,[12]B!AE2649:AE2649)</f>
        <v>0</v>
      </c>
      <c r="M236" s="315">
        <f>SUM([12]B!AF2633:AF2635,[12]B!AF2649:AF2649)</f>
        <v>0</v>
      </c>
      <c r="N236" s="315">
        <f>SUM([12]B!AG2633:AG2635,[12]B!AG2649:AG2649)</f>
        <v>0</v>
      </c>
      <c r="O236" s="315">
        <f>SUM([12]B!AH2633:AH2635,[12]B!AH2649:AH2649)</f>
        <v>0</v>
      </c>
      <c r="P236" s="315">
        <f>SUM([12]B!AI2633:AI2635,[12]B!AI2649:AI2649)</f>
        <v>0</v>
      </c>
      <c r="Q236" s="305">
        <f>SUM([12]B!AJ2633:AJ2635,[12]B!AJ2649:AJ2649)</f>
        <v>0</v>
      </c>
    </row>
    <row r="237" spans="1:17" ht="15" customHeight="1" x14ac:dyDescent="0.2">
      <c r="A237" s="668"/>
      <c r="B237" s="494" t="s">
        <v>160</v>
      </c>
      <c r="C237" s="168">
        <f t="shared" ref="C237:Q237" si="18">SUM(C235:C236)</f>
        <v>217</v>
      </c>
      <c r="D237" s="306">
        <f t="shared" si="18"/>
        <v>217</v>
      </c>
      <c r="E237" s="307">
        <f t="shared" si="18"/>
        <v>217</v>
      </c>
      <c r="F237" s="308">
        <f t="shared" si="18"/>
        <v>0</v>
      </c>
      <c r="G237" s="309">
        <f t="shared" si="18"/>
        <v>0</v>
      </c>
      <c r="H237" s="307">
        <f t="shared" si="18"/>
        <v>1</v>
      </c>
      <c r="I237" s="310">
        <f t="shared" si="18"/>
        <v>184</v>
      </c>
      <c r="J237" s="308">
        <f t="shared" si="18"/>
        <v>32</v>
      </c>
      <c r="K237" s="307">
        <f t="shared" si="18"/>
        <v>0</v>
      </c>
      <c r="L237" s="310">
        <f t="shared" si="18"/>
        <v>0</v>
      </c>
      <c r="M237" s="308">
        <f t="shared" si="18"/>
        <v>0</v>
      </c>
      <c r="N237" s="308">
        <f t="shared" si="18"/>
        <v>0</v>
      </c>
      <c r="O237" s="307">
        <f t="shared" si="18"/>
        <v>0</v>
      </c>
      <c r="P237" s="308">
        <f t="shared" si="18"/>
        <v>0</v>
      </c>
      <c r="Q237" s="306">
        <f t="shared" si="18"/>
        <v>0</v>
      </c>
    </row>
    <row r="238" spans="1:17" ht="15" customHeight="1" x14ac:dyDescent="0.2">
      <c r="A238" s="667" t="s">
        <v>324</v>
      </c>
      <c r="B238" s="170" t="s">
        <v>310</v>
      </c>
      <c r="C238" s="493">
        <f>[12]B!C1101</f>
        <v>6630</v>
      </c>
      <c r="D238" s="311">
        <f>[12]B!D1101</f>
        <v>6630</v>
      </c>
      <c r="E238" s="311">
        <f>[12]B!E1101</f>
        <v>6630</v>
      </c>
      <c r="F238" s="311">
        <f>[12]B!F1101</f>
        <v>0</v>
      </c>
      <c r="G238" s="311">
        <f>[12]B!G1101</f>
        <v>0</v>
      </c>
      <c r="H238" s="311">
        <f>[12]B!AA1101</f>
        <v>4884</v>
      </c>
      <c r="I238" s="311">
        <f>[12]B!AB1101</f>
        <v>1746</v>
      </c>
      <c r="J238" s="311">
        <f>[12]B!AC1101</f>
        <v>0</v>
      </c>
      <c r="K238" s="311">
        <f>[12]B!AD1101</f>
        <v>0</v>
      </c>
      <c r="L238" s="311">
        <f>[12]B!AE1101</f>
        <v>0</v>
      </c>
      <c r="M238" s="311">
        <f>[12]B!AF1101</f>
        <v>0</v>
      </c>
      <c r="N238" s="311">
        <f>[12]B!AG1101</f>
        <v>0</v>
      </c>
      <c r="O238" s="311">
        <f>[12]B!AH1101</f>
        <v>0</v>
      </c>
      <c r="P238" s="311">
        <f>[12]B!AI1101</f>
        <v>0</v>
      </c>
      <c r="Q238" s="312">
        <f>[12]B!AJ1101</f>
        <v>0</v>
      </c>
    </row>
    <row r="239" spans="1:17" ht="15" customHeight="1" x14ac:dyDescent="0.2">
      <c r="A239" s="563"/>
      <c r="B239" s="170" t="s">
        <v>318</v>
      </c>
      <c r="C239" s="311">
        <f>[12]B!C1161</f>
        <v>8390</v>
      </c>
      <c r="D239" s="311">
        <f>[12]B!D1161</f>
        <v>8390</v>
      </c>
      <c r="E239" s="311">
        <f>[12]B!E1161</f>
        <v>8390</v>
      </c>
      <c r="F239" s="311">
        <f>[12]B!F1161</f>
        <v>0</v>
      </c>
      <c r="G239" s="311">
        <f>[12]B!G1161</f>
        <v>0</v>
      </c>
      <c r="H239" s="311">
        <f>[12]B!AA1161</f>
        <v>5307</v>
      </c>
      <c r="I239" s="311">
        <f>[12]B!AB1161</f>
        <v>3083</v>
      </c>
      <c r="J239" s="311">
        <f>[12]B!AC1161</f>
        <v>0</v>
      </c>
      <c r="K239" s="311">
        <f>[12]B!AD1161</f>
        <v>0</v>
      </c>
      <c r="L239" s="311">
        <f>[12]B!AE1161</f>
        <v>0</v>
      </c>
      <c r="M239" s="311">
        <f>[12]B!AF1161</f>
        <v>0</v>
      </c>
      <c r="N239" s="311">
        <f>[12]B!AG1161</f>
        <v>0</v>
      </c>
      <c r="O239" s="311">
        <f>[12]B!AH1161</f>
        <v>0</v>
      </c>
      <c r="P239" s="311">
        <f>[12]B!AI1161</f>
        <v>0</v>
      </c>
      <c r="Q239" s="312">
        <f>[12]B!AJ1161</f>
        <v>0</v>
      </c>
    </row>
    <row r="240" spans="1:17" ht="15" customHeight="1" x14ac:dyDescent="0.2">
      <c r="A240" s="668"/>
      <c r="B240" s="494" t="s">
        <v>160</v>
      </c>
      <c r="C240" s="306">
        <f>SUM(C238:C239)</f>
        <v>15020</v>
      </c>
      <c r="D240" s="319">
        <f t="shared" ref="D240:Q240" si="19">SUM(D238:D239)</f>
        <v>15020</v>
      </c>
      <c r="E240" s="319">
        <f t="shared" si="19"/>
        <v>15020</v>
      </c>
      <c r="F240" s="319">
        <f t="shared" si="19"/>
        <v>0</v>
      </c>
      <c r="G240" s="319">
        <f t="shared" si="19"/>
        <v>0</v>
      </c>
      <c r="H240" s="319">
        <f t="shared" si="19"/>
        <v>10191</v>
      </c>
      <c r="I240" s="319">
        <f t="shared" si="19"/>
        <v>4829</v>
      </c>
      <c r="J240" s="319">
        <f t="shared" si="19"/>
        <v>0</v>
      </c>
      <c r="K240" s="319">
        <f t="shared" si="19"/>
        <v>0</v>
      </c>
      <c r="L240" s="319">
        <f t="shared" si="19"/>
        <v>0</v>
      </c>
      <c r="M240" s="319">
        <f t="shared" si="19"/>
        <v>0</v>
      </c>
      <c r="N240" s="319">
        <f t="shared" si="19"/>
        <v>0</v>
      </c>
      <c r="O240" s="319">
        <f t="shared" si="19"/>
        <v>0</v>
      </c>
      <c r="P240" s="319">
        <f t="shared" si="19"/>
        <v>0</v>
      </c>
      <c r="Q240" s="306">
        <f t="shared" si="19"/>
        <v>0</v>
      </c>
    </row>
    <row r="241" spans="1:23" ht="15" customHeight="1" x14ac:dyDescent="0.2">
      <c r="A241" s="610" t="s">
        <v>325</v>
      </c>
      <c r="B241" s="175" t="s">
        <v>310</v>
      </c>
      <c r="C241" s="176">
        <f>D241+G241</f>
        <v>37040</v>
      </c>
      <c r="D241" s="320">
        <f>+D212+D215+D218+D221+D222+D223+D226+D229+D232+D235+D238</f>
        <v>36649</v>
      </c>
      <c r="E241" s="320">
        <f t="shared" ref="E241:G241" si="20">+E212+E215+E218+E221+E222+E223+E226+E229+E232+E235+E238</f>
        <v>36645</v>
      </c>
      <c r="F241" s="320">
        <f t="shared" si="20"/>
        <v>4</v>
      </c>
      <c r="G241" s="320">
        <f t="shared" si="20"/>
        <v>391</v>
      </c>
      <c r="H241" s="320">
        <f>+H212+H215+H218+H221+H222+H223+H226+H229+H232+H235+H238</f>
        <v>33199</v>
      </c>
      <c r="I241" s="320">
        <f t="shared" ref="I241:J241" si="21">+I212+I215+I218+I221+I222+I223+I226+I229+I232+I235+I238</f>
        <v>3418</v>
      </c>
      <c r="J241" s="320">
        <f t="shared" si="21"/>
        <v>423</v>
      </c>
      <c r="K241" s="320">
        <f>+K212+K215+K218+K221+K222+K223+K226+K229+K232+K235+K238</f>
        <v>0</v>
      </c>
      <c r="L241" s="320">
        <f t="shared" ref="L241:M241" si="22">+L212+L215+L218+L221+L222+L223+L226+L229+L232+L235+L238</f>
        <v>0</v>
      </c>
      <c r="M241" s="320">
        <f t="shared" si="22"/>
        <v>0</v>
      </c>
      <c r="N241" s="320">
        <f>+N212+N215+N218+N221+N222+N223+N226+N229+N232+N235+N238</f>
        <v>0</v>
      </c>
      <c r="O241" s="320">
        <f t="shared" ref="O241:Q241" si="23">+O212+O215+O218+O221+O222+O223+O226+O229+O232+O235+O238</f>
        <v>0</v>
      </c>
      <c r="P241" s="320">
        <f t="shared" si="23"/>
        <v>27</v>
      </c>
      <c r="Q241" s="306">
        <f t="shared" si="23"/>
        <v>6</v>
      </c>
    </row>
    <row r="242" spans="1:23" ht="15" customHeight="1" x14ac:dyDescent="0.2">
      <c r="A242" s="610"/>
      <c r="B242" s="177" t="s">
        <v>318</v>
      </c>
      <c r="C242" s="178">
        <f>D242+G242</f>
        <v>11093</v>
      </c>
      <c r="D242" s="321">
        <f>+D213+D216+D219+D224+D227+D230+D236+D239</f>
        <v>11037</v>
      </c>
      <c r="E242" s="321">
        <f t="shared" ref="E242:G242" si="24">+E213+E216+E219+E224+E227+E230+E236+E239</f>
        <v>11037</v>
      </c>
      <c r="F242" s="321">
        <f t="shared" si="24"/>
        <v>0</v>
      </c>
      <c r="G242" s="321">
        <f t="shared" si="24"/>
        <v>56</v>
      </c>
      <c r="H242" s="321">
        <f>+H213+H216+H219+H224+H227+H230+H236+H239</f>
        <v>6956</v>
      </c>
      <c r="I242" s="321">
        <f t="shared" ref="I242:J242" si="25">+I213+I216+I219+I224+I227+I230+I236+I239</f>
        <v>3367</v>
      </c>
      <c r="J242" s="321">
        <f t="shared" si="25"/>
        <v>770</v>
      </c>
      <c r="K242" s="321">
        <f>+K213+K216+K219+K224+K227+K230+K236+K239</f>
        <v>0</v>
      </c>
      <c r="L242" s="321">
        <f t="shared" ref="L242:M242" si="26">+L213+L216+L219+L224+L227+L230+L236+L239</f>
        <v>0</v>
      </c>
      <c r="M242" s="321">
        <f t="shared" si="26"/>
        <v>0</v>
      </c>
      <c r="N242" s="321">
        <f>+N213+N216+N219+N224+N227+N230+N236+N239</f>
        <v>0</v>
      </c>
      <c r="O242" s="321">
        <f t="shared" ref="O242:Q242" si="27">+O213+O216+O219+O224+O227+O230+O236+O239</f>
        <v>0</v>
      </c>
      <c r="P242" s="321">
        <f t="shared" si="27"/>
        <v>0</v>
      </c>
      <c r="Q242" s="306">
        <f t="shared" si="27"/>
        <v>0</v>
      </c>
    </row>
    <row r="243" spans="1:23" ht="15" customHeight="1" x14ac:dyDescent="0.2">
      <c r="A243" s="610"/>
      <c r="B243" s="179" t="s">
        <v>79</v>
      </c>
      <c r="C243" s="168">
        <f>SUM(C241:C242)</f>
        <v>48133</v>
      </c>
      <c r="D243" s="306">
        <f>SUM(D241:D242)</f>
        <v>47686</v>
      </c>
      <c r="E243" s="307">
        <f>SUM(E241:E242)</f>
        <v>47682</v>
      </c>
      <c r="F243" s="308">
        <f>SUM(F241:F242)</f>
        <v>4</v>
      </c>
      <c r="G243" s="309">
        <f>SUM(G241:G242)</f>
        <v>447</v>
      </c>
      <c r="H243" s="309">
        <f t="shared" ref="H243:Q243" si="28">SUM(H241:H242)</f>
        <v>40155</v>
      </c>
      <c r="I243" s="309">
        <f t="shared" si="28"/>
        <v>6785</v>
      </c>
      <c r="J243" s="309">
        <f t="shared" si="28"/>
        <v>1193</v>
      </c>
      <c r="K243" s="309">
        <f t="shared" si="28"/>
        <v>0</v>
      </c>
      <c r="L243" s="309">
        <f t="shared" si="28"/>
        <v>0</v>
      </c>
      <c r="M243" s="309">
        <f t="shared" si="28"/>
        <v>0</v>
      </c>
      <c r="N243" s="309">
        <f>SUM(N241:N242)</f>
        <v>0</v>
      </c>
      <c r="O243" s="309">
        <f t="shared" si="28"/>
        <v>0</v>
      </c>
      <c r="P243" s="309">
        <f t="shared" si="28"/>
        <v>27</v>
      </c>
      <c r="Q243" s="306">
        <f t="shared" si="28"/>
        <v>6</v>
      </c>
    </row>
    <row r="244" spans="1:23" ht="27.75" customHeight="1" x14ac:dyDescent="0.2">
      <c r="A244" s="180" t="s">
        <v>326</v>
      </c>
      <c r="B244" s="506"/>
      <c r="E244" s="134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452"/>
      <c r="Q244" s="452"/>
      <c r="R244" s="452"/>
    </row>
    <row r="245" spans="1:23" ht="39.950000000000003" customHeight="1" x14ac:dyDescent="0.2">
      <c r="A245" s="669" t="s">
        <v>327</v>
      </c>
      <c r="B245" s="670"/>
      <c r="C245" s="491" t="s">
        <v>160</v>
      </c>
      <c r="D245" s="495" t="s">
        <v>6</v>
      </c>
      <c r="E245" s="505" t="s">
        <v>7</v>
      </c>
      <c r="F245" s="182"/>
      <c r="G245" s="182"/>
      <c r="H245" s="182"/>
      <c r="I245" s="182"/>
      <c r="J245" s="182"/>
      <c r="K245" s="182"/>
      <c r="L245" s="182"/>
      <c r="M245" s="452"/>
      <c r="N245" s="452"/>
      <c r="O245" s="452"/>
    </row>
    <row r="246" spans="1:23" ht="15" customHeight="1" x14ac:dyDescent="0.2">
      <c r="A246" s="671" t="s">
        <v>328</v>
      </c>
      <c r="B246" s="672"/>
      <c r="C246" s="322">
        <f>[12]B!C1227</f>
        <v>119</v>
      </c>
      <c r="D246" s="207">
        <f>[12]B!E1227</f>
        <v>119</v>
      </c>
      <c r="E246" s="186"/>
      <c r="F246" s="182"/>
      <c r="G246" s="182"/>
      <c r="H246" s="182"/>
      <c r="I246" s="182"/>
      <c r="J246" s="182"/>
      <c r="K246" s="182"/>
      <c r="L246" s="182"/>
      <c r="M246" s="452"/>
      <c r="N246" s="452"/>
      <c r="O246" s="452"/>
    </row>
    <row r="247" spans="1:23" ht="15" customHeight="1" x14ac:dyDescent="0.2">
      <c r="A247" s="679" t="s">
        <v>329</v>
      </c>
      <c r="B247" s="680"/>
      <c r="C247" s="322">
        <f>[12]B!C2939</f>
        <v>34</v>
      </c>
      <c r="D247" s="207">
        <f>[12]B!E2939</f>
        <v>29</v>
      </c>
      <c r="E247" s="129">
        <f>[12]B!AL2939</f>
        <v>990350</v>
      </c>
      <c r="F247" s="182"/>
      <c r="G247" s="182"/>
      <c r="H247" s="182"/>
      <c r="I247" s="182"/>
      <c r="J247" s="182"/>
      <c r="K247" s="182"/>
      <c r="L247" s="182"/>
      <c r="M247" s="452"/>
      <c r="N247" s="452"/>
      <c r="O247" s="452"/>
    </row>
    <row r="248" spans="1:23" ht="15" customHeight="1" x14ac:dyDescent="0.2">
      <c r="A248" s="679" t="s">
        <v>330</v>
      </c>
      <c r="B248" s="680"/>
      <c r="C248" s="322">
        <f>[12]B!C2949</f>
        <v>74</v>
      </c>
      <c r="D248" s="323">
        <f>[12]B!E2949</f>
        <v>17</v>
      </c>
      <c r="E248" s="187"/>
      <c r="F248" s="182"/>
      <c r="G248" s="182"/>
      <c r="H248" s="182"/>
      <c r="I248" s="182"/>
      <c r="J248" s="182"/>
      <c r="K248" s="182"/>
      <c r="L248" s="182"/>
      <c r="M248" s="452"/>
      <c r="N248" s="452"/>
      <c r="O248" s="452"/>
    </row>
    <row r="249" spans="1:23" ht="15" customHeight="1" x14ac:dyDescent="0.2">
      <c r="A249" s="679" t="s">
        <v>331</v>
      </c>
      <c r="B249" s="680"/>
      <c r="C249" s="322">
        <f>[12]B!C150</f>
        <v>1913</v>
      </c>
      <c r="D249" s="207">
        <f>[12]B!E150</f>
        <v>1760</v>
      </c>
      <c r="E249" s="129">
        <f>[12]B!AL150</f>
        <v>1425600</v>
      </c>
      <c r="F249" s="182"/>
      <c r="G249" s="182"/>
      <c r="H249" s="182"/>
      <c r="I249" s="182"/>
      <c r="J249" s="182"/>
      <c r="K249" s="182"/>
      <c r="L249" s="182"/>
      <c r="M249" s="452"/>
      <c r="N249" s="452"/>
      <c r="O249" s="452"/>
      <c r="S249" s="182"/>
    </row>
    <row r="250" spans="1:23" ht="15" customHeight="1" x14ac:dyDescent="0.2">
      <c r="A250" s="679" t="s">
        <v>332</v>
      </c>
      <c r="B250" s="680"/>
      <c r="C250" s="322">
        <f>[12]B!C153</f>
        <v>0</v>
      </c>
      <c r="D250" s="207">
        <f>[12]B!E153</f>
        <v>0</v>
      </c>
      <c r="E250" s="187"/>
      <c r="F250" s="182"/>
      <c r="G250" s="182"/>
      <c r="H250" s="182"/>
      <c r="I250" s="182"/>
      <c r="J250" s="182"/>
      <c r="K250" s="182"/>
      <c r="L250" s="182"/>
      <c r="M250" s="452"/>
      <c r="N250" s="452"/>
      <c r="O250" s="452"/>
    </row>
    <row r="251" spans="1:23" ht="15" customHeight="1" x14ac:dyDescent="0.2">
      <c r="A251" s="679" t="s">
        <v>333</v>
      </c>
      <c r="B251" s="680"/>
      <c r="C251" s="322">
        <f>[12]B!C2937</f>
        <v>37</v>
      </c>
      <c r="D251" s="207">
        <f>[12]B!E2937</f>
        <v>37</v>
      </c>
      <c r="E251" s="187"/>
      <c r="F251" s="188"/>
      <c r="G251" s="188"/>
      <c r="H251" s="188"/>
      <c r="I251" s="188"/>
      <c r="J251" s="188"/>
      <c r="K251" s="188"/>
      <c r="L251" s="188"/>
      <c r="M251" s="188"/>
      <c r="N251" s="188"/>
      <c r="O251" s="188"/>
    </row>
    <row r="252" spans="1:23" ht="15" customHeight="1" x14ac:dyDescent="0.2">
      <c r="A252" s="681" t="s">
        <v>79</v>
      </c>
      <c r="B252" s="682"/>
      <c r="C252" s="324">
        <f>SUM(C246:C251)</f>
        <v>2177</v>
      </c>
      <c r="D252" s="325">
        <f>SUM(D246:D251)</f>
        <v>1962</v>
      </c>
      <c r="E252" s="326">
        <f>SUM(E246:E251)</f>
        <v>2415950</v>
      </c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</row>
    <row r="253" spans="1:23" ht="24.95" customHeight="1" x14ac:dyDescent="0.2">
      <c r="A253" s="189" t="s">
        <v>334</v>
      </c>
      <c r="B253" s="190"/>
      <c r="C253" s="191"/>
      <c r="D253" s="304"/>
      <c r="E253" s="304"/>
      <c r="F253" s="304"/>
      <c r="G253" s="182"/>
      <c r="H253" s="182"/>
      <c r="I253" s="182"/>
      <c r="J253" s="182"/>
      <c r="K253" s="182"/>
      <c r="L253" s="182"/>
      <c r="M253" s="182"/>
      <c r="N253" s="188"/>
      <c r="O253" s="188"/>
      <c r="P253" s="192"/>
      <c r="Q253" s="192"/>
      <c r="R253" s="192"/>
      <c r="U253" s="193"/>
      <c r="V253" s="193"/>
      <c r="W253" s="192"/>
    </row>
    <row r="254" spans="1:23" ht="21.75" customHeight="1" x14ac:dyDescent="0.2">
      <c r="A254" s="194"/>
      <c r="B254" s="195"/>
      <c r="C254" s="454" t="s">
        <v>160</v>
      </c>
      <c r="D254" s="304"/>
      <c r="E254" s="304"/>
      <c r="F254" s="304"/>
      <c r="G254" s="182"/>
      <c r="H254" s="182"/>
      <c r="I254" s="182"/>
      <c r="J254" s="182"/>
      <c r="K254" s="182"/>
      <c r="L254" s="182"/>
      <c r="M254" s="182"/>
      <c r="N254" s="182"/>
      <c r="O254" s="182"/>
      <c r="U254" s="192"/>
      <c r="V254" s="192"/>
    </row>
    <row r="255" spans="1:23" ht="15" customHeight="1" x14ac:dyDescent="0.2">
      <c r="A255" s="673" t="s">
        <v>335</v>
      </c>
      <c r="B255" s="172" t="s">
        <v>336</v>
      </c>
      <c r="C255" s="327"/>
      <c r="D255" s="328"/>
      <c r="E255" s="304"/>
      <c r="F255" s="304"/>
      <c r="G255" s="182"/>
      <c r="H255" s="182"/>
      <c r="I255" s="182"/>
      <c r="J255" s="182"/>
      <c r="K255" s="182"/>
      <c r="L255" s="182"/>
      <c r="M255" s="182"/>
      <c r="N255" s="182"/>
      <c r="O255" s="182"/>
      <c r="S255" s="193"/>
      <c r="T255" s="192"/>
      <c r="U255" s="192"/>
      <c r="V255" s="192"/>
    </row>
    <row r="256" spans="1:23" x14ac:dyDescent="0.2">
      <c r="A256" s="673"/>
      <c r="B256" s="174" t="s">
        <v>337</v>
      </c>
      <c r="C256" s="329">
        <v>2068</v>
      </c>
      <c r="D256" s="328"/>
      <c r="E256" s="304"/>
      <c r="F256" s="304"/>
      <c r="G256" s="182"/>
      <c r="H256" s="182"/>
      <c r="I256" s="182"/>
      <c r="J256" s="182"/>
      <c r="K256" s="182"/>
      <c r="L256" s="182"/>
      <c r="M256" s="182"/>
      <c r="N256" s="182"/>
      <c r="O256" s="182"/>
      <c r="S256" s="192"/>
      <c r="T256" s="192"/>
      <c r="U256" s="192"/>
      <c r="V256" s="192"/>
    </row>
    <row r="257" spans="1:28" ht="15" customHeight="1" x14ac:dyDescent="0.2">
      <c r="A257" s="674" t="s">
        <v>338</v>
      </c>
      <c r="B257" s="675"/>
      <c r="C257" s="330">
        <v>32736</v>
      </c>
      <c r="D257" s="328"/>
      <c r="E257" s="304"/>
      <c r="F257" s="304"/>
      <c r="G257" s="182"/>
      <c r="H257" s="182"/>
      <c r="I257" s="182"/>
      <c r="J257" s="182"/>
      <c r="K257" s="182"/>
      <c r="L257" s="182"/>
      <c r="M257" s="182"/>
      <c r="N257" s="182"/>
      <c r="O257" s="182"/>
      <c r="S257" s="192"/>
      <c r="T257" s="192"/>
    </row>
    <row r="258" spans="1:28" ht="24.95" customHeight="1" x14ac:dyDescent="0.2">
      <c r="A258" s="67" t="s">
        <v>339</v>
      </c>
      <c r="S258" s="192"/>
      <c r="T258" s="192"/>
    </row>
    <row r="259" spans="1:28" ht="12.75" customHeight="1" x14ac:dyDescent="0.2">
      <c r="A259" s="649" t="s">
        <v>340</v>
      </c>
      <c r="B259" s="650"/>
      <c r="C259" s="556" t="s">
        <v>79</v>
      </c>
      <c r="D259" s="676" t="s">
        <v>341</v>
      </c>
      <c r="E259" s="677"/>
      <c r="F259" s="677"/>
      <c r="G259" s="677"/>
      <c r="H259" s="677"/>
      <c r="I259" s="678"/>
      <c r="J259" s="667" t="s">
        <v>179</v>
      </c>
    </row>
    <row r="260" spans="1:28" ht="27" customHeight="1" x14ac:dyDescent="0.2">
      <c r="A260" s="651"/>
      <c r="B260" s="652"/>
      <c r="C260" s="558"/>
      <c r="D260" s="197" t="s">
        <v>342</v>
      </c>
      <c r="E260" s="198" t="s">
        <v>343</v>
      </c>
      <c r="F260" s="199" t="s">
        <v>344</v>
      </c>
      <c r="G260" s="199" t="s">
        <v>345</v>
      </c>
      <c r="H260" s="199" t="s">
        <v>346</v>
      </c>
      <c r="I260" s="200" t="s">
        <v>347</v>
      </c>
      <c r="J260" s="668"/>
    </row>
    <row r="261" spans="1:28" ht="15" customHeight="1" x14ac:dyDescent="0.2">
      <c r="A261" s="688" t="s">
        <v>348</v>
      </c>
      <c r="B261" s="689"/>
      <c r="C261" s="201">
        <f>SUM(D261:I261)</f>
        <v>0</v>
      </c>
      <c r="D261" s="202"/>
      <c r="E261" s="203"/>
      <c r="F261" s="203"/>
      <c r="G261" s="203"/>
      <c r="H261" s="203"/>
      <c r="I261" s="204"/>
      <c r="J261" s="205"/>
      <c r="K261" s="206" t="str">
        <f>AA261</f>
        <v/>
      </c>
      <c r="L261" s="182"/>
      <c r="M261" s="182"/>
      <c r="N261" s="182"/>
      <c r="O261" s="182"/>
      <c r="P261" s="452"/>
      <c r="Q261" s="452"/>
      <c r="R261" s="452"/>
      <c r="AA261" s="159" t="str">
        <f>IF(J261&gt;C261,"Error: Las actividades totales son menores que las realizadas en beneficiarios","")</f>
        <v/>
      </c>
      <c r="AB261" s="159">
        <f>IF(J261&gt;C261,1,0)</f>
        <v>0</v>
      </c>
    </row>
    <row r="262" spans="1:28" ht="15" customHeight="1" x14ac:dyDescent="0.2">
      <c r="A262" s="690" t="s">
        <v>349</v>
      </c>
      <c r="B262" s="691"/>
      <c r="C262" s="207">
        <f>SUM(D262:I262)</f>
        <v>0</v>
      </c>
      <c r="D262" s="208"/>
      <c r="E262" s="209"/>
      <c r="F262" s="209"/>
      <c r="G262" s="209"/>
      <c r="H262" s="209"/>
      <c r="I262" s="210"/>
      <c r="J262" s="211"/>
      <c r="K262" s="206" t="str">
        <f>AA262</f>
        <v/>
      </c>
      <c r="AA262" s="159" t="str">
        <f>IF(J262&gt;C262,"Error: Las actividades totales son menores que las realizadas en beneficiarios","")</f>
        <v/>
      </c>
      <c r="AB262" s="159">
        <f>IF(J262&gt;C262,1,0)</f>
        <v>0</v>
      </c>
    </row>
    <row r="263" spans="1:28" ht="15" customHeight="1" x14ac:dyDescent="0.2">
      <c r="A263" s="692" t="s">
        <v>350</v>
      </c>
      <c r="B263" s="693"/>
      <c r="C263" s="212">
        <f>SUM(D263:E263)</f>
        <v>0</v>
      </c>
      <c r="D263" s="213"/>
      <c r="E263" s="214"/>
      <c r="F263" s="215"/>
      <c r="G263" s="215"/>
      <c r="H263" s="215"/>
      <c r="I263" s="216"/>
      <c r="J263" s="217"/>
      <c r="K263" s="206" t="str">
        <f>AA263</f>
        <v/>
      </c>
      <c r="AA263" s="159" t="str">
        <f>IF(J263&gt;C263,"Error: Las actividades totales son menores que las realizadas en beneficiarios","")</f>
        <v/>
      </c>
      <c r="AB263" s="159">
        <f>IF(J263&gt;C263,1,0)</f>
        <v>0</v>
      </c>
    </row>
    <row r="264" spans="1:28" ht="24.95" customHeight="1" x14ac:dyDescent="0.2">
      <c r="A264" s="67" t="s">
        <v>351</v>
      </c>
      <c r="B264" s="218"/>
      <c r="C264" s="331"/>
      <c r="D264" s="331"/>
      <c r="E264" s="331"/>
      <c r="F264" s="331"/>
      <c r="G264" s="331"/>
      <c r="H264" s="331"/>
      <c r="I264" s="331"/>
      <c r="J264" s="331"/>
      <c r="K264" s="331"/>
    </row>
    <row r="265" spans="1:28" ht="39.950000000000003" customHeight="1" x14ac:dyDescent="0.2">
      <c r="A265" s="694" t="s">
        <v>352</v>
      </c>
      <c r="B265" s="695"/>
      <c r="C265" s="219" t="s">
        <v>160</v>
      </c>
      <c r="D265" s="492" t="s">
        <v>353</v>
      </c>
      <c r="E265" s="220" t="s">
        <v>354</v>
      </c>
      <c r="L265" s="5" t="s">
        <v>355</v>
      </c>
    </row>
    <row r="266" spans="1:28" ht="15" customHeight="1" x14ac:dyDescent="0.2">
      <c r="A266" s="696" t="s">
        <v>356</v>
      </c>
      <c r="B266" s="221" t="s">
        <v>357</v>
      </c>
      <c r="C266" s="222">
        <v>304</v>
      </c>
      <c r="D266" s="223">
        <v>295</v>
      </c>
      <c r="E266" s="223"/>
      <c r="F266" s="119" t="str">
        <f>AA266</f>
        <v/>
      </c>
      <c r="AA266" s="159" t="str">
        <f>IF(D266&gt;C266,"Error: Las actividades totales son menores que las realizadas en beneficiarios","")</f>
        <v/>
      </c>
      <c r="AB266" s="159">
        <f>IF(D266&gt;C266,1,0)</f>
        <v>0</v>
      </c>
    </row>
    <row r="267" spans="1:28" ht="15" customHeight="1" x14ac:dyDescent="0.2">
      <c r="A267" s="697"/>
      <c r="B267" s="224" t="s">
        <v>358</v>
      </c>
      <c r="C267" s="225"/>
      <c r="D267" s="226"/>
      <c r="E267" s="226"/>
      <c r="F267" s="119" t="str">
        <f>AA267</f>
        <v/>
      </c>
      <c r="AA267" s="159" t="str">
        <f>IF(D267&gt;C267,"Error: Las actividades totales son menores que las realizadas en beneficiarios","")</f>
        <v/>
      </c>
      <c r="AB267" s="159">
        <f>IF(D267&gt;C267,1,0)</f>
        <v>0</v>
      </c>
    </row>
    <row r="268" spans="1:28" ht="15" customHeight="1" x14ac:dyDescent="0.2">
      <c r="A268" s="698"/>
      <c r="B268" s="227" t="s">
        <v>359</v>
      </c>
      <c r="C268" s="228"/>
      <c r="D268" s="229"/>
      <c r="E268" s="229"/>
      <c r="F268" s="119" t="str">
        <f>AA268</f>
        <v/>
      </c>
      <c r="AA268" s="159" t="str">
        <f>IF(D268&gt;C268,"Error: Las actividades totales son menores que las realizadas en beneficiarios","")</f>
        <v/>
      </c>
      <c r="AB268" s="159">
        <f>IF(D268&gt;C268,1,0)</f>
        <v>0</v>
      </c>
    </row>
    <row r="269" spans="1:28" ht="26.25" customHeight="1" x14ac:dyDescent="0.2">
      <c r="A269" s="230" t="s">
        <v>360</v>
      </c>
      <c r="B269" s="231"/>
    </row>
    <row r="270" spans="1:28" ht="50.25" customHeight="1" x14ac:dyDescent="0.2">
      <c r="A270" s="699" t="s">
        <v>291</v>
      </c>
      <c r="B270" s="700"/>
      <c r="C270" s="556" t="s">
        <v>160</v>
      </c>
      <c r="D270" s="556" t="s">
        <v>292</v>
      </c>
      <c r="E270" s="683" t="s">
        <v>361</v>
      </c>
      <c r="F270" s="685"/>
      <c r="G270" s="683" t="s">
        <v>362</v>
      </c>
      <c r="H270" s="684"/>
      <c r="I270" s="685"/>
      <c r="J270" s="500" t="s">
        <v>295</v>
      </c>
      <c r="K270" s="500" t="s">
        <v>296</v>
      </c>
      <c r="L270" s="500" t="s">
        <v>297</v>
      </c>
      <c r="M270" s="291" t="s">
        <v>297</v>
      </c>
    </row>
    <row r="271" spans="1:28" ht="61.5" customHeight="1" x14ac:dyDescent="0.2">
      <c r="A271" s="701"/>
      <c r="B271" s="702"/>
      <c r="C271" s="557"/>
      <c r="D271" s="557"/>
      <c r="E271" s="232" t="s">
        <v>363</v>
      </c>
      <c r="F271" s="232" t="s">
        <v>364</v>
      </c>
      <c r="G271" s="332" t="s">
        <v>365</v>
      </c>
      <c r="H271" s="332" t="s">
        <v>366</v>
      </c>
      <c r="I271" s="333" t="s">
        <v>367</v>
      </c>
      <c r="J271" s="232" t="s">
        <v>363</v>
      </c>
      <c r="K271" s="232" t="s">
        <v>364</v>
      </c>
      <c r="L271" s="232" t="s">
        <v>363</v>
      </c>
      <c r="M271" s="232" t="s">
        <v>364</v>
      </c>
    </row>
    <row r="272" spans="1:28" ht="15" customHeight="1" x14ac:dyDescent="0.2">
      <c r="A272" s="686" t="s">
        <v>368</v>
      </c>
      <c r="B272" s="687" t="s">
        <v>368</v>
      </c>
      <c r="C272" s="455">
        <f>SUM(E272:F272)</f>
        <v>0</v>
      </c>
      <c r="D272" s="334"/>
      <c r="E272" s="334"/>
      <c r="F272" s="334"/>
      <c r="G272" s="334"/>
      <c r="H272" s="334"/>
      <c r="I272" s="334"/>
      <c r="J272" s="334"/>
      <c r="K272" s="334"/>
      <c r="L272" s="334"/>
      <c r="M272" s="334"/>
    </row>
    <row r="273" spans="1:13" ht="15" customHeight="1" x14ac:dyDescent="0.2">
      <c r="A273" s="686" t="s">
        <v>369</v>
      </c>
      <c r="B273" s="687" t="s">
        <v>369</v>
      </c>
      <c r="C273" s="455">
        <f>SUM(E273:F273)</f>
        <v>0</v>
      </c>
      <c r="D273" s="334"/>
      <c r="E273" s="334"/>
      <c r="F273" s="334"/>
      <c r="G273" s="334"/>
      <c r="H273" s="334"/>
      <c r="I273" s="334"/>
      <c r="J273" s="334"/>
      <c r="K273" s="334"/>
      <c r="L273" s="334"/>
      <c r="M273" s="334"/>
    </row>
    <row r="274" spans="1:13" ht="15" customHeight="1" x14ac:dyDescent="0.2">
      <c r="A274" s="686" t="s">
        <v>370</v>
      </c>
      <c r="B274" s="687"/>
      <c r="C274" s="455">
        <f>SUM(E274:F274)</f>
        <v>0</v>
      </c>
      <c r="D274" s="334"/>
      <c r="E274" s="334"/>
      <c r="F274" s="334"/>
      <c r="G274" s="334"/>
      <c r="H274" s="334"/>
      <c r="I274" s="334"/>
      <c r="J274" s="334"/>
      <c r="K274" s="334"/>
      <c r="L274" s="334"/>
      <c r="M274" s="334"/>
    </row>
    <row r="275" spans="1:13" ht="15" customHeight="1" x14ac:dyDescent="0.2">
      <c r="A275" s="686" t="s">
        <v>371</v>
      </c>
      <c r="B275" s="687"/>
      <c r="C275" s="455">
        <f>SUM(E275:F275)</f>
        <v>0</v>
      </c>
      <c r="D275" s="334"/>
      <c r="E275" s="334"/>
      <c r="F275" s="334"/>
      <c r="G275" s="334"/>
      <c r="H275" s="334"/>
      <c r="I275" s="334"/>
      <c r="J275" s="334"/>
      <c r="K275" s="334"/>
      <c r="L275" s="334"/>
      <c r="M275" s="334"/>
    </row>
    <row r="276" spans="1:13" ht="15" customHeight="1" x14ac:dyDescent="0.2">
      <c r="A276" s="686" t="s">
        <v>372</v>
      </c>
      <c r="B276" s="687"/>
      <c r="C276" s="455">
        <f>SUM(E276:F276)</f>
        <v>0</v>
      </c>
      <c r="D276" s="334"/>
      <c r="E276" s="334"/>
      <c r="F276" s="334"/>
      <c r="G276" s="334"/>
      <c r="H276" s="334"/>
      <c r="I276" s="334"/>
      <c r="J276" s="334"/>
      <c r="K276" s="334"/>
      <c r="L276" s="334"/>
      <c r="M276" s="334"/>
    </row>
    <row r="277" spans="1:13" ht="15" customHeight="1" x14ac:dyDescent="0.2">
      <c r="A277" s="490"/>
      <c r="B277" s="489" t="s">
        <v>373</v>
      </c>
      <c r="C277" s="455">
        <f t="shared" ref="C277:I277" si="29">SUM(C272:C276)</f>
        <v>0</v>
      </c>
      <c r="D277" s="455">
        <f t="shared" si="29"/>
        <v>0</v>
      </c>
      <c r="E277" s="455">
        <f t="shared" si="29"/>
        <v>0</v>
      </c>
      <c r="F277" s="455">
        <f t="shared" si="29"/>
        <v>0</v>
      </c>
      <c r="G277" s="455">
        <f t="shared" si="29"/>
        <v>0</v>
      </c>
      <c r="H277" s="455">
        <f t="shared" si="29"/>
        <v>0</v>
      </c>
      <c r="I277" s="455">
        <f t="shared" si="29"/>
        <v>0</v>
      </c>
      <c r="J277" s="455">
        <f>SUM(J272:J276)</f>
        <v>0</v>
      </c>
      <c r="K277" s="455">
        <f>SUM(K272:K276)</f>
        <v>0</v>
      </c>
      <c r="L277" s="455">
        <f>SUM(L272:L276)</f>
        <v>0</v>
      </c>
      <c r="M277" s="455">
        <f>SUM(M272:M276)</f>
        <v>0</v>
      </c>
    </row>
    <row r="278" spans="1:13" ht="28.5" customHeight="1" x14ac:dyDescent="0.2">
      <c r="A278" s="703" t="s">
        <v>374</v>
      </c>
      <c r="B278" s="704"/>
      <c r="C278" s="455">
        <f>SUM(E278:F278)</f>
        <v>0</v>
      </c>
      <c r="D278" s="334"/>
      <c r="E278" s="334"/>
      <c r="F278" s="334"/>
      <c r="G278" s="334"/>
      <c r="H278" s="334"/>
      <c r="I278" s="334"/>
      <c r="J278" s="334"/>
      <c r="K278" s="334"/>
      <c r="L278" s="334"/>
      <c r="M278" s="334"/>
    </row>
    <row r="279" spans="1:13" ht="15" customHeight="1" x14ac:dyDescent="0.2">
      <c r="A279" s="703" t="s">
        <v>375</v>
      </c>
      <c r="B279" s="704"/>
      <c r="C279" s="455">
        <f>SUM(E279:F279)</f>
        <v>0</v>
      </c>
      <c r="D279" s="334"/>
      <c r="E279" s="334"/>
      <c r="F279" s="334"/>
      <c r="G279" s="334"/>
      <c r="H279" s="334"/>
      <c r="I279" s="334"/>
      <c r="J279" s="334"/>
      <c r="K279" s="334"/>
      <c r="L279" s="334"/>
      <c r="M279" s="334"/>
    </row>
    <row r="280" spans="1:13" ht="15" customHeight="1" x14ac:dyDescent="0.2">
      <c r="A280" s="703" t="s">
        <v>376</v>
      </c>
      <c r="B280" s="704"/>
      <c r="C280" s="455">
        <f>SUM(E280:F280)</f>
        <v>0</v>
      </c>
      <c r="D280" s="334"/>
      <c r="E280" s="334"/>
      <c r="F280" s="334"/>
      <c r="G280" s="334"/>
      <c r="H280" s="334"/>
      <c r="I280" s="334"/>
      <c r="J280" s="334"/>
      <c r="K280" s="334"/>
      <c r="L280" s="334"/>
      <c r="M280" s="334"/>
    </row>
    <row r="281" spans="1:13" ht="15" customHeight="1" x14ac:dyDescent="0.2">
      <c r="A281" s="709" t="s">
        <v>377</v>
      </c>
      <c r="B281" s="710"/>
      <c r="C281" s="455">
        <f t="shared" ref="C281:M281" si="30">SUM(C278:C280)</f>
        <v>0</v>
      </c>
      <c r="D281" s="455">
        <f t="shared" si="30"/>
        <v>0</v>
      </c>
      <c r="E281" s="455">
        <f t="shared" si="30"/>
        <v>0</v>
      </c>
      <c r="F281" s="455">
        <f t="shared" si="30"/>
        <v>0</v>
      </c>
      <c r="G281" s="455">
        <f t="shared" si="30"/>
        <v>0</v>
      </c>
      <c r="H281" s="455">
        <f t="shared" si="30"/>
        <v>0</v>
      </c>
      <c r="I281" s="455">
        <f t="shared" si="30"/>
        <v>0</v>
      </c>
      <c r="J281" s="455">
        <f t="shared" si="30"/>
        <v>0</v>
      </c>
      <c r="K281" s="455">
        <f t="shared" si="30"/>
        <v>0</v>
      </c>
      <c r="L281" s="455">
        <f t="shared" si="30"/>
        <v>0</v>
      </c>
      <c r="M281" s="455">
        <f t="shared" si="30"/>
        <v>0</v>
      </c>
    </row>
    <row r="282" spans="1:13" ht="15" customHeight="1" x14ac:dyDescent="0.2">
      <c r="A282" s="703" t="s">
        <v>378</v>
      </c>
      <c r="B282" s="704"/>
      <c r="C282" s="455">
        <f>SUM(E282:F282)</f>
        <v>0</v>
      </c>
      <c r="D282" s="334"/>
      <c r="E282" s="334"/>
      <c r="F282" s="334"/>
      <c r="G282" s="334"/>
      <c r="H282" s="334"/>
      <c r="I282" s="334"/>
      <c r="J282" s="334"/>
      <c r="K282" s="334"/>
      <c r="L282" s="334"/>
      <c r="M282" s="334"/>
    </row>
    <row r="283" spans="1:13" ht="15" customHeight="1" x14ac:dyDescent="0.2">
      <c r="A283" s="703" t="s">
        <v>379</v>
      </c>
      <c r="B283" s="704"/>
      <c r="C283" s="455">
        <f>SUM(E283:F283)</f>
        <v>0</v>
      </c>
      <c r="D283" s="334"/>
      <c r="E283" s="334"/>
      <c r="F283" s="334"/>
      <c r="G283" s="334"/>
      <c r="H283" s="334"/>
      <c r="I283" s="334"/>
      <c r="J283" s="334"/>
      <c r="K283" s="334"/>
      <c r="L283" s="334"/>
      <c r="M283" s="334"/>
    </row>
    <row r="284" spans="1:13" ht="15" customHeight="1" x14ac:dyDescent="0.2">
      <c r="A284" s="703" t="s">
        <v>380</v>
      </c>
      <c r="B284" s="704"/>
      <c r="C284" s="455">
        <f>SUM(E284:F284)</f>
        <v>0</v>
      </c>
      <c r="D284" s="334"/>
      <c r="E284" s="334"/>
      <c r="F284" s="334"/>
      <c r="G284" s="334"/>
      <c r="H284" s="334"/>
      <c r="I284" s="334"/>
      <c r="J284" s="334"/>
      <c r="K284" s="334"/>
      <c r="L284" s="334"/>
      <c r="M284" s="334"/>
    </row>
    <row r="285" spans="1:13" ht="15" customHeight="1" x14ac:dyDescent="0.2">
      <c r="A285" s="490"/>
      <c r="B285" s="235" t="s">
        <v>381</v>
      </c>
      <c r="C285" s="455">
        <f t="shared" ref="C285:I285" si="31">SUM(C282:C284)</f>
        <v>0</v>
      </c>
      <c r="D285" s="455">
        <f t="shared" si="31"/>
        <v>0</v>
      </c>
      <c r="E285" s="455">
        <f t="shared" si="31"/>
        <v>0</v>
      </c>
      <c r="F285" s="455">
        <f t="shared" si="31"/>
        <v>0</v>
      </c>
      <c r="G285" s="455">
        <f t="shared" si="31"/>
        <v>0</v>
      </c>
      <c r="H285" s="455">
        <f t="shared" si="31"/>
        <v>0</v>
      </c>
      <c r="I285" s="455">
        <f t="shared" si="31"/>
        <v>0</v>
      </c>
      <c r="J285" s="455">
        <f>SUM(J282:J284)</f>
        <v>0</v>
      </c>
      <c r="K285" s="455">
        <f>SUM(K282:K284)</f>
        <v>0</v>
      </c>
      <c r="L285" s="455">
        <f>SUM(L282:L284)</f>
        <v>0</v>
      </c>
      <c r="M285" s="455">
        <f>SUM(M282:M284)</f>
        <v>0</v>
      </c>
    </row>
    <row r="286" spans="1:13" ht="15" customHeight="1" x14ac:dyDescent="0.2">
      <c r="A286" s="703" t="s">
        <v>382</v>
      </c>
      <c r="B286" s="704"/>
      <c r="C286" s="455">
        <f>SUM(E286:F286)</f>
        <v>0</v>
      </c>
      <c r="D286" s="334"/>
      <c r="E286" s="334"/>
      <c r="F286" s="334"/>
      <c r="G286" s="334"/>
      <c r="H286" s="334"/>
      <c r="I286" s="334"/>
      <c r="J286" s="334"/>
      <c r="K286" s="334"/>
      <c r="L286" s="334"/>
      <c r="M286" s="334"/>
    </row>
    <row r="287" spans="1:13" ht="15" customHeight="1" x14ac:dyDescent="0.2">
      <c r="A287" s="711" t="s">
        <v>383</v>
      </c>
      <c r="B287" s="712"/>
      <c r="C287" s="455">
        <f>SUM(E287:F287)</f>
        <v>0</v>
      </c>
      <c r="D287" s="334"/>
      <c r="E287" s="334"/>
      <c r="F287" s="334"/>
      <c r="G287" s="334"/>
      <c r="H287" s="334"/>
      <c r="I287" s="334"/>
      <c r="J287" s="334"/>
      <c r="K287" s="334"/>
      <c r="L287" s="334"/>
      <c r="M287" s="334"/>
    </row>
    <row r="288" spans="1:13" ht="15" customHeight="1" x14ac:dyDescent="0.2">
      <c r="A288" s="703" t="s">
        <v>384</v>
      </c>
      <c r="B288" s="704"/>
      <c r="C288" s="455">
        <f>SUM(E288:F288)</f>
        <v>0</v>
      </c>
      <c r="D288" s="334"/>
      <c r="E288" s="334"/>
      <c r="F288" s="334"/>
      <c r="G288" s="334"/>
      <c r="H288" s="334"/>
      <c r="I288" s="334"/>
      <c r="J288" s="334"/>
      <c r="K288" s="334"/>
      <c r="L288" s="334"/>
      <c r="M288" s="334"/>
    </row>
    <row r="289" spans="1:13" ht="15" customHeight="1" x14ac:dyDescent="0.2">
      <c r="A289" s="490"/>
      <c r="B289" s="235" t="s">
        <v>385</v>
      </c>
      <c r="C289" s="455">
        <f t="shared" ref="C289:M289" si="32">SUM(C286:C288)</f>
        <v>0</v>
      </c>
      <c r="D289" s="455">
        <f t="shared" si="32"/>
        <v>0</v>
      </c>
      <c r="E289" s="455">
        <f t="shared" si="32"/>
        <v>0</v>
      </c>
      <c r="F289" s="455">
        <f t="shared" si="32"/>
        <v>0</v>
      </c>
      <c r="G289" s="455">
        <f t="shared" si="32"/>
        <v>0</v>
      </c>
      <c r="H289" s="455">
        <f t="shared" si="32"/>
        <v>0</v>
      </c>
      <c r="I289" s="455">
        <f t="shared" si="32"/>
        <v>0</v>
      </c>
      <c r="J289" s="455">
        <f t="shared" si="32"/>
        <v>0</v>
      </c>
      <c r="K289" s="455">
        <f t="shared" si="32"/>
        <v>0</v>
      </c>
      <c r="L289" s="455">
        <f t="shared" si="32"/>
        <v>0</v>
      </c>
      <c r="M289" s="455">
        <f t="shared" si="32"/>
        <v>0</v>
      </c>
    </row>
    <row r="290" spans="1:13" ht="15" customHeight="1" x14ac:dyDescent="0.2">
      <c r="A290" s="705" t="s">
        <v>386</v>
      </c>
      <c r="B290" s="706" t="s">
        <v>387</v>
      </c>
      <c r="C290" s="455">
        <f t="shared" ref="C290:C297" si="33">SUM(E290:F290)</f>
        <v>0</v>
      </c>
      <c r="D290" s="334"/>
      <c r="E290" s="334"/>
      <c r="F290" s="334"/>
      <c r="G290" s="334"/>
      <c r="H290" s="334"/>
      <c r="I290" s="334"/>
      <c r="J290" s="334"/>
      <c r="K290" s="334"/>
      <c r="L290" s="334"/>
      <c r="M290" s="334"/>
    </row>
    <row r="291" spans="1:13" ht="15" customHeight="1" x14ac:dyDescent="0.2">
      <c r="A291" s="705" t="s">
        <v>388</v>
      </c>
      <c r="B291" s="706" t="s">
        <v>388</v>
      </c>
      <c r="C291" s="455">
        <f t="shared" si="33"/>
        <v>0</v>
      </c>
      <c r="D291" s="334"/>
      <c r="E291" s="334"/>
      <c r="F291" s="334"/>
      <c r="G291" s="334"/>
      <c r="H291" s="334"/>
      <c r="I291" s="334"/>
      <c r="J291" s="334"/>
      <c r="K291" s="334"/>
      <c r="L291" s="334"/>
      <c r="M291" s="334"/>
    </row>
    <row r="292" spans="1:13" ht="15" customHeight="1" x14ac:dyDescent="0.2">
      <c r="A292" s="705" t="s">
        <v>389</v>
      </c>
      <c r="B292" s="706" t="s">
        <v>389</v>
      </c>
      <c r="C292" s="455">
        <f t="shared" si="33"/>
        <v>0</v>
      </c>
      <c r="D292" s="334"/>
      <c r="E292" s="334"/>
      <c r="F292" s="334"/>
      <c r="G292" s="334"/>
      <c r="H292" s="334"/>
      <c r="I292" s="334"/>
      <c r="J292" s="334"/>
      <c r="K292" s="334"/>
      <c r="L292" s="334"/>
      <c r="M292" s="334"/>
    </row>
    <row r="293" spans="1:13" ht="15" customHeight="1" x14ac:dyDescent="0.2">
      <c r="A293" s="707" t="s">
        <v>390</v>
      </c>
      <c r="B293" s="708"/>
      <c r="C293" s="455">
        <f t="shared" si="33"/>
        <v>0</v>
      </c>
      <c r="D293" s="334"/>
      <c r="E293" s="334"/>
      <c r="F293" s="334"/>
      <c r="G293" s="334"/>
      <c r="H293" s="334"/>
      <c r="I293" s="334"/>
      <c r="J293" s="334"/>
      <c r="K293" s="334"/>
      <c r="L293" s="334"/>
      <c r="M293" s="334"/>
    </row>
    <row r="294" spans="1:13" ht="15" customHeight="1" x14ac:dyDescent="0.2">
      <c r="A294" s="707" t="s">
        <v>56</v>
      </c>
      <c r="B294" s="708" t="s">
        <v>56</v>
      </c>
      <c r="C294" s="455">
        <f t="shared" si="33"/>
        <v>0</v>
      </c>
      <c r="D294" s="334"/>
      <c r="E294" s="334"/>
      <c r="F294" s="334"/>
      <c r="G294" s="334"/>
      <c r="H294" s="334"/>
      <c r="I294" s="334"/>
      <c r="J294" s="334"/>
      <c r="K294" s="334"/>
      <c r="L294" s="334"/>
      <c r="M294" s="334"/>
    </row>
    <row r="295" spans="1:13" ht="15" customHeight="1" x14ac:dyDescent="0.2">
      <c r="A295" s="703" t="s">
        <v>41</v>
      </c>
      <c r="B295" s="704"/>
      <c r="C295" s="455">
        <f t="shared" si="33"/>
        <v>0</v>
      </c>
      <c r="D295" s="334"/>
      <c r="E295" s="334"/>
      <c r="F295" s="334"/>
      <c r="G295" s="334"/>
      <c r="H295" s="334"/>
      <c r="I295" s="334"/>
      <c r="J295" s="334"/>
      <c r="K295" s="334"/>
      <c r="L295" s="334"/>
      <c r="M295" s="334"/>
    </row>
    <row r="296" spans="1:13" ht="30" customHeight="1" x14ac:dyDescent="0.2">
      <c r="A296" s="707" t="s">
        <v>391</v>
      </c>
      <c r="B296" s="708" t="s">
        <v>391</v>
      </c>
      <c r="C296" s="455">
        <f t="shared" si="33"/>
        <v>0</v>
      </c>
      <c r="D296" s="334"/>
      <c r="E296" s="334"/>
      <c r="F296" s="334"/>
      <c r="G296" s="334"/>
      <c r="H296" s="334"/>
      <c r="I296" s="334"/>
      <c r="J296" s="334"/>
      <c r="K296" s="334"/>
      <c r="L296" s="334"/>
      <c r="M296" s="334"/>
    </row>
    <row r="297" spans="1:13" ht="15" customHeight="1" x14ac:dyDescent="0.2">
      <c r="A297" s="707" t="s">
        <v>38</v>
      </c>
      <c r="B297" s="708" t="s">
        <v>38</v>
      </c>
      <c r="C297" s="455">
        <f t="shared" si="33"/>
        <v>0</v>
      </c>
      <c r="D297" s="334"/>
      <c r="E297" s="334"/>
      <c r="F297" s="334"/>
      <c r="G297" s="334"/>
      <c r="H297" s="334"/>
      <c r="I297" s="334"/>
      <c r="J297" s="334"/>
      <c r="K297" s="334"/>
      <c r="L297" s="334"/>
      <c r="M297" s="334"/>
    </row>
    <row r="298" spans="1:13" ht="15" customHeight="1" x14ac:dyDescent="0.2">
      <c r="A298" s="488"/>
      <c r="B298" s="235" t="s">
        <v>392</v>
      </c>
      <c r="C298" s="455">
        <f t="shared" ref="C298:M298" si="34">SUM(C290:C297)</f>
        <v>0</v>
      </c>
      <c r="D298" s="455">
        <f t="shared" si="34"/>
        <v>0</v>
      </c>
      <c r="E298" s="455">
        <f t="shared" si="34"/>
        <v>0</v>
      </c>
      <c r="F298" s="455">
        <f t="shared" si="34"/>
        <v>0</v>
      </c>
      <c r="G298" s="455">
        <f t="shared" si="34"/>
        <v>0</v>
      </c>
      <c r="H298" s="455">
        <f t="shared" si="34"/>
        <v>0</v>
      </c>
      <c r="I298" s="455">
        <f t="shared" si="34"/>
        <v>0</v>
      </c>
      <c r="J298" s="455">
        <f t="shared" si="34"/>
        <v>0</v>
      </c>
      <c r="K298" s="455">
        <f t="shared" si="34"/>
        <v>0</v>
      </c>
      <c r="L298" s="455">
        <f t="shared" si="34"/>
        <v>0</v>
      </c>
      <c r="M298" s="455">
        <f t="shared" si="34"/>
        <v>0</v>
      </c>
    </row>
    <row r="299" spans="1:13" ht="15" customHeight="1" x14ac:dyDescent="0.2">
      <c r="A299" s="711" t="s">
        <v>393</v>
      </c>
      <c r="B299" s="712"/>
      <c r="C299" s="455">
        <f t="shared" ref="C299:C304" si="35">SUM(E299:F299)</f>
        <v>0</v>
      </c>
      <c r="D299" s="334"/>
      <c r="E299" s="334"/>
      <c r="F299" s="334"/>
      <c r="G299" s="334"/>
      <c r="H299" s="334"/>
      <c r="I299" s="334"/>
      <c r="J299" s="334"/>
      <c r="K299" s="334"/>
      <c r="L299" s="334"/>
      <c r="M299" s="334"/>
    </row>
    <row r="300" spans="1:13" ht="15" customHeight="1" x14ac:dyDescent="0.2">
      <c r="A300" s="711" t="s">
        <v>394</v>
      </c>
      <c r="B300" s="712"/>
      <c r="C300" s="455">
        <f t="shared" si="35"/>
        <v>0</v>
      </c>
      <c r="D300" s="334"/>
      <c r="E300" s="334"/>
      <c r="F300" s="334"/>
      <c r="G300" s="334"/>
      <c r="H300" s="334"/>
      <c r="I300" s="334"/>
      <c r="J300" s="334"/>
      <c r="K300" s="334"/>
      <c r="L300" s="334"/>
      <c r="M300" s="334"/>
    </row>
    <row r="301" spans="1:13" ht="15" customHeight="1" x14ac:dyDescent="0.2">
      <c r="A301" s="711" t="s">
        <v>395</v>
      </c>
      <c r="B301" s="712"/>
      <c r="C301" s="455">
        <f t="shared" si="35"/>
        <v>0</v>
      </c>
      <c r="D301" s="334"/>
      <c r="E301" s="334"/>
      <c r="F301" s="334"/>
      <c r="G301" s="334"/>
      <c r="H301" s="334"/>
      <c r="I301" s="334"/>
      <c r="J301" s="334"/>
      <c r="K301" s="334"/>
      <c r="L301" s="334"/>
      <c r="M301" s="334"/>
    </row>
    <row r="302" spans="1:13" ht="15" customHeight="1" x14ac:dyDescent="0.2">
      <c r="A302" s="703" t="s">
        <v>396</v>
      </c>
      <c r="B302" s="704"/>
      <c r="C302" s="455">
        <f t="shared" si="35"/>
        <v>0</v>
      </c>
      <c r="D302" s="334"/>
      <c r="E302" s="334"/>
      <c r="F302" s="334"/>
      <c r="G302" s="334"/>
      <c r="H302" s="334"/>
      <c r="I302" s="334"/>
      <c r="J302" s="334"/>
      <c r="K302" s="334"/>
      <c r="L302" s="334"/>
      <c r="M302" s="334"/>
    </row>
    <row r="303" spans="1:13" ht="15" customHeight="1" x14ac:dyDescent="0.2">
      <c r="A303" s="703" t="s">
        <v>397</v>
      </c>
      <c r="B303" s="704"/>
      <c r="C303" s="455">
        <f t="shared" si="35"/>
        <v>0</v>
      </c>
      <c r="D303" s="334"/>
      <c r="E303" s="334"/>
      <c r="F303" s="334"/>
      <c r="G303" s="334"/>
      <c r="H303" s="334"/>
      <c r="I303" s="334"/>
      <c r="J303" s="334"/>
      <c r="K303" s="334"/>
      <c r="L303" s="334"/>
      <c r="M303" s="334"/>
    </row>
    <row r="304" spans="1:13" ht="15" customHeight="1" x14ac:dyDescent="0.2">
      <c r="A304" s="703" t="s">
        <v>398</v>
      </c>
      <c r="B304" s="704"/>
      <c r="C304" s="455">
        <f t="shared" si="35"/>
        <v>0</v>
      </c>
      <c r="D304" s="334"/>
      <c r="E304" s="334"/>
      <c r="F304" s="334"/>
      <c r="G304" s="334"/>
      <c r="H304" s="334"/>
      <c r="I304" s="334"/>
      <c r="J304" s="334"/>
      <c r="K304" s="334"/>
      <c r="L304" s="334"/>
      <c r="M304" s="334"/>
    </row>
    <row r="305" spans="1:13" ht="15" customHeight="1" x14ac:dyDescent="0.2">
      <c r="A305" s="488"/>
      <c r="B305" s="235" t="s">
        <v>399</v>
      </c>
      <c r="C305" s="455">
        <f t="shared" ref="C305:M305" si="36">SUM(C299:C304)</f>
        <v>0</v>
      </c>
      <c r="D305" s="455">
        <f t="shared" si="36"/>
        <v>0</v>
      </c>
      <c r="E305" s="455">
        <f t="shared" si="36"/>
        <v>0</v>
      </c>
      <c r="F305" s="455">
        <f t="shared" si="36"/>
        <v>0</v>
      </c>
      <c r="G305" s="455">
        <f t="shared" si="36"/>
        <v>0</v>
      </c>
      <c r="H305" s="455">
        <f t="shared" si="36"/>
        <v>0</v>
      </c>
      <c r="I305" s="455">
        <f t="shared" si="36"/>
        <v>0</v>
      </c>
      <c r="J305" s="455">
        <f t="shared" si="36"/>
        <v>0</v>
      </c>
      <c r="K305" s="455">
        <f t="shared" si="36"/>
        <v>0</v>
      </c>
      <c r="L305" s="455">
        <f t="shared" si="36"/>
        <v>0</v>
      </c>
      <c r="M305" s="455">
        <f t="shared" si="36"/>
        <v>0</v>
      </c>
    </row>
    <row r="306" spans="1:13" ht="15" customHeight="1" x14ac:dyDescent="0.2">
      <c r="A306" s="703" t="s">
        <v>143</v>
      </c>
      <c r="B306" s="704" t="s">
        <v>143</v>
      </c>
      <c r="C306" s="455">
        <f>SUM(E306:F306)</f>
        <v>0</v>
      </c>
      <c r="D306" s="335"/>
      <c r="E306" s="334"/>
      <c r="F306" s="334"/>
      <c r="G306" s="334"/>
      <c r="H306" s="334"/>
      <c r="I306" s="334"/>
      <c r="J306" s="334"/>
      <c r="K306" s="334"/>
      <c r="L306" s="334"/>
      <c r="M306" s="334"/>
    </row>
    <row r="307" spans="1:13" ht="15" customHeight="1" x14ac:dyDescent="0.2">
      <c r="A307" s="703" t="s">
        <v>145</v>
      </c>
      <c r="B307" s="704" t="s">
        <v>145</v>
      </c>
      <c r="C307" s="455">
        <f>SUM(E307:F307)</f>
        <v>0</v>
      </c>
      <c r="D307" s="335"/>
      <c r="E307" s="334"/>
      <c r="F307" s="334"/>
      <c r="G307" s="334"/>
      <c r="H307" s="334"/>
      <c r="I307" s="334"/>
      <c r="J307" s="334"/>
      <c r="K307" s="334"/>
      <c r="L307" s="334"/>
      <c r="M307" s="334"/>
    </row>
    <row r="308" spans="1:13" ht="32.25" customHeight="1" x14ac:dyDescent="0.2">
      <c r="A308" s="703" t="s">
        <v>400</v>
      </c>
      <c r="B308" s="704"/>
      <c r="C308" s="455">
        <f>SUM(E308:F308)</f>
        <v>0</v>
      </c>
      <c r="D308" s="335"/>
      <c r="E308" s="335"/>
      <c r="F308" s="335"/>
      <c r="G308" s="335"/>
      <c r="H308" s="335"/>
      <c r="I308" s="335"/>
      <c r="J308" s="335"/>
      <c r="K308" s="335"/>
      <c r="L308" s="335"/>
      <c r="M308" s="335"/>
    </row>
    <row r="309" spans="1:13" ht="15" customHeight="1" x14ac:dyDescent="0.2">
      <c r="A309" s="703" t="s">
        <v>281</v>
      </c>
      <c r="B309" s="704"/>
      <c r="C309" s="455">
        <f>SUM(E309:F309)</f>
        <v>0</v>
      </c>
      <c r="D309" s="335"/>
      <c r="E309" s="335"/>
      <c r="F309" s="335"/>
      <c r="G309" s="335"/>
      <c r="H309" s="335"/>
      <c r="I309" s="335"/>
      <c r="J309" s="335"/>
      <c r="K309" s="335"/>
      <c r="L309" s="335"/>
      <c r="M309" s="335"/>
    </row>
    <row r="310" spans="1:13" ht="15" customHeight="1" x14ac:dyDescent="0.2">
      <c r="A310" s="703" t="s">
        <v>282</v>
      </c>
      <c r="B310" s="704"/>
      <c r="C310" s="455">
        <f>SUM(E310:F310)</f>
        <v>0</v>
      </c>
      <c r="D310" s="335"/>
      <c r="E310" s="335"/>
      <c r="F310" s="335"/>
      <c r="G310" s="335"/>
      <c r="H310" s="335"/>
      <c r="I310" s="335"/>
      <c r="J310" s="335"/>
      <c r="K310" s="335"/>
      <c r="L310" s="335"/>
      <c r="M310" s="335"/>
    </row>
    <row r="311" spans="1:13" ht="15" customHeight="1" x14ac:dyDescent="0.2">
      <c r="A311" s="236"/>
      <c r="B311" s="237" t="s">
        <v>401</v>
      </c>
      <c r="C311" s="455">
        <f>SUM(C306:C310)</f>
        <v>0</v>
      </c>
      <c r="D311" s="455">
        <f>SUM(D306:D310)</f>
        <v>0</v>
      </c>
      <c r="E311" s="455">
        <f t="shared" ref="E311:M311" si="37">SUM(E306:E310)</f>
        <v>0</v>
      </c>
      <c r="F311" s="455">
        <f t="shared" si="37"/>
        <v>0</v>
      </c>
      <c r="G311" s="455">
        <f t="shared" si="37"/>
        <v>0</v>
      </c>
      <c r="H311" s="455">
        <f t="shared" si="37"/>
        <v>0</v>
      </c>
      <c r="I311" s="455">
        <f t="shared" si="37"/>
        <v>0</v>
      </c>
      <c r="J311" s="455">
        <f t="shared" si="37"/>
        <v>0</v>
      </c>
      <c r="K311" s="455">
        <f t="shared" si="37"/>
        <v>0</v>
      </c>
      <c r="L311" s="455">
        <f t="shared" si="37"/>
        <v>0</v>
      </c>
      <c r="M311" s="455">
        <f t="shared" si="37"/>
        <v>0</v>
      </c>
    </row>
    <row r="312" spans="1:13" ht="15" customHeight="1" x14ac:dyDescent="0.2">
      <c r="A312" s="238"/>
      <c r="B312" s="239" t="s">
        <v>160</v>
      </c>
      <c r="C312" s="240">
        <f t="shared" ref="C312:M312" si="38">SUM(C277+C281+C285+C289+C298+C305+C311)</f>
        <v>0</v>
      </c>
      <c r="D312" s="240">
        <f t="shared" si="38"/>
        <v>0</v>
      </c>
      <c r="E312" s="240">
        <f t="shared" si="38"/>
        <v>0</v>
      </c>
      <c r="F312" s="240">
        <f t="shared" si="38"/>
        <v>0</v>
      </c>
      <c r="G312" s="240">
        <f t="shared" si="38"/>
        <v>0</v>
      </c>
      <c r="H312" s="240">
        <f t="shared" si="38"/>
        <v>0</v>
      </c>
      <c r="I312" s="240">
        <f t="shared" si="38"/>
        <v>0</v>
      </c>
      <c r="J312" s="240">
        <f t="shared" si="38"/>
        <v>0</v>
      </c>
      <c r="K312" s="240">
        <f t="shared" si="38"/>
        <v>0</v>
      </c>
      <c r="L312" s="240">
        <f t="shared" si="38"/>
        <v>0</v>
      </c>
      <c r="M312" s="240">
        <f t="shared" si="38"/>
        <v>0</v>
      </c>
    </row>
  </sheetData>
  <mergeCells count="198">
    <mergeCell ref="A309:B309"/>
    <mergeCell ref="A310:B310"/>
    <mergeCell ref="A302:B302"/>
    <mergeCell ref="A303:B303"/>
    <mergeCell ref="A304:B304"/>
    <mergeCell ref="A306:B306"/>
    <mergeCell ref="A307:B307"/>
    <mergeCell ref="A308:B308"/>
    <mergeCell ref="A295:B295"/>
    <mergeCell ref="A296:B296"/>
    <mergeCell ref="A297:B297"/>
    <mergeCell ref="A299:B299"/>
    <mergeCell ref="A300:B300"/>
    <mergeCell ref="A301:B301"/>
    <mergeCell ref="A288:B288"/>
    <mergeCell ref="A290:B290"/>
    <mergeCell ref="A291:B291"/>
    <mergeCell ref="A292:B292"/>
    <mergeCell ref="A293:B293"/>
    <mergeCell ref="A294:B294"/>
    <mergeCell ref="A281:B281"/>
    <mergeCell ref="A282:B282"/>
    <mergeCell ref="A283:B283"/>
    <mergeCell ref="A284:B284"/>
    <mergeCell ref="A286:B286"/>
    <mergeCell ref="A287:B287"/>
    <mergeCell ref="A274:B274"/>
    <mergeCell ref="A275:B275"/>
    <mergeCell ref="A276:B276"/>
    <mergeCell ref="A278:B278"/>
    <mergeCell ref="A279:B279"/>
    <mergeCell ref="A280:B280"/>
    <mergeCell ref="C270:C271"/>
    <mergeCell ref="D270:D271"/>
    <mergeCell ref="E270:F270"/>
    <mergeCell ref="G270:I270"/>
    <mergeCell ref="A272:B272"/>
    <mergeCell ref="A273:B273"/>
    <mergeCell ref="A261:B261"/>
    <mergeCell ref="A262:B262"/>
    <mergeCell ref="A263:B263"/>
    <mergeCell ref="A265:B265"/>
    <mergeCell ref="A266:A268"/>
    <mergeCell ref="A270:B271"/>
    <mergeCell ref="A255:A256"/>
    <mergeCell ref="A257:B257"/>
    <mergeCell ref="A259:B260"/>
    <mergeCell ref="C259:C260"/>
    <mergeCell ref="D259:I259"/>
    <mergeCell ref="J259:J260"/>
    <mergeCell ref="A247:B247"/>
    <mergeCell ref="A248:B248"/>
    <mergeCell ref="A249:B249"/>
    <mergeCell ref="A250:B250"/>
    <mergeCell ref="A251:B251"/>
    <mergeCell ref="A252:B252"/>
    <mergeCell ref="A232:A234"/>
    <mergeCell ref="A235:A237"/>
    <mergeCell ref="A238:A240"/>
    <mergeCell ref="A241:A243"/>
    <mergeCell ref="A245:B245"/>
    <mergeCell ref="A246:B246"/>
    <mergeCell ref="A212:A214"/>
    <mergeCell ref="A215:A217"/>
    <mergeCell ref="A218:A220"/>
    <mergeCell ref="A223:A225"/>
    <mergeCell ref="A226:A228"/>
    <mergeCell ref="A229:A231"/>
    <mergeCell ref="Q209:Q211"/>
    <mergeCell ref="D210:D211"/>
    <mergeCell ref="E210:F210"/>
    <mergeCell ref="G210:G211"/>
    <mergeCell ref="H210:H211"/>
    <mergeCell ref="I210:I211"/>
    <mergeCell ref="D204:D205"/>
    <mergeCell ref="A206:B206"/>
    <mergeCell ref="A207:B207"/>
    <mergeCell ref="A208:B208"/>
    <mergeCell ref="A209:B211"/>
    <mergeCell ref="C209:C211"/>
    <mergeCell ref="D209:G209"/>
    <mergeCell ref="J210:J211"/>
    <mergeCell ref="K210:K211"/>
    <mergeCell ref="L210:L211"/>
    <mergeCell ref="M210:M211"/>
    <mergeCell ref="O210:O211"/>
    <mergeCell ref="P210:P211"/>
    <mergeCell ref="H209:J209"/>
    <mergeCell ref="K209:M209"/>
    <mergeCell ref="N209:N211"/>
    <mergeCell ref="O209:P209"/>
    <mergeCell ref="A199:B199"/>
    <mergeCell ref="A200:B200"/>
    <mergeCell ref="A201:A202"/>
    <mergeCell ref="A203:B203"/>
    <mergeCell ref="A204:B205"/>
    <mergeCell ref="C204:C205"/>
    <mergeCell ref="V172:V174"/>
    <mergeCell ref="E173:G173"/>
    <mergeCell ref="H173:J173"/>
    <mergeCell ref="A195:B195"/>
    <mergeCell ref="A196:F196"/>
    <mergeCell ref="A197:B198"/>
    <mergeCell ref="C197:C198"/>
    <mergeCell ref="D197:D198"/>
    <mergeCell ref="E197:E198"/>
    <mergeCell ref="F197:F198"/>
    <mergeCell ref="O172:O174"/>
    <mergeCell ref="P172:Q173"/>
    <mergeCell ref="R172:R174"/>
    <mergeCell ref="S172:S174"/>
    <mergeCell ref="T172:T174"/>
    <mergeCell ref="U172:U174"/>
    <mergeCell ref="A170:B170"/>
    <mergeCell ref="A171:B171"/>
    <mergeCell ref="A172:B174"/>
    <mergeCell ref="C172:C174"/>
    <mergeCell ref="D172:D174"/>
    <mergeCell ref="E172:J172"/>
    <mergeCell ref="K172:K174"/>
    <mergeCell ref="L172:N173"/>
    <mergeCell ref="N159:N161"/>
    <mergeCell ref="Q159:Q161"/>
    <mergeCell ref="R159:R161"/>
    <mergeCell ref="D160:D161"/>
    <mergeCell ref="E160:F160"/>
    <mergeCell ref="G160:G161"/>
    <mergeCell ref="H160:H161"/>
    <mergeCell ref="I160:I161"/>
    <mergeCell ref="J160:J161"/>
    <mergeCell ref="A157:B157"/>
    <mergeCell ref="A159:B161"/>
    <mergeCell ref="C159:C161"/>
    <mergeCell ref="D159:G159"/>
    <mergeCell ref="H159:J159"/>
    <mergeCell ref="K159:M159"/>
    <mergeCell ref="K160:K161"/>
    <mergeCell ref="L160:L161"/>
    <mergeCell ref="M160:M161"/>
    <mergeCell ref="O160:O161"/>
    <mergeCell ref="P160:P161"/>
    <mergeCell ref="O159:P159"/>
    <mergeCell ref="O150:O151"/>
    <mergeCell ref="P150:P151"/>
    <mergeCell ref="A152:B152"/>
    <mergeCell ref="A154:B154"/>
    <mergeCell ref="A155:B155"/>
    <mergeCell ref="A156:B156"/>
    <mergeCell ref="O149:P149"/>
    <mergeCell ref="Q149:Q151"/>
    <mergeCell ref="R149:R151"/>
    <mergeCell ref="D150:D151"/>
    <mergeCell ref="E150:F150"/>
    <mergeCell ref="G150:G151"/>
    <mergeCell ref="H150:H151"/>
    <mergeCell ref="I150:I151"/>
    <mergeCell ref="J150:J151"/>
    <mergeCell ref="K150:K151"/>
    <mergeCell ref="A149:B151"/>
    <mergeCell ref="C149:C151"/>
    <mergeCell ref="D149:G149"/>
    <mergeCell ref="H149:J149"/>
    <mergeCell ref="K149:M149"/>
    <mergeCell ref="N149:N151"/>
    <mergeCell ref="L150:L151"/>
    <mergeCell ref="M150:M151"/>
    <mergeCell ref="A136:B136"/>
    <mergeCell ref="A140:A143"/>
    <mergeCell ref="A146:B146"/>
    <mergeCell ref="A147:B147"/>
    <mergeCell ref="R120:R122"/>
    <mergeCell ref="S120:S122"/>
    <mergeCell ref="D121:D122"/>
    <mergeCell ref="E121:F121"/>
    <mergeCell ref="G121:G122"/>
    <mergeCell ref="H121:H122"/>
    <mergeCell ref="I121:I122"/>
    <mergeCell ref="J121:J122"/>
    <mergeCell ref="K121:K122"/>
    <mergeCell ref="L121:L122"/>
    <mergeCell ref="D120:G120"/>
    <mergeCell ref="H120:J120"/>
    <mergeCell ref="K120:M120"/>
    <mergeCell ref="N120:N122"/>
    <mergeCell ref="O120:P120"/>
    <mergeCell ref="Q120:Q122"/>
    <mergeCell ref="M121:M122"/>
    <mergeCell ref="O121:O122"/>
    <mergeCell ref="P121:P122"/>
    <mergeCell ref="A8:C8"/>
    <mergeCell ref="A57:B57"/>
    <mergeCell ref="A86:B86"/>
    <mergeCell ref="A96:B96"/>
    <mergeCell ref="A102:B102"/>
    <mergeCell ref="A120:B122"/>
    <mergeCell ref="C120:C122"/>
    <mergeCell ref="A123:B123"/>
    <mergeCell ref="A129:A132"/>
  </mergeCells>
  <dataValidations count="1">
    <dataValidation allowBlank="1" showInputMessage="1" showErrorMessage="1" errorTitle="ERROR" error="Por favor ingrese solo Números." sqref="R152:R159 A1:A238 R1:R149 S1:V172 W1:XFD1048576 S175:V1048576 A241:A1048576 R162:R1048576 B1:Q1048576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2"/>
  <sheetViews>
    <sheetView zoomScale="80" zoomScaleNormal="80" workbookViewId="0">
      <selection activeCell="B24" sqref="B24"/>
    </sheetView>
  </sheetViews>
  <sheetFormatPr baseColWidth="10" defaultColWidth="11.42578125" defaultRowHeight="14.25" x14ac:dyDescent="0.2"/>
  <cols>
    <col min="1" max="1" width="23.5703125" style="5" customWidth="1"/>
    <col min="2" max="2" width="122.5703125" style="4" customWidth="1"/>
    <col min="3" max="3" width="24.5703125" style="5" customWidth="1"/>
    <col min="4" max="5" width="20.7109375" style="5" customWidth="1"/>
    <col min="6" max="6" width="18.42578125" style="5" customWidth="1"/>
    <col min="7" max="7" width="24.5703125" style="5" bestFit="1" customWidth="1"/>
    <col min="8" max="9" width="15.7109375" style="5" customWidth="1"/>
    <col min="10" max="10" width="16.7109375" style="5" customWidth="1"/>
    <col min="11" max="12" width="17" style="5" customWidth="1"/>
    <col min="13" max="13" width="18.28515625" style="5" customWidth="1"/>
    <col min="14" max="14" width="18.5703125" style="5" customWidth="1"/>
    <col min="15" max="15" width="14.140625" style="5" customWidth="1"/>
    <col min="16" max="16" width="12.7109375" style="5" customWidth="1"/>
    <col min="17" max="17" width="14.7109375" style="5" customWidth="1"/>
    <col min="18" max="18" width="22" style="5" customWidth="1"/>
    <col min="19" max="22" width="22.7109375" style="5" customWidth="1"/>
    <col min="23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2">
      <c r="A1" s="1" t="s">
        <v>0</v>
      </c>
      <c r="B1" s="2"/>
    </row>
    <row r="2" spans="1:14" s="3" customFormat="1" ht="15" customHeight="1" x14ac:dyDescent="0.2">
      <c r="A2" s="1" t="str">
        <f>CONCATENATE("COMUNA: ",[13]NOMBRE!B2," - ","( ",[13]NOMBRE!C2,[13]NOMBRE!D2,[13]NOMBRE!E2,[13]NOMBRE!F2,[13]NOMBRE!G2," )")</f>
        <v>COMUNA: LINARES - ( 07401 )</v>
      </c>
      <c r="B2" s="2"/>
    </row>
    <row r="3" spans="1:14" ht="15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14" ht="15" customHeight="1" x14ac:dyDescent="0.2">
      <c r="A4" s="1" t="str">
        <f>CONCATENATE("MES: ",[13]NOMBRE!B6," - ","( ",[13]NOMBRE!C6,[13]NOMBRE!D6," )")</f>
        <v>MES: DICIEMBRE - ( 12 )</v>
      </c>
    </row>
    <row r="5" spans="1:14" s="3" customFormat="1" ht="15" customHeight="1" x14ac:dyDescent="0.2">
      <c r="A5" s="1" t="str">
        <f>CONCATENATE("AÑO: ",[13]NOMBRE!B7)</f>
        <v>AÑO: 2022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ht="14.25" customHeigh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ht="15.95" customHeight="1" x14ac:dyDescent="0.2">
      <c r="A8" s="546" t="s">
        <v>2</v>
      </c>
      <c r="B8" s="546"/>
      <c r="C8" s="546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42" customHeight="1" x14ac:dyDescent="0.2">
      <c r="A9" s="8" t="s">
        <v>3</v>
      </c>
      <c r="B9" s="8" t="s">
        <v>4</v>
      </c>
      <c r="C9" s="523" t="s">
        <v>5</v>
      </c>
      <c r="D9" s="523" t="s">
        <v>6</v>
      </c>
      <c r="E9" s="523" t="s">
        <v>7</v>
      </c>
      <c r="F9" s="7"/>
      <c r="G9" s="458">
        <f>+E56+E77+E85+E95+E101+E110+E115+E118+S123+S136+R157+R170+V195+E252</f>
        <v>1500802312.5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2">
      <c r="A10" s="10"/>
      <c r="B10" s="11" t="s">
        <v>8</v>
      </c>
      <c r="C10" s="340">
        <f>SUM(C11:C18)</f>
        <v>11072</v>
      </c>
      <c r="D10" s="340">
        <f>SUM(D11:D18)</f>
        <v>10815</v>
      </c>
      <c r="E10" s="341">
        <f>SUM(E11:E18)</f>
        <v>94902690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4.1" customHeight="1" x14ac:dyDescent="0.2">
      <c r="A11" s="241"/>
      <c r="B11" s="242" t="s">
        <v>9</v>
      </c>
      <c r="C11" s="342">
        <f>[13]B!C54</f>
        <v>0</v>
      </c>
      <c r="D11" s="342">
        <f>[13]B!E54</f>
        <v>0</v>
      </c>
      <c r="E11" s="15">
        <f>[13]B!AL54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4.1" customHeight="1" x14ac:dyDescent="0.2">
      <c r="A12" s="241"/>
      <c r="B12" s="242" t="s">
        <v>10</v>
      </c>
      <c r="C12" s="342">
        <f>[13]B!C52</f>
        <v>6428</v>
      </c>
      <c r="D12" s="342">
        <f>[13]B!E52</f>
        <v>6428</v>
      </c>
      <c r="E12" s="15">
        <f>[13]B!AL52</f>
        <v>55730760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4.1" customHeight="1" x14ac:dyDescent="0.2">
      <c r="A13" s="241"/>
      <c r="B13" s="242" t="s">
        <v>11</v>
      </c>
      <c r="C13" s="342">
        <f>[13]B!C56</f>
        <v>4358</v>
      </c>
      <c r="D13" s="342">
        <f>[13]B!E56</f>
        <v>4173</v>
      </c>
      <c r="E13" s="15">
        <f>[13]B!AL56</f>
        <v>36179910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4.1" customHeight="1" x14ac:dyDescent="0.2">
      <c r="A14" s="241"/>
      <c r="B14" s="242" t="s">
        <v>12</v>
      </c>
      <c r="C14" s="342">
        <f>[13]B!C55</f>
        <v>226</v>
      </c>
      <c r="D14" s="342">
        <f>[13]B!E55</f>
        <v>154</v>
      </c>
      <c r="E14" s="15">
        <f>[13]B!AL55</f>
        <v>2476320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4.1" customHeight="1" x14ac:dyDescent="0.2">
      <c r="A15" s="241"/>
      <c r="B15" s="242" t="s">
        <v>13</v>
      </c>
      <c r="C15" s="342">
        <f>[13]B!C119</f>
        <v>57</v>
      </c>
      <c r="D15" s="342">
        <f>[13]B!E119</f>
        <v>57</v>
      </c>
      <c r="E15" s="15">
        <f>[13]B!AL119</f>
        <v>410970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4.1" customHeight="1" x14ac:dyDescent="0.2">
      <c r="A16" s="241"/>
      <c r="B16" s="242" t="s">
        <v>14</v>
      </c>
      <c r="C16" s="342">
        <f>[13]B!C122</f>
        <v>0</v>
      </c>
      <c r="D16" s="342">
        <f>[13]B!E122</f>
        <v>0</v>
      </c>
      <c r="E16" s="15">
        <f>[13]B!AL122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4.1" customHeight="1" x14ac:dyDescent="0.2">
      <c r="A17" s="241"/>
      <c r="B17" s="242" t="s">
        <v>15</v>
      </c>
      <c r="C17" s="342">
        <f>[13]B!C126</f>
        <v>0</v>
      </c>
      <c r="D17" s="342">
        <f>[13]B!E126</f>
        <v>0</v>
      </c>
      <c r="E17" s="15">
        <f>[13]B!AL126</f>
        <v>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14.1" customHeight="1" x14ac:dyDescent="0.2">
      <c r="A18" s="243" t="s">
        <v>16</v>
      </c>
      <c r="B18" s="244" t="s">
        <v>17</v>
      </c>
      <c r="C18" s="342">
        <f>[13]B!C1234</f>
        <v>3</v>
      </c>
      <c r="D18" s="343">
        <f>[13]B!E1234</f>
        <v>3</v>
      </c>
      <c r="E18" s="16">
        <f>[13]B!AL1234</f>
        <v>104730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14.1" customHeight="1" x14ac:dyDescent="0.2">
      <c r="A19" s="17"/>
      <c r="B19" s="18" t="s">
        <v>18</v>
      </c>
      <c r="C19" s="344">
        <f>SUM(C20:C29)</f>
        <v>3392</v>
      </c>
      <c r="D19" s="344">
        <f>SUM(D20:D29)</f>
        <v>3383</v>
      </c>
      <c r="E19" s="345">
        <f>SUM(E20:E29)</f>
        <v>7421190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14.1" customHeight="1" x14ac:dyDescent="0.2">
      <c r="A20" s="245" t="s">
        <v>19</v>
      </c>
      <c r="B20" s="244" t="s">
        <v>20</v>
      </c>
      <c r="C20" s="346">
        <f>[13]B!$C$60</f>
        <v>984</v>
      </c>
      <c r="D20" s="346">
        <f>[13]B!$E$60</f>
        <v>984</v>
      </c>
      <c r="E20" s="21">
        <f>[13]B!$AL$60</f>
        <v>2273040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14.1" customHeight="1" x14ac:dyDescent="0.2">
      <c r="A21" s="241" t="s">
        <v>21</v>
      </c>
      <c r="B21" s="242" t="s">
        <v>22</v>
      </c>
      <c r="C21" s="347">
        <f>[13]B!$C$61</f>
        <v>0</v>
      </c>
      <c r="D21" s="347">
        <f>[13]B!$E$61</f>
        <v>0</v>
      </c>
      <c r="E21" s="15">
        <f>[13]B!$AL$61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14.1" customHeight="1" x14ac:dyDescent="0.2">
      <c r="A22" s="241" t="s">
        <v>23</v>
      </c>
      <c r="B22" s="242" t="s">
        <v>24</v>
      </c>
      <c r="C22" s="347">
        <f>[13]B!$C$62</f>
        <v>0</v>
      </c>
      <c r="D22" s="347">
        <f>[13]B!$E$62</f>
        <v>0</v>
      </c>
      <c r="E22" s="15">
        <f>[13]B!$AL$62</f>
        <v>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14.1" customHeight="1" x14ac:dyDescent="0.2">
      <c r="A23" s="241" t="s">
        <v>25</v>
      </c>
      <c r="B23" s="242" t="s">
        <v>26</v>
      </c>
      <c r="C23" s="347">
        <f>[13]B!$C$63</f>
        <v>257</v>
      </c>
      <c r="D23" s="347">
        <f>[13]B!$E$63</f>
        <v>257</v>
      </c>
      <c r="E23" s="15">
        <f>[13]B!$AL$63</f>
        <v>346950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14.1" customHeight="1" x14ac:dyDescent="0.2">
      <c r="A24" s="241" t="s">
        <v>27</v>
      </c>
      <c r="B24" s="242" t="s">
        <v>28</v>
      </c>
      <c r="C24" s="347">
        <f>[13]B!$C$64</f>
        <v>796</v>
      </c>
      <c r="D24" s="347">
        <f>[13]B!$E$64</f>
        <v>787</v>
      </c>
      <c r="E24" s="15">
        <f>[13]B!$AL$64</f>
        <v>1062450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4.1" customHeight="1" x14ac:dyDescent="0.2">
      <c r="A25" s="241" t="s">
        <v>29</v>
      </c>
      <c r="B25" s="242" t="s">
        <v>30</v>
      </c>
      <c r="C25" s="347">
        <f>[13]B!$C$65</f>
        <v>401</v>
      </c>
      <c r="D25" s="347">
        <f>[13]B!$E$65</f>
        <v>401</v>
      </c>
      <c r="E25" s="15">
        <f>[13]B!$AL$65</f>
        <v>541350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14.1" customHeight="1" x14ac:dyDescent="0.2">
      <c r="A26" s="241" t="s">
        <v>31</v>
      </c>
      <c r="B26" s="242" t="s">
        <v>32</v>
      </c>
      <c r="C26" s="347">
        <f>[13]B!$C$1230</f>
        <v>276</v>
      </c>
      <c r="D26" s="347">
        <f>[13]B!$E$1230</f>
        <v>276</v>
      </c>
      <c r="E26" s="15">
        <f>[13]B!$AL$1230</f>
        <v>910800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4.1" customHeight="1" x14ac:dyDescent="0.2">
      <c r="A27" s="241" t="s">
        <v>33</v>
      </c>
      <c r="B27" s="242" t="s">
        <v>34</v>
      </c>
      <c r="C27" s="347">
        <f>[13]B!$C$1231</f>
        <v>673</v>
      </c>
      <c r="D27" s="347">
        <f>[13]B!$E$1231</f>
        <v>673</v>
      </c>
      <c r="E27" s="15">
        <f>[13]B!$AL$1231</f>
        <v>2220900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4.1" customHeight="1" x14ac:dyDescent="0.2">
      <c r="A28" s="241" t="s">
        <v>35</v>
      </c>
      <c r="B28" s="242" t="s">
        <v>36</v>
      </c>
      <c r="C28" s="347">
        <f>[13]B!$C$1232</f>
        <v>5</v>
      </c>
      <c r="D28" s="347">
        <f>[13]B!$E$1232</f>
        <v>5</v>
      </c>
      <c r="E28" s="15">
        <f>[13]B!$AL$1232</f>
        <v>65700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4.1" customHeight="1" x14ac:dyDescent="0.2">
      <c r="A29" s="241" t="s">
        <v>37</v>
      </c>
      <c r="B29" s="242" t="s">
        <v>38</v>
      </c>
      <c r="C29" s="347">
        <f>[13]B!$C$1233</f>
        <v>0</v>
      </c>
      <c r="D29" s="347">
        <f>[13]B!$E$1233</f>
        <v>0</v>
      </c>
      <c r="E29" s="15">
        <f>[13]B!$AL$1233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4.1" customHeight="1" x14ac:dyDescent="0.2">
      <c r="A30" s="246"/>
      <c r="B30" s="247" t="s">
        <v>39</v>
      </c>
      <c r="C30" s="348">
        <f>SUM(C31:C32)</f>
        <v>479</v>
      </c>
      <c r="D30" s="349"/>
      <c r="E30" s="24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4.1" customHeight="1" x14ac:dyDescent="0.2">
      <c r="A31" s="25"/>
      <c r="B31" s="242" t="s">
        <v>40</v>
      </c>
      <c r="C31" s="347">
        <f>[13]B!$C$67</f>
        <v>340</v>
      </c>
      <c r="D31" s="349"/>
      <c r="E31" s="24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4.1" customHeight="1" x14ac:dyDescent="0.2">
      <c r="A32" s="25"/>
      <c r="B32" s="242" t="s">
        <v>41</v>
      </c>
      <c r="C32" s="347">
        <f>[13]B!$C$68</f>
        <v>139</v>
      </c>
      <c r="D32" s="349"/>
      <c r="E32" s="24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2">
      <c r="A33" s="17"/>
      <c r="B33" s="18" t="s">
        <v>42</v>
      </c>
      <c r="C33" s="350">
        <f>SUM(C34:C35)</f>
        <v>0</v>
      </c>
      <c r="D33" s="344">
        <f>SUM(D34:D35)</f>
        <v>0</v>
      </c>
      <c r="E33" s="27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2">
      <c r="A34" s="243" t="s">
        <v>43</v>
      </c>
      <c r="B34" s="244" t="s">
        <v>44</v>
      </c>
      <c r="C34" s="351">
        <f>[13]B!$C$1235</f>
        <v>0</v>
      </c>
      <c r="D34" s="351">
        <f>[13]B!$E$1235</f>
        <v>0</v>
      </c>
      <c r="E34" s="28">
        <f>[13]B!$AL$1235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2">
      <c r="A35" s="241" t="s">
        <v>45</v>
      </c>
      <c r="B35" s="242" t="s">
        <v>46</v>
      </c>
      <c r="C35" s="342">
        <f>[13]B!$C$1236</f>
        <v>0</v>
      </c>
      <c r="D35" s="342">
        <f>[13]B!$E$1236</f>
        <v>0</v>
      </c>
      <c r="E35" s="29">
        <f>[13]B!$AL$1236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2">
      <c r="A36" s="246"/>
      <c r="B36" s="248" t="s">
        <v>47</v>
      </c>
      <c r="C36" s="352">
        <f>C37</f>
        <v>0</v>
      </c>
      <c r="D36" s="349"/>
      <c r="E36" s="3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28.5" x14ac:dyDescent="0.2">
      <c r="A37" s="241" t="s">
        <v>48</v>
      </c>
      <c r="B37" s="249" t="s">
        <v>49</v>
      </c>
      <c r="C37" s="353">
        <f>[13]B!$C$1210</f>
        <v>0</v>
      </c>
      <c r="D37" s="349"/>
      <c r="E37" s="3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20.100000000000001" customHeight="1" x14ac:dyDescent="0.2">
      <c r="A38" s="32"/>
      <c r="B38" s="18" t="s">
        <v>50</v>
      </c>
      <c r="C38" s="350">
        <f>SUM(C39:C44)</f>
        <v>1156</v>
      </c>
      <c r="D38" s="350">
        <f>SUM(D39:D44)</f>
        <v>1156</v>
      </c>
      <c r="E38" s="354">
        <f>SUM(E39:E44)</f>
        <v>2850640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2">
      <c r="A39" s="243" t="s">
        <v>51</v>
      </c>
      <c r="B39" s="244" t="s">
        <v>52</v>
      </c>
      <c r="C39" s="351">
        <f>[13]B!$C$128</f>
        <v>15</v>
      </c>
      <c r="D39" s="351">
        <f>[13]B!$E$128</f>
        <v>15</v>
      </c>
      <c r="E39" s="28">
        <f>[13]B!$AL$128</f>
        <v>66600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2">
      <c r="A40" s="250" t="s">
        <v>53</v>
      </c>
      <c r="B40" s="242" t="s">
        <v>54</v>
      </c>
      <c r="C40" s="342">
        <f>[13]B!$C$129</f>
        <v>338</v>
      </c>
      <c r="D40" s="342">
        <f>[13]B!$E$129</f>
        <v>338</v>
      </c>
      <c r="E40" s="29">
        <f>[13]B!$AL$129</f>
        <v>824720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2">
      <c r="A41" s="241" t="s">
        <v>55</v>
      </c>
      <c r="B41" s="242" t="s">
        <v>56</v>
      </c>
      <c r="C41" s="342">
        <f>[13]B!$C$130</f>
        <v>0</v>
      </c>
      <c r="D41" s="342">
        <f>[13]B!$E$130</f>
        <v>0</v>
      </c>
      <c r="E41" s="29">
        <f>[13]B!$AL$130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2">
      <c r="A42" s="241" t="s">
        <v>57</v>
      </c>
      <c r="B42" s="242" t="s">
        <v>58</v>
      </c>
      <c r="C42" s="342">
        <f>[13]B!$C$131</f>
        <v>601</v>
      </c>
      <c r="D42" s="342">
        <f>[13]B!$E$131</f>
        <v>601</v>
      </c>
      <c r="E42" s="29">
        <f>[13]B!$AL$131</f>
        <v>1466440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2">
      <c r="A43" s="251" t="s">
        <v>59</v>
      </c>
      <c r="B43" s="242" t="s">
        <v>60</v>
      </c>
      <c r="C43" s="342">
        <f>[13]B!$C$132</f>
        <v>152</v>
      </c>
      <c r="D43" s="342">
        <f>[13]B!$E$132</f>
        <v>152</v>
      </c>
      <c r="E43" s="29">
        <f>[13]B!$AL$132</f>
        <v>370880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2">
      <c r="A44" s="251" t="s">
        <v>61</v>
      </c>
      <c r="B44" s="242" t="s">
        <v>62</v>
      </c>
      <c r="C44" s="342">
        <f>[13]B!$C$133</f>
        <v>50</v>
      </c>
      <c r="D44" s="342">
        <f>[13]B!$E$133</f>
        <v>50</v>
      </c>
      <c r="E44" s="29">
        <f>[13]B!$AL$133</f>
        <v>122000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2">
      <c r="A45" s="252"/>
      <c r="B45" s="248" t="s">
        <v>63</v>
      </c>
      <c r="C45" s="355">
        <f>C46</f>
        <v>838</v>
      </c>
      <c r="D45" s="349"/>
      <c r="E45" s="24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2">
      <c r="A46" s="253"/>
      <c r="B46" s="249" t="s">
        <v>64</v>
      </c>
      <c r="C46" s="356">
        <f>[13]B!$C$135</f>
        <v>838</v>
      </c>
      <c r="D46" s="349"/>
      <c r="E46" s="24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20.100000000000001" customHeight="1" x14ac:dyDescent="0.2">
      <c r="A47" s="32"/>
      <c r="B47" s="18" t="s">
        <v>65</v>
      </c>
      <c r="C47" s="350">
        <f>SUM(C48:C52)</f>
        <v>421</v>
      </c>
      <c r="D47" s="350">
        <f>SUM(D48:D52)</f>
        <v>421</v>
      </c>
      <c r="E47" s="354">
        <f>SUM(E48:E52)</f>
        <v>560420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2">
      <c r="A48" s="245" t="s">
        <v>66</v>
      </c>
      <c r="B48" s="244" t="s">
        <v>67</v>
      </c>
      <c r="C48" s="342">
        <f>[13]B!$C$141</f>
        <v>35</v>
      </c>
      <c r="D48" s="342">
        <f>[13]B!$E$141</f>
        <v>35</v>
      </c>
      <c r="E48" s="29">
        <f>[13]B!$AL$141</f>
        <v>74200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2">
      <c r="A49" s="241" t="s">
        <v>68</v>
      </c>
      <c r="B49" s="242" t="s">
        <v>69</v>
      </c>
      <c r="C49" s="342">
        <f>[13]B!$C$139</f>
        <v>17</v>
      </c>
      <c r="D49" s="342">
        <f>[13]B!$E$139</f>
        <v>17</v>
      </c>
      <c r="E49" s="29">
        <f>[13]B!$AL$139</f>
        <v>36040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2">
      <c r="A50" s="241" t="s">
        <v>70</v>
      </c>
      <c r="B50" s="242" t="s">
        <v>71</v>
      </c>
      <c r="C50" s="342">
        <f>[13]B!$C$140</f>
        <v>369</v>
      </c>
      <c r="D50" s="342">
        <f>[13]B!$E$140</f>
        <v>369</v>
      </c>
      <c r="E50" s="29">
        <f>[13]B!$AL$140</f>
        <v>450180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15" customHeight="1" x14ac:dyDescent="0.2">
      <c r="A51" s="254" t="s">
        <v>72</v>
      </c>
      <c r="B51" s="242" t="s">
        <v>73</v>
      </c>
      <c r="C51" s="342">
        <f>[13]B!$C$142</f>
        <v>0</v>
      </c>
      <c r="D51" s="342">
        <f>[13]B!$E$142</f>
        <v>0</v>
      </c>
      <c r="E51" s="29">
        <f>[13]B!$AL$142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2">
      <c r="A52" s="254" t="s">
        <v>74</v>
      </c>
      <c r="B52" s="242" t="s">
        <v>75</v>
      </c>
      <c r="C52" s="342">
        <f>[13]B!$C$143</f>
        <v>0</v>
      </c>
      <c r="D52" s="342">
        <f>[13]B!$E$143</f>
        <v>0</v>
      </c>
      <c r="E52" s="29">
        <f>[13]B!$AL$143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2">
      <c r="A53" s="246"/>
      <c r="B53" s="247" t="s">
        <v>76</v>
      </c>
      <c r="C53" s="357">
        <f>SUM(C54:C55)</f>
        <v>642</v>
      </c>
      <c r="D53" s="349"/>
      <c r="E53" s="36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2">
      <c r="A54" s="25"/>
      <c r="B54" s="242" t="s">
        <v>77</v>
      </c>
      <c r="C54" s="342">
        <f xml:space="preserve"> [13]B!$C$145</f>
        <v>642</v>
      </c>
      <c r="D54" s="349"/>
      <c r="E54" s="36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15" customHeight="1" x14ac:dyDescent="0.2">
      <c r="A55" s="37"/>
      <c r="B55" s="249" t="s">
        <v>78</v>
      </c>
      <c r="C55" s="356">
        <f>[13]B!$C$146</f>
        <v>0</v>
      </c>
      <c r="D55" s="358"/>
      <c r="E55" s="3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15" customHeight="1" x14ac:dyDescent="0.2">
      <c r="A56" s="40"/>
      <c r="B56" s="8" t="s">
        <v>79</v>
      </c>
      <c r="C56" s="350">
        <f>C10+C19+C33+C38+C47+C30+C36+C45+C53</f>
        <v>18000</v>
      </c>
      <c r="D56" s="350">
        <f>D10+D19+D33+D38+D47</f>
        <v>15775</v>
      </c>
      <c r="E56" s="359">
        <f>E10+E19+E33+E38+E47</f>
        <v>105734940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24.95" customHeight="1" x14ac:dyDescent="0.2">
      <c r="A57" s="547" t="s">
        <v>80</v>
      </c>
      <c r="B57" s="548"/>
      <c r="C57" s="360"/>
      <c r="D57" s="360"/>
      <c r="E57" s="43"/>
      <c r="F57" s="7"/>
      <c r="G57" s="7"/>
      <c r="H57" s="7"/>
      <c r="I57" s="7"/>
      <c r="J57" s="7"/>
      <c r="K57" s="7"/>
      <c r="L57" s="7"/>
    </row>
    <row r="58" spans="1:14" s="3" customFormat="1" ht="39.950000000000003" customHeight="1" x14ac:dyDescent="0.2">
      <c r="A58" s="8" t="s">
        <v>3</v>
      </c>
      <c r="B58" s="8" t="s">
        <v>4</v>
      </c>
      <c r="C58" s="525" t="s">
        <v>5</v>
      </c>
      <c r="D58" s="525" t="s">
        <v>6</v>
      </c>
      <c r="E58" s="525" t="s">
        <v>7</v>
      </c>
      <c r="F58" s="7"/>
      <c r="G58" s="7"/>
      <c r="H58" s="7"/>
      <c r="I58" s="7"/>
      <c r="J58" s="7"/>
      <c r="K58" s="7"/>
      <c r="L58" s="7"/>
    </row>
    <row r="59" spans="1:14" s="3" customFormat="1" ht="20.100000000000001" customHeight="1" x14ac:dyDescent="0.2">
      <c r="A59" s="8"/>
      <c r="B59" s="255" t="s">
        <v>81</v>
      </c>
      <c r="C59" s="350"/>
      <c r="D59" s="350"/>
      <c r="E59" s="45"/>
      <c r="F59" s="7"/>
      <c r="G59" s="7"/>
      <c r="H59" s="7"/>
      <c r="I59" s="7"/>
      <c r="J59" s="7"/>
      <c r="K59" s="7"/>
      <c r="L59" s="7"/>
    </row>
    <row r="60" spans="1:14" s="3" customFormat="1" ht="15" customHeight="1" x14ac:dyDescent="0.2">
      <c r="A60" s="256" t="s">
        <v>82</v>
      </c>
      <c r="B60" s="46" t="s">
        <v>83</v>
      </c>
      <c r="C60" s="361">
        <f>[13]B!C196</f>
        <v>1200</v>
      </c>
      <c r="D60" s="361">
        <f>[13]B!E196</f>
        <v>958</v>
      </c>
      <c r="E60" s="29">
        <f>[13]B!$AL$196</f>
        <v>37045860</v>
      </c>
      <c r="F60" s="7"/>
      <c r="G60" s="7"/>
      <c r="H60" s="7"/>
      <c r="I60" s="7"/>
      <c r="J60" s="7"/>
      <c r="K60" s="7"/>
      <c r="L60" s="7"/>
    </row>
    <row r="61" spans="1:14" s="3" customFormat="1" ht="15" customHeight="1" x14ac:dyDescent="0.2">
      <c r="A61" s="256" t="s">
        <v>84</v>
      </c>
      <c r="B61" s="46" t="s">
        <v>85</v>
      </c>
      <c r="C61" s="361">
        <f>[13]B!C197</f>
        <v>2071</v>
      </c>
      <c r="D61" s="361">
        <f>[13]B!E197</f>
        <v>2065</v>
      </c>
      <c r="E61" s="29">
        <f>[13]B!$AL$197</f>
        <v>89889450</v>
      </c>
      <c r="F61" s="7"/>
      <c r="G61" s="7"/>
      <c r="H61" s="7"/>
      <c r="I61" s="7"/>
      <c r="J61" s="7"/>
      <c r="K61" s="7"/>
      <c r="L61" s="7"/>
    </row>
    <row r="62" spans="1:14" s="3" customFormat="1" ht="15" customHeight="1" x14ac:dyDescent="0.2">
      <c r="A62" s="256" t="s">
        <v>86</v>
      </c>
      <c r="B62" s="46" t="s">
        <v>87</v>
      </c>
      <c r="C62" s="361">
        <f>[13]B!C198</f>
        <v>320</v>
      </c>
      <c r="D62" s="361">
        <f>[13]B!E198</f>
        <v>317</v>
      </c>
      <c r="E62" s="29">
        <f>[13]B!$AL$198</f>
        <v>25664320</v>
      </c>
      <c r="F62" s="7"/>
      <c r="G62" s="7"/>
      <c r="H62" s="7"/>
      <c r="I62" s="7"/>
      <c r="J62" s="7"/>
      <c r="K62" s="7"/>
      <c r="L62" s="7"/>
    </row>
    <row r="63" spans="1:14" s="3" customFormat="1" ht="15" customHeight="1" x14ac:dyDescent="0.2">
      <c r="A63" s="256" t="s">
        <v>88</v>
      </c>
      <c r="B63" s="46" t="s">
        <v>89</v>
      </c>
      <c r="C63" s="361">
        <f>[13]B!C199</f>
        <v>124</v>
      </c>
      <c r="D63" s="361">
        <f>[13]B!E199</f>
        <v>123</v>
      </c>
      <c r="E63" s="29">
        <f>[13]B!$AL$199</f>
        <v>9958080</v>
      </c>
      <c r="F63" s="7"/>
      <c r="G63" s="7"/>
      <c r="H63" s="7"/>
      <c r="I63" s="7"/>
      <c r="J63" s="7"/>
      <c r="K63" s="7"/>
      <c r="L63" s="7"/>
    </row>
    <row r="64" spans="1:14" s="3" customFormat="1" ht="15" customHeight="1" x14ac:dyDescent="0.2">
      <c r="A64" s="256" t="s">
        <v>90</v>
      </c>
      <c r="B64" s="46" t="s">
        <v>91</v>
      </c>
      <c r="C64" s="361">
        <f>[13]B!C200</f>
        <v>0</v>
      </c>
      <c r="D64" s="361">
        <f>[13]B!E200</f>
        <v>0</v>
      </c>
      <c r="E64" s="29">
        <f>[13]B!$AL$200</f>
        <v>0</v>
      </c>
      <c r="F64" s="7"/>
      <c r="G64" s="7"/>
      <c r="H64" s="7"/>
      <c r="I64" s="7"/>
      <c r="J64" s="7"/>
      <c r="K64" s="7"/>
      <c r="L64" s="7"/>
    </row>
    <row r="65" spans="1:12" s="3" customFormat="1" ht="15" customHeight="1" x14ac:dyDescent="0.2">
      <c r="A65" s="256" t="s">
        <v>92</v>
      </c>
      <c r="B65" s="46" t="s">
        <v>93</v>
      </c>
      <c r="C65" s="361">
        <f>[13]B!C201</f>
        <v>565</v>
      </c>
      <c r="D65" s="361">
        <f>[13]B!E201</f>
        <v>564</v>
      </c>
      <c r="E65" s="29">
        <f>[13]B!$AL$201</f>
        <v>94526400</v>
      </c>
      <c r="F65" s="7"/>
      <c r="G65" s="7"/>
      <c r="H65" s="7"/>
      <c r="I65" s="7"/>
      <c r="J65" s="7"/>
      <c r="K65" s="7"/>
      <c r="L65" s="7"/>
    </row>
    <row r="66" spans="1:12" s="3" customFormat="1" ht="15" customHeight="1" x14ac:dyDescent="0.2">
      <c r="A66" s="256" t="s">
        <v>94</v>
      </c>
      <c r="B66" s="46" t="s">
        <v>95</v>
      </c>
      <c r="C66" s="361">
        <f>[13]B!C202</f>
        <v>0</v>
      </c>
      <c r="D66" s="361">
        <f>[13]B!E202</f>
        <v>0</v>
      </c>
      <c r="E66" s="29">
        <f>[13]B!$AL$202</f>
        <v>0</v>
      </c>
      <c r="F66" s="7"/>
      <c r="G66" s="7"/>
      <c r="H66" s="7"/>
      <c r="I66" s="7"/>
      <c r="J66" s="7"/>
      <c r="K66" s="7"/>
      <c r="L66" s="7"/>
    </row>
    <row r="67" spans="1:12" s="3" customFormat="1" ht="15" customHeight="1" x14ac:dyDescent="0.2">
      <c r="A67" s="256" t="s">
        <v>96</v>
      </c>
      <c r="B67" s="46" t="s">
        <v>97</v>
      </c>
      <c r="C67" s="361">
        <f>[13]B!C203</f>
        <v>0</v>
      </c>
      <c r="D67" s="361">
        <f>[13]B!E203</f>
        <v>0</v>
      </c>
      <c r="E67" s="29">
        <f>[13]B!$AL$203</f>
        <v>0</v>
      </c>
      <c r="F67" s="7"/>
      <c r="G67" s="7"/>
      <c r="H67" s="7"/>
      <c r="I67" s="7"/>
      <c r="J67" s="7"/>
      <c r="K67" s="7"/>
      <c r="L67" s="7"/>
    </row>
    <row r="68" spans="1:12" s="3" customFormat="1" ht="15" customHeight="1" x14ac:dyDescent="0.2">
      <c r="A68" s="256" t="s">
        <v>98</v>
      </c>
      <c r="B68" s="46" t="s">
        <v>99</v>
      </c>
      <c r="C68" s="361">
        <f>[13]B!C204</f>
        <v>571</v>
      </c>
      <c r="D68" s="361">
        <f>[13]B!E204</f>
        <v>571</v>
      </c>
      <c r="E68" s="29">
        <f>[13]B!$AL$204</f>
        <v>22109120</v>
      </c>
      <c r="F68" s="7"/>
      <c r="G68" s="7"/>
      <c r="H68" s="7"/>
      <c r="I68" s="7"/>
      <c r="J68" s="7"/>
      <c r="K68" s="7"/>
      <c r="L68" s="7"/>
    </row>
    <row r="69" spans="1:12" s="3" customFormat="1" ht="15" customHeight="1" x14ac:dyDescent="0.2">
      <c r="A69" s="256" t="s">
        <v>100</v>
      </c>
      <c r="B69" s="46" t="s">
        <v>101</v>
      </c>
      <c r="C69" s="361">
        <f>[13]B!C205</f>
        <v>149</v>
      </c>
      <c r="D69" s="361">
        <f>[13]B!E205</f>
        <v>149</v>
      </c>
      <c r="E69" s="29">
        <f>[13]B!$AL$205</f>
        <v>1165180</v>
      </c>
      <c r="F69" s="7"/>
      <c r="G69" s="7"/>
      <c r="H69" s="7"/>
      <c r="I69" s="7"/>
      <c r="J69" s="7"/>
      <c r="K69" s="7"/>
      <c r="L69" s="7"/>
    </row>
    <row r="70" spans="1:12" s="3" customFormat="1" ht="15" customHeight="1" x14ac:dyDescent="0.2">
      <c r="A70" s="256" t="s">
        <v>102</v>
      </c>
      <c r="B70" s="46" t="s">
        <v>103</v>
      </c>
      <c r="C70" s="361">
        <f>[13]B!C206</f>
        <v>98</v>
      </c>
      <c r="D70" s="361">
        <f>[13]B!E206</f>
        <v>98</v>
      </c>
      <c r="E70" s="29">
        <f>[13]B!$AL$206</f>
        <v>7117740</v>
      </c>
      <c r="F70" s="7"/>
      <c r="G70" s="7"/>
      <c r="H70" s="7"/>
      <c r="I70" s="7"/>
      <c r="J70" s="7"/>
      <c r="K70" s="7"/>
      <c r="L70" s="7"/>
    </row>
    <row r="71" spans="1:12" s="3" customFormat="1" ht="15" customHeight="1" x14ac:dyDescent="0.2">
      <c r="A71" s="456" t="s">
        <v>104</v>
      </c>
      <c r="B71" s="457" t="s">
        <v>105</v>
      </c>
      <c r="C71" s="358"/>
      <c r="D71" s="358"/>
      <c r="E71" s="358"/>
      <c r="F71" s="7"/>
      <c r="G71" s="7"/>
      <c r="H71" s="7"/>
      <c r="I71" s="7"/>
      <c r="J71" s="7"/>
      <c r="K71" s="7"/>
      <c r="L71" s="7"/>
    </row>
    <row r="72" spans="1:12" s="3" customFormat="1" ht="15" customHeight="1" x14ac:dyDescent="0.2">
      <c r="A72" s="256" t="s">
        <v>106</v>
      </c>
      <c r="B72" s="46" t="s">
        <v>107</v>
      </c>
      <c r="C72" s="361">
        <f>[13]B!C208</f>
        <v>0</v>
      </c>
      <c r="D72" s="361">
        <f>[13]B!E208</f>
        <v>0</v>
      </c>
      <c r="E72" s="29">
        <f>[13]B!$AL$208</f>
        <v>0</v>
      </c>
      <c r="F72" s="7"/>
      <c r="G72" s="7"/>
      <c r="H72" s="7"/>
      <c r="I72" s="7"/>
      <c r="J72" s="7"/>
      <c r="K72" s="7"/>
      <c r="L72" s="7"/>
    </row>
    <row r="73" spans="1:12" s="3" customFormat="1" ht="15" customHeight="1" x14ac:dyDescent="0.2">
      <c r="A73" s="256" t="s">
        <v>108</v>
      </c>
      <c r="B73" s="46" t="s">
        <v>109</v>
      </c>
      <c r="C73" s="361">
        <f>[13]B!C209</f>
        <v>0</v>
      </c>
      <c r="D73" s="361">
        <f>[13]B!E209</f>
        <v>0</v>
      </c>
      <c r="E73" s="29">
        <f>[13]B!$AL$209</f>
        <v>0</v>
      </c>
      <c r="F73" s="7"/>
      <c r="G73" s="7"/>
      <c r="H73" s="7"/>
      <c r="I73" s="7"/>
      <c r="J73" s="7"/>
      <c r="K73" s="7"/>
      <c r="L73" s="7"/>
    </row>
    <row r="74" spans="1:12" s="3" customFormat="1" ht="15" customHeight="1" x14ac:dyDescent="0.2">
      <c r="A74" s="256" t="s">
        <v>110</v>
      </c>
      <c r="B74" s="46" t="s">
        <v>111</v>
      </c>
      <c r="C74" s="361">
        <f>[13]B!C210</f>
        <v>0</v>
      </c>
      <c r="D74" s="361">
        <f>[13]B!E210</f>
        <v>0</v>
      </c>
      <c r="E74" s="29">
        <f>[13]B!$AL$210</f>
        <v>0</v>
      </c>
      <c r="F74" s="7"/>
      <c r="G74" s="7"/>
      <c r="H74" s="7"/>
      <c r="I74" s="7"/>
      <c r="J74" s="7"/>
      <c r="K74" s="7"/>
      <c r="L74" s="7"/>
    </row>
    <row r="75" spans="1:12" s="3" customFormat="1" ht="15" customHeight="1" x14ac:dyDescent="0.2">
      <c r="A75" s="256" t="s">
        <v>112</v>
      </c>
      <c r="B75" s="46" t="s">
        <v>113</v>
      </c>
      <c r="C75" s="361">
        <f>[13]B!C211</f>
        <v>104</v>
      </c>
      <c r="D75" s="361">
        <f>[13]B!E211</f>
        <v>104</v>
      </c>
      <c r="E75" s="29">
        <f>[13]B!$AL$211</f>
        <v>6006000</v>
      </c>
      <c r="F75" s="7"/>
      <c r="G75" s="7"/>
      <c r="H75" s="7"/>
      <c r="I75" s="7"/>
      <c r="J75" s="7"/>
      <c r="K75" s="7"/>
      <c r="L75" s="7"/>
    </row>
    <row r="76" spans="1:12" s="3" customFormat="1" ht="15" customHeight="1" x14ac:dyDescent="0.2">
      <c r="A76" s="257" t="s">
        <v>114</v>
      </c>
      <c r="B76" s="49" t="s">
        <v>115</v>
      </c>
      <c r="C76" s="361">
        <f>[13]B!C212</f>
        <v>501</v>
      </c>
      <c r="D76" s="361">
        <f>[13]B!E212</f>
        <v>501</v>
      </c>
      <c r="E76" s="29">
        <f>[13]B!$AL$212</f>
        <v>48191190</v>
      </c>
      <c r="F76" s="7"/>
      <c r="G76" s="7"/>
      <c r="H76" s="7"/>
      <c r="I76" s="7"/>
      <c r="J76" s="7"/>
      <c r="K76" s="7"/>
      <c r="L76" s="7"/>
    </row>
    <row r="77" spans="1:12" s="3" customFormat="1" ht="20.100000000000001" customHeight="1" x14ac:dyDescent="0.2">
      <c r="A77" s="258"/>
      <c r="B77" s="50" t="s">
        <v>79</v>
      </c>
      <c r="C77" s="362">
        <f>SUM(C60:C76)</f>
        <v>5703</v>
      </c>
      <c r="D77" s="362">
        <f t="shared" ref="D77:E77" si="0">SUM(D60:D76)</f>
        <v>5450</v>
      </c>
      <c r="E77" s="359">
        <f t="shared" si="0"/>
        <v>341673340</v>
      </c>
      <c r="F77" s="7"/>
      <c r="G77" s="7"/>
      <c r="H77" s="7"/>
      <c r="I77" s="7"/>
      <c r="J77" s="7"/>
      <c r="K77" s="7"/>
      <c r="L77" s="7"/>
    </row>
    <row r="78" spans="1:12" s="3" customFormat="1" ht="24.95" customHeight="1" x14ac:dyDescent="0.2">
      <c r="A78" s="52" t="s">
        <v>116</v>
      </c>
      <c r="B78" s="53"/>
      <c r="C78" s="363"/>
      <c r="D78" s="363"/>
      <c r="E78" s="55"/>
      <c r="F78" s="7"/>
      <c r="G78" s="7"/>
      <c r="H78" s="7"/>
      <c r="I78" s="7"/>
      <c r="J78" s="7"/>
      <c r="K78" s="7"/>
      <c r="L78" s="7"/>
    </row>
    <row r="79" spans="1:12" s="3" customFormat="1" ht="39.950000000000003" customHeight="1" x14ac:dyDescent="0.2">
      <c r="A79" s="8" t="s">
        <v>3</v>
      </c>
      <c r="B79" s="56" t="s">
        <v>117</v>
      </c>
      <c r="C79" s="525" t="s">
        <v>5</v>
      </c>
      <c r="D79" s="57" t="s">
        <v>6</v>
      </c>
      <c r="E79" s="525" t="s">
        <v>7</v>
      </c>
      <c r="F79" s="7"/>
      <c r="G79" s="7"/>
      <c r="H79" s="7"/>
      <c r="I79" s="7"/>
      <c r="J79" s="7"/>
      <c r="K79" s="7"/>
      <c r="L79" s="7"/>
    </row>
    <row r="80" spans="1:12" s="3" customFormat="1" ht="15" customHeight="1" x14ac:dyDescent="0.2">
      <c r="A80" s="243">
        <v>3003001</v>
      </c>
      <c r="B80" s="58" t="s">
        <v>118</v>
      </c>
      <c r="C80" s="364">
        <f>[13]B!C3150</f>
        <v>7</v>
      </c>
      <c r="D80" s="365">
        <f>[13]B!$E$3150</f>
        <v>7</v>
      </c>
      <c r="E80" s="28">
        <f>[13]B!$AL$3150</f>
        <v>58940</v>
      </c>
      <c r="F80" s="7"/>
      <c r="G80" s="7"/>
      <c r="H80" s="7"/>
      <c r="I80" s="7"/>
      <c r="J80" s="7"/>
      <c r="K80" s="7"/>
      <c r="L80" s="7"/>
    </row>
    <row r="81" spans="1:22" s="3" customFormat="1" ht="15" customHeight="1" x14ac:dyDescent="0.2">
      <c r="A81" s="241" t="s">
        <v>119</v>
      </c>
      <c r="B81" s="59" t="s">
        <v>120</v>
      </c>
      <c r="C81" s="366">
        <f>[13]B!C3151</f>
        <v>0</v>
      </c>
      <c r="D81" s="367">
        <f>[13]B!$E$3151</f>
        <v>0</v>
      </c>
      <c r="E81" s="29">
        <f>[13]B!$AL$3151</f>
        <v>0</v>
      </c>
      <c r="F81" s="7"/>
      <c r="G81" s="7"/>
      <c r="H81" s="7"/>
      <c r="I81" s="7"/>
      <c r="J81" s="7"/>
      <c r="K81" s="7"/>
      <c r="L81" s="7"/>
    </row>
    <row r="82" spans="1:22" s="3" customFormat="1" ht="15" customHeight="1" x14ac:dyDescent="0.2">
      <c r="A82" s="241" t="s">
        <v>121</v>
      </c>
      <c r="B82" s="59" t="s">
        <v>122</v>
      </c>
      <c r="C82" s="366">
        <f>[13]B!C3152</f>
        <v>0</v>
      </c>
      <c r="D82" s="366">
        <f>[13]B!$E$3152</f>
        <v>0</v>
      </c>
      <c r="E82" s="29">
        <f>[13]B!$AL$3152</f>
        <v>0</v>
      </c>
      <c r="F82" s="7"/>
      <c r="G82" s="7"/>
      <c r="H82" s="7"/>
      <c r="I82" s="7"/>
      <c r="J82" s="7"/>
      <c r="K82" s="7"/>
      <c r="L82" s="7"/>
    </row>
    <row r="83" spans="1:22" s="3" customFormat="1" ht="15" customHeight="1" x14ac:dyDescent="0.2">
      <c r="A83" s="241" t="s">
        <v>123</v>
      </c>
      <c r="B83" s="59" t="s">
        <v>124</v>
      </c>
      <c r="C83" s="366">
        <f>[13]B!C3153</f>
        <v>0</v>
      </c>
      <c r="D83" s="366">
        <f>[13]B!$E$3153</f>
        <v>0</v>
      </c>
      <c r="E83" s="29">
        <f>[13]B!$AL$3153</f>
        <v>0</v>
      </c>
      <c r="F83" s="7"/>
      <c r="G83" s="7"/>
      <c r="H83" s="7"/>
      <c r="I83" s="7"/>
      <c r="J83" s="7"/>
      <c r="K83" s="7"/>
      <c r="L83" s="7"/>
    </row>
    <row r="84" spans="1:22" s="3" customFormat="1" ht="15" customHeight="1" x14ac:dyDescent="0.2">
      <c r="A84" s="253" t="s">
        <v>125</v>
      </c>
      <c r="B84" s="60" t="s">
        <v>126</v>
      </c>
      <c r="C84" s="368">
        <f>[13]B!C3154</f>
        <v>0</v>
      </c>
      <c r="D84" s="368">
        <f>[13]B!$E$3154</f>
        <v>0</v>
      </c>
      <c r="E84" s="61">
        <f>[13]B!$AL$3154</f>
        <v>0</v>
      </c>
      <c r="F84" s="7"/>
      <c r="G84" s="7"/>
      <c r="H84" s="7"/>
      <c r="I84" s="7"/>
      <c r="J84" s="7"/>
      <c r="K84" s="7"/>
      <c r="L84" s="7"/>
    </row>
    <row r="85" spans="1:22" s="3" customFormat="1" ht="15" customHeight="1" x14ac:dyDescent="0.2">
      <c r="A85" s="258"/>
      <c r="B85" s="62" t="s">
        <v>79</v>
      </c>
      <c r="C85" s="369">
        <f>SUM(C80:C84)</f>
        <v>7</v>
      </c>
      <c r="D85" s="369">
        <f>SUM(D80:D84)</f>
        <v>7</v>
      </c>
      <c r="E85" s="370">
        <f>SUM(E80:E84)</f>
        <v>58940</v>
      </c>
      <c r="F85" s="7"/>
      <c r="G85" s="7"/>
      <c r="H85" s="7"/>
      <c r="I85" s="7"/>
      <c r="J85" s="7"/>
      <c r="K85" s="7"/>
      <c r="L85" s="7"/>
    </row>
    <row r="86" spans="1:22" s="67" customFormat="1" ht="24.95" customHeight="1" x14ac:dyDescent="0.2">
      <c r="A86" s="549" t="s">
        <v>127</v>
      </c>
      <c r="B86" s="549"/>
      <c r="C86" s="371"/>
      <c r="D86" s="371"/>
      <c r="E86" s="66"/>
    </row>
    <row r="87" spans="1:22" s="3" customFormat="1" ht="39.950000000000003" customHeight="1" x14ac:dyDescent="0.2">
      <c r="A87" s="8" t="s">
        <v>3</v>
      </c>
      <c r="B87" s="56" t="s">
        <v>128</v>
      </c>
      <c r="C87" s="525" t="s">
        <v>5</v>
      </c>
      <c r="D87" s="57" t="s">
        <v>6</v>
      </c>
      <c r="E87" s="525" t="s">
        <v>7</v>
      </c>
      <c r="F87" s="7"/>
      <c r="G87" s="7"/>
      <c r="H87" s="7"/>
      <c r="I87" s="7"/>
      <c r="J87" s="7"/>
      <c r="K87" s="7"/>
      <c r="L87" s="7"/>
    </row>
    <row r="88" spans="1:22" s="3" customFormat="1" ht="15" customHeight="1" x14ac:dyDescent="0.2">
      <c r="A88" s="243">
        <v>2401061</v>
      </c>
      <c r="B88" s="58" t="s">
        <v>129</v>
      </c>
      <c r="C88" s="364">
        <f>[13]B!$C$2951</f>
        <v>181</v>
      </c>
      <c r="D88" s="364">
        <f>[13]B!$E$2951</f>
        <v>181</v>
      </c>
      <c r="E88" s="28">
        <f>[13]B!$AL$2951</f>
        <v>4072500</v>
      </c>
      <c r="F88" s="7"/>
      <c r="G88" s="7"/>
      <c r="H88" s="7"/>
      <c r="I88" s="7"/>
      <c r="J88" s="7"/>
      <c r="K88" s="7"/>
      <c r="L88" s="7"/>
    </row>
    <row r="89" spans="1:22" s="3" customFormat="1" ht="15" customHeight="1" x14ac:dyDescent="0.2">
      <c r="A89" s="241" t="s">
        <v>130</v>
      </c>
      <c r="B89" s="59" t="s">
        <v>131</v>
      </c>
      <c r="C89" s="366">
        <f>[13]B!$C$2952</f>
        <v>231</v>
      </c>
      <c r="D89" s="366">
        <f>[13]B!$E$2952</f>
        <v>231</v>
      </c>
      <c r="E89" s="29">
        <f>[13]B!$AL$2952</f>
        <v>16350180</v>
      </c>
      <c r="F89" s="7"/>
      <c r="G89" s="7"/>
      <c r="H89" s="7"/>
      <c r="I89" s="7"/>
      <c r="J89" s="7"/>
      <c r="K89" s="7"/>
      <c r="L89" s="7"/>
    </row>
    <row r="90" spans="1:22" s="3" customFormat="1" ht="15" customHeight="1" x14ac:dyDescent="0.2">
      <c r="A90" s="241" t="s">
        <v>132</v>
      </c>
      <c r="B90" s="59" t="s">
        <v>133</v>
      </c>
      <c r="C90" s="366">
        <f>[13]B!$C$2953</f>
        <v>0</v>
      </c>
      <c r="D90" s="366">
        <f>[13]B!$E$2953</f>
        <v>0</v>
      </c>
      <c r="E90" s="29">
        <f>[13]B!$AL$2953</f>
        <v>0</v>
      </c>
      <c r="F90" s="7"/>
      <c r="G90" s="7"/>
      <c r="H90" s="7"/>
      <c r="I90" s="7"/>
      <c r="J90" s="7"/>
      <c r="K90" s="7"/>
      <c r="L90" s="7"/>
    </row>
    <row r="91" spans="1:22" s="3" customFormat="1" ht="15" customHeight="1" x14ac:dyDescent="0.2">
      <c r="A91" s="241" t="s">
        <v>134</v>
      </c>
      <c r="B91" s="59" t="s">
        <v>135</v>
      </c>
      <c r="C91" s="366">
        <f>[13]B!$C$2954</f>
        <v>232</v>
      </c>
      <c r="D91" s="366">
        <f>[13]B!$E$2954</f>
        <v>226</v>
      </c>
      <c r="E91" s="29">
        <f>[13]B!$AL$2954</f>
        <v>698340</v>
      </c>
      <c r="F91" s="7"/>
      <c r="G91" s="7"/>
      <c r="H91" s="7"/>
      <c r="I91" s="7"/>
      <c r="J91" s="7"/>
      <c r="K91" s="7"/>
      <c r="L91" s="7"/>
    </row>
    <row r="92" spans="1:22" s="3" customFormat="1" ht="15" customHeight="1" x14ac:dyDescent="0.2">
      <c r="A92" s="241" t="s">
        <v>136</v>
      </c>
      <c r="B92" s="59" t="s">
        <v>137</v>
      </c>
      <c r="C92" s="366">
        <f>[13]B!$C$2955</f>
        <v>0</v>
      </c>
      <c r="D92" s="366">
        <f>[13]B!$E$2955</f>
        <v>0</v>
      </c>
      <c r="E92" s="29">
        <f>[13]B!$AL$2955</f>
        <v>0</v>
      </c>
      <c r="F92" s="7"/>
      <c r="G92" s="7"/>
      <c r="H92" s="7"/>
      <c r="I92" s="7"/>
      <c r="J92" s="7"/>
      <c r="K92" s="7"/>
      <c r="L92" s="7"/>
    </row>
    <row r="93" spans="1:22" s="3" customFormat="1" ht="15" customHeight="1" x14ac:dyDescent="0.2">
      <c r="A93" s="241" t="s">
        <v>138</v>
      </c>
      <c r="B93" s="59" t="s">
        <v>139</v>
      </c>
      <c r="C93" s="366">
        <f>[13]B!$C$2956</f>
        <v>0</v>
      </c>
      <c r="D93" s="366">
        <f>[13]B!$E$2956</f>
        <v>0</v>
      </c>
      <c r="E93" s="29">
        <f>[13]B!$AL$2956</f>
        <v>0</v>
      </c>
      <c r="F93" s="7"/>
      <c r="G93" s="7"/>
      <c r="H93" s="7"/>
      <c r="I93" s="7"/>
      <c r="J93" s="7"/>
      <c r="K93" s="7"/>
      <c r="L93" s="7"/>
      <c r="V93" s="68"/>
    </row>
    <row r="94" spans="1:22" s="3" customFormat="1" ht="15" customHeight="1" x14ac:dyDescent="0.2">
      <c r="A94" s="253" t="s">
        <v>140</v>
      </c>
      <c r="B94" s="60" t="s">
        <v>141</v>
      </c>
      <c r="C94" s="368">
        <f>[13]B!$C$2957</f>
        <v>0</v>
      </c>
      <c r="D94" s="368">
        <f>[13]B!$E$2957</f>
        <v>0</v>
      </c>
      <c r="E94" s="61">
        <f>[13]B!$AL$2957</f>
        <v>0</v>
      </c>
      <c r="F94" s="7"/>
      <c r="G94" s="7"/>
      <c r="H94" s="7"/>
      <c r="I94" s="7"/>
      <c r="J94" s="7"/>
      <c r="K94" s="7"/>
      <c r="L94" s="7"/>
      <c r="V94" s="68"/>
    </row>
    <row r="95" spans="1:22" s="3" customFormat="1" ht="15" customHeight="1" x14ac:dyDescent="0.2">
      <c r="A95" s="258"/>
      <c r="B95" s="62" t="s">
        <v>79</v>
      </c>
      <c r="C95" s="372">
        <f>SUM(C88:C94)</f>
        <v>644</v>
      </c>
      <c r="D95" s="372">
        <f>SUM(D88:D94)</f>
        <v>638</v>
      </c>
      <c r="E95" s="370">
        <f>SUM(E88:E94)</f>
        <v>21121020</v>
      </c>
      <c r="F95" s="7"/>
      <c r="G95" s="7"/>
      <c r="H95" s="7"/>
      <c r="I95" s="7"/>
      <c r="J95" s="7"/>
      <c r="K95" s="7"/>
      <c r="L95" s="7"/>
      <c r="V95" s="68"/>
    </row>
    <row r="96" spans="1:22" s="72" customFormat="1" ht="24.95" customHeight="1" x14ac:dyDescent="0.2">
      <c r="A96" s="548" t="s">
        <v>142</v>
      </c>
      <c r="B96" s="548"/>
      <c r="C96" s="373"/>
      <c r="D96" s="373"/>
      <c r="E96" s="43"/>
      <c r="F96" s="259"/>
      <c r="G96" s="259"/>
      <c r="H96" s="259"/>
      <c r="I96" s="259"/>
      <c r="J96" s="259"/>
      <c r="K96" s="259"/>
      <c r="L96" s="259"/>
      <c r="M96" s="259"/>
      <c r="N96" s="259"/>
      <c r="O96" s="71"/>
      <c r="V96" s="73"/>
    </row>
    <row r="97" spans="1:22" ht="39.950000000000003" customHeight="1" x14ac:dyDescent="0.2">
      <c r="A97" s="8" t="s">
        <v>3</v>
      </c>
      <c r="B97" s="8" t="s">
        <v>4</v>
      </c>
      <c r="C97" s="525" t="s">
        <v>5</v>
      </c>
      <c r="D97" s="57" t="s">
        <v>6</v>
      </c>
      <c r="E97" s="525" t="s">
        <v>7</v>
      </c>
      <c r="F97" s="260"/>
      <c r="G97" s="260"/>
      <c r="H97" s="260"/>
      <c r="I97" s="260"/>
      <c r="J97" s="260"/>
      <c r="K97" s="260"/>
      <c r="L97" s="260"/>
      <c r="M97" s="260"/>
      <c r="N97" s="260"/>
      <c r="O97" s="74"/>
      <c r="V97" s="75"/>
    </row>
    <row r="98" spans="1:22" ht="15" customHeight="1" x14ac:dyDescent="0.2">
      <c r="A98" s="243">
        <v>2004103</v>
      </c>
      <c r="B98" s="58" t="s">
        <v>143</v>
      </c>
      <c r="C98" s="364">
        <f>[13]B!$C$2628</f>
        <v>56</v>
      </c>
      <c r="D98" s="364">
        <f>[13]B!$E$2628</f>
        <v>46</v>
      </c>
      <c r="E98" s="28">
        <f>[13]B!$AL$2628</f>
        <v>7241320</v>
      </c>
      <c r="F98" s="260"/>
      <c r="G98" s="260"/>
      <c r="H98" s="260"/>
      <c r="I98" s="260"/>
      <c r="J98" s="260"/>
      <c r="K98" s="260"/>
      <c r="L98" s="260"/>
      <c r="M98" s="260"/>
      <c r="N98" s="260"/>
      <c r="O98" s="74"/>
      <c r="V98" s="75"/>
    </row>
    <row r="99" spans="1:22" ht="15" customHeight="1" x14ac:dyDescent="0.2">
      <c r="A99" s="253" t="s">
        <v>144</v>
      </c>
      <c r="B99" s="60" t="s">
        <v>145</v>
      </c>
      <c r="C99" s="366">
        <f>[13]B!$C$2629</f>
        <v>1</v>
      </c>
      <c r="D99" s="366">
        <f>[13]B!$E$2629</f>
        <v>1</v>
      </c>
      <c r="E99" s="29">
        <f>[13]B!$AL$2629</f>
        <v>165620</v>
      </c>
      <c r="F99" s="260"/>
      <c r="G99" s="260"/>
      <c r="H99" s="260"/>
      <c r="I99" s="260"/>
      <c r="J99" s="260"/>
      <c r="K99" s="260"/>
      <c r="L99" s="260"/>
      <c r="M99" s="260"/>
      <c r="N99" s="260"/>
      <c r="O99" s="74"/>
      <c r="V99" s="75"/>
    </row>
    <row r="100" spans="1:22" ht="28.5" x14ac:dyDescent="0.2">
      <c r="A100" s="261">
        <v>2004003</v>
      </c>
      <c r="B100" s="60" t="s">
        <v>146</v>
      </c>
      <c r="C100" s="368">
        <f>[13]B!C2630</f>
        <v>0</v>
      </c>
      <c r="D100" s="368">
        <f>[13]B!E2630</f>
        <v>0</v>
      </c>
      <c r="E100" s="61">
        <f>[13]B!$AL$2630</f>
        <v>0</v>
      </c>
      <c r="F100" s="260"/>
      <c r="G100" s="260"/>
      <c r="H100" s="260"/>
      <c r="I100" s="260"/>
      <c r="J100" s="260"/>
      <c r="K100" s="260"/>
      <c r="L100" s="260"/>
      <c r="M100" s="260"/>
      <c r="N100" s="260"/>
      <c r="O100" s="74"/>
      <c r="V100" s="75"/>
    </row>
    <row r="101" spans="1:22" ht="15" customHeight="1" x14ac:dyDescent="0.2">
      <c r="A101" s="258"/>
      <c r="B101" s="62" t="s">
        <v>79</v>
      </c>
      <c r="C101" s="369">
        <f>SUM(C98:C100)</f>
        <v>57</v>
      </c>
      <c r="D101" s="369">
        <f>SUM(D98:D100)</f>
        <v>47</v>
      </c>
      <c r="E101" s="370">
        <f>SUM(E98:E100)</f>
        <v>7406940</v>
      </c>
      <c r="F101" s="260"/>
      <c r="G101" s="260"/>
      <c r="H101" s="260"/>
      <c r="I101" s="260"/>
      <c r="J101" s="260"/>
      <c r="K101" s="260"/>
      <c r="L101" s="260"/>
      <c r="M101" s="260"/>
      <c r="N101" s="260"/>
      <c r="O101" s="74"/>
      <c r="V101" s="75"/>
    </row>
    <row r="102" spans="1:22" s="72" customFormat="1" ht="24.95" customHeight="1" x14ac:dyDescent="0.2">
      <c r="A102" s="548" t="s">
        <v>147</v>
      </c>
      <c r="B102" s="548"/>
      <c r="C102" s="360"/>
      <c r="D102" s="360"/>
      <c r="E102" s="43"/>
      <c r="F102" s="259"/>
      <c r="G102" s="259"/>
      <c r="H102" s="259"/>
      <c r="I102" s="259"/>
      <c r="J102" s="259"/>
      <c r="K102" s="259"/>
      <c r="L102" s="259"/>
      <c r="M102" s="259"/>
      <c r="N102" s="259"/>
      <c r="O102" s="259"/>
      <c r="P102" s="259"/>
      <c r="Q102" s="71"/>
      <c r="V102" s="76"/>
    </row>
    <row r="103" spans="1:22" ht="39.950000000000003" customHeight="1" x14ac:dyDescent="0.2">
      <c r="A103" s="8"/>
      <c r="B103" s="8" t="s">
        <v>148</v>
      </c>
      <c r="C103" s="525" t="s">
        <v>5</v>
      </c>
      <c r="D103" s="57" t="s">
        <v>6</v>
      </c>
      <c r="E103" s="525" t="s">
        <v>7</v>
      </c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74"/>
    </row>
    <row r="104" spans="1:22" ht="15" customHeight="1" x14ac:dyDescent="0.2">
      <c r="A104" s="262" t="s">
        <v>149</v>
      </c>
      <c r="B104" s="58" t="s">
        <v>150</v>
      </c>
      <c r="C104" s="374">
        <f>[13]B!C2976</f>
        <v>617</v>
      </c>
      <c r="D104" s="374">
        <f>[13]B!E2976</f>
        <v>617</v>
      </c>
      <c r="E104" s="28">
        <f>[13]B!$AL$2976</f>
        <v>2545470</v>
      </c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74"/>
    </row>
    <row r="105" spans="1:22" ht="15" customHeight="1" x14ac:dyDescent="0.2">
      <c r="A105" s="264" t="s">
        <v>151</v>
      </c>
      <c r="B105" s="59" t="s">
        <v>152</v>
      </c>
      <c r="C105" s="374">
        <f>[13]B!C2995</f>
        <v>513</v>
      </c>
      <c r="D105" s="374">
        <f>[13]B!E2995</f>
        <v>513</v>
      </c>
      <c r="E105" s="29">
        <f>[13]B!$AL$2995</f>
        <v>1728810</v>
      </c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74"/>
    </row>
    <row r="106" spans="1:22" ht="15" customHeight="1" x14ac:dyDescent="0.2">
      <c r="A106" s="264" t="s">
        <v>153</v>
      </c>
      <c r="B106" s="77" t="s">
        <v>154</v>
      </c>
      <c r="C106" s="374">
        <f>[13]B!C3013</f>
        <v>168</v>
      </c>
      <c r="D106" s="374">
        <f>[13]B!E3013</f>
        <v>168</v>
      </c>
      <c r="E106" s="29">
        <f>[13]B!$AL$3013</f>
        <v>1427580</v>
      </c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74"/>
    </row>
    <row r="107" spans="1:22" ht="15" customHeight="1" x14ac:dyDescent="0.2">
      <c r="A107" s="264" t="s">
        <v>155</v>
      </c>
      <c r="B107" s="59" t="s">
        <v>156</v>
      </c>
      <c r="C107" s="374">
        <f>[13]B!C3045</f>
        <v>45</v>
      </c>
      <c r="D107" s="374">
        <f>[13]B!E3045</f>
        <v>45</v>
      </c>
      <c r="E107" s="29">
        <f>[13]B!$AL$3045</f>
        <v>3376360</v>
      </c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74"/>
    </row>
    <row r="108" spans="1:22" ht="15" customHeight="1" x14ac:dyDescent="0.2">
      <c r="A108" s="264" t="s">
        <v>157</v>
      </c>
      <c r="B108" s="59" t="s">
        <v>158</v>
      </c>
      <c r="C108" s="374">
        <f>[13]B!C3073</f>
        <v>53</v>
      </c>
      <c r="D108" s="374">
        <f>[13]B!I3073</f>
        <v>29</v>
      </c>
      <c r="E108" s="29">
        <f>[13]B!AL3073</f>
        <v>952280</v>
      </c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74"/>
    </row>
    <row r="109" spans="1:22" ht="15" customHeight="1" x14ac:dyDescent="0.2">
      <c r="A109" s="253"/>
      <c r="B109" s="60" t="s">
        <v>159</v>
      </c>
      <c r="C109" s="375">
        <f>[13]B!$C$3134</f>
        <v>0</v>
      </c>
      <c r="D109" s="376"/>
      <c r="E109" s="39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74"/>
    </row>
    <row r="110" spans="1:22" ht="15" customHeight="1" x14ac:dyDescent="0.2">
      <c r="A110" s="258"/>
      <c r="B110" s="62" t="s">
        <v>160</v>
      </c>
      <c r="C110" s="377">
        <f>SUM(C104:C109)</f>
        <v>1396</v>
      </c>
      <c r="D110" s="377">
        <f>SUM(D104:D108)</f>
        <v>1372</v>
      </c>
      <c r="E110" s="370">
        <f>SUM(E104:E108)</f>
        <v>10030500</v>
      </c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74"/>
    </row>
    <row r="111" spans="1:22" s="84" customFormat="1" ht="24.95" customHeight="1" x14ac:dyDescent="0.2">
      <c r="A111" s="80" t="s">
        <v>161</v>
      </c>
      <c r="B111" s="81"/>
      <c r="C111" s="378"/>
      <c r="D111" s="378"/>
      <c r="E111" s="83"/>
    </row>
    <row r="112" spans="1:22" s="84" customFormat="1" ht="39.950000000000003" customHeight="1" x14ac:dyDescent="0.2">
      <c r="A112" s="8" t="s">
        <v>3</v>
      </c>
      <c r="B112" s="8" t="s">
        <v>4</v>
      </c>
      <c r="C112" s="57" t="s">
        <v>162</v>
      </c>
      <c r="D112" s="57" t="s">
        <v>6</v>
      </c>
      <c r="E112" s="525" t="s">
        <v>7</v>
      </c>
    </row>
    <row r="113" spans="1:19" s="84" customFormat="1" ht="15" customHeight="1" x14ac:dyDescent="0.2">
      <c r="A113" s="243">
        <v>3001001</v>
      </c>
      <c r="B113" s="58" t="s">
        <v>163</v>
      </c>
      <c r="C113" s="379">
        <f>[13]B!$C$3137</f>
        <v>447</v>
      </c>
      <c r="D113" s="379">
        <f>[13]B!$E$3137</f>
        <v>447</v>
      </c>
      <c r="E113" s="28">
        <f>[13]B!$AL$3137</f>
        <v>10535790</v>
      </c>
    </row>
    <row r="114" spans="1:19" s="84" customFormat="1" ht="15" customHeight="1" x14ac:dyDescent="0.2">
      <c r="A114" s="253" t="s">
        <v>164</v>
      </c>
      <c r="B114" s="60" t="s">
        <v>165</v>
      </c>
      <c r="C114" s="380">
        <f>[13]B!$C$3138</f>
        <v>0</v>
      </c>
      <c r="D114" s="380">
        <f>[13]B!$E$3138</f>
        <v>0</v>
      </c>
      <c r="E114" s="61">
        <f>[13]B!$AL$3138</f>
        <v>0</v>
      </c>
    </row>
    <row r="115" spans="1:19" s="84" customFormat="1" ht="15" customHeight="1" x14ac:dyDescent="0.2">
      <c r="A115" s="258"/>
      <c r="B115" s="62" t="s">
        <v>160</v>
      </c>
      <c r="C115" s="381">
        <f>SUM(C113:C114)</f>
        <v>447</v>
      </c>
      <c r="D115" s="381">
        <f>SUM(D113:D114)</f>
        <v>447</v>
      </c>
      <c r="E115" s="86">
        <f>SUM(E113:E114)</f>
        <v>10535790</v>
      </c>
    </row>
    <row r="116" spans="1:19" s="84" customFormat="1" ht="24.95" customHeight="1" x14ac:dyDescent="0.2">
      <c r="A116" s="52" t="s">
        <v>166</v>
      </c>
      <c r="B116" s="87"/>
      <c r="C116" s="360"/>
      <c r="D116" s="360"/>
      <c r="E116" s="43"/>
    </row>
    <row r="117" spans="1:19" s="84" customFormat="1" ht="39.950000000000003" customHeight="1" x14ac:dyDescent="0.2">
      <c r="A117" s="8" t="s">
        <v>3</v>
      </c>
      <c r="B117" s="56" t="s">
        <v>4</v>
      </c>
      <c r="C117" s="57" t="s">
        <v>162</v>
      </c>
      <c r="D117" s="57" t="s">
        <v>6</v>
      </c>
      <c r="E117" s="525" t="s">
        <v>7</v>
      </c>
    </row>
    <row r="118" spans="1:19" s="84" customFormat="1" ht="15" customHeight="1" x14ac:dyDescent="0.2">
      <c r="A118" s="258" t="s">
        <v>167</v>
      </c>
      <c r="B118" s="60" t="s">
        <v>168</v>
      </c>
      <c r="C118" s="382">
        <f>[13]B!$C$1192</f>
        <v>1947</v>
      </c>
      <c r="D118" s="382">
        <f>[13]B!$E$1192</f>
        <v>1920</v>
      </c>
      <c r="E118" s="86">
        <f>[13]B!$AL$1192</f>
        <v>61376420</v>
      </c>
    </row>
    <row r="119" spans="1:19" ht="24.95" customHeight="1" x14ac:dyDescent="0.2">
      <c r="A119" s="3" t="s">
        <v>169</v>
      </c>
    </row>
    <row r="120" spans="1:19" ht="24.95" customHeight="1" x14ac:dyDescent="0.2">
      <c r="A120" s="550" t="s">
        <v>170</v>
      </c>
      <c r="B120" s="551"/>
      <c r="C120" s="556" t="s">
        <v>160</v>
      </c>
      <c r="D120" s="588" t="s">
        <v>171</v>
      </c>
      <c r="E120" s="589"/>
      <c r="F120" s="589"/>
      <c r="G120" s="589"/>
      <c r="H120" s="590" t="s">
        <v>172</v>
      </c>
      <c r="I120" s="591"/>
      <c r="J120" s="592"/>
      <c r="K120" s="593" t="s">
        <v>173</v>
      </c>
      <c r="L120" s="594"/>
      <c r="M120" s="595"/>
      <c r="N120" s="596" t="s">
        <v>174</v>
      </c>
      <c r="O120" s="599" t="s">
        <v>175</v>
      </c>
      <c r="P120" s="600"/>
      <c r="Q120" s="568" t="s">
        <v>176</v>
      </c>
      <c r="R120" s="568" t="s">
        <v>177</v>
      </c>
      <c r="S120" s="571" t="s">
        <v>7</v>
      </c>
    </row>
    <row r="121" spans="1:19" ht="20.100000000000001" customHeight="1" x14ac:dyDescent="0.2">
      <c r="A121" s="552"/>
      <c r="B121" s="553"/>
      <c r="C121" s="557"/>
      <c r="D121" s="574" t="s">
        <v>178</v>
      </c>
      <c r="E121" s="576" t="s">
        <v>179</v>
      </c>
      <c r="F121" s="577"/>
      <c r="G121" s="578" t="s">
        <v>180</v>
      </c>
      <c r="H121" s="580" t="s">
        <v>181</v>
      </c>
      <c r="I121" s="582" t="s">
        <v>182</v>
      </c>
      <c r="J121" s="584" t="s">
        <v>183</v>
      </c>
      <c r="K121" s="586" t="s">
        <v>184</v>
      </c>
      <c r="L121" s="587" t="s">
        <v>185</v>
      </c>
      <c r="M121" s="601" t="s">
        <v>186</v>
      </c>
      <c r="N121" s="597"/>
      <c r="O121" s="602" t="s">
        <v>187</v>
      </c>
      <c r="P121" s="603" t="s">
        <v>188</v>
      </c>
      <c r="Q121" s="569"/>
      <c r="R121" s="569"/>
      <c r="S121" s="572"/>
    </row>
    <row r="122" spans="1:19" ht="20.100000000000001" customHeight="1" x14ac:dyDescent="0.2">
      <c r="A122" s="554"/>
      <c r="B122" s="555"/>
      <c r="C122" s="558"/>
      <c r="D122" s="575"/>
      <c r="E122" s="88" t="s">
        <v>189</v>
      </c>
      <c r="F122" s="89" t="s">
        <v>190</v>
      </c>
      <c r="G122" s="579"/>
      <c r="H122" s="581"/>
      <c r="I122" s="583"/>
      <c r="J122" s="585"/>
      <c r="K122" s="586"/>
      <c r="L122" s="587"/>
      <c r="M122" s="601"/>
      <c r="N122" s="598"/>
      <c r="O122" s="602"/>
      <c r="P122" s="603"/>
      <c r="Q122" s="570"/>
      <c r="R122" s="570"/>
      <c r="S122" s="573"/>
    </row>
    <row r="123" spans="1:19" s="91" customFormat="1" ht="15" customHeight="1" x14ac:dyDescent="0.25">
      <c r="A123" s="559" t="s">
        <v>191</v>
      </c>
      <c r="B123" s="560"/>
      <c r="C123" s="383">
        <f>+C124+C125+C126+C127+C128+C129+C133+C134+C135</f>
        <v>127248</v>
      </c>
      <c r="D123" s="383">
        <f t="shared" ref="D123:P123" si="1">+D124+D125+D126+D127+D128+D129+D133+D134+D135</f>
        <v>126398</v>
      </c>
      <c r="E123" s="383">
        <f t="shared" si="1"/>
        <v>126398</v>
      </c>
      <c r="F123" s="383">
        <f t="shared" si="1"/>
        <v>0</v>
      </c>
      <c r="G123" s="383">
        <f t="shared" si="1"/>
        <v>850</v>
      </c>
      <c r="H123" s="383">
        <f t="shared" si="1"/>
        <v>33419</v>
      </c>
      <c r="I123" s="383">
        <f t="shared" si="1"/>
        <v>52678</v>
      </c>
      <c r="J123" s="383">
        <f t="shared" si="1"/>
        <v>41151</v>
      </c>
      <c r="K123" s="383">
        <f t="shared" si="1"/>
        <v>0</v>
      </c>
      <c r="L123" s="383">
        <f t="shared" si="1"/>
        <v>0</v>
      </c>
      <c r="M123" s="383">
        <f t="shared" si="1"/>
        <v>0</v>
      </c>
      <c r="N123" s="383">
        <f t="shared" si="1"/>
        <v>0</v>
      </c>
      <c r="O123" s="383">
        <f t="shared" si="1"/>
        <v>0</v>
      </c>
      <c r="P123" s="383">
        <f t="shared" si="1"/>
        <v>295</v>
      </c>
      <c r="Q123" s="383">
        <f>+Q124+Q125+Q126+Q127+Q128+Q129+Q133+Q134+Q135</f>
        <v>0</v>
      </c>
      <c r="R123" s="383">
        <v>0</v>
      </c>
      <c r="S123" s="90">
        <f>SUM(S124:S128,S129,S133:S135)</f>
        <v>499567980</v>
      </c>
    </row>
    <row r="124" spans="1:19" ht="15" customHeight="1" x14ac:dyDescent="0.2">
      <c r="A124" s="92" t="s">
        <v>192</v>
      </c>
      <c r="B124" s="93" t="s">
        <v>193</v>
      </c>
      <c r="C124" s="384">
        <f>[13]B!C297</f>
        <v>45316</v>
      </c>
      <c r="D124" s="384">
        <f>[13]B!D297</f>
        <v>44759</v>
      </c>
      <c r="E124" s="384">
        <f>[13]B!E297</f>
        <v>44759</v>
      </c>
      <c r="F124" s="384">
        <f>[13]B!F297</f>
        <v>0</v>
      </c>
      <c r="G124" s="384">
        <f>[13]B!G297</f>
        <v>557</v>
      </c>
      <c r="H124" s="384">
        <f>[13]B!AA297</f>
        <v>16498</v>
      </c>
      <c r="I124" s="384">
        <f>[13]B!AB297</f>
        <v>11109</v>
      </c>
      <c r="J124" s="384">
        <f>[13]B!AC297</f>
        <v>17709</v>
      </c>
      <c r="K124" s="384">
        <f>[13]B!AD297</f>
        <v>0</v>
      </c>
      <c r="L124" s="384">
        <f>[13]B!AE297</f>
        <v>0</v>
      </c>
      <c r="M124" s="384">
        <f>[13]B!AF297</f>
        <v>0</v>
      </c>
      <c r="N124" s="384">
        <f>[13]B!AG297</f>
        <v>0</v>
      </c>
      <c r="O124" s="384">
        <f>[13]B!AH297</f>
        <v>0</v>
      </c>
      <c r="P124" s="384">
        <f>[13]B!AI297</f>
        <v>0</v>
      </c>
      <c r="Q124" s="384">
        <f>[13]B!AJ297</f>
        <v>0</v>
      </c>
      <c r="R124" s="385"/>
      <c r="S124" s="94">
        <f>[13]B!$AL$297</f>
        <v>75605700</v>
      </c>
    </row>
    <row r="125" spans="1:19" ht="15" customHeight="1" x14ac:dyDescent="0.2">
      <c r="A125" s="95" t="s">
        <v>194</v>
      </c>
      <c r="B125" s="96" t="s">
        <v>195</v>
      </c>
      <c r="C125" s="386">
        <f>[13]B!C375</f>
        <v>52791</v>
      </c>
      <c r="D125" s="386">
        <f>[13]B!D375</f>
        <v>52615</v>
      </c>
      <c r="E125" s="386">
        <f>[13]B!E375</f>
        <v>52615</v>
      </c>
      <c r="F125" s="386">
        <f>[13]B!F375</f>
        <v>0</v>
      </c>
      <c r="G125" s="386">
        <f>[13]B!G375</f>
        <v>176</v>
      </c>
      <c r="H125" s="386">
        <f>[13]B!AA375</f>
        <v>14032</v>
      </c>
      <c r="I125" s="386">
        <f>[13]B!AB375</f>
        <v>20810</v>
      </c>
      <c r="J125" s="386">
        <f>[13]B!AC375</f>
        <v>17949</v>
      </c>
      <c r="K125" s="386">
        <f>[13]B!AD375</f>
        <v>0</v>
      </c>
      <c r="L125" s="386">
        <f>[13]B!AE375</f>
        <v>0</v>
      </c>
      <c r="M125" s="386">
        <f>[13]B!AF375</f>
        <v>0</v>
      </c>
      <c r="N125" s="386">
        <f>[13]B!AG375</f>
        <v>0</v>
      </c>
      <c r="O125" s="386">
        <f>[13]B!AH375</f>
        <v>0</v>
      </c>
      <c r="P125" s="386">
        <f>[13]B!AI375</f>
        <v>33</v>
      </c>
      <c r="Q125" s="386">
        <f>[13]B!AJ375</f>
        <v>0</v>
      </c>
      <c r="R125" s="387"/>
      <c r="S125" s="97">
        <f>[13]B!$AL$375</f>
        <v>85823810</v>
      </c>
    </row>
    <row r="126" spans="1:19" ht="15" customHeight="1" x14ac:dyDescent="0.2">
      <c r="A126" s="95" t="s">
        <v>196</v>
      </c>
      <c r="B126" s="96" t="s">
        <v>197</v>
      </c>
      <c r="C126" s="386">
        <f>[13]B!C421</f>
        <v>3099</v>
      </c>
      <c r="D126" s="386">
        <f>[13]B!D421</f>
        <v>3094</v>
      </c>
      <c r="E126" s="386">
        <f>[13]B!E421</f>
        <v>3094</v>
      </c>
      <c r="F126" s="386">
        <f>[13]B!F421</f>
        <v>0</v>
      </c>
      <c r="G126" s="386">
        <f>[13]B!G421</f>
        <v>5</v>
      </c>
      <c r="H126" s="386">
        <f>[13]B!AA421</f>
        <v>178</v>
      </c>
      <c r="I126" s="386">
        <f>[13]B!AB421</f>
        <v>2869</v>
      </c>
      <c r="J126" s="386">
        <f>[13]B!AC421</f>
        <v>52</v>
      </c>
      <c r="K126" s="386">
        <f>[13]B!AD421</f>
        <v>0</v>
      </c>
      <c r="L126" s="386">
        <f>[13]B!AE421</f>
        <v>0</v>
      </c>
      <c r="M126" s="386">
        <f>[13]B!AF421</f>
        <v>0</v>
      </c>
      <c r="N126" s="386">
        <f>[13]B!AG421</f>
        <v>0</v>
      </c>
      <c r="O126" s="386">
        <f>[13]B!AH421</f>
        <v>0</v>
      </c>
      <c r="P126" s="386">
        <f>[13]B!AI421</f>
        <v>26</v>
      </c>
      <c r="Q126" s="386">
        <f>[13]B!AJ421</f>
        <v>0</v>
      </c>
      <c r="R126" s="387"/>
      <c r="S126" s="97">
        <f>[13]B!$AL$421</f>
        <v>14774750</v>
      </c>
    </row>
    <row r="127" spans="1:19" ht="15" customHeight="1" x14ac:dyDescent="0.2">
      <c r="A127" s="95" t="s">
        <v>198</v>
      </c>
      <c r="B127" s="96" t="s">
        <v>199</v>
      </c>
      <c r="C127" s="386">
        <f>[13]B!C435</f>
        <v>0</v>
      </c>
      <c r="D127" s="386">
        <f>[13]B!D435</f>
        <v>0</v>
      </c>
      <c r="E127" s="386">
        <f>[13]B!E435</f>
        <v>0</v>
      </c>
      <c r="F127" s="386">
        <f>[13]B!F435</f>
        <v>0</v>
      </c>
      <c r="G127" s="386">
        <f>[13]B!G435</f>
        <v>0</v>
      </c>
      <c r="H127" s="386">
        <f>[13]B!AA435</f>
        <v>0</v>
      </c>
      <c r="I127" s="386">
        <f>[13]B!AB435</f>
        <v>0</v>
      </c>
      <c r="J127" s="386">
        <f>[13]B!AC435</f>
        <v>0</v>
      </c>
      <c r="K127" s="386">
        <f>[13]B!AD435</f>
        <v>0</v>
      </c>
      <c r="L127" s="386">
        <f>[13]B!AE435</f>
        <v>0</v>
      </c>
      <c r="M127" s="386">
        <f>[13]B!AF435</f>
        <v>0</v>
      </c>
      <c r="N127" s="386">
        <f>[13]B!AG435</f>
        <v>0</v>
      </c>
      <c r="O127" s="386">
        <f>[13]B!AH435</f>
        <v>0</v>
      </c>
      <c r="P127" s="386">
        <f>[13]B!AI435</f>
        <v>0</v>
      </c>
      <c r="Q127" s="386">
        <f>[13]B!AJ435</f>
        <v>0</v>
      </c>
      <c r="R127" s="387"/>
      <c r="S127" s="97">
        <f>[13]B!$AL$435</f>
        <v>0</v>
      </c>
    </row>
    <row r="128" spans="1:19" ht="15" customHeight="1" x14ac:dyDescent="0.2">
      <c r="A128" s="98" t="s">
        <v>200</v>
      </c>
      <c r="B128" s="99" t="s">
        <v>201</v>
      </c>
      <c r="C128" s="388">
        <f>[13]B!C514</f>
        <v>3699</v>
      </c>
      <c r="D128" s="388">
        <f>[13]B!D514</f>
        <v>3677</v>
      </c>
      <c r="E128" s="388">
        <f>[13]B!E514</f>
        <v>3677</v>
      </c>
      <c r="F128" s="388">
        <f>[13]B!F514</f>
        <v>0</v>
      </c>
      <c r="G128" s="388">
        <f>[13]B!G514</f>
        <v>22</v>
      </c>
      <c r="H128" s="388">
        <f>[13]B!AA514</f>
        <v>1142</v>
      </c>
      <c r="I128" s="388">
        <f>[13]B!AB514</f>
        <v>1010</v>
      </c>
      <c r="J128" s="388">
        <f>[13]B!AC514</f>
        <v>1547</v>
      </c>
      <c r="K128" s="388">
        <f>[13]B!AD514</f>
        <v>0</v>
      </c>
      <c r="L128" s="388">
        <f>[13]B!AE514</f>
        <v>0</v>
      </c>
      <c r="M128" s="388">
        <f>[13]B!AF514</f>
        <v>0</v>
      </c>
      <c r="N128" s="388">
        <f>[13]B!AG514</f>
        <v>0</v>
      </c>
      <c r="O128" s="388">
        <f>[13]B!AH514</f>
        <v>0</v>
      </c>
      <c r="P128" s="388">
        <f>[13]B!AI514</f>
        <v>158</v>
      </c>
      <c r="Q128" s="388">
        <f>[13]B!AJ514</f>
        <v>0</v>
      </c>
      <c r="R128" s="389"/>
      <c r="S128" s="100">
        <f>[13]B!$AL$514</f>
        <v>21404800</v>
      </c>
    </row>
    <row r="129" spans="1:19" ht="15" customHeight="1" x14ac:dyDescent="0.2">
      <c r="A129" s="561" t="s">
        <v>202</v>
      </c>
      <c r="B129" s="4" t="s">
        <v>203</v>
      </c>
      <c r="C129" s="390">
        <f>SUM(C130:C132)</f>
        <v>18273</v>
      </c>
      <c r="D129" s="391">
        <f>SUM(D130:D132)</f>
        <v>18200</v>
      </c>
      <c r="E129" s="392">
        <f t="shared" ref="E129:P129" si="2">SUM(E130:E132)</f>
        <v>18200</v>
      </c>
      <c r="F129" s="393">
        <f t="shared" si="2"/>
        <v>0</v>
      </c>
      <c r="G129" s="394">
        <f t="shared" si="2"/>
        <v>73</v>
      </c>
      <c r="H129" s="394">
        <f t="shared" si="2"/>
        <v>1236</v>
      </c>
      <c r="I129" s="394">
        <f t="shared" si="2"/>
        <v>14650</v>
      </c>
      <c r="J129" s="394">
        <f t="shared" si="2"/>
        <v>2387</v>
      </c>
      <c r="K129" s="394">
        <f t="shared" si="2"/>
        <v>0</v>
      </c>
      <c r="L129" s="394">
        <f t="shared" si="2"/>
        <v>0</v>
      </c>
      <c r="M129" s="394">
        <f t="shared" si="2"/>
        <v>0</v>
      </c>
      <c r="N129" s="394">
        <f t="shared" si="2"/>
        <v>0</v>
      </c>
      <c r="O129" s="394">
        <f t="shared" si="2"/>
        <v>0</v>
      </c>
      <c r="P129" s="394">
        <f t="shared" si="2"/>
        <v>74</v>
      </c>
      <c r="Q129" s="395">
        <f>SUM(Q130:Q132)</f>
        <v>0</v>
      </c>
      <c r="R129" s="396">
        <v>0</v>
      </c>
      <c r="S129" s="102">
        <f>SUM(S130:S132)</f>
        <v>294603430</v>
      </c>
    </row>
    <row r="130" spans="1:19" ht="15" customHeight="1" x14ac:dyDescent="0.2">
      <c r="A130" s="561"/>
      <c r="B130" s="103" t="s">
        <v>204</v>
      </c>
      <c r="C130" s="384">
        <f>[13]B!C573</f>
        <v>3429</v>
      </c>
      <c r="D130" s="384">
        <f>[13]B!D573</f>
        <v>3411</v>
      </c>
      <c r="E130" s="384">
        <f>[13]B!E573</f>
        <v>3411</v>
      </c>
      <c r="F130" s="384">
        <f>[13]B!F573</f>
        <v>0</v>
      </c>
      <c r="G130" s="384">
        <f>[13]B!G573</f>
        <v>18</v>
      </c>
      <c r="H130" s="384">
        <f>[13]B!AA573</f>
        <v>848</v>
      </c>
      <c r="I130" s="384">
        <f>[13]B!AB573</f>
        <v>2046</v>
      </c>
      <c r="J130" s="384">
        <f>[13]B!AC573</f>
        <v>535</v>
      </c>
      <c r="K130" s="384">
        <f>[13]B!AD573</f>
        <v>0</v>
      </c>
      <c r="L130" s="384">
        <f>[13]B!AE573</f>
        <v>0</v>
      </c>
      <c r="M130" s="384">
        <f>[13]B!AF573</f>
        <v>0</v>
      </c>
      <c r="N130" s="384">
        <f>[13]B!AG573</f>
        <v>0</v>
      </c>
      <c r="O130" s="384">
        <f>[13]B!AH573</f>
        <v>0</v>
      </c>
      <c r="P130" s="384">
        <f>[13]B!AI573</f>
        <v>8</v>
      </c>
      <c r="Q130" s="384">
        <f>[13]B!AJ573</f>
        <v>0</v>
      </c>
      <c r="R130" s="385"/>
      <c r="S130" s="104">
        <f>[13]B!$AL$573</f>
        <v>14133990</v>
      </c>
    </row>
    <row r="131" spans="1:19" ht="15" customHeight="1" x14ac:dyDescent="0.2">
      <c r="A131" s="561"/>
      <c r="B131" s="105" t="s">
        <v>205</v>
      </c>
      <c r="C131" s="386">
        <f>[13]B!C593</f>
        <v>32</v>
      </c>
      <c r="D131" s="386">
        <f>[13]B!D593</f>
        <v>32</v>
      </c>
      <c r="E131" s="386">
        <f>[13]B!E593</f>
        <v>32</v>
      </c>
      <c r="F131" s="386">
        <f>[13]B!F593</f>
        <v>0</v>
      </c>
      <c r="G131" s="386">
        <f>[13]B!G593</f>
        <v>0</v>
      </c>
      <c r="H131" s="386">
        <f>[13]B!AA593</f>
        <v>3</v>
      </c>
      <c r="I131" s="386">
        <f>[13]B!AB593</f>
        <v>29</v>
      </c>
      <c r="J131" s="386">
        <f>[13]B!AC593</f>
        <v>0</v>
      </c>
      <c r="K131" s="386">
        <f>[13]B!AD593</f>
        <v>0</v>
      </c>
      <c r="L131" s="386">
        <f>[13]B!AE593</f>
        <v>0</v>
      </c>
      <c r="M131" s="386">
        <f>[13]B!AF593</f>
        <v>0</v>
      </c>
      <c r="N131" s="386">
        <f>[13]B!AG593</f>
        <v>0</v>
      </c>
      <c r="O131" s="386">
        <f>[13]B!AH593</f>
        <v>0</v>
      </c>
      <c r="P131" s="386">
        <f>[13]B!AI593</f>
        <v>0</v>
      </c>
      <c r="Q131" s="386">
        <f>[13]B!AJ593</f>
        <v>0</v>
      </c>
      <c r="R131" s="387"/>
      <c r="S131" s="97">
        <f>[13]B!$AL$593</f>
        <v>102560</v>
      </c>
    </row>
    <row r="132" spans="1:19" ht="15" customHeight="1" x14ac:dyDescent="0.2">
      <c r="A132" s="562"/>
      <c r="B132" s="106" t="s">
        <v>206</v>
      </c>
      <c r="C132" s="397">
        <f>[13]B!C634</f>
        <v>14812</v>
      </c>
      <c r="D132" s="397">
        <f>[13]B!D634</f>
        <v>14757</v>
      </c>
      <c r="E132" s="397">
        <f>[13]B!E634</f>
        <v>14757</v>
      </c>
      <c r="F132" s="397">
        <f>[13]B!F634</f>
        <v>0</v>
      </c>
      <c r="G132" s="397">
        <f>[13]B!G634</f>
        <v>55</v>
      </c>
      <c r="H132" s="397">
        <f>[13]B!AA634</f>
        <v>385</v>
      </c>
      <c r="I132" s="397">
        <f>[13]B!AB634</f>
        <v>12575</v>
      </c>
      <c r="J132" s="397">
        <f>[13]B!AC634</f>
        <v>1852</v>
      </c>
      <c r="K132" s="397">
        <f>[13]B!AD634</f>
        <v>0</v>
      </c>
      <c r="L132" s="397">
        <f>[13]B!AE634</f>
        <v>0</v>
      </c>
      <c r="M132" s="397">
        <f>[13]B!AF634</f>
        <v>0</v>
      </c>
      <c r="N132" s="397">
        <f>[13]B!AG634</f>
        <v>0</v>
      </c>
      <c r="O132" s="397">
        <f>[13]B!AH634</f>
        <v>0</v>
      </c>
      <c r="P132" s="397">
        <f>[13]B!AI634</f>
        <v>66</v>
      </c>
      <c r="Q132" s="397">
        <f>[13]B!AJ634</f>
        <v>0</v>
      </c>
      <c r="R132" s="398"/>
      <c r="S132" s="97">
        <f>[13]B!$AL$634</f>
        <v>280366880</v>
      </c>
    </row>
    <row r="133" spans="1:19" ht="15" customHeight="1" x14ac:dyDescent="0.2">
      <c r="A133" s="92" t="s">
        <v>207</v>
      </c>
      <c r="B133" s="93" t="s">
        <v>208</v>
      </c>
      <c r="C133" s="384">
        <f>[13]B!C644</f>
        <v>578</v>
      </c>
      <c r="D133" s="384">
        <f>[13]B!D644</f>
        <v>578</v>
      </c>
      <c r="E133" s="384">
        <f>[13]B!E644</f>
        <v>578</v>
      </c>
      <c r="F133" s="384">
        <f>[13]B!F644</f>
        <v>0</v>
      </c>
      <c r="G133" s="384">
        <f>[13]B!G644</f>
        <v>0</v>
      </c>
      <c r="H133" s="384">
        <f>[13]B!AA644</f>
        <v>0</v>
      </c>
      <c r="I133" s="384">
        <f>[13]B!AB644</f>
        <v>9</v>
      </c>
      <c r="J133" s="384">
        <f>[13]B!AC644</f>
        <v>569</v>
      </c>
      <c r="K133" s="384">
        <f>[13]B!AD644</f>
        <v>0</v>
      </c>
      <c r="L133" s="384">
        <f>[13]B!AE644</f>
        <v>0</v>
      </c>
      <c r="M133" s="384">
        <f>[13]B!AF644</f>
        <v>0</v>
      </c>
      <c r="N133" s="384">
        <f>[13]B!AG644</f>
        <v>0</v>
      </c>
      <c r="O133" s="384">
        <f>[13]B!AH644</f>
        <v>0</v>
      </c>
      <c r="P133" s="384">
        <f>[13]B!AI644</f>
        <v>0</v>
      </c>
      <c r="Q133" s="384">
        <f>[13]B!AJ644</f>
        <v>0</v>
      </c>
      <c r="R133" s="385"/>
      <c r="S133" s="97">
        <f>[13]B!$AL$644</f>
        <v>1301890</v>
      </c>
    </row>
    <row r="134" spans="1:19" s="109" customFormat="1" ht="15" customHeight="1" x14ac:dyDescent="0.2">
      <c r="A134" s="95" t="s">
        <v>209</v>
      </c>
      <c r="B134" s="508" t="s">
        <v>210</v>
      </c>
      <c r="C134" s="386">
        <f>[13]B!C705</f>
        <v>91</v>
      </c>
      <c r="D134" s="386">
        <f>[13]B!D705</f>
        <v>91</v>
      </c>
      <c r="E134" s="386">
        <f>[13]B!E705</f>
        <v>91</v>
      </c>
      <c r="F134" s="386">
        <f>[13]B!F705</f>
        <v>0</v>
      </c>
      <c r="G134" s="386">
        <f>[13]B!G705</f>
        <v>0</v>
      </c>
      <c r="H134" s="386">
        <f>[13]B!AA705</f>
        <v>24</v>
      </c>
      <c r="I134" s="386">
        <f>[13]B!AB705</f>
        <v>29</v>
      </c>
      <c r="J134" s="386">
        <f>[13]B!AC705</f>
        <v>38</v>
      </c>
      <c r="K134" s="386">
        <f>[13]B!AD705</f>
        <v>0</v>
      </c>
      <c r="L134" s="386">
        <f>[13]B!AE705</f>
        <v>0</v>
      </c>
      <c r="M134" s="386">
        <f>[13]B!AF705</f>
        <v>0</v>
      </c>
      <c r="N134" s="386">
        <f>[13]B!AG705</f>
        <v>0</v>
      </c>
      <c r="O134" s="386">
        <f>[13]B!AH705</f>
        <v>0</v>
      </c>
      <c r="P134" s="386">
        <f>[13]B!AI705</f>
        <v>4</v>
      </c>
      <c r="Q134" s="386">
        <f>[13]B!AJ705</f>
        <v>0</v>
      </c>
      <c r="R134" s="387"/>
      <c r="S134" s="108">
        <f>[13]B!$AL$705</f>
        <v>153820</v>
      </c>
    </row>
    <row r="135" spans="1:19" ht="15" customHeight="1" x14ac:dyDescent="0.2">
      <c r="A135" s="95" t="s">
        <v>211</v>
      </c>
      <c r="B135" s="508" t="s">
        <v>212</v>
      </c>
      <c r="C135" s="388">
        <f>[13]B!C747</f>
        <v>3401</v>
      </c>
      <c r="D135" s="388">
        <f>[13]B!D747</f>
        <v>3384</v>
      </c>
      <c r="E135" s="388">
        <f>[13]B!E747</f>
        <v>3384</v>
      </c>
      <c r="F135" s="388">
        <f>[13]B!F747</f>
        <v>0</v>
      </c>
      <c r="G135" s="388">
        <f>[13]B!G747</f>
        <v>17</v>
      </c>
      <c r="H135" s="388">
        <f>[13]B!AA747</f>
        <v>309</v>
      </c>
      <c r="I135" s="388">
        <f>[13]B!AB747</f>
        <v>2192</v>
      </c>
      <c r="J135" s="388">
        <f>[13]B!AC747</f>
        <v>900</v>
      </c>
      <c r="K135" s="388">
        <f>[13]B!AD747</f>
        <v>0</v>
      </c>
      <c r="L135" s="388">
        <f>[13]B!AE747</f>
        <v>0</v>
      </c>
      <c r="M135" s="388">
        <f>[13]B!AF747</f>
        <v>0</v>
      </c>
      <c r="N135" s="388">
        <f>[13]B!AG747</f>
        <v>0</v>
      </c>
      <c r="O135" s="388">
        <f>[13]B!AH747</f>
        <v>0</v>
      </c>
      <c r="P135" s="388">
        <f>[13]B!AI747</f>
        <v>0</v>
      </c>
      <c r="Q135" s="388">
        <f>[13]B!AJ747</f>
        <v>0</v>
      </c>
      <c r="R135" s="389"/>
      <c r="S135" s="97">
        <f>[13]B!$AL$747</f>
        <v>5899780</v>
      </c>
    </row>
    <row r="136" spans="1:19" s="3" customFormat="1" ht="15" customHeight="1" x14ac:dyDescent="0.2">
      <c r="A136" s="559" t="s">
        <v>213</v>
      </c>
      <c r="B136" s="560"/>
      <c r="C136" s="399">
        <f t="shared" ref="C136:P136" si="3">+C137+C138+C139+C140+C144+C145</f>
        <v>6434</v>
      </c>
      <c r="D136" s="400">
        <f t="shared" si="3"/>
        <v>6386</v>
      </c>
      <c r="E136" s="392">
        <f t="shared" si="3"/>
        <v>6385</v>
      </c>
      <c r="F136" s="393">
        <f t="shared" si="3"/>
        <v>1</v>
      </c>
      <c r="G136" s="394">
        <f t="shared" si="3"/>
        <v>48</v>
      </c>
      <c r="H136" s="392">
        <f t="shared" si="3"/>
        <v>915</v>
      </c>
      <c r="I136" s="401">
        <f t="shared" si="3"/>
        <v>2640</v>
      </c>
      <c r="J136" s="393">
        <f t="shared" si="3"/>
        <v>2879</v>
      </c>
      <c r="K136" s="392">
        <f t="shared" si="3"/>
        <v>2</v>
      </c>
      <c r="L136" s="401">
        <f t="shared" si="3"/>
        <v>0</v>
      </c>
      <c r="M136" s="393">
        <f t="shared" si="3"/>
        <v>0</v>
      </c>
      <c r="N136" s="393">
        <f t="shared" si="3"/>
        <v>0</v>
      </c>
      <c r="O136" s="402">
        <f t="shared" si="3"/>
        <v>0</v>
      </c>
      <c r="P136" s="403">
        <f t="shared" si="3"/>
        <v>18</v>
      </c>
      <c r="Q136" s="404">
        <f>+Q137+Q138+Q139+Q140+Q144+Q145</f>
        <v>0</v>
      </c>
      <c r="R136" s="405">
        <f>+R137+R138+R139</f>
        <v>0</v>
      </c>
      <c r="S136" s="102">
        <f>+S137+S138+S139+S140+S144</f>
        <v>168545520</v>
      </c>
    </row>
    <row r="137" spans="1:19" ht="15" customHeight="1" x14ac:dyDescent="0.2">
      <c r="A137" s="92" t="s">
        <v>214</v>
      </c>
      <c r="B137" s="110" t="s">
        <v>215</v>
      </c>
      <c r="C137" s="384">
        <f>[13]B!C807</f>
        <v>2463</v>
      </c>
      <c r="D137" s="384">
        <f>[13]B!D807</f>
        <v>2448</v>
      </c>
      <c r="E137" s="384">
        <f>[13]B!E807</f>
        <v>2447</v>
      </c>
      <c r="F137" s="384">
        <f>[13]B!F807</f>
        <v>1</v>
      </c>
      <c r="G137" s="384">
        <f>[13]B!G807</f>
        <v>15</v>
      </c>
      <c r="H137" s="406">
        <f>[13]B!AA807</f>
        <v>255</v>
      </c>
      <c r="I137" s="406">
        <f>[13]B!AB807</f>
        <v>743</v>
      </c>
      <c r="J137" s="406">
        <f>[13]B!AC807</f>
        <v>1465</v>
      </c>
      <c r="K137" s="406">
        <f>[13]B!AD807</f>
        <v>0</v>
      </c>
      <c r="L137" s="406">
        <f>[13]B!AE807</f>
        <v>0</v>
      </c>
      <c r="M137" s="406">
        <f>[13]B!AF807</f>
        <v>0</v>
      </c>
      <c r="N137" s="406">
        <f>[13]B!AG807</f>
        <v>0</v>
      </c>
      <c r="O137" s="406">
        <f>[13]B!AH807</f>
        <v>0</v>
      </c>
      <c r="P137" s="406">
        <f>[13]B!AI807</f>
        <v>0</v>
      </c>
      <c r="Q137" s="406">
        <f>[13]B!AJ807</f>
        <v>0</v>
      </c>
      <c r="R137" s="407"/>
      <c r="S137" s="104">
        <f>[13]B!$AL$807</f>
        <v>25742440</v>
      </c>
    </row>
    <row r="138" spans="1:19" ht="15" customHeight="1" x14ac:dyDescent="0.2">
      <c r="A138" s="98" t="s">
        <v>216</v>
      </c>
      <c r="B138" s="111" t="s">
        <v>217</v>
      </c>
      <c r="C138" s="386">
        <f>[13]B!C830</f>
        <v>1</v>
      </c>
      <c r="D138" s="386">
        <f>[13]B!D830</f>
        <v>1</v>
      </c>
      <c r="E138" s="386">
        <f>[13]B!E830</f>
        <v>1</v>
      </c>
      <c r="F138" s="386">
        <f>[13]B!F830</f>
        <v>0</v>
      </c>
      <c r="G138" s="386">
        <f>[13]B!G830</f>
        <v>0</v>
      </c>
      <c r="H138" s="408">
        <f>[13]B!AA830</f>
        <v>0</v>
      </c>
      <c r="I138" s="408">
        <f>[13]B!AB830</f>
        <v>1</v>
      </c>
      <c r="J138" s="408">
        <f>[13]B!AC830</f>
        <v>0</v>
      </c>
      <c r="K138" s="408">
        <f>[13]B!AD830</f>
        <v>0</v>
      </c>
      <c r="L138" s="408">
        <f>[13]B!AE830</f>
        <v>0</v>
      </c>
      <c r="M138" s="408">
        <f>[13]B!AF830</f>
        <v>0</v>
      </c>
      <c r="N138" s="408">
        <f>[13]B!AG830</f>
        <v>0</v>
      </c>
      <c r="O138" s="408">
        <f>[13]B!AH830</f>
        <v>0</v>
      </c>
      <c r="P138" s="408">
        <f>[13]B!AI830</f>
        <v>0</v>
      </c>
      <c r="Q138" s="408">
        <f>[13]B!AJ830</f>
        <v>0</v>
      </c>
      <c r="R138" s="409"/>
      <c r="S138" s="97">
        <f>[13]B!$AL$830</f>
        <v>28440</v>
      </c>
    </row>
    <row r="139" spans="1:19" ht="15" customHeight="1" x14ac:dyDescent="0.2">
      <c r="A139" s="512" t="s">
        <v>218</v>
      </c>
      <c r="B139" s="113" t="s">
        <v>219</v>
      </c>
      <c r="C139" s="388">
        <f>[13]B!C860</f>
        <v>1790</v>
      </c>
      <c r="D139" s="388">
        <f>[13]B!D860</f>
        <v>1766</v>
      </c>
      <c r="E139" s="388">
        <f>[13]B!E860</f>
        <v>1766</v>
      </c>
      <c r="F139" s="388">
        <f>[13]B!F860</f>
        <v>0</v>
      </c>
      <c r="G139" s="388">
        <f>[13]B!G860</f>
        <v>24</v>
      </c>
      <c r="H139" s="410">
        <f>[13]B!AA860</f>
        <v>208</v>
      </c>
      <c r="I139" s="410">
        <f>[13]B!AB860</f>
        <v>340</v>
      </c>
      <c r="J139" s="410">
        <f>[13]B!AC860</f>
        <v>1242</v>
      </c>
      <c r="K139" s="410">
        <f>[13]B!AD860</f>
        <v>2</v>
      </c>
      <c r="L139" s="410">
        <f>[13]B!AE860</f>
        <v>0</v>
      </c>
      <c r="M139" s="410">
        <f>[13]B!AF860</f>
        <v>0</v>
      </c>
      <c r="N139" s="410">
        <f>[13]B!AG860</f>
        <v>0</v>
      </c>
      <c r="O139" s="410">
        <f>[13]B!AH860</f>
        <v>0</v>
      </c>
      <c r="P139" s="410">
        <f>[13]B!AI860</f>
        <v>0</v>
      </c>
      <c r="Q139" s="410">
        <f>[13]B!AJ860</f>
        <v>0</v>
      </c>
      <c r="R139" s="411"/>
      <c r="S139" s="97">
        <f>[13]B!$AL$860</f>
        <v>103264450</v>
      </c>
    </row>
    <row r="140" spans="1:19" ht="15" customHeight="1" x14ac:dyDescent="0.2">
      <c r="A140" s="563" t="s">
        <v>196</v>
      </c>
      <c r="B140" s="110" t="s">
        <v>220</v>
      </c>
      <c r="C140" s="412">
        <f>SUM(C141:C143)</f>
        <v>2174</v>
      </c>
      <c r="D140" s="351">
        <f>SUM(D141:D143)</f>
        <v>2165</v>
      </c>
      <c r="E140" s="459">
        <f t="shared" ref="E140:P140" si="4">SUM(E141:E143)</f>
        <v>2165</v>
      </c>
      <c r="F140" s="460">
        <f t="shared" si="4"/>
        <v>0</v>
      </c>
      <c r="G140" s="461">
        <f t="shared" si="4"/>
        <v>9</v>
      </c>
      <c r="H140" s="462">
        <f t="shared" si="4"/>
        <v>447</v>
      </c>
      <c r="I140" s="463">
        <f t="shared" si="4"/>
        <v>1555</v>
      </c>
      <c r="J140" s="464">
        <f t="shared" si="4"/>
        <v>172</v>
      </c>
      <c r="K140" s="462">
        <f t="shared" si="4"/>
        <v>0</v>
      </c>
      <c r="L140" s="463">
        <f t="shared" si="4"/>
        <v>0</v>
      </c>
      <c r="M140" s="464">
        <f t="shared" si="4"/>
        <v>0</v>
      </c>
      <c r="N140" s="464">
        <f>SUM(N141:N143)</f>
        <v>0</v>
      </c>
      <c r="O140" s="465">
        <f t="shared" si="4"/>
        <v>0</v>
      </c>
      <c r="P140" s="466">
        <f t="shared" si="4"/>
        <v>1</v>
      </c>
      <c r="Q140" s="467">
        <f>SUM(Q141:Q143)</f>
        <v>0</v>
      </c>
      <c r="R140" s="468">
        <f>SUM(R141:R144)</f>
        <v>0</v>
      </c>
      <c r="S140" s="97">
        <f>SUM(S141:S143)</f>
        <v>39510190</v>
      </c>
    </row>
    <row r="141" spans="1:19" ht="15" customHeight="1" x14ac:dyDescent="0.2">
      <c r="A141" s="563"/>
      <c r="B141" s="105" t="s">
        <v>221</v>
      </c>
      <c r="C141" s="384">
        <f>[13]B!C885-[13]B!C862-[13]B!C863</f>
        <v>2079</v>
      </c>
      <c r="D141" s="384">
        <f>[13]B!D885-[13]B!D862-[13]B!D863</f>
        <v>2072</v>
      </c>
      <c r="E141" s="384">
        <f>[13]B!E885-[13]B!E862-[13]B!E863</f>
        <v>2072</v>
      </c>
      <c r="F141" s="384">
        <f>[13]B!F885-[13]B!F862-[13]B!F863</f>
        <v>0</v>
      </c>
      <c r="G141" s="384">
        <f>[13]B!G885-[13]B!G862-[13]B!G863</f>
        <v>7</v>
      </c>
      <c r="H141" s="406">
        <f>[13]B!AA885-[13]B!AA862-[13]B!AA863</f>
        <v>414</v>
      </c>
      <c r="I141" s="406">
        <f>[13]B!AB885-[13]B!AB862-[13]B!AB863</f>
        <v>1517</v>
      </c>
      <c r="J141" s="406">
        <f>[13]B!AC885-[13]B!AC862-[13]B!AC863</f>
        <v>148</v>
      </c>
      <c r="K141" s="406">
        <f>[13]B!AD885-[13]B!AD862-[13]B!AD863</f>
        <v>0</v>
      </c>
      <c r="L141" s="406">
        <f>[13]B!AE885-[13]B!AE862-[13]B!AE863</f>
        <v>0</v>
      </c>
      <c r="M141" s="406">
        <f>[13]B!AF885-[13]B!AF862-[13]B!AF863</f>
        <v>0</v>
      </c>
      <c r="N141" s="406">
        <f>[13]B!AG885-[13]B!AG862-[13]B!AG863</f>
        <v>0</v>
      </c>
      <c r="O141" s="406">
        <f>[13]B!AH885-[13]B!AH862-[13]B!AH863</f>
        <v>0</v>
      </c>
      <c r="P141" s="406">
        <f>[13]B!AI885-[13]B!AI862-[13]B!AI863</f>
        <v>1</v>
      </c>
      <c r="Q141" s="406">
        <f>[13]B!AJ885-[13]B!AJ862-[13]B!AJ863</f>
        <v>0</v>
      </c>
      <c r="R141" s="407"/>
      <c r="S141" s="97">
        <f>[13]B!$AL$885-[13]B!$AL$862-[13]B!$AL$863</f>
        <v>37395370</v>
      </c>
    </row>
    <row r="142" spans="1:19" ht="15" customHeight="1" x14ac:dyDescent="0.2">
      <c r="A142" s="563"/>
      <c r="B142" s="105" t="s">
        <v>222</v>
      </c>
      <c r="C142" s="386">
        <f>[13]B!C862</f>
        <v>0</v>
      </c>
      <c r="D142" s="386">
        <f>[13]B!D862</f>
        <v>0</v>
      </c>
      <c r="E142" s="386">
        <f>[13]B!E862</f>
        <v>0</v>
      </c>
      <c r="F142" s="386">
        <f>[13]B!F862</f>
        <v>0</v>
      </c>
      <c r="G142" s="386">
        <f>[13]B!G862</f>
        <v>0</v>
      </c>
      <c r="H142" s="408">
        <f>[13]B!AA862</f>
        <v>0</v>
      </c>
      <c r="I142" s="408">
        <f>[13]B!AB862</f>
        <v>0</v>
      </c>
      <c r="J142" s="408">
        <f>[13]B!AC862</f>
        <v>0</v>
      </c>
      <c r="K142" s="408">
        <f>[13]B!AD862</f>
        <v>0</v>
      </c>
      <c r="L142" s="408">
        <f>[13]B!AE862</f>
        <v>0</v>
      </c>
      <c r="M142" s="408">
        <f>[13]B!AF862</f>
        <v>0</v>
      </c>
      <c r="N142" s="408">
        <f>[13]B!AG862</f>
        <v>0</v>
      </c>
      <c r="O142" s="408">
        <f>[13]B!AH862</f>
        <v>0</v>
      </c>
      <c r="P142" s="408">
        <f>[13]B!AI862</f>
        <v>0</v>
      </c>
      <c r="Q142" s="408">
        <f>[13]B!AJ862</f>
        <v>0</v>
      </c>
      <c r="R142" s="409"/>
      <c r="S142" s="97">
        <f>[13]B!$AL$862</f>
        <v>0</v>
      </c>
    </row>
    <row r="143" spans="1:19" ht="15" customHeight="1" x14ac:dyDescent="0.2">
      <c r="A143" s="563"/>
      <c r="B143" s="106" t="s">
        <v>223</v>
      </c>
      <c r="C143" s="388">
        <f>[13]B!C863</f>
        <v>95</v>
      </c>
      <c r="D143" s="388">
        <f>[13]B!D863</f>
        <v>93</v>
      </c>
      <c r="E143" s="388">
        <f>[13]B!E863</f>
        <v>93</v>
      </c>
      <c r="F143" s="388">
        <f>[13]B!F863</f>
        <v>0</v>
      </c>
      <c r="G143" s="388">
        <f>[13]B!G863</f>
        <v>2</v>
      </c>
      <c r="H143" s="410">
        <f>[13]B!AA863</f>
        <v>33</v>
      </c>
      <c r="I143" s="410">
        <f>[13]B!AB863</f>
        <v>38</v>
      </c>
      <c r="J143" s="410">
        <f>[13]B!AC863</f>
        <v>24</v>
      </c>
      <c r="K143" s="410">
        <f>[13]B!AD863</f>
        <v>0</v>
      </c>
      <c r="L143" s="410">
        <f>[13]B!AE863</f>
        <v>0</v>
      </c>
      <c r="M143" s="410">
        <f>[13]B!AF863</f>
        <v>0</v>
      </c>
      <c r="N143" s="410">
        <f>[13]B!AG863</f>
        <v>0</v>
      </c>
      <c r="O143" s="410">
        <f>[13]B!AH863</f>
        <v>0</v>
      </c>
      <c r="P143" s="410">
        <f>[13]B!AI863</f>
        <v>0</v>
      </c>
      <c r="Q143" s="410">
        <f>[13]B!AJ863</f>
        <v>0</v>
      </c>
      <c r="R143" s="411"/>
      <c r="S143" s="97">
        <f>[13]B!$AL$863</f>
        <v>2114820</v>
      </c>
    </row>
    <row r="144" spans="1:19" ht="15" customHeight="1" x14ac:dyDescent="0.2">
      <c r="A144" s="92" t="s">
        <v>198</v>
      </c>
      <c r="B144" s="114" t="s">
        <v>224</v>
      </c>
      <c r="C144" s="413">
        <f>[13]B!C926</f>
        <v>0</v>
      </c>
      <c r="D144" s="413">
        <f>[13]B!D926</f>
        <v>0</v>
      </c>
      <c r="E144" s="413">
        <f>[13]B!E926</f>
        <v>0</v>
      </c>
      <c r="F144" s="413">
        <f>[13]B!F926</f>
        <v>0</v>
      </c>
      <c r="G144" s="413">
        <f>[13]B!G926</f>
        <v>0</v>
      </c>
      <c r="H144" s="414">
        <f>[13]B!AA926</f>
        <v>0</v>
      </c>
      <c r="I144" s="414">
        <f>[13]B!AB926</f>
        <v>0</v>
      </c>
      <c r="J144" s="414">
        <f>[13]B!AC926</f>
        <v>0</v>
      </c>
      <c r="K144" s="414">
        <f>[13]B!AD926</f>
        <v>0</v>
      </c>
      <c r="L144" s="414">
        <f>[13]B!AE926</f>
        <v>0</v>
      </c>
      <c r="M144" s="414">
        <f>[13]B!AF926</f>
        <v>0</v>
      </c>
      <c r="N144" s="414">
        <f>[13]B!AG926</f>
        <v>0</v>
      </c>
      <c r="O144" s="414">
        <f>[13]B!AH926</f>
        <v>0</v>
      </c>
      <c r="P144" s="414">
        <f>[13]B!AI926</f>
        <v>17</v>
      </c>
      <c r="Q144" s="414">
        <f>[13]B!AJ926</f>
        <v>0</v>
      </c>
      <c r="R144" s="415"/>
      <c r="S144" s="97">
        <f>[13]B!$AL$926</f>
        <v>0</v>
      </c>
    </row>
    <row r="145" spans="1:24" s="117" customFormat="1" ht="15" customHeight="1" x14ac:dyDescent="0.2">
      <c r="A145" s="98"/>
      <c r="B145" s="115" t="s">
        <v>225</v>
      </c>
      <c r="C145" s="388">
        <f>[13]B!C970</f>
        <v>6</v>
      </c>
      <c r="D145" s="388">
        <f>[13]B!D970</f>
        <v>6</v>
      </c>
      <c r="E145" s="388">
        <f>[13]B!E970</f>
        <v>6</v>
      </c>
      <c r="F145" s="388">
        <f>[13]B!F970</f>
        <v>0</v>
      </c>
      <c r="G145" s="388">
        <f>[13]B!G970</f>
        <v>0</v>
      </c>
      <c r="H145" s="410">
        <f>[13]B!AA970</f>
        <v>5</v>
      </c>
      <c r="I145" s="410">
        <f>[13]B!AB970</f>
        <v>1</v>
      </c>
      <c r="J145" s="410">
        <f>[13]B!AC970</f>
        <v>0</v>
      </c>
      <c r="K145" s="410">
        <f>[13]B!AD970</f>
        <v>0</v>
      </c>
      <c r="L145" s="410">
        <f>[13]B!AE970</f>
        <v>0</v>
      </c>
      <c r="M145" s="410">
        <f>[13]B!AF970</f>
        <v>0</v>
      </c>
      <c r="N145" s="410">
        <f>[13]B!AG970</f>
        <v>0</v>
      </c>
      <c r="O145" s="410">
        <f>[13]B!AH970</f>
        <v>0</v>
      </c>
      <c r="P145" s="410">
        <f>[13]B!AI970</f>
        <v>0</v>
      </c>
      <c r="Q145" s="410">
        <f>[13]B!AJ970</f>
        <v>0</v>
      </c>
      <c r="R145" s="389"/>
      <c r="S145" s="116"/>
    </row>
    <row r="146" spans="1:24" s="117" customFormat="1" ht="15" customHeight="1" x14ac:dyDescent="0.2">
      <c r="A146" s="564" t="s">
        <v>226</v>
      </c>
      <c r="B146" s="565"/>
      <c r="C146" s="384">
        <f>[13]B!C655</f>
        <v>6288</v>
      </c>
      <c r="D146" s="384">
        <f>[13]B!D655</f>
        <v>6118</v>
      </c>
      <c r="E146" s="384">
        <f>[13]B!E655</f>
        <v>6118</v>
      </c>
      <c r="F146" s="384">
        <f>[13]B!F655</f>
        <v>0</v>
      </c>
      <c r="G146" s="384">
        <f>[13]B!G655</f>
        <v>170</v>
      </c>
      <c r="H146" s="406">
        <f>[13]B!AA655</f>
        <v>3506</v>
      </c>
      <c r="I146" s="406">
        <f>[13]B!AB655</f>
        <v>1374</v>
      </c>
      <c r="J146" s="406">
        <f>[13]B!AC655</f>
        <v>1408</v>
      </c>
      <c r="K146" s="406">
        <f>[13]B!AD655</f>
        <v>0</v>
      </c>
      <c r="L146" s="406">
        <f>[13]B!AE655</f>
        <v>0</v>
      </c>
      <c r="M146" s="406">
        <f>[13]B!AF655</f>
        <v>0</v>
      </c>
      <c r="N146" s="406">
        <f>[13]B!AG655</f>
        <v>0</v>
      </c>
      <c r="O146" s="406">
        <f>[13]B!AH655</f>
        <v>0</v>
      </c>
      <c r="P146" s="406">
        <f>[13]B!AI655</f>
        <v>0</v>
      </c>
      <c r="Q146" s="406">
        <f>[13]B!AJ655</f>
        <v>0</v>
      </c>
      <c r="R146" s="385"/>
      <c r="S146" s="116"/>
    </row>
    <row r="147" spans="1:24" s="3" customFormat="1" ht="15" customHeight="1" x14ac:dyDescent="0.2">
      <c r="A147" s="566" t="s">
        <v>227</v>
      </c>
      <c r="B147" s="567"/>
      <c r="C147" s="416">
        <f>[13]B!C1206</f>
        <v>0</v>
      </c>
      <c r="D147" s="416">
        <f>[13]B!D1206</f>
        <v>0</v>
      </c>
      <c r="E147" s="416">
        <f>[13]B!E1206</f>
        <v>0</v>
      </c>
      <c r="F147" s="416">
        <f>[13]B!F1206</f>
        <v>0</v>
      </c>
      <c r="G147" s="416">
        <f>[13]B!G1206</f>
        <v>0</v>
      </c>
      <c r="H147" s="417">
        <f>[13]B!AA1206</f>
        <v>0</v>
      </c>
      <c r="I147" s="417">
        <f>[13]B!AB1206</f>
        <v>0</v>
      </c>
      <c r="J147" s="417">
        <f>[13]B!AC1206</f>
        <v>0</v>
      </c>
      <c r="K147" s="417">
        <f>[13]B!AD1206</f>
        <v>0</v>
      </c>
      <c r="L147" s="417">
        <f>[13]B!AE1206</f>
        <v>0</v>
      </c>
      <c r="M147" s="417">
        <f>[13]B!AF1206</f>
        <v>0</v>
      </c>
      <c r="N147" s="417">
        <f>[13]B!AG1206</f>
        <v>0</v>
      </c>
      <c r="O147" s="417">
        <f>[13]B!AH1206</f>
        <v>0</v>
      </c>
      <c r="P147" s="417">
        <f>[13]B!AI1206</f>
        <v>1744</v>
      </c>
      <c r="Q147" s="417">
        <f>[13]B!AJ1206</f>
        <v>0</v>
      </c>
      <c r="R147" s="418"/>
      <c r="S147" s="118">
        <f>[13]B!$AL$1206</f>
        <v>0</v>
      </c>
      <c r="T147" s="75"/>
    </row>
    <row r="148" spans="1:24" ht="20.45" customHeight="1" x14ac:dyDescent="0.2">
      <c r="A148" s="3" t="s">
        <v>228</v>
      </c>
      <c r="C148" s="4"/>
      <c r="R148" s="119"/>
      <c r="U148" s="120"/>
    </row>
    <row r="149" spans="1:24" ht="24.95" customHeight="1" x14ac:dyDescent="0.2">
      <c r="A149" s="610" t="s">
        <v>229</v>
      </c>
      <c r="B149" s="611"/>
      <c r="C149" s="556" t="s">
        <v>160</v>
      </c>
      <c r="D149" s="588" t="s">
        <v>230</v>
      </c>
      <c r="E149" s="589"/>
      <c r="F149" s="589"/>
      <c r="G149" s="609"/>
      <c r="H149" s="612" t="s">
        <v>172</v>
      </c>
      <c r="I149" s="612"/>
      <c r="J149" s="613"/>
      <c r="K149" s="614" t="s">
        <v>173</v>
      </c>
      <c r="L149" s="614"/>
      <c r="M149" s="614"/>
      <c r="N149" s="596" t="s">
        <v>174</v>
      </c>
      <c r="O149" s="599" t="s">
        <v>175</v>
      </c>
      <c r="P149" s="600"/>
      <c r="Q149" s="568" t="s">
        <v>176</v>
      </c>
      <c r="R149" s="608" t="s">
        <v>7</v>
      </c>
      <c r="U149" s="120"/>
    </row>
    <row r="150" spans="1:24" ht="20.100000000000001" customHeight="1" x14ac:dyDescent="0.2">
      <c r="A150" s="610"/>
      <c r="B150" s="611"/>
      <c r="C150" s="557"/>
      <c r="D150" s="574" t="s">
        <v>178</v>
      </c>
      <c r="E150" s="588" t="s">
        <v>179</v>
      </c>
      <c r="F150" s="609"/>
      <c r="G150" s="574" t="s">
        <v>180</v>
      </c>
      <c r="H150" s="580" t="s">
        <v>181</v>
      </c>
      <c r="I150" s="582" t="s">
        <v>182</v>
      </c>
      <c r="J150" s="584" t="s">
        <v>183</v>
      </c>
      <c r="K150" s="586" t="s">
        <v>184</v>
      </c>
      <c r="L150" s="587" t="s">
        <v>185</v>
      </c>
      <c r="M150" s="601" t="s">
        <v>186</v>
      </c>
      <c r="N150" s="597"/>
      <c r="O150" s="602" t="s">
        <v>187</v>
      </c>
      <c r="P150" s="603" t="s">
        <v>188</v>
      </c>
      <c r="Q150" s="569"/>
      <c r="R150" s="608"/>
      <c r="U150" s="120"/>
    </row>
    <row r="151" spans="1:24" ht="20.100000000000001" customHeight="1" x14ac:dyDescent="0.2">
      <c r="A151" s="610"/>
      <c r="B151" s="611"/>
      <c r="C151" s="558"/>
      <c r="D151" s="575"/>
      <c r="E151" s="121" t="s">
        <v>189</v>
      </c>
      <c r="F151" s="89" t="s">
        <v>190</v>
      </c>
      <c r="G151" s="575"/>
      <c r="H151" s="581"/>
      <c r="I151" s="583"/>
      <c r="J151" s="585"/>
      <c r="K151" s="586"/>
      <c r="L151" s="587"/>
      <c r="M151" s="601"/>
      <c r="N151" s="598"/>
      <c r="O151" s="602"/>
      <c r="P151" s="603"/>
      <c r="Q151" s="570"/>
      <c r="R151" s="608"/>
      <c r="U151" s="120"/>
    </row>
    <row r="152" spans="1:24" ht="15" customHeight="1" x14ac:dyDescent="0.2">
      <c r="A152" s="604" t="s">
        <v>231</v>
      </c>
      <c r="B152" s="605"/>
      <c r="C152" s="419">
        <f>[13]B!C1048</f>
        <v>0</v>
      </c>
      <c r="D152" s="420">
        <f>[13]B!D1048</f>
        <v>0</v>
      </c>
      <c r="E152" s="420">
        <f>[13]B!E1048</f>
        <v>0</v>
      </c>
      <c r="F152" s="420">
        <f>[13]B!F1048</f>
        <v>0</v>
      </c>
      <c r="G152" s="420">
        <f>[13]B!G1048</f>
        <v>0</v>
      </c>
      <c r="H152" s="420">
        <f>[13]B!AA1048</f>
        <v>0</v>
      </c>
      <c r="I152" s="420">
        <f>[13]B!AB1048</f>
        <v>0</v>
      </c>
      <c r="J152" s="420">
        <f>[13]B!AC1048</f>
        <v>0</v>
      </c>
      <c r="K152" s="420">
        <f>[13]B!AD1048</f>
        <v>0</v>
      </c>
      <c r="L152" s="420">
        <f>[13]B!AE1048</f>
        <v>0</v>
      </c>
      <c r="M152" s="420">
        <f>[13]B!AF1048</f>
        <v>0</v>
      </c>
      <c r="N152" s="420">
        <f>[13]B!AG1048</f>
        <v>0</v>
      </c>
      <c r="O152" s="420">
        <f>[13]B!AH1048</f>
        <v>0</v>
      </c>
      <c r="P152" s="420">
        <f>[13]B!AI1048</f>
        <v>2</v>
      </c>
      <c r="Q152" s="420">
        <f>[13]B!AJ1048</f>
        <v>0</v>
      </c>
      <c r="R152" s="122">
        <f>[13]B!AL1048</f>
        <v>0</v>
      </c>
      <c r="U152" s="120"/>
    </row>
    <row r="153" spans="1:24" ht="15" customHeight="1" x14ac:dyDescent="0.2">
      <c r="A153" s="123" t="s">
        <v>232</v>
      </c>
      <c r="B153" s="124"/>
      <c r="C153" s="421"/>
      <c r="D153" s="422"/>
      <c r="E153" s="423"/>
      <c r="F153" s="424"/>
      <c r="G153" s="425"/>
      <c r="H153" s="423"/>
      <c r="I153" s="426"/>
      <c r="J153" s="424"/>
      <c r="K153" s="423"/>
      <c r="L153" s="426"/>
      <c r="M153" s="424"/>
      <c r="N153" s="427"/>
      <c r="O153" s="423"/>
      <c r="P153" s="424"/>
      <c r="Q153" s="428"/>
      <c r="R153" s="428"/>
      <c r="U153" s="120"/>
    </row>
    <row r="154" spans="1:24" ht="15" customHeight="1" x14ac:dyDescent="0.2">
      <c r="A154" s="604" t="s">
        <v>233</v>
      </c>
      <c r="B154" s="605"/>
      <c r="C154" s="429">
        <f>[13]B!C1054</f>
        <v>0</v>
      </c>
      <c r="D154" s="430">
        <f>[13]B!D1054</f>
        <v>0</v>
      </c>
      <c r="E154" s="430">
        <f>[13]B!E1054</f>
        <v>0</v>
      </c>
      <c r="F154" s="430">
        <f>[13]B!F1054</f>
        <v>0</v>
      </c>
      <c r="G154" s="430">
        <f>[13]B!G1054</f>
        <v>0</v>
      </c>
      <c r="H154" s="430">
        <f>[13]B!AA1054</f>
        <v>0</v>
      </c>
      <c r="I154" s="430">
        <f>[13]B!AB1054</f>
        <v>0</v>
      </c>
      <c r="J154" s="430">
        <f>[13]B!AC1054</f>
        <v>0</v>
      </c>
      <c r="K154" s="430">
        <f>[13]B!AD1054</f>
        <v>0</v>
      </c>
      <c r="L154" s="430">
        <f>[13]B!AE1054</f>
        <v>0</v>
      </c>
      <c r="M154" s="430">
        <f>[13]B!AF1054</f>
        <v>0</v>
      </c>
      <c r="N154" s="430">
        <f>[13]B!AG1054</f>
        <v>0</v>
      </c>
      <c r="O154" s="430">
        <f>[13]B!AH1054</f>
        <v>0</v>
      </c>
      <c r="P154" s="430">
        <f>[13]B!AI1054</f>
        <v>0</v>
      </c>
      <c r="Q154" s="430">
        <f>[13]B!AJ1054</f>
        <v>0</v>
      </c>
      <c r="R154" s="97">
        <f>[13]B!AL1054</f>
        <v>0</v>
      </c>
      <c r="U154" s="120"/>
    </row>
    <row r="155" spans="1:24" ht="15" customHeight="1" x14ac:dyDescent="0.2">
      <c r="A155" s="606" t="s">
        <v>234</v>
      </c>
      <c r="B155" s="607"/>
      <c r="C155" s="431">
        <f>[13]B!C1064</f>
        <v>0</v>
      </c>
      <c r="D155" s="432">
        <f>[13]B!D1064</f>
        <v>0</v>
      </c>
      <c r="E155" s="432">
        <f>[13]B!E1064</f>
        <v>0</v>
      </c>
      <c r="F155" s="432">
        <f>[13]B!F1064</f>
        <v>0</v>
      </c>
      <c r="G155" s="432">
        <f>[13]B!G1064</f>
        <v>0</v>
      </c>
      <c r="H155" s="432">
        <f>[13]B!AA1064</f>
        <v>0</v>
      </c>
      <c r="I155" s="432">
        <f>[13]B!AB1064</f>
        <v>0</v>
      </c>
      <c r="J155" s="432">
        <f>[13]B!AC1064</f>
        <v>0</v>
      </c>
      <c r="K155" s="432">
        <f>[13]B!AD1064</f>
        <v>0</v>
      </c>
      <c r="L155" s="432">
        <f>[13]B!AE1064</f>
        <v>0</v>
      </c>
      <c r="M155" s="432">
        <f>[13]B!AF1064</f>
        <v>0</v>
      </c>
      <c r="N155" s="432">
        <f>[13]B!AG1064</f>
        <v>0</v>
      </c>
      <c r="O155" s="432">
        <f>[13]B!AH1064</f>
        <v>0</v>
      </c>
      <c r="P155" s="432">
        <f>[13]B!AI1064</f>
        <v>0</v>
      </c>
      <c r="Q155" s="432">
        <f>[13]B!AJ1064</f>
        <v>0</v>
      </c>
      <c r="R155" s="97">
        <f>[13]B!AL1064</f>
        <v>0</v>
      </c>
      <c r="U155" s="120"/>
    </row>
    <row r="156" spans="1:24" ht="15" customHeight="1" x14ac:dyDescent="0.2">
      <c r="A156" s="606" t="s">
        <v>235</v>
      </c>
      <c r="B156" s="607"/>
      <c r="C156" s="433">
        <f>[13]B!C1087</f>
        <v>0</v>
      </c>
      <c r="D156" s="434">
        <f>[13]B!D1087</f>
        <v>0</v>
      </c>
      <c r="E156" s="434">
        <f>[13]B!E1087</f>
        <v>0</v>
      </c>
      <c r="F156" s="434">
        <f>[13]B!F1087</f>
        <v>0</v>
      </c>
      <c r="G156" s="434">
        <f>[13]B!G1087</f>
        <v>0</v>
      </c>
      <c r="H156" s="434">
        <f>[13]B!AA1087</f>
        <v>0</v>
      </c>
      <c r="I156" s="434">
        <f>[13]B!AB1087</f>
        <v>0</v>
      </c>
      <c r="J156" s="434">
        <f>[13]B!AC1087</f>
        <v>0</v>
      </c>
      <c r="K156" s="434">
        <f>[13]B!AD1087</f>
        <v>0</v>
      </c>
      <c r="L156" s="434">
        <f>[13]B!AE1087</f>
        <v>0</v>
      </c>
      <c r="M156" s="434">
        <f>[13]B!AF1087</f>
        <v>0</v>
      </c>
      <c r="N156" s="434">
        <f>[13]B!AG1087</f>
        <v>0</v>
      </c>
      <c r="O156" s="434">
        <f>[13]B!AH1087</f>
        <v>0</v>
      </c>
      <c r="P156" s="434">
        <f>[13]B!AI1087</f>
        <v>0</v>
      </c>
      <c r="Q156" s="434">
        <f>[13]B!AJ1087</f>
        <v>0</v>
      </c>
      <c r="R156" s="97">
        <f>[13]B!AL1086</f>
        <v>0</v>
      </c>
      <c r="U156" s="120"/>
    </row>
    <row r="157" spans="1:24" ht="15" customHeight="1" x14ac:dyDescent="0.2">
      <c r="A157" s="559" t="s">
        <v>79</v>
      </c>
      <c r="B157" s="620"/>
      <c r="C157" s="435">
        <f t="shared" ref="C157:R157" si="5">SUM(C152+C154+C155+C156)</f>
        <v>0</v>
      </c>
      <c r="D157" s="435">
        <f t="shared" si="5"/>
        <v>0</v>
      </c>
      <c r="E157" s="435">
        <f t="shared" si="5"/>
        <v>0</v>
      </c>
      <c r="F157" s="435">
        <f t="shared" si="5"/>
        <v>0</v>
      </c>
      <c r="G157" s="435">
        <f t="shared" si="5"/>
        <v>0</v>
      </c>
      <c r="H157" s="435">
        <f t="shared" si="5"/>
        <v>0</v>
      </c>
      <c r="I157" s="435">
        <f t="shared" si="5"/>
        <v>0</v>
      </c>
      <c r="J157" s="435">
        <f t="shared" si="5"/>
        <v>0</v>
      </c>
      <c r="K157" s="435">
        <f t="shared" si="5"/>
        <v>0</v>
      </c>
      <c r="L157" s="435">
        <f t="shared" si="5"/>
        <v>0</v>
      </c>
      <c r="M157" s="435">
        <f t="shared" si="5"/>
        <v>0</v>
      </c>
      <c r="N157" s="435">
        <f t="shared" si="5"/>
        <v>0</v>
      </c>
      <c r="O157" s="435">
        <f t="shared" si="5"/>
        <v>0</v>
      </c>
      <c r="P157" s="435">
        <f t="shared" si="5"/>
        <v>2</v>
      </c>
      <c r="Q157" s="435">
        <f t="shared" si="5"/>
        <v>0</v>
      </c>
      <c r="R157" s="122">
        <f t="shared" si="5"/>
        <v>0</v>
      </c>
      <c r="U157" s="120"/>
    </row>
    <row r="158" spans="1:24" s="72" customFormat="1" ht="24.95" customHeight="1" x14ac:dyDescent="0.2">
      <c r="A158" s="67" t="s">
        <v>236</v>
      </c>
      <c r="B158" s="126"/>
      <c r="C158" s="126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/>
      <c r="O158" s="265"/>
      <c r="P158" s="265"/>
      <c r="Q158" s="265"/>
      <c r="R158" s="265"/>
      <c r="S158" s="5"/>
      <c r="T158" s="5"/>
      <c r="X158" s="5"/>
    </row>
    <row r="159" spans="1:24" ht="24" customHeight="1" x14ac:dyDescent="0.2">
      <c r="A159" s="610" t="s">
        <v>237</v>
      </c>
      <c r="B159" s="611"/>
      <c r="C159" s="556" t="s">
        <v>160</v>
      </c>
      <c r="D159" s="621" t="s">
        <v>230</v>
      </c>
      <c r="E159" s="621"/>
      <c r="F159" s="621"/>
      <c r="G159" s="621"/>
      <c r="H159" s="612" t="s">
        <v>172</v>
      </c>
      <c r="I159" s="612"/>
      <c r="J159" s="613"/>
      <c r="K159" s="614" t="s">
        <v>173</v>
      </c>
      <c r="L159" s="614"/>
      <c r="M159" s="614"/>
      <c r="N159" s="596" t="s">
        <v>174</v>
      </c>
      <c r="O159" s="599" t="s">
        <v>175</v>
      </c>
      <c r="P159" s="600"/>
      <c r="Q159" s="568" t="s">
        <v>176</v>
      </c>
      <c r="R159" s="608" t="s">
        <v>7</v>
      </c>
    </row>
    <row r="160" spans="1:24" ht="20.100000000000001" customHeight="1" x14ac:dyDescent="0.2">
      <c r="A160" s="610"/>
      <c r="B160" s="611"/>
      <c r="C160" s="557"/>
      <c r="D160" s="615" t="s">
        <v>238</v>
      </c>
      <c r="E160" s="617" t="s">
        <v>179</v>
      </c>
      <c r="F160" s="577"/>
      <c r="G160" s="618" t="s">
        <v>239</v>
      </c>
      <c r="H160" s="580" t="s">
        <v>181</v>
      </c>
      <c r="I160" s="582" t="s">
        <v>182</v>
      </c>
      <c r="J160" s="584" t="s">
        <v>183</v>
      </c>
      <c r="K160" s="586" t="s">
        <v>184</v>
      </c>
      <c r="L160" s="587" t="s">
        <v>185</v>
      </c>
      <c r="M160" s="601" t="s">
        <v>186</v>
      </c>
      <c r="N160" s="597"/>
      <c r="O160" s="602" t="s">
        <v>187</v>
      </c>
      <c r="P160" s="603" t="s">
        <v>188</v>
      </c>
      <c r="Q160" s="569"/>
      <c r="R160" s="608"/>
      <c r="S160" s="127"/>
      <c r="T160" s="72"/>
    </row>
    <row r="161" spans="1:22" ht="20.100000000000001" customHeight="1" x14ac:dyDescent="0.2">
      <c r="A161" s="610"/>
      <c r="B161" s="611"/>
      <c r="C161" s="558"/>
      <c r="D161" s="616"/>
      <c r="E161" s="121" t="s">
        <v>189</v>
      </c>
      <c r="F161" s="89" t="s">
        <v>190</v>
      </c>
      <c r="G161" s="619"/>
      <c r="H161" s="581"/>
      <c r="I161" s="583"/>
      <c r="J161" s="585"/>
      <c r="K161" s="586"/>
      <c r="L161" s="587"/>
      <c r="M161" s="601"/>
      <c r="N161" s="598"/>
      <c r="O161" s="602"/>
      <c r="P161" s="603"/>
      <c r="Q161" s="570"/>
      <c r="R161" s="608"/>
      <c r="S161" s="119"/>
    </row>
    <row r="162" spans="1:22" ht="15" customHeight="1" x14ac:dyDescent="0.2">
      <c r="A162" s="266">
        <v>1901023</v>
      </c>
      <c r="B162" s="267" t="s">
        <v>240</v>
      </c>
      <c r="C162" s="268">
        <f>[13]B!C2450</f>
        <v>5</v>
      </c>
      <c r="D162" s="268">
        <f>[13]B!D2450</f>
        <v>5</v>
      </c>
      <c r="E162" s="269">
        <f>[13]B!E2450</f>
        <v>5</v>
      </c>
      <c r="F162" s="269">
        <f>[13]B!F2450</f>
        <v>0</v>
      </c>
      <c r="G162" s="269">
        <f>[13]B!G2450</f>
        <v>0</v>
      </c>
      <c r="H162" s="270">
        <f>[13]B!AA2450</f>
        <v>5</v>
      </c>
      <c r="I162" s="270">
        <f>[13]B!AB2450</f>
        <v>0</v>
      </c>
      <c r="J162" s="270">
        <f>[13]B!AC2450</f>
        <v>0</v>
      </c>
      <c r="K162" s="270">
        <f>[13]B!AD2450</f>
        <v>0</v>
      </c>
      <c r="L162" s="270">
        <f>[13]B!AE2450</f>
        <v>0</v>
      </c>
      <c r="M162" s="270">
        <f>[13]B!AF2450</f>
        <v>0</v>
      </c>
      <c r="N162" s="270">
        <f>[13]B!AG2450</f>
        <v>0</v>
      </c>
      <c r="O162" s="270">
        <f>[13]B!AH2450</f>
        <v>0</v>
      </c>
      <c r="P162" s="270">
        <f>[13]B!AI2450</f>
        <v>0</v>
      </c>
      <c r="Q162" s="270">
        <f>[13]B!AJ2450</f>
        <v>0</v>
      </c>
      <c r="R162" s="128">
        <f>[13]B!$AL$2450</f>
        <v>253850</v>
      </c>
    </row>
    <row r="163" spans="1:22" ht="15" customHeight="1" x14ac:dyDescent="0.2">
      <c r="A163" s="271">
        <v>1901024</v>
      </c>
      <c r="B163" s="272" t="s">
        <v>241</v>
      </c>
      <c r="C163" s="268">
        <f>[13]B!C2451</f>
        <v>0</v>
      </c>
      <c r="D163" s="268">
        <f>[13]B!D2451</f>
        <v>0</v>
      </c>
      <c r="E163" s="269">
        <f>[13]B!E2451</f>
        <v>0</v>
      </c>
      <c r="F163" s="269">
        <f>[13]B!F2451</f>
        <v>0</v>
      </c>
      <c r="G163" s="269">
        <f>[13]B!G2451</f>
        <v>0</v>
      </c>
      <c r="H163" s="270">
        <f>[13]B!AA2451</f>
        <v>0</v>
      </c>
      <c r="I163" s="270">
        <f>[13]B!AB2451</f>
        <v>0</v>
      </c>
      <c r="J163" s="270">
        <f>[13]B!AC2451</f>
        <v>0</v>
      </c>
      <c r="K163" s="270">
        <f>[13]B!AD2451</f>
        <v>0</v>
      </c>
      <c r="L163" s="270">
        <f>[13]B!AE2451</f>
        <v>0</v>
      </c>
      <c r="M163" s="270">
        <f>[13]B!AF2451</f>
        <v>0</v>
      </c>
      <c r="N163" s="270">
        <f>[13]B!AG2451</f>
        <v>0</v>
      </c>
      <c r="O163" s="270">
        <f>[13]B!AH2451</f>
        <v>0</v>
      </c>
      <c r="P163" s="270">
        <f>[13]B!AI2451</f>
        <v>0</v>
      </c>
      <c r="Q163" s="270">
        <f>[13]B!AJ2451</f>
        <v>0</v>
      </c>
      <c r="R163" s="129">
        <f>[13]B!$AL$2451</f>
        <v>0</v>
      </c>
    </row>
    <row r="164" spans="1:22" ht="15" customHeight="1" x14ac:dyDescent="0.2">
      <c r="A164" s="271">
        <v>1901025</v>
      </c>
      <c r="B164" s="272" t="s">
        <v>242</v>
      </c>
      <c r="C164" s="268">
        <f>[13]B!C2452</f>
        <v>0</v>
      </c>
      <c r="D164" s="268">
        <f>[13]B!D2452</f>
        <v>0</v>
      </c>
      <c r="E164" s="269">
        <f>[13]B!E2452</f>
        <v>0</v>
      </c>
      <c r="F164" s="269">
        <f>[13]B!F2452</f>
        <v>0</v>
      </c>
      <c r="G164" s="269">
        <f>[13]B!G2452</f>
        <v>0</v>
      </c>
      <c r="H164" s="270">
        <f>[13]B!AA2452</f>
        <v>0</v>
      </c>
      <c r="I164" s="270">
        <f>[13]B!AB2452</f>
        <v>0</v>
      </c>
      <c r="J164" s="270">
        <f>[13]B!AC2452</f>
        <v>0</v>
      </c>
      <c r="K164" s="270">
        <f>[13]B!AD2452</f>
        <v>0</v>
      </c>
      <c r="L164" s="270">
        <f>[13]B!AE2452</f>
        <v>0</v>
      </c>
      <c r="M164" s="270">
        <f>[13]B!AF2452</f>
        <v>0</v>
      </c>
      <c r="N164" s="270">
        <f>[13]B!AG2452</f>
        <v>0</v>
      </c>
      <c r="O164" s="270">
        <f>[13]B!AH2452</f>
        <v>0</v>
      </c>
      <c r="P164" s="270">
        <f>[13]B!AI2452</f>
        <v>0</v>
      </c>
      <c r="Q164" s="270">
        <f>[13]B!AJ2452</f>
        <v>0</v>
      </c>
      <c r="R164" s="129">
        <f>[13]B!$AL$2452</f>
        <v>0</v>
      </c>
    </row>
    <row r="165" spans="1:22" ht="15" customHeight="1" x14ac:dyDescent="0.2">
      <c r="A165" s="271">
        <v>1901026</v>
      </c>
      <c r="B165" s="272" t="s">
        <v>243</v>
      </c>
      <c r="C165" s="268">
        <f>[13]B!C2453</f>
        <v>0</v>
      </c>
      <c r="D165" s="268">
        <f>[13]B!D2453</f>
        <v>0</v>
      </c>
      <c r="E165" s="269">
        <f>[13]B!E2453</f>
        <v>0</v>
      </c>
      <c r="F165" s="269">
        <f>[13]B!F2453</f>
        <v>0</v>
      </c>
      <c r="G165" s="269">
        <f>[13]B!G2453</f>
        <v>0</v>
      </c>
      <c r="H165" s="270">
        <f>[13]B!AA2453</f>
        <v>0</v>
      </c>
      <c r="I165" s="270">
        <f>[13]B!AB2453</f>
        <v>0</v>
      </c>
      <c r="J165" s="270">
        <f>[13]B!AC2453</f>
        <v>0</v>
      </c>
      <c r="K165" s="270">
        <f>[13]B!AD2453</f>
        <v>0</v>
      </c>
      <c r="L165" s="270">
        <f>[13]B!AE2453</f>
        <v>0</v>
      </c>
      <c r="M165" s="270">
        <f>[13]B!AF2453</f>
        <v>0</v>
      </c>
      <c r="N165" s="270">
        <f>[13]B!AG2453</f>
        <v>0</v>
      </c>
      <c r="O165" s="270">
        <f>[13]B!AH2453</f>
        <v>0</v>
      </c>
      <c r="P165" s="270">
        <f>[13]B!AI2453</f>
        <v>0</v>
      </c>
      <c r="Q165" s="270">
        <f>[13]B!AJ2453</f>
        <v>0</v>
      </c>
      <c r="R165" s="129">
        <f>[13]B!$AL$2453</f>
        <v>0</v>
      </c>
    </row>
    <row r="166" spans="1:22" ht="15" customHeight="1" x14ac:dyDescent="0.2">
      <c r="A166" s="271">
        <v>1901126</v>
      </c>
      <c r="B166" s="272" t="s">
        <v>244</v>
      </c>
      <c r="C166" s="268">
        <f>[13]B!C2454</f>
        <v>0</v>
      </c>
      <c r="D166" s="268">
        <f>[13]B!D2454</f>
        <v>0</v>
      </c>
      <c r="E166" s="269">
        <f>[13]B!E2454</f>
        <v>0</v>
      </c>
      <c r="F166" s="269">
        <f>[13]B!F2454</f>
        <v>0</v>
      </c>
      <c r="G166" s="269">
        <f>[13]B!G2454</f>
        <v>0</v>
      </c>
      <c r="H166" s="270">
        <f>[13]B!AA2454</f>
        <v>0</v>
      </c>
      <c r="I166" s="270">
        <f>[13]B!AB2454</f>
        <v>0</v>
      </c>
      <c r="J166" s="270">
        <f>[13]B!AC2454</f>
        <v>0</v>
      </c>
      <c r="K166" s="270">
        <f>[13]B!AD2454</f>
        <v>0</v>
      </c>
      <c r="L166" s="270">
        <f>[13]B!AE2454</f>
        <v>0</v>
      </c>
      <c r="M166" s="270">
        <f>[13]B!AF2454</f>
        <v>0</v>
      </c>
      <c r="N166" s="270">
        <f>[13]B!AG2454</f>
        <v>0</v>
      </c>
      <c r="O166" s="270">
        <f>[13]B!AH2454</f>
        <v>0</v>
      </c>
      <c r="P166" s="270">
        <f>[13]B!AI2454</f>
        <v>0</v>
      </c>
      <c r="Q166" s="270">
        <f>[13]B!AJ2454</f>
        <v>0</v>
      </c>
      <c r="R166" s="129">
        <f>[13]B!$AL$2454</f>
        <v>0</v>
      </c>
    </row>
    <row r="167" spans="1:22" ht="15" customHeight="1" x14ac:dyDescent="0.2">
      <c r="A167" s="271">
        <v>1901027</v>
      </c>
      <c r="B167" s="272" t="s">
        <v>245</v>
      </c>
      <c r="C167" s="268">
        <f>[13]B!C2455</f>
        <v>0</v>
      </c>
      <c r="D167" s="268">
        <f>[13]B!D2455</f>
        <v>0</v>
      </c>
      <c r="E167" s="269">
        <f>[13]B!E2455</f>
        <v>0</v>
      </c>
      <c r="F167" s="269">
        <f>[13]B!F2455</f>
        <v>0</v>
      </c>
      <c r="G167" s="269">
        <f>[13]B!G2455</f>
        <v>0</v>
      </c>
      <c r="H167" s="270">
        <f>[13]B!AA2455</f>
        <v>0</v>
      </c>
      <c r="I167" s="270">
        <f>[13]B!AB2455</f>
        <v>0</v>
      </c>
      <c r="J167" s="270">
        <f>[13]B!AC2455</f>
        <v>0</v>
      </c>
      <c r="K167" s="270">
        <f>[13]B!AD2455</f>
        <v>0</v>
      </c>
      <c r="L167" s="270">
        <f>[13]B!AE2455</f>
        <v>0</v>
      </c>
      <c r="M167" s="270">
        <f>[13]B!AF2455</f>
        <v>0</v>
      </c>
      <c r="N167" s="270">
        <f>[13]B!AG2455</f>
        <v>0</v>
      </c>
      <c r="O167" s="270">
        <f>[13]B!AH2455</f>
        <v>0</v>
      </c>
      <c r="P167" s="270">
        <f>[13]B!AI2455</f>
        <v>0</v>
      </c>
      <c r="Q167" s="270">
        <f>[13]B!AJ2455</f>
        <v>0</v>
      </c>
      <c r="R167" s="129">
        <f>[13]B!$AL$2455</f>
        <v>0</v>
      </c>
    </row>
    <row r="168" spans="1:22" ht="15" customHeight="1" x14ac:dyDescent="0.2">
      <c r="A168" s="271">
        <v>1901028</v>
      </c>
      <c r="B168" s="272" t="s">
        <v>246</v>
      </c>
      <c r="C168" s="268">
        <f>[13]B!C2456</f>
        <v>0</v>
      </c>
      <c r="D168" s="268">
        <f>[13]B!D2456</f>
        <v>0</v>
      </c>
      <c r="E168" s="269">
        <f>[13]B!E2456</f>
        <v>0</v>
      </c>
      <c r="F168" s="269">
        <f>[13]B!F2456</f>
        <v>0</v>
      </c>
      <c r="G168" s="269">
        <f>[13]B!G2456</f>
        <v>0</v>
      </c>
      <c r="H168" s="270">
        <f>[13]B!AA2456</f>
        <v>0</v>
      </c>
      <c r="I168" s="270">
        <f>[13]B!AB2456</f>
        <v>0</v>
      </c>
      <c r="J168" s="270">
        <f>[13]B!AC2456</f>
        <v>0</v>
      </c>
      <c r="K168" s="270">
        <f>[13]B!AD2456</f>
        <v>0</v>
      </c>
      <c r="L168" s="270">
        <f>[13]B!AE2456</f>
        <v>0</v>
      </c>
      <c r="M168" s="270">
        <f>[13]B!AF2456</f>
        <v>0</v>
      </c>
      <c r="N168" s="270">
        <f>[13]B!AG2456</f>
        <v>0</v>
      </c>
      <c r="O168" s="270">
        <f>[13]B!AH2456</f>
        <v>0</v>
      </c>
      <c r="P168" s="270">
        <f>[13]B!AI2456</f>
        <v>0</v>
      </c>
      <c r="Q168" s="270">
        <f>[13]B!AJ2456</f>
        <v>0</v>
      </c>
      <c r="R168" s="129">
        <f>[13]B!$AL$2456</f>
        <v>0</v>
      </c>
    </row>
    <row r="169" spans="1:22" ht="15" customHeight="1" x14ac:dyDescent="0.2">
      <c r="A169" s="273">
        <v>1901029</v>
      </c>
      <c r="B169" s="274" t="s">
        <v>247</v>
      </c>
      <c r="C169" s="268">
        <f>[13]B!C2457</f>
        <v>0</v>
      </c>
      <c r="D169" s="268">
        <f>[13]B!D2457</f>
        <v>0</v>
      </c>
      <c r="E169" s="269">
        <f>[13]B!E2457</f>
        <v>0</v>
      </c>
      <c r="F169" s="269">
        <f>[13]B!F2457</f>
        <v>0</v>
      </c>
      <c r="G169" s="269">
        <f>[13]B!G2457</f>
        <v>0</v>
      </c>
      <c r="H169" s="270">
        <f>[13]B!AA2457</f>
        <v>0</v>
      </c>
      <c r="I169" s="270">
        <f>[13]B!AB2457</f>
        <v>0</v>
      </c>
      <c r="J169" s="270">
        <f>[13]B!AC2457</f>
        <v>0</v>
      </c>
      <c r="K169" s="270">
        <f>[13]B!AD2457</f>
        <v>0</v>
      </c>
      <c r="L169" s="270">
        <f>[13]B!AE2457</f>
        <v>0</v>
      </c>
      <c r="M169" s="270">
        <f>[13]B!AF2457</f>
        <v>0</v>
      </c>
      <c r="N169" s="270">
        <f>[13]B!AG2457</f>
        <v>0</v>
      </c>
      <c r="O169" s="270">
        <f>[13]B!AH2457</f>
        <v>0</v>
      </c>
      <c r="P169" s="270">
        <f>[13]B!AI2457</f>
        <v>0</v>
      </c>
      <c r="Q169" s="270">
        <f>[13]B!AJ2457</f>
        <v>0</v>
      </c>
      <c r="R169" s="130">
        <f>[13]B!$AL$2457</f>
        <v>0</v>
      </c>
    </row>
    <row r="170" spans="1:22" s="394" customFormat="1" ht="15" customHeight="1" x14ac:dyDescent="0.2">
      <c r="A170" s="713" t="s">
        <v>160</v>
      </c>
      <c r="B170" s="714"/>
      <c r="C170" s="275">
        <f>SUM(C162:C169)</f>
        <v>5</v>
      </c>
      <c r="D170" s="436">
        <f>SUM(D162:D169)</f>
        <v>5</v>
      </c>
      <c r="E170" s="437">
        <f t="shared" ref="E170:Q170" si="6">SUM(E162:E169)</f>
        <v>5</v>
      </c>
      <c r="F170" s="437">
        <f t="shared" si="6"/>
        <v>0</v>
      </c>
      <c r="G170" s="437">
        <f t="shared" si="6"/>
        <v>0</v>
      </c>
      <c r="H170" s="437">
        <f t="shared" si="6"/>
        <v>5</v>
      </c>
      <c r="I170" s="437">
        <f t="shared" si="6"/>
        <v>0</v>
      </c>
      <c r="J170" s="437">
        <f t="shared" si="6"/>
        <v>0</v>
      </c>
      <c r="K170" s="437">
        <f t="shared" si="6"/>
        <v>0</v>
      </c>
      <c r="L170" s="437">
        <f t="shared" si="6"/>
        <v>0</v>
      </c>
      <c r="M170" s="437">
        <f t="shared" si="6"/>
        <v>0</v>
      </c>
      <c r="N170" s="437">
        <f t="shared" si="6"/>
        <v>0</v>
      </c>
      <c r="O170" s="437">
        <f t="shared" si="6"/>
        <v>0</v>
      </c>
      <c r="P170" s="435">
        <f t="shared" si="6"/>
        <v>0</v>
      </c>
      <c r="Q170" s="435">
        <f t="shared" si="6"/>
        <v>0</v>
      </c>
      <c r="R170" s="86">
        <f>SUM(R162:R169)</f>
        <v>253850</v>
      </c>
      <c r="S170" s="5"/>
      <c r="T170" s="5"/>
    </row>
    <row r="171" spans="1:22" ht="24.95" customHeight="1" x14ac:dyDescent="0.2">
      <c r="A171" s="624" t="s">
        <v>248</v>
      </c>
      <c r="B171" s="624"/>
      <c r="C171" s="133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134"/>
      <c r="O171" s="260"/>
      <c r="P171" s="260"/>
      <c r="R171" s="135"/>
    </row>
    <row r="172" spans="1:22" ht="24.95" customHeight="1" x14ac:dyDescent="0.2">
      <c r="A172" s="550" t="s">
        <v>249</v>
      </c>
      <c r="B172" s="625"/>
      <c r="C172" s="628" t="s">
        <v>5</v>
      </c>
      <c r="D172" s="574" t="s">
        <v>178</v>
      </c>
      <c r="E172" s="632" t="s">
        <v>250</v>
      </c>
      <c r="F172" s="632"/>
      <c r="G172" s="632"/>
      <c r="H172" s="632"/>
      <c r="I172" s="632"/>
      <c r="J172" s="633"/>
      <c r="K172" s="634" t="s">
        <v>251</v>
      </c>
      <c r="L172" s="637" t="s">
        <v>173</v>
      </c>
      <c r="M172" s="638"/>
      <c r="N172" s="639"/>
      <c r="O172" s="596" t="s">
        <v>174</v>
      </c>
      <c r="P172" s="656" t="s">
        <v>175</v>
      </c>
      <c r="Q172" s="657"/>
      <c r="R172" s="568" t="s">
        <v>176</v>
      </c>
      <c r="S172" s="571" t="s">
        <v>252</v>
      </c>
      <c r="T172" s="571" t="s">
        <v>253</v>
      </c>
      <c r="U172" s="571" t="s">
        <v>254</v>
      </c>
      <c r="V172" s="571" t="s">
        <v>7</v>
      </c>
    </row>
    <row r="173" spans="1:22" ht="20.100000000000001" customHeight="1" x14ac:dyDescent="0.2">
      <c r="A173" s="552"/>
      <c r="B173" s="626"/>
      <c r="C173" s="629"/>
      <c r="D173" s="631"/>
      <c r="E173" s="654" t="s">
        <v>255</v>
      </c>
      <c r="F173" s="655"/>
      <c r="G173" s="655"/>
      <c r="H173" s="655" t="s">
        <v>256</v>
      </c>
      <c r="I173" s="655"/>
      <c r="J173" s="655"/>
      <c r="K173" s="635"/>
      <c r="L173" s="640"/>
      <c r="M173" s="641"/>
      <c r="N173" s="642"/>
      <c r="O173" s="597"/>
      <c r="P173" s="658"/>
      <c r="Q173" s="659"/>
      <c r="R173" s="569"/>
      <c r="S173" s="572"/>
      <c r="T173" s="572"/>
      <c r="U173" s="572"/>
      <c r="V173" s="572"/>
    </row>
    <row r="174" spans="1:22" ht="41.25" customHeight="1" x14ac:dyDescent="0.2">
      <c r="A174" s="554"/>
      <c r="B174" s="627"/>
      <c r="C174" s="630"/>
      <c r="D174" s="575"/>
      <c r="E174" s="136" t="s">
        <v>189</v>
      </c>
      <c r="F174" s="137" t="s">
        <v>190</v>
      </c>
      <c r="G174" s="524" t="s">
        <v>239</v>
      </c>
      <c r="H174" s="136" t="s">
        <v>189</v>
      </c>
      <c r="I174" s="137" t="s">
        <v>190</v>
      </c>
      <c r="J174" s="524" t="s">
        <v>239</v>
      </c>
      <c r="K174" s="636"/>
      <c r="L174" s="517" t="s">
        <v>184</v>
      </c>
      <c r="M174" s="518" t="s">
        <v>185</v>
      </c>
      <c r="N174" s="519" t="s">
        <v>186</v>
      </c>
      <c r="O174" s="598"/>
      <c r="P174" s="520" t="s">
        <v>187</v>
      </c>
      <c r="Q174" s="521" t="s">
        <v>188</v>
      </c>
      <c r="R174" s="570"/>
      <c r="S174" s="653"/>
      <c r="T174" s="653"/>
      <c r="U174" s="653"/>
      <c r="V174" s="653"/>
    </row>
    <row r="175" spans="1:22" ht="15" customHeight="1" x14ac:dyDescent="0.2">
      <c r="A175" s="142" t="s">
        <v>257</v>
      </c>
      <c r="B175" s="143" t="s">
        <v>258</v>
      </c>
      <c r="C175" s="438">
        <f>[13]B!$C$1380</f>
        <v>0</v>
      </c>
      <c r="D175" s="279">
        <f>[13]B!H1380</f>
        <v>0</v>
      </c>
      <c r="E175" s="280">
        <f>[13]B!I1380</f>
        <v>0</v>
      </c>
      <c r="F175" s="280">
        <f>[13]B!J1380</f>
        <v>0</v>
      </c>
      <c r="G175" s="280">
        <f>[13]B!K1380</f>
        <v>0</v>
      </c>
      <c r="H175" s="280">
        <f>[13]B!L1380</f>
        <v>0</v>
      </c>
      <c r="I175" s="280">
        <f>[13]B!M1380</f>
        <v>0</v>
      </c>
      <c r="J175" s="280">
        <f>[13]B!N1380</f>
        <v>0</v>
      </c>
      <c r="K175" s="281"/>
      <c r="L175" s="280">
        <f>[13]B!AD1380</f>
        <v>0</v>
      </c>
      <c r="M175" s="280">
        <f>[13]B!AE1380</f>
        <v>0</v>
      </c>
      <c r="N175" s="280">
        <f>[13]B!AF1380</f>
        <v>0</v>
      </c>
      <c r="O175" s="280">
        <f>[13]B!AG1380</f>
        <v>0</v>
      </c>
      <c r="P175" s="280">
        <f>[13]B!AH1380</f>
        <v>0</v>
      </c>
      <c r="Q175" s="280">
        <f>[13]B!AI1380</f>
        <v>0</v>
      </c>
      <c r="R175" s="280">
        <f>[13]B!AJ1380</f>
        <v>0</v>
      </c>
      <c r="S175" s="439">
        <f>[13]B!$I$1380</f>
        <v>0</v>
      </c>
      <c r="T175" s="439">
        <f>[13]B!$L$1380</f>
        <v>0</v>
      </c>
      <c r="U175" s="144"/>
      <c r="V175" s="97">
        <f>[13]B!$AL$1380</f>
        <v>0</v>
      </c>
    </row>
    <row r="176" spans="1:22" ht="15" customHeight="1" x14ac:dyDescent="0.2">
      <c r="A176" s="145" t="s">
        <v>259</v>
      </c>
      <c r="B176" s="146" t="s">
        <v>260</v>
      </c>
      <c r="C176" s="279">
        <f>[13]B!C1514</f>
        <v>317</v>
      </c>
      <c r="D176" s="279">
        <f>[13]B!H1514</f>
        <v>243</v>
      </c>
      <c r="E176" s="282">
        <f>[13]B!I1514</f>
        <v>230</v>
      </c>
      <c r="F176" s="282">
        <f>[13]B!J1514</f>
        <v>13</v>
      </c>
      <c r="G176" s="282">
        <f>[13]B!K1514</f>
        <v>1</v>
      </c>
      <c r="H176" s="282">
        <f>[13]B!L1514</f>
        <v>72</v>
      </c>
      <c r="I176" s="282">
        <f>[13]B!M1514</f>
        <v>0</v>
      </c>
      <c r="J176" s="282">
        <f>[13]B!N1514</f>
        <v>1</v>
      </c>
      <c r="K176" s="282">
        <v>80</v>
      </c>
      <c r="L176" s="282">
        <f>[13]B!AD1514</f>
        <v>3</v>
      </c>
      <c r="M176" s="282">
        <f>[13]B!AE1514</f>
        <v>186</v>
      </c>
      <c r="N176" s="282">
        <f>[13]B!AF1514</f>
        <v>0</v>
      </c>
      <c r="O176" s="282">
        <f>[13]B!AG1514</f>
        <v>0</v>
      </c>
      <c r="P176" s="282">
        <f>[13]B!AH1514</f>
        <v>0</v>
      </c>
      <c r="Q176" s="282">
        <f>[13]B!AI1514</f>
        <v>0</v>
      </c>
      <c r="R176" s="282">
        <f>[13]B!AJ1514</f>
        <v>14</v>
      </c>
      <c r="S176" s="439">
        <f>[13]B!$I$1514</f>
        <v>230</v>
      </c>
      <c r="T176" s="439">
        <f>[13]B!$L$1514</f>
        <v>72</v>
      </c>
      <c r="U176" s="144"/>
      <c r="V176" s="97">
        <f>[13]B!$AL$1514</f>
        <v>110227565</v>
      </c>
    </row>
    <row r="177" spans="1:22" ht="15" customHeight="1" x14ac:dyDescent="0.2">
      <c r="A177" s="145" t="s">
        <v>196</v>
      </c>
      <c r="B177" s="146" t="s">
        <v>261</v>
      </c>
      <c r="C177" s="279">
        <f>[13]B!C1696</f>
        <v>71</v>
      </c>
      <c r="D177" s="279">
        <f>[13]B!H1696</f>
        <v>62</v>
      </c>
      <c r="E177" s="282">
        <f>[13]B!I1696</f>
        <v>39</v>
      </c>
      <c r="F177" s="282">
        <f>[13]B!J1696</f>
        <v>23</v>
      </c>
      <c r="G177" s="282">
        <f>[13]B!K1696</f>
        <v>1</v>
      </c>
      <c r="H177" s="282">
        <f>[13]B!L1696</f>
        <v>4</v>
      </c>
      <c r="I177" s="282">
        <f>[13]B!M1696</f>
        <v>4</v>
      </c>
      <c r="J177" s="282">
        <f>[13]B!N1696</f>
        <v>0</v>
      </c>
      <c r="K177" s="282">
        <v>27</v>
      </c>
      <c r="L177" s="282">
        <f>[13]B!AD1696</f>
        <v>15</v>
      </c>
      <c r="M177" s="282">
        <f>[13]B!AE1696</f>
        <v>0</v>
      </c>
      <c r="N177" s="282">
        <f>[13]B!AF1696</f>
        <v>0</v>
      </c>
      <c r="O177" s="282">
        <f>[13]B!AG1696</f>
        <v>0</v>
      </c>
      <c r="P177" s="282">
        <f>[13]B!AH1696</f>
        <v>0</v>
      </c>
      <c r="Q177" s="282">
        <f>[13]B!AI1696</f>
        <v>0</v>
      </c>
      <c r="R177" s="282">
        <f>[13]B!AJ1696</f>
        <v>24</v>
      </c>
      <c r="S177" s="439">
        <f>[13]B!$I$1696</f>
        <v>39</v>
      </c>
      <c r="T177" s="439">
        <f>[13]B!$L$1696</f>
        <v>4</v>
      </c>
      <c r="U177" s="144"/>
      <c r="V177" s="97">
        <f>[13]B!$AL$1696</f>
        <v>4728305</v>
      </c>
    </row>
    <row r="178" spans="1:22" ht="15" customHeight="1" x14ac:dyDescent="0.2">
      <c r="A178" s="145" t="s">
        <v>198</v>
      </c>
      <c r="B178" s="146" t="s">
        <v>262</v>
      </c>
      <c r="C178" s="279">
        <f>[13]B!C1760</f>
        <v>15</v>
      </c>
      <c r="D178" s="279">
        <f>[13]B!H1760</f>
        <v>12</v>
      </c>
      <c r="E178" s="282">
        <f>[13]B!I1760</f>
        <v>12</v>
      </c>
      <c r="F178" s="282">
        <f>[13]B!J1760</f>
        <v>0</v>
      </c>
      <c r="G178" s="282">
        <f>[13]B!K1760</f>
        <v>0</v>
      </c>
      <c r="H178" s="282">
        <f>[13]B!L1760</f>
        <v>3</v>
      </c>
      <c r="I178" s="282">
        <f>[13]B!M1760</f>
        <v>0</v>
      </c>
      <c r="J178" s="282">
        <f>[13]B!N1760</f>
        <v>0</v>
      </c>
      <c r="K178" s="282">
        <v>5</v>
      </c>
      <c r="L178" s="282">
        <f>[13]B!AD1760</f>
        <v>0</v>
      </c>
      <c r="M178" s="282">
        <f>[13]B!AE1760</f>
        <v>0</v>
      </c>
      <c r="N178" s="282">
        <f>[13]B!AF1760</f>
        <v>0</v>
      </c>
      <c r="O178" s="282">
        <f>[13]B!AG1760</f>
        <v>0</v>
      </c>
      <c r="P178" s="282">
        <f>[13]B!AH1760</f>
        <v>0</v>
      </c>
      <c r="Q178" s="282">
        <f>[13]B!AI1760</f>
        <v>0</v>
      </c>
      <c r="R178" s="282">
        <f>[13]B!AJ1760</f>
        <v>0</v>
      </c>
      <c r="S178" s="439">
        <f>[13]B!$I$1760</f>
        <v>12</v>
      </c>
      <c r="T178" s="439">
        <f>[13]B!$L$1760</f>
        <v>3</v>
      </c>
      <c r="U178" s="144"/>
      <c r="V178" s="97">
        <f>[13]B!$AL$1760</f>
        <v>1668575</v>
      </c>
    </row>
    <row r="179" spans="1:22" ht="15" customHeight="1" x14ac:dyDescent="0.2">
      <c r="A179" s="145" t="s">
        <v>200</v>
      </c>
      <c r="B179" s="146" t="s">
        <v>263</v>
      </c>
      <c r="C179" s="279">
        <f>[13]B!C1834</f>
        <v>42</v>
      </c>
      <c r="D179" s="279">
        <f>[13]B!H1834</f>
        <v>37</v>
      </c>
      <c r="E179" s="282">
        <f>[13]B!I1834</f>
        <v>37</v>
      </c>
      <c r="F179" s="282">
        <f>[13]B!J1834</f>
        <v>0</v>
      </c>
      <c r="G179" s="282">
        <f>[13]B!K1834</f>
        <v>0</v>
      </c>
      <c r="H179" s="282">
        <f>[13]B!L1834</f>
        <v>5</v>
      </c>
      <c r="I179" s="282">
        <f>[13]B!M1834</f>
        <v>0</v>
      </c>
      <c r="J179" s="282">
        <f>[13]B!N1834</f>
        <v>0</v>
      </c>
      <c r="K179" s="282">
        <v>15</v>
      </c>
      <c r="L179" s="282">
        <f>[13]B!AD1834</f>
        <v>0</v>
      </c>
      <c r="M179" s="282">
        <f>[13]B!AE1834</f>
        <v>0</v>
      </c>
      <c r="N179" s="282">
        <f>[13]B!AF1834</f>
        <v>0</v>
      </c>
      <c r="O179" s="282">
        <f>[13]B!AG1834</f>
        <v>0</v>
      </c>
      <c r="P179" s="282">
        <f>[13]B!AH1834</f>
        <v>0</v>
      </c>
      <c r="Q179" s="282">
        <f>[13]B!AI1834</f>
        <v>0</v>
      </c>
      <c r="R179" s="282">
        <f>[13]B!AJ1834</f>
        <v>0</v>
      </c>
      <c r="S179" s="439">
        <f>[13]B!$I$1834</f>
        <v>37</v>
      </c>
      <c r="T179" s="439">
        <f>[13]B!$L$1834</f>
        <v>5</v>
      </c>
      <c r="U179" s="144"/>
      <c r="V179" s="97">
        <f>[13]B!$AL$1834</f>
        <v>4249985</v>
      </c>
    </row>
    <row r="180" spans="1:22" ht="15" customHeight="1" x14ac:dyDescent="0.2">
      <c r="A180" s="145" t="s">
        <v>264</v>
      </c>
      <c r="B180" s="146" t="s">
        <v>265</v>
      </c>
      <c r="C180" s="279">
        <f>[13]B!C1877</f>
        <v>62</v>
      </c>
      <c r="D180" s="279">
        <f>[13]B!H1877</f>
        <v>59</v>
      </c>
      <c r="E180" s="282">
        <f>[13]B!I1877</f>
        <v>59</v>
      </c>
      <c r="F180" s="282">
        <f>[13]B!J1877</f>
        <v>0</v>
      </c>
      <c r="G180" s="282">
        <f>[13]B!K1877</f>
        <v>0</v>
      </c>
      <c r="H180" s="282">
        <f>[13]B!L1877</f>
        <v>3</v>
      </c>
      <c r="I180" s="282">
        <f>[13]B!M1877</f>
        <v>0</v>
      </c>
      <c r="J180" s="282">
        <f>[13]B!N1877</f>
        <v>0</v>
      </c>
      <c r="K180" s="282">
        <v>61</v>
      </c>
      <c r="L180" s="282">
        <f>[13]B!AD1877</f>
        <v>0</v>
      </c>
      <c r="M180" s="282">
        <f>[13]B!AE1877</f>
        <v>0</v>
      </c>
      <c r="N180" s="282">
        <f>[13]B!AF1877</f>
        <v>0</v>
      </c>
      <c r="O180" s="282">
        <f>[13]B!AG1877</f>
        <v>0</v>
      </c>
      <c r="P180" s="282">
        <f>[13]B!AH1877</f>
        <v>0</v>
      </c>
      <c r="Q180" s="282">
        <f>[13]B!AI1877</f>
        <v>0</v>
      </c>
      <c r="R180" s="282">
        <f>[13]B!AJ1877</f>
        <v>0</v>
      </c>
      <c r="S180" s="439">
        <f>[13]B!$I$1877</f>
        <v>59</v>
      </c>
      <c r="T180" s="439">
        <f>[13]B!$L$1877</f>
        <v>3</v>
      </c>
      <c r="U180" s="144"/>
      <c r="V180" s="97">
        <f>[13]B!$AL$1877</f>
        <v>3439980</v>
      </c>
    </row>
    <row r="181" spans="1:22" ht="15" customHeight="1" x14ac:dyDescent="0.2">
      <c r="A181" s="145" t="s">
        <v>207</v>
      </c>
      <c r="B181" s="146" t="s">
        <v>266</v>
      </c>
      <c r="C181" s="283">
        <f>[13]B!C2104</f>
        <v>10</v>
      </c>
      <c r="D181" s="283">
        <f>[13]B!H2104</f>
        <v>8</v>
      </c>
      <c r="E181" s="282">
        <f>[13]B!I2104</f>
        <v>6</v>
      </c>
      <c r="F181" s="282">
        <f>[13]B!J2104</f>
        <v>2</v>
      </c>
      <c r="G181" s="282">
        <f>[13]B!K2104</f>
        <v>0</v>
      </c>
      <c r="H181" s="282">
        <f>[13]B!L2104</f>
        <v>0</v>
      </c>
      <c r="I181" s="282">
        <f>[13]B!M2104</f>
        <v>2</v>
      </c>
      <c r="J181" s="282">
        <f>[13]B!N2104</f>
        <v>0</v>
      </c>
      <c r="K181" s="282">
        <v>1</v>
      </c>
      <c r="L181" s="282">
        <f>[13]B!AD2104</f>
        <v>0</v>
      </c>
      <c r="M181" s="282">
        <f>[13]B!AE2104</f>
        <v>0</v>
      </c>
      <c r="N181" s="282">
        <f>[13]B!AF2104</f>
        <v>0</v>
      </c>
      <c r="O181" s="282">
        <f>[13]B!AG2104</f>
        <v>0</v>
      </c>
      <c r="P181" s="282">
        <f>[13]B!AH2104</f>
        <v>0</v>
      </c>
      <c r="Q181" s="282">
        <f>[13]B!AI2104</f>
        <v>0</v>
      </c>
      <c r="R181" s="282">
        <f>[13]B!AJ2104</f>
        <v>2</v>
      </c>
      <c r="S181" s="439">
        <f>[13]B!$I$2104</f>
        <v>6</v>
      </c>
      <c r="T181" s="439">
        <f>[13]B!$L$2104</f>
        <v>0</v>
      </c>
      <c r="U181" s="144"/>
      <c r="V181" s="97">
        <f>[13]B!$AL$2104</f>
        <v>8843630</v>
      </c>
    </row>
    <row r="182" spans="1:22" ht="15" customHeight="1" x14ac:dyDescent="0.2">
      <c r="A182" s="145" t="s">
        <v>267</v>
      </c>
      <c r="B182" s="146" t="s">
        <v>268</v>
      </c>
      <c r="C182" s="283">
        <f>[13]B!C2190</f>
        <v>7</v>
      </c>
      <c r="D182" s="283">
        <f>[13]B!H2190</f>
        <v>6</v>
      </c>
      <c r="E182" s="282">
        <f>[13]B!I2190</f>
        <v>6</v>
      </c>
      <c r="F182" s="282">
        <f>[13]B!J2190</f>
        <v>0</v>
      </c>
      <c r="G182" s="282">
        <f>[13]B!K2190</f>
        <v>0</v>
      </c>
      <c r="H182" s="282">
        <f>[13]B!L2190</f>
        <v>1</v>
      </c>
      <c r="I182" s="282">
        <f>[13]B!M2190</f>
        <v>0</v>
      </c>
      <c r="J182" s="282">
        <f>[13]B!N2190</f>
        <v>0</v>
      </c>
      <c r="K182" s="282">
        <v>1</v>
      </c>
      <c r="L182" s="282">
        <f>[13]B!AD2190</f>
        <v>0</v>
      </c>
      <c r="M182" s="282">
        <f>[13]B!AE2190</f>
        <v>0</v>
      </c>
      <c r="N182" s="282">
        <f>[13]B!AF2190</f>
        <v>0</v>
      </c>
      <c r="O182" s="282">
        <f>[13]B!AG2190</f>
        <v>0</v>
      </c>
      <c r="P182" s="282">
        <f>[13]B!AH2190</f>
        <v>0</v>
      </c>
      <c r="Q182" s="282">
        <f>[13]B!AI2190</f>
        <v>0</v>
      </c>
      <c r="R182" s="282">
        <f>[13]B!AJ2190</f>
        <v>0</v>
      </c>
      <c r="S182" s="439">
        <f>[13]B!$I$2190</f>
        <v>6</v>
      </c>
      <c r="T182" s="439">
        <f>[13]B!$L$2190</f>
        <v>1</v>
      </c>
      <c r="U182" s="144"/>
      <c r="V182" s="97">
        <f>[13]B!$AL$2190</f>
        <v>1510170</v>
      </c>
    </row>
    <row r="183" spans="1:22" ht="15" customHeight="1" x14ac:dyDescent="0.2">
      <c r="A183" s="145" t="s">
        <v>269</v>
      </c>
      <c r="B183" s="146" t="s">
        <v>270</v>
      </c>
      <c r="C183" s="283">
        <f>[13]B!C2379</f>
        <v>218</v>
      </c>
      <c r="D183" s="283">
        <f>[13]B!H2379</f>
        <v>188</v>
      </c>
      <c r="E183" s="282">
        <f>[13]B!I2379</f>
        <v>157</v>
      </c>
      <c r="F183" s="282">
        <f>[13]B!J2379</f>
        <v>31</v>
      </c>
      <c r="G183" s="282">
        <f>[13]B!K2379</f>
        <v>2</v>
      </c>
      <c r="H183" s="282">
        <f>[13]B!L2379</f>
        <v>25</v>
      </c>
      <c r="I183" s="282">
        <f>[13]B!M2379</f>
        <v>3</v>
      </c>
      <c r="J183" s="282">
        <f>[13]B!N2379</f>
        <v>0</v>
      </c>
      <c r="K183" s="284"/>
      <c r="L183" s="282">
        <f>[13]B!AD2379</f>
        <v>0</v>
      </c>
      <c r="M183" s="282">
        <f>[13]B!AE2379</f>
        <v>30</v>
      </c>
      <c r="N183" s="282">
        <f>[13]B!AF2379</f>
        <v>0</v>
      </c>
      <c r="O183" s="282">
        <f>[13]B!AG2379</f>
        <v>0</v>
      </c>
      <c r="P183" s="282">
        <f>[13]B!AH2379</f>
        <v>0</v>
      </c>
      <c r="Q183" s="282">
        <f>[13]B!AI2379</f>
        <v>0</v>
      </c>
      <c r="R183" s="282">
        <f>[13]B!AJ2379</f>
        <v>33</v>
      </c>
      <c r="S183" s="439">
        <f>[13]B!$I$2379</f>
        <v>157</v>
      </c>
      <c r="T183" s="439">
        <f>[13]B!$L$2379</f>
        <v>25</v>
      </c>
      <c r="U183" s="144"/>
      <c r="V183" s="97">
        <f>[13]B!$AL$2379</f>
        <v>55634310</v>
      </c>
    </row>
    <row r="184" spans="1:22" ht="15" customHeight="1" x14ac:dyDescent="0.2">
      <c r="A184" s="145" t="s">
        <v>271</v>
      </c>
      <c r="B184" s="146" t="s">
        <v>272</v>
      </c>
      <c r="C184" s="279">
        <f>[13]B!C2419</f>
        <v>11</v>
      </c>
      <c r="D184" s="279">
        <f>[13]B!H2419</f>
        <v>9</v>
      </c>
      <c r="E184" s="282">
        <f>[13]B!I2419</f>
        <v>2</v>
      </c>
      <c r="F184" s="282">
        <f>[13]B!J2419</f>
        <v>7</v>
      </c>
      <c r="G184" s="282">
        <f>[13]B!K2419</f>
        <v>1</v>
      </c>
      <c r="H184" s="282">
        <f>[13]B!L2419</f>
        <v>1</v>
      </c>
      <c r="I184" s="282">
        <f>[13]B!M2419</f>
        <v>0</v>
      </c>
      <c r="J184" s="282">
        <f>[13]B!N2419</f>
        <v>0</v>
      </c>
      <c r="K184" s="282">
        <v>1</v>
      </c>
      <c r="L184" s="282">
        <f>[13]B!AD2419</f>
        <v>1</v>
      </c>
      <c r="M184" s="282">
        <f>[13]B!AE2419</f>
        <v>0</v>
      </c>
      <c r="N184" s="282">
        <f>[13]B!AF2419</f>
        <v>0</v>
      </c>
      <c r="O184" s="282">
        <f>[13]B!AG2419</f>
        <v>0</v>
      </c>
      <c r="P184" s="282">
        <f>[13]B!AH2419</f>
        <v>0</v>
      </c>
      <c r="Q184" s="282">
        <f>[13]B!AI2419</f>
        <v>0</v>
      </c>
      <c r="R184" s="282">
        <f>[13]B!AJ2419</f>
        <v>8</v>
      </c>
      <c r="S184" s="439">
        <f>[13]B!$I$2419</f>
        <v>2</v>
      </c>
      <c r="T184" s="439">
        <f>[13]B!$L$2419</f>
        <v>1</v>
      </c>
      <c r="U184" s="144"/>
      <c r="V184" s="97">
        <f>[13]B!AL2419</f>
        <v>260720</v>
      </c>
    </row>
    <row r="185" spans="1:22" ht="15" customHeight="1" x14ac:dyDescent="0.2">
      <c r="A185" s="145" t="s">
        <v>273</v>
      </c>
      <c r="B185" s="146" t="s">
        <v>274</v>
      </c>
      <c r="C185" s="279">
        <f>[13]B!C2541</f>
        <v>65</v>
      </c>
      <c r="D185" s="279">
        <f>[13]B!H2541</f>
        <v>58</v>
      </c>
      <c r="E185" s="282">
        <f>[13]B!I2541</f>
        <v>36</v>
      </c>
      <c r="F185" s="282">
        <f>[13]B!J2541</f>
        <v>22</v>
      </c>
      <c r="G185" s="282">
        <f>[13]B!K2541</f>
        <v>1</v>
      </c>
      <c r="H185" s="282">
        <f>[13]B!L2541</f>
        <v>6</v>
      </c>
      <c r="I185" s="282">
        <f>[13]B!M2541</f>
        <v>0</v>
      </c>
      <c r="J185" s="282">
        <f>[13]B!N2541</f>
        <v>0</v>
      </c>
      <c r="K185" s="280">
        <v>0</v>
      </c>
      <c r="L185" s="282">
        <f>[13]B!AD2541</f>
        <v>0</v>
      </c>
      <c r="M185" s="282">
        <f>[13]B!AE2541</f>
        <v>7</v>
      </c>
      <c r="N185" s="282">
        <f>[13]B!AF2541</f>
        <v>0</v>
      </c>
      <c r="O185" s="282">
        <f>[13]B!AG2541</f>
        <v>0</v>
      </c>
      <c r="P185" s="282">
        <f>[13]B!AH2541</f>
        <v>0</v>
      </c>
      <c r="Q185" s="282">
        <f>[13]B!AI2541</f>
        <v>0</v>
      </c>
      <c r="R185" s="282">
        <f>[13]B!AJ2541</f>
        <v>23</v>
      </c>
      <c r="S185" s="439">
        <f>[13]B!$I$2541</f>
        <v>36</v>
      </c>
      <c r="T185" s="439">
        <f>[13]B!$L$2541</f>
        <v>6</v>
      </c>
      <c r="U185" s="144"/>
      <c r="V185" s="97">
        <f>[13]B!AL2541</f>
        <v>12396380</v>
      </c>
    </row>
    <row r="186" spans="1:22" ht="15" customHeight="1" x14ac:dyDescent="0.2">
      <c r="A186" s="145" t="s">
        <v>275</v>
      </c>
      <c r="B186" s="146" t="s">
        <v>276</v>
      </c>
      <c r="C186" s="279">
        <f>[13]B!C2575</f>
        <v>19</v>
      </c>
      <c r="D186" s="279">
        <f>[13]B!H2575</f>
        <v>19</v>
      </c>
      <c r="E186" s="282">
        <f>[13]B!I2575</f>
        <v>18</v>
      </c>
      <c r="F186" s="282">
        <f>[13]B!J2575</f>
        <v>1</v>
      </c>
      <c r="G186" s="282">
        <f>[13]B!K2575</f>
        <v>0</v>
      </c>
      <c r="H186" s="282">
        <f>[13]B!L2575</f>
        <v>0</v>
      </c>
      <c r="I186" s="282">
        <f>[13]B!M2575</f>
        <v>0</v>
      </c>
      <c r="J186" s="282">
        <f>[13]B!N2575</f>
        <v>0</v>
      </c>
      <c r="K186" s="280">
        <v>0</v>
      </c>
      <c r="L186" s="282">
        <f>[13]B!AD2575</f>
        <v>0</v>
      </c>
      <c r="M186" s="282">
        <f>[13]B!AE2575</f>
        <v>7</v>
      </c>
      <c r="N186" s="282">
        <f>[13]B!AF2575</f>
        <v>0</v>
      </c>
      <c r="O186" s="282">
        <f>[13]B!AG2575</f>
        <v>0</v>
      </c>
      <c r="P186" s="282">
        <f>[13]B!AH2575</f>
        <v>0</v>
      </c>
      <c r="Q186" s="282">
        <f>[13]B!AI2575</f>
        <v>0</v>
      </c>
      <c r="R186" s="282">
        <f>[13]B!AJ2575</f>
        <v>1</v>
      </c>
      <c r="S186" s="439">
        <f>[13]B!$I$2575</f>
        <v>18</v>
      </c>
      <c r="T186" s="439">
        <f>[13]B!$L$2575</f>
        <v>0</v>
      </c>
      <c r="U186" s="144"/>
      <c r="V186" s="97">
        <f>[13]B!AL2575</f>
        <v>4931500</v>
      </c>
    </row>
    <row r="187" spans="1:22" ht="15" customHeight="1" x14ac:dyDescent="0.2">
      <c r="A187" s="145" t="s">
        <v>277</v>
      </c>
      <c r="B187" s="146" t="s">
        <v>278</v>
      </c>
      <c r="C187" s="279">
        <f>[13]B!C2615</f>
        <v>49</v>
      </c>
      <c r="D187" s="279">
        <f>[13]B!H2615</f>
        <v>41</v>
      </c>
      <c r="E187" s="282">
        <f>[13]B!I2615</f>
        <v>28</v>
      </c>
      <c r="F187" s="282">
        <f>[13]B!J2615</f>
        <v>13</v>
      </c>
      <c r="G187" s="282">
        <f>[13]B!K2615</f>
        <v>0</v>
      </c>
      <c r="H187" s="282">
        <f>[13]B!L2615</f>
        <v>5</v>
      </c>
      <c r="I187" s="282">
        <f>[13]B!M2615</f>
        <v>3</v>
      </c>
      <c r="J187" s="282">
        <f>[13]B!N2615</f>
        <v>0</v>
      </c>
      <c r="K187" s="280">
        <v>1</v>
      </c>
      <c r="L187" s="282">
        <f>[13]B!AD2615</f>
        <v>5</v>
      </c>
      <c r="M187" s="282">
        <f>[13]B!AE2615</f>
        <v>0</v>
      </c>
      <c r="N187" s="282">
        <f>[13]B!AF2615</f>
        <v>0</v>
      </c>
      <c r="O187" s="282">
        <f>[13]B!AG2615</f>
        <v>0</v>
      </c>
      <c r="P187" s="282">
        <f>[13]B!AH2615</f>
        <v>0</v>
      </c>
      <c r="Q187" s="282">
        <f>[13]B!AI2615</f>
        <v>0</v>
      </c>
      <c r="R187" s="282">
        <f>[13]B!AJ2615</f>
        <v>13</v>
      </c>
      <c r="S187" s="439">
        <f>[13]B!$I$2615</f>
        <v>28</v>
      </c>
      <c r="T187" s="439">
        <f>[13]B!$L$2615</f>
        <v>5</v>
      </c>
      <c r="U187" s="144"/>
      <c r="V187" s="97">
        <f>[13]B!AL2615</f>
        <v>5910505</v>
      </c>
    </row>
    <row r="188" spans="1:22" ht="15" customHeight="1" x14ac:dyDescent="0.2">
      <c r="A188" s="147" t="s">
        <v>279</v>
      </c>
      <c r="B188" s="146" t="s">
        <v>280</v>
      </c>
      <c r="C188" s="285">
        <f>SUM(C189:C191)</f>
        <v>111</v>
      </c>
      <c r="D188" s="285">
        <f t="shared" ref="D188:J188" si="7">SUM(D189:D191)</f>
        <v>108</v>
      </c>
      <c r="E188" s="285">
        <f t="shared" si="7"/>
        <v>48</v>
      </c>
      <c r="F188" s="285">
        <f t="shared" si="7"/>
        <v>60</v>
      </c>
      <c r="G188" s="285">
        <f t="shared" si="7"/>
        <v>3</v>
      </c>
      <c r="H188" s="285">
        <f t="shared" si="7"/>
        <v>0</v>
      </c>
      <c r="I188" s="285">
        <f t="shared" si="7"/>
        <v>0</v>
      </c>
      <c r="J188" s="285">
        <f t="shared" si="7"/>
        <v>0</v>
      </c>
      <c r="K188" s="284"/>
      <c r="L188" s="285">
        <f>SUM(L189:L191)</f>
        <v>0</v>
      </c>
      <c r="M188" s="285">
        <f t="shared" ref="M188:R188" si="8">SUM(M189:M191)</f>
        <v>0</v>
      </c>
      <c r="N188" s="285">
        <f t="shared" si="8"/>
        <v>0</v>
      </c>
      <c r="O188" s="285">
        <f t="shared" si="8"/>
        <v>0</v>
      </c>
      <c r="P188" s="285">
        <f t="shared" si="8"/>
        <v>0</v>
      </c>
      <c r="Q188" s="285">
        <f t="shared" si="8"/>
        <v>0</v>
      </c>
      <c r="R188" s="285">
        <f t="shared" si="8"/>
        <v>63</v>
      </c>
      <c r="S188" s="440">
        <f>SUM(S189:S191)</f>
        <v>48</v>
      </c>
      <c r="T188" s="440">
        <f>SUM(T189:T191)</f>
        <v>0</v>
      </c>
      <c r="U188" s="144"/>
      <c r="V188" s="148">
        <f>SUM(V189:V191)</f>
        <v>7708580</v>
      </c>
    </row>
    <row r="189" spans="1:22" ht="15" customHeight="1" x14ac:dyDescent="0.2">
      <c r="A189" s="149"/>
      <c r="B189" s="150" t="s">
        <v>281</v>
      </c>
      <c r="C189" s="286">
        <f>[13]B!C2621</f>
        <v>109</v>
      </c>
      <c r="D189" s="286">
        <f>[13]B!H2621</f>
        <v>106</v>
      </c>
      <c r="E189" s="282">
        <f>[13]B!I2621</f>
        <v>47</v>
      </c>
      <c r="F189" s="282">
        <f>[13]B!J2621</f>
        <v>59</v>
      </c>
      <c r="G189" s="282">
        <f>[13]B!K2621</f>
        <v>3</v>
      </c>
      <c r="H189" s="282">
        <f>[13]B!L2621</f>
        <v>0</v>
      </c>
      <c r="I189" s="282">
        <f>[13]B!M2621</f>
        <v>0</v>
      </c>
      <c r="J189" s="282">
        <f>[13]B!N2621</f>
        <v>0</v>
      </c>
      <c r="K189" s="284"/>
      <c r="L189" s="282">
        <f>[13]B!AD2621</f>
        <v>0</v>
      </c>
      <c r="M189" s="282">
        <f>[13]B!AE2621</f>
        <v>0</v>
      </c>
      <c r="N189" s="282">
        <f>[13]B!AF2621</f>
        <v>0</v>
      </c>
      <c r="O189" s="282">
        <f>[13]B!AG2621</f>
        <v>0</v>
      </c>
      <c r="P189" s="282">
        <f>[13]B!AH2621</f>
        <v>0</v>
      </c>
      <c r="Q189" s="282">
        <f>[13]B!AI2621</f>
        <v>0</v>
      </c>
      <c r="R189" s="282">
        <f>[13]B!AJ2621</f>
        <v>62</v>
      </c>
      <c r="S189" s="439">
        <f>[13]B!$I$2621</f>
        <v>47</v>
      </c>
      <c r="T189" s="439">
        <f>[13]B!$L$2621</f>
        <v>0</v>
      </c>
      <c r="U189" s="144"/>
      <c r="V189" s="97">
        <f>[13]B!$AL$2621</f>
        <v>7399210</v>
      </c>
    </row>
    <row r="190" spans="1:22" ht="15" customHeight="1" x14ac:dyDescent="0.2">
      <c r="A190" s="149"/>
      <c r="B190" s="150" t="s">
        <v>282</v>
      </c>
      <c r="C190" s="286">
        <f>[13]B!C2622</f>
        <v>2</v>
      </c>
      <c r="D190" s="286">
        <f>[13]B!H2622</f>
        <v>2</v>
      </c>
      <c r="E190" s="282">
        <f>[13]B!I2622</f>
        <v>1</v>
      </c>
      <c r="F190" s="282">
        <f>[13]B!J2622</f>
        <v>1</v>
      </c>
      <c r="G190" s="282">
        <f>[13]B!K2622</f>
        <v>0</v>
      </c>
      <c r="H190" s="282">
        <f>[13]B!L2622</f>
        <v>0</v>
      </c>
      <c r="I190" s="282">
        <f>[13]B!M2622</f>
        <v>0</v>
      </c>
      <c r="J190" s="282">
        <f>[13]B!N2622</f>
        <v>0</v>
      </c>
      <c r="K190" s="284"/>
      <c r="L190" s="282">
        <f>[13]B!AD2622</f>
        <v>0</v>
      </c>
      <c r="M190" s="282">
        <f>[13]B!AE2622</f>
        <v>0</v>
      </c>
      <c r="N190" s="282">
        <f>[13]B!AF2622</f>
        <v>0</v>
      </c>
      <c r="O190" s="282">
        <f>[13]B!AG2622</f>
        <v>0</v>
      </c>
      <c r="P190" s="282">
        <f>[13]B!AH2622</f>
        <v>0</v>
      </c>
      <c r="Q190" s="282">
        <f>[13]B!AI2622</f>
        <v>0</v>
      </c>
      <c r="R190" s="282">
        <f>[13]B!AJ2622</f>
        <v>1</v>
      </c>
      <c r="S190" s="439">
        <f>[13]B!$I$2622</f>
        <v>1</v>
      </c>
      <c r="T190" s="439">
        <f>[13]B!$L$2622</f>
        <v>0</v>
      </c>
      <c r="U190" s="144"/>
      <c r="V190" s="97">
        <f>[13]B!$AL$2622</f>
        <v>309370</v>
      </c>
    </row>
    <row r="191" spans="1:22" ht="15" customHeight="1" x14ac:dyDescent="0.2">
      <c r="A191" s="149"/>
      <c r="B191" s="150" t="s">
        <v>283</v>
      </c>
      <c r="C191" s="439">
        <f>SUM([13]B!C2623:C2627)</f>
        <v>0</v>
      </c>
      <c r="D191" s="439">
        <f>SUM([13]B!H2623:H2627)</f>
        <v>0</v>
      </c>
      <c r="E191" s="441">
        <f>SUM([13]B!I2623:I2627)</f>
        <v>0</v>
      </c>
      <c r="F191" s="441">
        <f>SUM([13]B!J2623:J2627)</f>
        <v>0</v>
      </c>
      <c r="G191" s="441">
        <f>SUM([13]B!K2623:K2627)</f>
        <v>0</v>
      </c>
      <c r="H191" s="441">
        <f>SUM([13]B!L2623:L2627)</f>
        <v>0</v>
      </c>
      <c r="I191" s="441">
        <f>SUM([13]B!M2623:M2627)</f>
        <v>0</v>
      </c>
      <c r="J191" s="441">
        <f>SUM([13]B!N2623:N2627)</f>
        <v>0</v>
      </c>
      <c r="K191" s="284"/>
      <c r="L191" s="441">
        <f>SUM([13]B!AD2623:AD2627)</f>
        <v>0</v>
      </c>
      <c r="M191" s="441">
        <f>SUM([13]B!AE2623:AE2627)</f>
        <v>0</v>
      </c>
      <c r="N191" s="441">
        <f>SUM([13]B!AF2623:AF2627)</f>
        <v>0</v>
      </c>
      <c r="O191" s="441">
        <f>SUM([13]B!AG2623:AG2627)</f>
        <v>0</v>
      </c>
      <c r="P191" s="441">
        <f>SUM([13]B!AH2623:AH2627)</f>
        <v>0</v>
      </c>
      <c r="Q191" s="441">
        <f>SUM([13]B!AI2623:AI2627)</f>
        <v>0</v>
      </c>
      <c r="R191" s="441">
        <f>SUM([13]B!AJ2623:AJ2627)</f>
        <v>0</v>
      </c>
      <c r="S191" s="441">
        <f>SUM([13]B!I2623:I2627)</f>
        <v>0</v>
      </c>
      <c r="T191" s="441">
        <f>SUM([13]B!L2623:L2627)</f>
        <v>0</v>
      </c>
      <c r="U191" s="151"/>
      <c r="V191" s="441">
        <f>SUM([13]B!AL2623:AL2627)</f>
        <v>0</v>
      </c>
    </row>
    <row r="192" spans="1:22" ht="15" customHeight="1" x14ac:dyDescent="0.2">
      <c r="A192" s="145" t="s">
        <v>284</v>
      </c>
      <c r="B192" s="146" t="s">
        <v>285</v>
      </c>
      <c r="C192" s="279">
        <f>[13]B!C2858</f>
        <v>128</v>
      </c>
      <c r="D192" s="279">
        <f>[13]B!H2858</f>
        <v>109</v>
      </c>
      <c r="E192" s="282">
        <f>[13]B!I2858</f>
        <v>98</v>
      </c>
      <c r="F192" s="282">
        <f>[13]B!J2858</f>
        <v>11</v>
      </c>
      <c r="G192" s="282">
        <f>[13]B!K2858</f>
        <v>3</v>
      </c>
      <c r="H192" s="282">
        <f>[13]B!L2858</f>
        <v>15</v>
      </c>
      <c r="I192" s="282">
        <f>[13]B!M2858</f>
        <v>1</v>
      </c>
      <c r="J192" s="282">
        <f>[13]B!N2858</f>
        <v>0</v>
      </c>
      <c r="K192" s="280">
        <v>8</v>
      </c>
      <c r="L192" s="282">
        <f>[13]B!AD2858</f>
        <v>0</v>
      </c>
      <c r="M192" s="282">
        <f>[13]B!AE2858</f>
        <v>40</v>
      </c>
      <c r="N192" s="282">
        <f>[13]B!AF2858</f>
        <v>0</v>
      </c>
      <c r="O192" s="282">
        <f>[13]B!AG2858</f>
        <v>0</v>
      </c>
      <c r="P192" s="282">
        <f>[13]B!AH2858</f>
        <v>0</v>
      </c>
      <c r="Q192" s="282">
        <f>[13]B!AI2858</f>
        <v>0</v>
      </c>
      <c r="R192" s="282">
        <f>[13]B!AJ2858</f>
        <v>14</v>
      </c>
      <c r="S192" s="439">
        <f>[13]B!$I$2858</f>
        <v>98</v>
      </c>
      <c r="T192" s="439">
        <f>[13]B!$L$2858</f>
        <v>15</v>
      </c>
      <c r="U192" s="151"/>
      <c r="V192" s="100">
        <f>[13]B!$AL$2858</f>
        <v>49542270</v>
      </c>
    </row>
    <row r="193" spans="1:28" ht="15" customHeight="1" x14ac:dyDescent="0.2">
      <c r="A193" s="145" t="s">
        <v>286</v>
      </c>
      <c r="B193" s="146" t="s">
        <v>287</v>
      </c>
      <c r="C193" s="283">
        <f>SUM([13]B!C3084)</f>
        <v>53</v>
      </c>
      <c r="D193" s="283">
        <f>SUM([13]B!H3084)</f>
        <v>29</v>
      </c>
      <c r="E193" s="282">
        <f>SUM([13]B!I3084)</f>
        <v>29</v>
      </c>
      <c r="F193" s="282">
        <f>SUM([13]B!J3084)</f>
        <v>0</v>
      </c>
      <c r="G193" s="282">
        <f>SUM([13]B!K3084)</f>
        <v>0</v>
      </c>
      <c r="H193" s="282">
        <f>SUM([13]B!L3084)</f>
        <v>24</v>
      </c>
      <c r="I193" s="282">
        <f>SUM([13]B!M3084)</f>
        <v>0</v>
      </c>
      <c r="J193" s="282">
        <f>SUM([13]B!N3084)</f>
        <v>0</v>
      </c>
      <c r="K193" s="282">
        <v>53</v>
      </c>
      <c r="L193" s="282">
        <f>SUM([13]B!AD3084)</f>
        <v>0</v>
      </c>
      <c r="M193" s="282">
        <f>SUM([13]B!AE3084)</f>
        <v>0</v>
      </c>
      <c r="N193" s="282">
        <f>SUM([13]B!AF3084)</f>
        <v>0</v>
      </c>
      <c r="O193" s="282">
        <f>SUM([13]B!AG3084)</f>
        <v>0</v>
      </c>
      <c r="P193" s="282">
        <f>SUM([13]B!AH3084)</f>
        <v>0</v>
      </c>
      <c r="Q193" s="282">
        <f>SUM([13]B!AI3084)</f>
        <v>0</v>
      </c>
      <c r="R193" s="282">
        <f>SUM([13]B!AJ3084)</f>
        <v>0</v>
      </c>
      <c r="S193" s="439">
        <f>[13]B!$I$3084</f>
        <v>29</v>
      </c>
      <c r="T193" s="439">
        <f>[13]B!$L$3084</f>
        <v>24</v>
      </c>
      <c r="U193" s="151"/>
      <c r="V193" s="152">
        <f>[13]B!AL3084</f>
        <v>952280</v>
      </c>
    </row>
    <row r="194" spans="1:28" ht="15" customHeight="1" x14ac:dyDescent="0.2">
      <c r="A194" s="153" t="s">
        <v>286</v>
      </c>
      <c r="B194" s="154" t="s">
        <v>288</v>
      </c>
      <c r="C194" s="287">
        <f>[13]B!C2870</f>
        <v>7</v>
      </c>
      <c r="D194" s="279">
        <f>[13]B!H2870</f>
        <v>4</v>
      </c>
      <c r="E194" s="288">
        <f>[13]B!I2870</f>
        <v>4</v>
      </c>
      <c r="F194" s="288">
        <f>[13]B!J2870</f>
        <v>0</v>
      </c>
      <c r="G194" s="288">
        <f>[13]B!K2870</f>
        <v>0</v>
      </c>
      <c r="H194" s="288">
        <f>[13]B!L2870</f>
        <v>3</v>
      </c>
      <c r="I194" s="288">
        <f>[13]B!M2870</f>
        <v>0</v>
      </c>
      <c r="J194" s="288">
        <f>[13]B!N2870</f>
        <v>0</v>
      </c>
      <c r="K194" s="289"/>
      <c r="L194" s="288">
        <f>[13]B!AD2870</f>
        <v>0</v>
      </c>
      <c r="M194" s="288">
        <f>[13]B!AE2870</f>
        <v>1</v>
      </c>
      <c r="N194" s="288">
        <f>[13]B!AF2870</f>
        <v>0</v>
      </c>
      <c r="O194" s="288">
        <f>[13]B!AG2870</f>
        <v>0</v>
      </c>
      <c r="P194" s="288">
        <f>[13]B!AH2870</f>
        <v>0</v>
      </c>
      <c r="Q194" s="288">
        <f>[13]B!AI2870</f>
        <v>0</v>
      </c>
      <c r="R194" s="288">
        <f>[13]B!AJ2870</f>
        <v>0</v>
      </c>
      <c r="S194" s="144"/>
      <c r="T194" s="144"/>
      <c r="U194" s="442">
        <f>[13]B!C2870</f>
        <v>7</v>
      </c>
      <c r="V194" s="442">
        <f>+([13]B!$AL2870)*0.75</f>
        <v>246727.5</v>
      </c>
    </row>
    <row r="195" spans="1:28" s="3" customFormat="1" ht="15" customHeight="1" x14ac:dyDescent="0.2">
      <c r="A195" s="610" t="s">
        <v>289</v>
      </c>
      <c r="B195" s="610"/>
      <c r="C195" s="290">
        <f>SUM(C175:C188)+C192+C193+C194</f>
        <v>1185</v>
      </c>
      <c r="D195" s="290">
        <f t="shared" ref="D195:J195" si="9">SUM(D175:D188)+D192+D193+D194</f>
        <v>992</v>
      </c>
      <c r="E195" s="290">
        <f t="shared" si="9"/>
        <v>809</v>
      </c>
      <c r="F195" s="290">
        <f t="shared" si="9"/>
        <v>183</v>
      </c>
      <c r="G195" s="290">
        <f t="shared" si="9"/>
        <v>12</v>
      </c>
      <c r="H195" s="290">
        <f t="shared" si="9"/>
        <v>167</v>
      </c>
      <c r="I195" s="290">
        <f t="shared" si="9"/>
        <v>13</v>
      </c>
      <c r="J195" s="290">
        <f t="shared" si="9"/>
        <v>1</v>
      </c>
      <c r="K195" s="290">
        <f>SUM(K176:K182)+K192+K193+K184+K185+K186+K187</f>
        <v>253</v>
      </c>
      <c r="L195" s="290">
        <f t="shared" ref="L195:R195" si="10">SUM(L175:L188)+L192+L193+L194</f>
        <v>24</v>
      </c>
      <c r="M195" s="290">
        <f t="shared" si="10"/>
        <v>271</v>
      </c>
      <c r="N195" s="290">
        <f t="shared" si="10"/>
        <v>0</v>
      </c>
      <c r="O195" s="290">
        <f t="shared" si="10"/>
        <v>0</v>
      </c>
      <c r="P195" s="290">
        <f t="shared" si="10"/>
        <v>0</v>
      </c>
      <c r="Q195" s="290">
        <f t="shared" si="10"/>
        <v>0</v>
      </c>
      <c r="R195" s="290">
        <f t="shared" si="10"/>
        <v>195</v>
      </c>
      <c r="S195" s="443">
        <f>SUM(S175:S188)+S192+S193</f>
        <v>805</v>
      </c>
      <c r="T195" s="443">
        <f>SUM(T175:T188)+T192+T193</f>
        <v>164</v>
      </c>
      <c r="U195" s="442">
        <f>SUM(U194)</f>
        <v>7</v>
      </c>
      <c r="V195" s="102">
        <f>SUM(V175:V188)+V192+V193+V194</f>
        <v>272251482.5</v>
      </c>
    </row>
    <row r="196" spans="1:28" ht="24.95" customHeight="1" x14ac:dyDescent="0.2">
      <c r="A196" s="648" t="s">
        <v>290</v>
      </c>
      <c r="B196" s="648"/>
      <c r="C196" s="648"/>
      <c r="D196" s="648"/>
      <c r="E196" s="648"/>
      <c r="F196" s="648"/>
    </row>
    <row r="197" spans="1:28" ht="51" customHeight="1" x14ac:dyDescent="0.2">
      <c r="A197" s="550" t="s">
        <v>291</v>
      </c>
      <c r="B197" s="625"/>
      <c r="C197" s="556" t="s">
        <v>160</v>
      </c>
      <c r="D197" s="556" t="s">
        <v>292</v>
      </c>
      <c r="E197" s="596" t="s">
        <v>293</v>
      </c>
      <c r="F197" s="596" t="s">
        <v>294</v>
      </c>
      <c r="G197" s="520" t="s">
        <v>295</v>
      </c>
      <c r="H197" s="520" t="s">
        <v>296</v>
      </c>
      <c r="I197" s="520" t="s">
        <v>297</v>
      </c>
      <c r="J197" s="291" t="s">
        <v>297</v>
      </c>
    </row>
    <row r="198" spans="1:28" ht="32.25" customHeight="1" x14ac:dyDescent="0.2">
      <c r="A198" s="554"/>
      <c r="B198" s="627"/>
      <c r="C198" s="558"/>
      <c r="D198" s="558"/>
      <c r="E198" s="598"/>
      <c r="F198" s="598"/>
      <c r="G198" s="292" t="s">
        <v>293</v>
      </c>
      <c r="H198" s="292" t="s">
        <v>294</v>
      </c>
      <c r="I198" s="292" t="s">
        <v>293</v>
      </c>
      <c r="J198" s="293" t="s">
        <v>294</v>
      </c>
      <c r="S198" s="3"/>
      <c r="T198" s="3"/>
      <c r="U198" s="3"/>
      <c r="V198" s="3"/>
    </row>
    <row r="199" spans="1:28" ht="15" customHeight="1" x14ac:dyDescent="0.2">
      <c r="A199" s="604" t="s">
        <v>298</v>
      </c>
      <c r="B199" s="643"/>
      <c r="C199" s="445">
        <f>SUM(E199:F199)</f>
        <v>379</v>
      </c>
      <c r="D199" s="294">
        <v>250</v>
      </c>
      <c r="E199" s="295">
        <f>SUM([13]B!P1380,[13]B!P1514,[13]B!P1696,[13]B!P1760,[13]B!P1834,[13]B!P1877,[13]B!P2093,[13]B!P2103,[13]B!P2190,[13]B!P2379,[13]B!P2419,[13]B!P2541,[13]B!P2575,[13]B!P2615,[13]B!P2631,[13]B!P2858,[13]B!P2870,[13]B!P3073)</f>
        <v>41</v>
      </c>
      <c r="F199" s="295">
        <f>SUM([13]B!Q1380,[13]B!Q1514,[13]B!Q1696,[13]B!Q1760,[13]B!Q1834,[13]B!Q1877,[13]B!Q2093,[13]B!Q2103,[13]B!Q2190,[13]B!Q2379,[13]B!Q2419,[13]B!Q2541,[13]B!Q2575,[13]B!Q2615,[13]B!Q2631,[13]B!Q2858,[13]B!Q2870,[13]B!Q3073)</f>
        <v>338</v>
      </c>
      <c r="G199" s="294"/>
      <c r="H199" s="296"/>
      <c r="I199" s="296"/>
      <c r="J199" s="297"/>
      <c r="K199" s="158" t="str">
        <f>AA199</f>
        <v/>
      </c>
      <c r="AA199" s="159" t="str">
        <f>IF(C199&lt;D199,"Beneficiarios MAI no puede ser mayor al TOTAL","")</f>
        <v/>
      </c>
      <c r="AB199" s="159">
        <f>IF(C199&lt;D199,1,0)</f>
        <v>0</v>
      </c>
    </row>
    <row r="200" spans="1:28" ht="15" customHeight="1" x14ac:dyDescent="0.2">
      <c r="A200" s="644" t="s">
        <v>299</v>
      </c>
      <c r="B200" s="645"/>
      <c r="C200" s="445">
        <f>SUM(E200:F200)</f>
        <v>355</v>
      </c>
      <c r="D200" s="298">
        <v>303</v>
      </c>
      <c r="E200" s="299">
        <f>SUM([13]B!S1380,[13]B!S1514,[13]B!S1696,[13]B!S1760,[13]B!S1834,[13]B!S1877,[13]B!S2093,[13]B!S2103,[13]B!S2190,[13]B!S2379,[13]B!S2419,[13]B!S2541,[13]B!S2575,[13]B!S2615,[13]B!S2631,[13]B!S2858,[13]B!S2870,[13]B!S3073)</f>
        <v>32</v>
      </c>
      <c r="F200" s="299">
        <f>SUM([13]B!T1380,[13]B!T1514,[13]B!T1696,[13]B!T1760,[13]B!T1834,[13]B!T1877,[13]B!T2093,[13]B!T2103,[13]B!T2190,[13]B!T2379,[13]B!T2419,[13]B!T2541,[13]B!T2575,[13]B!T2615,[13]B!T2631,[13]B!T2858,[13]B!T2870,[13]B!T3073)</f>
        <v>323</v>
      </c>
      <c r="G200" s="298"/>
      <c r="H200" s="300"/>
      <c r="I200" s="300"/>
      <c r="J200" s="300"/>
      <c r="K200" s="158" t="str">
        <f>AA200</f>
        <v/>
      </c>
      <c r="S200" s="3"/>
      <c r="T200" s="3"/>
      <c r="V200" s="3"/>
      <c r="AA200" s="159" t="str">
        <f>IF(C200&lt;D200,"Beneficiarios MAI no puede ser mayor al TOTAL","")</f>
        <v/>
      </c>
      <c r="AB200" s="159">
        <f>IF(C200&lt;D200,1,0)</f>
        <v>0</v>
      </c>
    </row>
    <row r="201" spans="1:28" ht="15" customHeight="1" x14ac:dyDescent="0.2">
      <c r="A201" s="646" t="s">
        <v>300</v>
      </c>
      <c r="B201" s="160" t="s">
        <v>301</v>
      </c>
      <c r="C201" s="445">
        <f>SUM(E201:F201)</f>
        <v>197</v>
      </c>
      <c r="D201" s="294">
        <v>182</v>
      </c>
      <c r="E201" s="295">
        <f>SUM([13]B!Y1380,[13]B!Y1514,[13]B!Y1696,[13]B!Y1760,[13]B!Y1834,[13]B!Y1877,[13]B!Y2093,[13]B!Y2103,[13]B!Y2190,[13]B!Y2379,[13]B!Y2419,[13]B!Y2541,[13]B!Y2575,[13]B!Y2615,[13]B!Y2631,[13]B!Y2858,[13]B!Y2870,[13]B!Y3073)</f>
        <v>11</v>
      </c>
      <c r="F201" s="295">
        <f>SUM([13]B!Z1380,[13]B!Z1514,[13]B!Z1696,[13]B!Z1760,[13]B!Z1834,[13]B!Z1877,[13]B!Z2093,[13]B!Z2103,[13]B!Z2190,[13]B!Z2379,[13]B!Z2419,[13]B!Z2541,[13]B!Z2575,[13]B!Z2615,[13]B!Z2631,[13]B!Z2858,[13]B!Z2870,[13]B!Z3073)</f>
        <v>186</v>
      </c>
      <c r="G201" s="294"/>
      <c r="H201" s="296"/>
      <c r="I201" s="296"/>
      <c r="J201" s="296"/>
      <c r="K201" s="158" t="str">
        <f>AA201</f>
        <v/>
      </c>
      <c r="AA201" s="159" t="str">
        <f>IF(C201&lt;D201,"Beneficiarios MAI no puede ser mayor al TOTAL","")</f>
        <v/>
      </c>
      <c r="AB201" s="159">
        <f>IF(C201&lt;D201,1,0)</f>
        <v>0</v>
      </c>
    </row>
    <row r="202" spans="1:28" ht="15" customHeight="1" x14ac:dyDescent="0.2">
      <c r="A202" s="647"/>
      <c r="B202" s="161" t="s">
        <v>302</v>
      </c>
      <c r="C202" s="446">
        <f>SUM(E202:F202)</f>
        <v>1</v>
      </c>
      <c r="D202" s="301">
        <v>1</v>
      </c>
      <c r="E202" s="302">
        <f>SUM([13]B!V1380,[13]B!V1514,[13]B!V1696,[13]B!V1760,[13]B!V1834,[13]B!V1877,[13]B!V2093,[13]B!V2103,[13]B!V2190,[13]B!V2379,[13]B!V2419,[13]B!V2541,[13]B!V2575,[13]B!V2615,[13]B!V2631,[13]B!V2858,[13]B!V2870,[13]B!V3073)</f>
        <v>0</v>
      </c>
      <c r="F202" s="302">
        <f>SUM([13]B!W1380,[13]B!W1514,[13]B!W1696,[13]B!W1760,[13]B!W1834,[13]B!W1877,[13]B!W2093,[13]B!W2103,[13]B!W2190,[13]B!W2379,[13]B!W2419,[13]B!W2541,[13]B!W2575,[13]B!W2615,[13]B!W2631,[13]B!W2858,[13]B!W2870,[13]B!W3073)</f>
        <v>1</v>
      </c>
      <c r="G202" s="301"/>
      <c r="H202" s="303"/>
      <c r="I202" s="303"/>
      <c r="J202" s="303"/>
      <c r="K202" s="158" t="str">
        <f>AA202</f>
        <v/>
      </c>
      <c r="AA202" s="159" t="str">
        <f>IF(C202&lt;D202,"Beneficiarios MAI no puede ser mayor al TOTAL","")</f>
        <v/>
      </c>
      <c r="AB202" s="159">
        <f>IF(C202&lt;D202,1,0)</f>
        <v>0</v>
      </c>
    </row>
    <row r="203" spans="1:28" ht="24.95" customHeight="1" x14ac:dyDescent="0.2">
      <c r="A203" s="648" t="s">
        <v>303</v>
      </c>
      <c r="B203" s="648"/>
      <c r="C203" s="522"/>
      <c r="D203" s="522"/>
      <c r="E203" s="2"/>
      <c r="F203" s="2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</row>
    <row r="204" spans="1:28" ht="29.25" customHeight="1" x14ac:dyDescent="0.2">
      <c r="A204" s="649" t="s">
        <v>304</v>
      </c>
      <c r="B204" s="650"/>
      <c r="C204" s="556" t="s">
        <v>5</v>
      </c>
      <c r="D204" s="574" t="s">
        <v>6</v>
      </c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74"/>
    </row>
    <row r="205" spans="1:28" ht="20.25" customHeight="1" x14ac:dyDescent="0.2">
      <c r="A205" s="651"/>
      <c r="B205" s="652"/>
      <c r="C205" s="558"/>
      <c r="D205" s="575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74"/>
    </row>
    <row r="206" spans="1:28" ht="15" customHeight="1" x14ac:dyDescent="0.2">
      <c r="A206" s="660" t="s">
        <v>305</v>
      </c>
      <c r="B206" s="661"/>
      <c r="C206" s="447">
        <f>[13]B!C2862</f>
        <v>3</v>
      </c>
      <c r="D206" s="448">
        <f>[13]B!I2862</f>
        <v>3</v>
      </c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74"/>
      <c r="U206" s="74"/>
    </row>
    <row r="207" spans="1:28" ht="15" customHeight="1" x14ac:dyDescent="0.2">
      <c r="A207" s="662" t="s">
        <v>306</v>
      </c>
      <c r="B207" s="662"/>
      <c r="C207" s="449">
        <f>SUM([13]B!C2861+[13]B!C2863)</f>
        <v>11</v>
      </c>
      <c r="D207" s="450">
        <f>[13]B!I2861+[13]B!I2863</f>
        <v>11</v>
      </c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74"/>
    </row>
    <row r="208" spans="1:28" ht="24.95" customHeight="1" x14ac:dyDescent="0.2">
      <c r="A208" s="663" t="s">
        <v>307</v>
      </c>
      <c r="B208" s="663"/>
      <c r="C208" s="516"/>
      <c r="D208" s="304"/>
      <c r="E208" s="304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74"/>
      <c r="S208" s="260"/>
      <c r="T208" s="260"/>
    </row>
    <row r="209" spans="1:22" ht="24.95" customHeight="1" x14ac:dyDescent="0.2">
      <c r="A209" s="664" t="s">
        <v>229</v>
      </c>
      <c r="B209" s="664"/>
      <c r="C209" s="556" t="s">
        <v>160</v>
      </c>
      <c r="D209" s="588" t="s">
        <v>230</v>
      </c>
      <c r="E209" s="589"/>
      <c r="F209" s="589"/>
      <c r="G209" s="589"/>
      <c r="H209" s="590" t="s">
        <v>172</v>
      </c>
      <c r="I209" s="591"/>
      <c r="J209" s="592"/>
      <c r="K209" s="665" t="s">
        <v>173</v>
      </c>
      <c r="L209" s="614"/>
      <c r="M209" s="614"/>
      <c r="N209" s="596" t="s">
        <v>174</v>
      </c>
      <c r="O209" s="599" t="s">
        <v>175</v>
      </c>
      <c r="P209" s="600"/>
      <c r="Q209" s="568" t="s">
        <v>176</v>
      </c>
    </row>
    <row r="210" spans="1:22" s="84" customFormat="1" ht="20.100000000000001" customHeight="1" x14ac:dyDescent="0.2">
      <c r="A210" s="664"/>
      <c r="B210" s="664"/>
      <c r="C210" s="557"/>
      <c r="D210" s="615" t="s">
        <v>178</v>
      </c>
      <c r="E210" s="621" t="s">
        <v>179</v>
      </c>
      <c r="F210" s="621"/>
      <c r="G210" s="578" t="s">
        <v>239</v>
      </c>
      <c r="H210" s="580" t="s">
        <v>181</v>
      </c>
      <c r="I210" s="582" t="s">
        <v>182</v>
      </c>
      <c r="J210" s="584" t="s">
        <v>183</v>
      </c>
      <c r="K210" s="586" t="s">
        <v>308</v>
      </c>
      <c r="L210" s="587" t="s">
        <v>185</v>
      </c>
      <c r="M210" s="601" t="s">
        <v>186</v>
      </c>
      <c r="N210" s="597"/>
      <c r="O210" s="602" t="s">
        <v>187</v>
      </c>
      <c r="P210" s="603" t="s">
        <v>188</v>
      </c>
      <c r="Q210" s="569"/>
      <c r="S210" s="5"/>
      <c r="T210" s="5"/>
      <c r="U210" s="5"/>
      <c r="V210" s="5"/>
    </row>
    <row r="211" spans="1:22" s="84" customFormat="1" ht="20.100000000000001" customHeight="1" x14ac:dyDescent="0.2">
      <c r="A211" s="664"/>
      <c r="B211" s="664"/>
      <c r="C211" s="558"/>
      <c r="D211" s="616"/>
      <c r="E211" s="121" t="s">
        <v>189</v>
      </c>
      <c r="F211" s="89" t="s">
        <v>190</v>
      </c>
      <c r="G211" s="579"/>
      <c r="H211" s="581"/>
      <c r="I211" s="583"/>
      <c r="J211" s="585"/>
      <c r="K211" s="586"/>
      <c r="L211" s="587"/>
      <c r="M211" s="601"/>
      <c r="N211" s="598"/>
      <c r="O211" s="602"/>
      <c r="P211" s="603"/>
      <c r="Q211" s="570"/>
      <c r="S211" s="5"/>
      <c r="T211" s="5"/>
      <c r="U211" s="5"/>
      <c r="V211" s="5"/>
    </row>
    <row r="212" spans="1:22" ht="15" customHeight="1" x14ac:dyDescent="0.2">
      <c r="A212" s="667" t="s">
        <v>309</v>
      </c>
      <c r="B212" s="165" t="s">
        <v>310</v>
      </c>
      <c r="C212" s="165">
        <f>SUM([13]B!C1242:C1282)</f>
        <v>31</v>
      </c>
      <c r="D212" s="165">
        <f>SUM([13]B!D1242:D1285)</f>
        <v>31</v>
      </c>
      <c r="E212" s="165">
        <f>SUM([13]B!E1242:E1285)</f>
        <v>31</v>
      </c>
      <c r="F212" s="165">
        <f>SUM([13]B!F1242:F1285)</f>
        <v>0</v>
      </c>
      <c r="G212" s="165">
        <f>SUM([13]B!G1242:G1285)</f>
        <v>0</v>
      </c>
      <c r="H212" s="165">
        <f>SUM([13]B!AA1242:AA1285)</f>
        <v>7</v>
      </c>
      <c r="I212" s="165">
        <f>SUM([13]B!AB1242:AB1285)</f>
        <v>24</v>
      </c>
      <c r="J212" s="165">
        <f>SUM([13]B!AC1242:AC1285)</f>
        <v>0</v>
      </c>
      <c r="K212" s="165">
        <f>SUM([13]B!AD1242:AD1285)</f>
        <v>0</v>
      </c>
      <c r="L212" s="165">
        <f>SUM([13]B!AE1242:AE1285)</f>
        <v>0</v>
      </c>
      <c r="M212" s="165">
        <f>SUM([13]B!AF1242:AF1285)</f>
        <v>0</v>
      </c>
      <c r="N212" s="165">
        <f>SUM([13]B!AG1242:AG1285)</f>
        <v>0</v>
      </c>
      <c r="O212" s="165">
        <f>SUM([13]B!AH1242:AH1285)</f>
        <v>0</v>
      </c>
      <c r="P212" s="165">
        <f>SUM([13]B!AI1242:AI1285)</f>
        <v>79</v>
      </c>
      <c r="Q212" s="165">
        <f>SUM([13]B!AJ1242:AJ1285)</f>
        <v>0</v>
      </c>
    </row>
    <row r="213" spans="1:22" ht="15" customHeight="1" x14ac:dyDescent="0.2">
      <c r="A213" s="563"/>
      <c r="B213" s="166" t="s">
        <v>311</v>
      </c>
      <c r="C213" s="305">
        <f>SUM([13]B!C1283:C1297)</f>
        <v>3</v>
      </c>
      <c r="D213" s="305">
        <f>SUM([13]B!D1286:D1297)</f>
        <v>3</v>
      </c>
      <c r="E213" s="305">
        <f>SUM([13]B!E1286:E1297)</f>
        <v>3</v>
      </c>
      <c r="F213" s="305">
        <f>SUM([13]B!F1286:F1297)</f>
        <v>0</v>
      </c>
      <c r="G213" s="305">
        <f>SUM([13]B!G1286:G1297)</f>
        <v>0</v>
      </c>
      <c r="H213" s="305">
        <f>SUM([13]B!AA1286:AA1297)</f>
        <v>0</v>
      </c>
      <c r="I213" s="305">
        <f>SUM([13]B!AB1286:AB1297)</f>
        <v>0</v>
      </c>
      <c r="J213" s="305">
        <f>SUM([13]B!AC1286:AC1297)</f>
        <v>3</v>
      </c>
      <c r="K213" s="305">
        <f>SUM([13]B!AD1286:AD1297)</f>
        <v>0</v>
      </c>
      <c r="L213" s="305">
        <f>SUM([13]B!AE1286:AE1297)</f>
        <v>0</v>
      </c>
      <c r="M213" s="305">
        <f>SUM([13]B!AF1286:AF1297)</f>
        <v>0</v>
      </c>
      <c r="N213" s="305">
        <f>SUM([13]B!AG1286:AG1297)</f>
        <v>0</v>
      </c>
      <c r="O213" s="305">
        <f>SUM([13]B!AH1286:AH1297)</f>
        <v>0</v>
      </c>
      <c r="P213" s="305">
        <f>SUM([13]B!AI1286:AI1297)</f>
        <v>0</v>
      </c>
      <c r="Q213" s="305">
        <f>SUM([13]B!AJ1286:AJ1297)</f>
        <v>0</v>
      </c>
      <c r="U213" s="84"/>
      <c r="V213" s="84"/>
    </row>
    <row r="214" spans="1:22" ht="15" customHeight="1" x14ac:dyDescent="0.2">
      <c r="A214" s="668"/>
      <c r="B214" s="514" t="s">
        <v>160</v>
      </c>
      <c r="C214" s="168">
        <f>SUM(C212:C213)</f>
        <v>34</v>
      </c>
      <c r="D214" s="306">
        <f>SUM(D212:D213)</f>
        <v>34</v>
      </c>
      <c r="E214" s="307">
        <f t="shared" ref="E214:Q214" si="11">SUM(E212:E213)</f>
        <v>34</v>
      </c>
      <c r="F214" s="308">
        <f t="shared" si="11"/>
        <v>0</v>
      </c>
      <c r="G214" s="309">
        <f t="shared" si="11"/>
        <v>0</v>
      </c>
      <c r="H214" s="307">
        <f t="shared" si="11"/>
        <v>7</v>
      </c>
      <c r="I214" s="310">
        <f t="shared" si="11"/>
        <v>24</v>
      </c>
      <c r="J214" s="308">
        <f t="shared" si="11"/>
        <v>3</v>
      </c>
      <c r="K214" s="307">
        <f t="shared" si="11"/>
        <v>0</v>
      </c>
      <c r="L214" s="310">
        <f t="shared" si="11"/>
        <v>0</v>
      </c>
      <c r="M214" s="308">
        <f t="shared" si="11"/>
        <v>0</v>
      </c>
      <c r="N214" s="308">
        <f t="shared" si="11"/>
        <v>0</v>
      </c>
      <c r="O214" s="307">
        <f t="shared" si="11"/>
        <v>0</v>
      </c>
      <c r="P214" s="308">
        <f t="shared" si="11"/>
        <v>79</v>
      </c>
      <c r="Q214" s="306">
        <f t="shared" si="11"/>
        <v>0</v>
      </c>
      <c r="U214" s="84"/>
      <c r="V214" s="84"/>
    </row>
    <row r="215" spans="1:22" ht="15" customHeight="1" x14ac:dyDescent="0.2">
      <c r="A215" s="667" t="s">
        <v>312</v>
      </c>
      <c r="B215" s="165" t="s">
        <v>310</v>
      </c>
      <c r="C215" s="513">
        <f>SUM([13]B!C1382:C1420)</f>
        <v>499</v>
      </c>
      <c r="D215" s="513">
        <f>SUM([13]B!D1382:D1420)</f>
        <v>499</v>
      </c>
      <c r="E215" s="513">
        <f>SUM([13]B!E1382:E1420)</f>
        <v>496</v>
      </c>
      <c r="F215" s="513">
        <f>SUM([13]B!F1382:F1420)</f>
        <v>3</v>
      </c>
      <c r="G215" s="513">
        <f>SUM([13]B!G1382:G1420)</f>
        <v>0</v>
      </c>
      <c r="H215" s="513">
        <f>SUM([13]B!AA1382:AA1420)</f>
        <v>8</v>
      </c>
      <c r="I215" s="513">
        <f>SUM([13]B!AB1382:AB1420)</f>
        <v>491</v>
      </c>
      <c r="J215" s="513">
        <f>SUM([13]B!AC1382:AC1420)</f>
        <v>0</v>
      </c>
      <c r="K215" s="513">
        <f>SUM([13]B!AD1382:AD1420)</f>
        <v>0</v>
      </c>
      <c r="L215" s="513">
        <f>SUM([13]B!AE1382:AE1420)</f>
        <v>0</v>
      </c>
      <c r="M215" s="513">
        <f>SUM([13]B!AF1382:AF1420)</f>
        <v>0</v>
      </c>
      <c r="N215" s="513">
        <f>SUM([13]B!AG1382:AG1420)</f>
        <v>0</v>
      </c>
      <c r="O215" s="513">
        <f>SUM([13]B!AH1382:AH1420)</f>
        <v>0</v>
      </c>
      <c r="P215" s="513">
        <f>SUM([13]B!AI1382:AI1420)</f>
        <v>0</v>
      </c>
      <c r="Q215" s="169">
        <f>SUM([13]B!AJ1382:AJ1420)</f>
        <v>3</v>
      </c>
      <c r="S215" s="84"/>
      <c r="T215" s="84"/>
    </row>
    <row r="216" spans="1:22" ht="15" customHeight="1" x14ac:dyDescent="0.2">
      <c r="A216" s="563"/>
      <c r="B216" s="166" t="s">
        <v>313</v>
      </c>
      <c r="C216" s="311">
        <f>SUM([13]B!C1421:C1428)</f>
        <v>151</v>
      </c>
      <c r="D216" s="311">
        <f>SUM([13]B!D1421:D1428)</f>
        <v>151</v>
      </c>
      <c r="E216" s="311">
        <f>SUM([13]B!E1421:E1428)</f>
        <v>151</v>
      </c>
      <c r="F216" s="311">
        <f>SUM([13]B!F1421:F1428)</f>
        <v>0</v>
      </c>
      <c r="G216" s="311">
        <f>SUM([13]B!G1421:G1428)</f>
        <v>0</v>
      </c>
      <c r="H216" s="311">
        <f>SUM([13]B!AA1421:AA1428)</f>
        <v>0</v>
      </c>
      <c r="I216" s="311">
        <f>SUM([13]B!AB1421:AB1428)</f>
        <v>151</v>
      </c>
      <c r="J216" s="311">
        <f>SUM([13]B!AC1421:AC1428)</f>
        <v>0</v>
      </c>
      <c r="K216" s="311">
        <f>SUM([13]B!AD1421:AD1428)</f>
        <v>0</v>
      </c>
      <c r="L216" s="311">
        <f>SUM([13]B!AE1421:AE1428)</f>
        <v>0</v>
      </c>
      <c r="M216" s="311">
        <f>SUM([13]B!AF1421:AF1428)</f>
        <v>0</v>
      </c>
      <c r="N216" s="311">
        <f>SUM([13]B!AG1421:AG1428)</f>
        <v>0</v>
      </c>
      <c r="O216" s="311">
        <f>SUM([13]B!AH1421:AH1428)</f>
        <v>0</v>
      </c>
      <c r="P216" s="311">
        <f>SUM([13]B!AI1421:AI1428)</f>
        <v>0</v>
      </c>
      <c r="Q216" s="312">
        <f>SUM([13]B!AJ1421:AJ1428)</f>
        <v>0</v>
      </c>
      <c r="S216" s="84"/>
      <c r="T216" s="84"/>
    </row>
    <row r="217" spans="1:22" ht="15" customHeight="1" x14ac:dyDescent="0.2">
      <c r="A217" s="668"/>
      <c r="B217" s="514" t="s">
        <v>160</v>
      </c>
      <c r="C217" s="309">
        <f>SUM(C215:C216)</f>
        <v>650</v>
      </c>
      <c r="D217" s="309">
        <f>SUM(D215:D216)</f>
        <v>650</v>
      </c>
      <c r="E217" s="309">
        <f t="shared" ref="E217:Q217" si="12">SUM(E215:E216)</f>
        <v>647</v>
      </c>
      <c r="F217" s="309">
        <f t="shared" si="12"/>
        <v>3</v>
      </c>
      <c r="G217" s="309">
        <f t="shared" si="12"/>
        <v>0</v>
      </c>
      <c r="H217" s="309">
        <f t="shared" si="12"/>
        <v>8</v>
      </c>
      <c r="I217" s="309">
        <f t="shared" si="12"/>
        <v>642</v>
      </c>
      <c r="J217" s="309">
        <f t="shared" si="12"/>
        <v>0</v>
      </c>
      <c r="K217" s="309">
        <f t="shared" si="12"/>
        <v>0</v>
      </c>
      <c r="L217" s="309">
        <f t="shared" si="12"/>
        <v>0</v>
      </c>
      <c r="M217" s="309">
        <f t="shared" si="12"/>
        <v>0</v>
      </c>
      <c r="N217" s="309">
        <f t="shared" si="12"/>
        <v>0</v>
      </c>
      <c r="O217" s="309">
        <f t="shared" si="12"/>
        <v>0</v>
      </c>
      <c r="P217" s="309">
        <f t="shared" si="12"/>
        <v>0</v>
      </c>
      <c r="Q217" s="306">
        <f t="shared" si="12"/>
        <v>3</v>
      </c>
    </row>
    <row r="218" spans="1:22" ht="15" customHeight="1" x14ac:dyDescent="0.2">
      <c r="A218" s="667" t="s">
        <v>314</v>
      </c>
      <c r="B218" s="165" t="s">
        <v>310</v>
      </c>
      <c r="C218" s="311">
        <f>SUM([13]B!C1516:C1569)</f>
        <v>1286</v>
      </c>
      <c r="D218" s="311">
        <f>SUM([13]B!D1516:D1569)</f>
        <v>1286</v>
      </c>
      <c r="E218" s="311">
        <f>SUM([13]B!E1516:E1569)</f>
        <v>1286</v>
      </c>
      <c r="F218" s="311">
        <f>SUM([13]B!F1516:F1564)</f>
        <v>0</v>
      </c>
      <c r="G218" s="311">
        <f>SUM([13]B!G1516:G1564)</f>
        <v>0</v>
      </c>
      <c r="H218" s="311">
        <f>SUM([13]B!AA1516:AA1564)</f>
        <v>830</v>
      </c>
      <c r="I218" s="311">
        <f>SUM([13]B!AB1516:AB1564)</f>
        <v>455</v>
      </c>
      <c r="J218" s="311">
        <f>SUM([13]B!AC1516:AC1564)</f>
        <v>1</v>
      </c>
      <c r="K218" s="311">
        <f>SUM([13]B!AD1516:AD1564)</f>
        <v>0</v>
      </c>
      <c r="L218" s="311">
        <f>SUM([13]B!AE1516:AE1564)</f>
        <v>0</v>
      </c>
      <c r="M218" s="311">
        <f>SUM([13]B!AF1516:AF1564)</f>
        <v>0</v>
      </c>
      <c r="N218" s="311">
        <f>SUM([13]B!AG1516:AG1564)</f>
        <v>0</v>
      </c>
      <c r="O218" s="311">
        <f>SUM([13]B!AH1516:AH1564)</f>
        <v>0</v>
      </c>
      <c r="P218" s="311">
        <f>SUM([13]B!AI1516:AI1564)</f>
        <v>0</v>
      </c>
      <c r="Q218" s="312">
        <f>SUM([13]B!AJ1516:AJ1564)</f>
        <v>0</v>
      </c>
    </row>
    <row r="219" spans="1:22" ht="15" customHeight="1" x14ac:dyDescent="0.2">
      <c r="A219" s="563"/>
      <c r="B219" s="170" t="s">
        <v>313</v>
      </c>
      <c r="C219" s="311">
        <f>SUM([13]B!C1570:C1585)</f>
        <v>3</v>
      </c>
      <c r="D219" s="311">
        <f>SUM([13]B!D1570:D1585)</f>
        <v>3</v>
      </c>
      <c r="E219" s="311">
        <f>SUM([13]B!E1570:E1585)</f>
        <v>3</v>
      </c>
      <c r="F219" s="311">
        <f>SUM([13]B!F1570:F1585)</f>
        <v>0</v>
      </c>
      <c r="G219" s="311">
        <f>SUM([13]B!G1570:G1585)</f>
        <v>0</v>
      </c>
      <c r="H219" s="311">
        <f>SUM([13]B!AA1570:AA1585)</f>
        <v>0</v>
      </c>
      <c r="I219" s="311">
        <f>SUM([13]B!AB1570:AB1585)</f>
        <v>3</v>
      </c>
      <c r="J219" s="311">
        <f>SUM([13]B!AC1570:AC1585)</f>
        <v>0</v>
      </c>
      <c r="K219" s="311">
        <f>SUM([13]B!AD1570:AD1585)</f>
        <v>0</v>
      </c>
      <c r="L219" s="311">
        <f>SUM([13]B!AE1570:AE1585)</f>
        <v>0</v>
      </c>
      <c r="M219" s="311">
        <f>SUM([13]B!AF1570:AF1585)</f>
        <v>0</v>
      </c>
      <c r="N219" s="311">
        <f>SUM([13]B!AG1570:AG1585)</f>
        <v>0</v>
      </c>
      <c r="O219" s="311">
        <f>SUM([13]B!AH1570:AH1585)</f>
        <v>0</v>
      </c>
      <c r="P219" s="311">
        <f>SUM([13]B!AI1570:AI1585)</f>
        <v>0</v>
      </c>
      <c r="Q219" s="312">
        <f>SUM([13]B!AJ1570:AJ1585)</f>
        <v>0</v>
      </c>
    </row>
    <row r="220" spans="1:22" ht="15" customHeight="1" x14ac:dyDescent="0.2">
      <c r="A220" s="668"/>
      <c r="B220" s="514" t="s">
        <v>160</v>
      </c>
      <c r="C220" s="309">
        <f>SUM(C218:C219)</f>
        <v>1289</v>
      </c>
      <c r="D220" s="309">
        <f t="shared" ref="D220:Q220" si="13">SUM(D218:D219)</f>
        <v>1289</v>
      </c>
      <c r="E220" s="309">
        <f t="shared" si="13"/>
        <v>1289</v>
      </c>
      <c r="F220" s="309">
        <f t="shared" si="13"/>
        <v>0</v>
      </c>
      <c r="G220" s="309">
        <f t="shared" si="13"/>
        <v>0</v>
      </c>
      <c r="H220" s="309">
        <f t="shared" si="13"/>
        <v>830</v>
      </c>
      <c r="I220" s="309">
        <f t="shared" si="13"/>
        <v>458</v>
      </c>
      <c r="J220" s="309">
        <f t="shared" si="13"/>
        <v>1</v>
      </c>
      <c r="K220" s="309">
        <f t="shared" si="13"/>
        <v>0</v>
      </c>
      <c r="L220" s="309">
        <f t="shared" si="13"/>
        <v>0</v>
      </c>
      <c r="M220" s="309">
        <f t="shared" si="13"/>
        <v>0</v>
      </c>
      <c r="N220" s="309">
        <f t="shared" si="13"/>
        <v>0</v>
      </c>
      <c r="O220" s="309">
        <f t="shared" si="13"/>
        <v>0</v>
      </c>
      <c r="P220" s="309">
        <f t="shared" si="13"/>
        <v>0</v>
      </c>
      <c r="Q220" s="306">
        <f t="shared" si="13"/>
        <v>0</v>
      </c>
    </row>
    <row r="221" spans="1:22" ht="29.25" customHeight="1" x14ac:dyDescent="0.2">
      <c r="A221" s="512" t="s">
        <v>315</v>
      </c>
      <c r="B221" s="169" t="s">
        <v>310</v>
      </c>
      <c r="C221" s="309">
        <f>[13]B!C1698</f>
        <v>10</v>
      </c>
      <c r="D221" s="309">
        <f>[13]B!D1698</f>
        <v>10</v>
      </c>
      <c r="E221" s="311">
        <f>[13]B!E1698</f>
        <v>10</v>
      </c>
      <c r="F221" s="311">
        <f>[13]B!F1698</f>
        <v>0</v>
      </c>
      <c r="G221" s="311">
        <f>[13]B!G1698</f>
        <v>0</v>
      </c>
      <c r="H221" s="311">
        <f>[13]B!AA1698</f>
        <v>0</v>
      </c>
      <c r="I221" s="311">
        <f>[13]B!AB1698</f>
        <v>10</v>
      </c>
      <c r="J221" s="311">
        <f>[13]B!AC1698</f>
        <v>0</v>
      </c>
      <c r="K221" s="311">
        <f>[13]B!AD1698</f>
        <v>0</v>
      </c>
      <c r="L221" s="311">
        <f>[13]B!AE1698</f>
        <v>0</v>
      </c>
      <c r="M221" s="311">
        <f>[13]B!AF1698</f>
        <v>0</v>
      </c>
      <c r="N221" s="311">
        <f>[13]B!AG1698</f>
        <v>0</v>
      </c>
      <c r="O221" s="311">
        <f>[13]B!AH1698</f>
        <v>0</v>
      </c>
      <c r="P221" s="311">
        <f>[13]B!AI1698</f>
        <v>0</v>
      </c>
      <c r="Q221" s="312">
        <f>[13]B!AJ1698</f>
        <v>0</v>
      </c>
    </row>
    <row r="222" spans="1:22" ht="15" customHeight="1" x14ac:dyDescent="0.2">
      <c r="A222" s="171" t="s">
        <v>316</v>
      </c>
      <c r="B222" s="166" t="s">
        <v>310</v>
      </c>
      <c r="C222" s="309">
        <f>[13]B!C1851</f>
        <v>10</v>
      </c>
      <c r="D222" s="309">
        <f>[13]B!D1851</f>
        <v>10</v>
      </c>
      <c r="E222" s="311">
        <f>[13]B!E1851</f>
        <v>9</v>
      </c>
      <c r="F222" s="311">
        <f>[13]B!F1851</f>
        <v>1</v>
      </c>
      <c r="G222" s="311">
        <f>[13]B!G1851</f>
        <v>0</v>
      </c>
      <c r="H222" s="311">
        <f>[13]B!AA1851</f>
        <v>1</v>
      </c>
      <c r="I222" s="311">
        <f>[13]B!AB1851</f>
        <v>9</v>
      </c>
      <c r="J222" s="311">
        <f>[13]B!AC1851</f>
        <v>0</v>
      </c>
      <c r="K222" s="311">
        <f>[13]B!AD1851</f>
        <v>0</v>
      </c>
      <c r="L222" s="311">
        <f>[13]B!AE1851</f>
        <v>0</v>
      </c>
      <c r="M222" s="311">
        <f>[13]B!AF1851</f>
        <v>0</v>
      </c>
      <c r="N222" s="311">
        <f>[13]B!AG1851</f>
        <v>0</v>
      </c>
      <c r="O222" s="311">
        <f>[13]B!AH1851</f>
        <v>0</v>
      </c>
      <c r="P222" s="311">
        <f>[13]B!AI1851</f>
        <v>0</v>
      </c>
      <c r="Q222" s="312">
        <f>[13]B!AJ1851</f>
        <v>1</v>
      </c>
    </row>
    <row r="223" spans="1:22" ht="15" customHeight="1" x14ac:dyDescent="0.2">
      <c r="A223" s="667" t="s">
        <v>317</v>
      </c>
      <c r="B223" s="172" t="s">
        <v>310</v>
      </c>
      <c r="C223" s="313">
        <f>SUM([13]B!C1879:C1887,[13]B!C1891:C1894,[13]B!C1898,[13]B!C1901:C1938,[13]B!C1949:C1955)+[13]B!C1999</f>
        <v>28099</v>
      </c>
      <c r="D223" s="313">
        <f>SUM([13]B!D1879:D1887,[13]B!D1891:D1894,[13]B!D1898,[13]B!D1901:D1938,[13]B!D1949:D1955)+[13]B!D1999</f>
        <v>27827</v>
      </c>
      <c r="E223" s="313">
        <f>SUM([13]B!E1879:E1887,[13]B!E1891:E1894,[13]B!E1898,[13]B!E1901:E1938,[13]B!E1949:E1955)+[13]B!E1999</f>
        <v>27827</v>
      </c>
      <c r="F223" s="313">
        <f>SUM([13]B!F1879:F1887,[13]B!F1891:F1894,[13]B!F1898,[13]B!F1901:F1938,[13]B!F1949:F1954)+[13]B!F1999</f>
        <v>0</v>
      </c>
      <c r="G223" s="313">
        <f>SUM([13]B!G1879:G1887,[13]B!G1891:G1894,[13]B!G1898,[13]B!G1901:G1938,[13]B!G1949:G1954)+[13]B!G1999</f>
        <v>272</v>
      </c>
      <c r="H223" s="313">
        <f>SUM([13]B!AA1879:AA1887,[13]B!AA1891:AA1894,[13]B!AA1898,[13]B!AA1901:AA1938,[13]B!AA1949:AA1954)+[13]B!AA1999</f>
        <v>26483</v>
      </c>
      <c r="I223" s="313">
        <f>SUM([13]B!AB1879:AB1887,[13]B!AB1891:AB1894,[13]B!AB1898,[13]B!AB1901:AB1938,[13]B!AB1949:AB1954)+[13]B!AB1999</f>
        <v>408</v>
      </c>
      <c r="J223" s="313">
        <f>SUM([13]B!AC1879:AC1887,[13]B!AC1891:AC1894,[13]B!AC1898,[13]B!AC1901:AC1938,[13]B!AC1949:AC1954)+[13]B!AC1999</f>
        <v>1208</v>
      </c>
      <c r="K223" s="313">
        <f>SUM([13]B!AD1879:AD1887,[13]B!AD1891:AD1894,[13]B!AD1898,[13]B!AD1901:AD1938,[13]B!AD1949:AD1954)+[13]B!AD1999</f>
        <v>0</v>
      </c>
      <c r="L223" s="313">
        <f>SUM([13]B!AE1879:AE1887,[13]B!AE1891:AE1894,[13]B!AE1898,[13]B!AE1901:AE1938,[13]B!AE1949:AE1954)+[13]B!AE1999</f>
        <v>0</v>
      </c>
      <c r="M223" s="313">
        <f>SUM([13]B!AF1879:AF1887,[13]B!AF1891:AF1894,[13]B!AF1898,[13]B!AF1901:AF1938,[13]B!AF1949:AF1954)+[13]B!AF1999</f>
        <v>0</v>
      </c>
      <c r="N223" s="313">
        <f>SUM([13]B!AG1879:AG1887,[13]B!AG1891:AG1894,[13]B!AG1898,[13]B!AG1901:AG1938,[13]B!AG1949:AG1954)+[13]B!AG1999</f>
        <v>0</v>
      </c>
      <c r="O223" s="313">
        <f>SUM([13]B!AH1879:AH1887,[13]B!AH1891:AH1894,[13]B!AH1898,[13]B!AH1901:AH1938,[13]B!AH1949:AH1954)+[13]B!AH1999</f>
        <v>0</v>
      </c>
      <c r="P223" s="313">
        <f>SUM([13]B!AI1879:AI1887,[13]B!AI1891:AI1894,[13]B!AI1898,[13]B!AI1901:AI1938,[13]B!AI1949:AI1954)+[13]B!AI1999</f>
        <v>25</v>
      </c>
      <c r="Q223" s="314">
        <f>SUM([13]B!AJ1879:AJ1887,[13]B!AJ1891:AJ1894,[13]B!AJ1898,[13]B!AJ1901:AJ1938,[13]B!AJ1949:AJ1954)+[13]B!AJ1999</f>
        <v>0</v>
      </c>
    </row>
    <row r="224" spans="1:22" ht="15" customHeight="1" x14ac:dyDescent="0.2">
      <c r="A224" s="563"/>
      <c r="B224" s="170" t="s">
        <v>318</v>
      </c>
      <c r="C224" s="315">
        <f>SUM([13]B!C1888:C1890,[13]B!C1892:C1893,[13]B!C1898:C1900,[13]B!C1939:C1948,[13]B!C1956:C1972,[13]B!C2002)</f>
        <v>1311</v>
      </c>
      <c r="D224" s="315">
        <f>SUM([13]B!D1888:D1890,[13]B!D1892:D1893,[13]B!D1898:D1900,[13]B!D1939:D1948,[13]B!D1956:D1972,[13]B!D2002)</f>
        <v>1311</v>
      </c>
      <c r="E224" s="315">
        <f>SUM([13]B!E1888:E1890,[13]B!E1892:E1893,[13]B!E1898:E1900,[13]B!E1939:E1948,[13]B!E1956:E1972,[13]B!E2002)</f>
        <v>1311</v>
      </c>
      <c r="F224" s="315">
        <f>SUM([13]B!F1888:F1890,[13]B!F1892:F1893,[13]B!F1898:F1900,[13]B!F1939:F1948,[13]B!F1956:F1972,[13]B!F2002)</f>
        <v>0</v>
      </c>
      <c r="G224" s="315">
        <f>SUM([13]B!G1888:G1890,[13]B!G1892:G1893,[13]B!G1898:G1900,[13]B!G1939:G1948,[13]B!G1956:G1972,[13]B!G2002)</f>
        <v>0</v>
      </c>
      <c r="H224" s="315">
        <f>SUM([13]B!AA1888:AA1890,[13]B!AA1892:AA1893,[13]B!AA1898:AA1900,[13]B!AA1939:AA1948,[13]B!AA1956:AA1972,[13]B!AA2002)</f>
        <v>646</v>
      </c>
      <c r="I224" s="315">
        <f>SUM([13]B!AB1888:AB1890,[13]B!AB1892:AB1893,[13]B!AB1898:AB1900,[13]B!AB1939:AB1948,[13]B!AB1956:AB1972,[13]B!AB2002)</f>
        <v>0</v>
      </c>
      <c r="J224" s="315">
        <f>SUM([13]B!AC1888:AC1890,[13]B!AC1892:AC1893,[13]B!AC1898:AC1900,[13]B!AC1939:AC1948,[13]B!AC1956:AC1972,[13]B!AC2002)</f>
        <v>665</v>
      </c>
      <c r="K224" s="315">
        <f>SUM([13]B!AD1888:AD1890,[13]B!AD1892:AD1893,[13]B!AD1898:AD1900,[13]B!AD1939:AD1948,[13]B!AD1956:AD1972,[13]B!AD2002)</f>
        <v>0</v>
      </c>
      <c r="L224" s="315">
        <f>SUM([13]B!AE1888:AE1890,[13]B!AE1892:AE1893,[13]B!AE1898:AE1900,[13]B!AE1939:AE1948,[13]B!AE1956:AE1972,[13]B!AE2002)</f>
        <v>0</v>
      </c>
      <c r="M224" s="315">
        <f>SUM([13]B!AF1888:AF1890,[13]B!AF1892:AF1893,[13]B!AF1898:AF1900,[13]B!AF1939:AF1948,[13]B!AF1956:AF1972,[13]B!AF2002)</f>
        <v>0</v>
      </c>
      <c r="N224" s="315">
        <f>SUM([13]B!AG1888:AG1890,[13]B!AG1892:AG1893,[13]B!AG1898:AG1900,[13]B!AG1939:AG1948,[13]B!AG1956:AG1972,[13]B!AG2002)</f>
        <v>0</v>
      </c>
      <c r="O224" s="315">
        <f>SUM([13]B!AH1888:AH1890,[13]B!AH1892:AH1893,[13]B!AH1898:AH1900,[13]B!AH1939:AH1948,[13]B!AH1956:AH1972,[13]B!AH2002)</f>
        <v>0</v>
      </c>
      <c r="P224" s="315">
        <f>SUM([13]B!AI1888:AI1890,[13]B!AI1892:AI1893,[13]B!AI1898:AI1900,[13]B!AI1939:AI1948,[13]B!AI1956:AI1972,[13]B!AI2002)</f>
        <v>0</v>
      </c>
      <c r="Q224" s="305">
        <f>SUM([13]B!AJ1888:AJ1890,[13]B!AJ1892:AJ1893,[13]B!AJ1898:AJ1900,[13]B!AJ1939:AJ1948,[13]B!AJ1956:AJ1972,[13]B!AJ2002)</f>
        <v>0</v>
      </c>
    </row>
    <row r="225" spans="1:17" ht="15" customHeight="1" x14ac:dyDescent="0.2">
      <c r="A225" s="668"/>
      <c r="B225" s="514" t="s">
        <v>160</v>
      </c>
      <c r="C225" s="168">
        <f t="shared" ref="C225:Q225" si="14">SUM(C223:C224)</f>
        <v>29410</v>
      </c>
      <c r="D225" s="306">
        <f t="shared" si="14"/>
        <v>29138</v>
      </c>
      <c r="E225" s="307">
        <f t="shared" si="14"/>
        <v>29138</v>
      </c>
      <c r="F225" s="308">
        <f t="shared" si="14"/>
        <v>0</v>
      </c>
      <c r="G225" s="309">
        <f t="shared" si="14"/>
        <v>272</v>
      </c>
      <c r="H225" s="307">
        <f t="shared" si="14"/>
        <v>27129</v>
      </c>
      <c r="I225" s="310">
        <f t="shared" si="14"/>
        <v>408</v>
      </c>
      <c r="J225" s="308">
        <f t="shared" si="14"/>
        <v>1873</v>
      </c>
      <c r="K225" s="307">
        <f t="shared" si="14"/>
        <v>0</v>
      </c>
      <c r="L225" s="310">
        <f t="shared" si="14"/>
        <v>0</v>
      </c>
      <c r="M225" s="308">
        <f t="shared" si="14"/>
        <v>0</v>
      </c>
      <c r="N225" s="308">
        <f>SUM(N223:N224)</f>
        <v>0</v>
      </c>
      <c r="O225" s="307">
        <f t="shared" si="14"/>
        <v>0</v>
      </c>
      <c r="P225" s="308">
        <f t="shared" si="14"/>
        <v>25</v>
      </c>
      <c r="Q225" s="306">
        <f t="shared" si="14"/>
        <v>0</v>
      </c>
    </row>
    <row r="226" spans="1:17" ht="15" customHeight="1" x14ac:dyDescent="0.2">
      <c r="A226" s="563" t="s">
        <v>319</v>
      </c>
      <c r="B226" s="172" t="s">
        <v>310</v>
      </c>
      <c r="C226" s="316">
        <f>SUM([13]B!C2192:C2205,[13]B!C2207:C2242,[13]B!C2260:C2262)</f>
        <v>243</v>
      </c>
      <c r="D226" s="316">
        <f>SUM([13]B!D2192:D2205,[13]B!D2207:D2242,[13]B!D2260:D2262)</f>
        <v>243</v>
      </c>
      <c r="E226" s="316">
        <f>SUM([13]B!E2192:E2205,[13]B!E2207:E2242,[13]B!E2260:E2262)</f>
        <v>243</v>
      </c>
      <c r="F226" s="316">
        <f>SUM([13]B!F2192:F2205,[13]B!F2207:F2242,[13]B!F2260:F2262)</f>
        <v>0</v>
      </c>
      <c r="G226" s="316">
        <f>SUM([13]B!G2192:G2205,[13]B!G2207:G2242,[13]B!G2260:G2262)</f>
        <v>0</v>
      </c>
      <c r="H226" s="316">
        <f>SUM([13]B!AA2192:AA2205,[13]B!AA2207:AA2242,[13]B!AA2260:AA2262)</f>
        <v>102</v>
      </c>
      <c r="I226" s="316">
        <f>SUM([13]B!AB2192:AB2205,[13]B!AB2207:AB2242,[13]B!AB2260:AB2262)</f>
        <v>139</v>
      </c>
      <c r="J226" s="316">
        <f>SUM([13]B!AC2192:AC2205,[13]B!AC2207:AC2242,[13]B!AC2260:AC2262)</f>
        <v>2</v>
      </c>
      <c r="K226" s="316">
        <f>SUM([13]B!AD2192:AD2205,[13]B!AD2207:AD2242,[13]B!AD2260:AD2262)</f>
        <v>0</v>
      </c>
      <c r="L226" s="316">
        <f>SUM([13]B!AE2192:AE2205,[13]B!AE2207:AE2242,[13]B!AE2260:AE2262)</f>
        <v>0</v>
      </c>
      <c r="M226" s="316">
        <f>SUM([13]B!AF2192:AF2205,[13]B!AF2207:AF2242,[13]B!AF2260:AF2262)</f>
        <v>0</v>
      </c>
      <c r="N226" s="316">
        <f>SUM([13]B!AG2192:AG2205,[13]B!AG2207:AG2242,[13]B!AG2260:AG2262)</f>
        <v>0</v>
      </c>
      <c r="O226" s="316">
        <f>SUM([13]B!AH2192:AH2205,[13]B!AH2207:AH2242,[13]B!AH2260:AH2262)</f>
        <v>0</v>
      </c>
      <c r="P226" s="316">
        <f>SUM([13]B!AI2192:AI2205,[13]B!AI2207:AI2242,[13]B!AI2260:AI2262)</f>
        <v>0</v>
      </c>
      <c r="Q226" s="317">
        <f>SUM([13]B!AJ2192:AJ2205,[13]B!AJ2207:AJ2242,[13]B!AJ2260:AJ2262)</f>
        <v>0</v>
      </c>
    </row>
    <row r="227" spans="1:17" ht="15" customHeight="1" x14ac:dyDescent="0.2">
      <c r="A227" s="563"/>
      <c r="B227" s="170" t="s">
        <v>318</v>
      </c>
      <c r="C227" s="315">
        <f>SUM([13]B!C2206,[13]B!C2243:C2257)</f>
        <v>34</v>
      </c>
      <c r="D227" s="315">
        <f>SUM([13]B!D2206,[13]B!D2243:D2257)</f>
        <v>34</v>
      </c>
      <c r="E227" s="315">
        <f>SUM([13]B!E2206,[13]B!E2243:E2257)</f>
        <v>34</v>
      </c>
      <c r="F227" s="315">
        <f>SUM([13]B!F2206,[13]B!F2243:F2257)</f>
        <v>0</v>
      </c>
      <c r="G227" s="315">
        <f>SUM([13]B!G2206,[13]B!G2243:G2257)</f>
        <v>0</v>
      </c>
      <c r="H227" s="315">
        <f>SUM([13]B!AA2206,[13]B!AA2243:AA2257)</f>
        <v>0</v>
      </c>
      <c r="I227" s="315">
        <f>SUM([13]B!AB2206,[13]B!AB2243:AB2257)</f>
        <v>15</v>
      </c>
      <c r="J227" s="315">
        <f>SUM([13]B!AC2206,[13]B!AC2243:AC2257)</f>
        <v>19</v>
      </c>
      <c r="K227" s="315">
        <f>SUM([13]B!AD2206,[13]B!AD2243:AD2257)</f>
        <v>0</v>
      </c>
      <c r="L227" s="315">
        <f>SUM([13]B!AE2206,[13]B!AE2243:AE2257)</f>
        <v>0</v>
      </c>
      <c r="M227" s="315">
        <f>SUM([13]B!AF2206,[13]B!AF2243:AF2257)</f>
        <v>0</v>
      </c>
      <c r="N227" s="315">
        <f>SUM([13]B!AG2206,[13]B!AG2243:AG2257)</f>
        <v>0</v>
      </c>
      <c r="O227" s="315">
        <f>SUM([13]B!AH2206,[13]B!AH2243:AH2257)</f>
        <v>0</v>
      </c>
      <c r="P227" s="315">
        <f>SUM([13]B!AI2206,[13]B!AI2243:AI2257)</f>
        <v>0</v>
      </c>
      <c r="Q227" s="305">
        <f>SUM([13]B!AJ2206,[13]B!AJ2243:AJ2257)</f>
        <v>0</v>
      </c>
    </row>
    <row r="228" spans="1:17" ht="15" customHeight="1" x14ac:dyDescent="0.2">
      <c r="A228" s="563"/>
      <c r="B228" s="514" t="s">
        <v>160</v>
      </c>
      <c r="C228" s="168">
        <f>SUM(C226:C227)</f>
        <v>277</v>
      </c>
      <c r="D228" s="306">
        <f t="shared" ref="D228:Q228" si="15">SUM(D226:D227)</f>
        <v>277</v>
      </c>
      <c r="E228" s="307">
        <f t="shared" si="15"/>
        <v>277</v>
      </c>
      <c r="F228" s="308">
        <f t="shared" si="15"/>
        <v>0</v>
      </c>
      <c r="G228" s="309">
        <f t="shared" si="15"/>
        <v>0</v>
      </c>
      <c r="H228" s="307">
        <f t="shared" si="15"/>
        <v>102</v>
      </c>
      <c r="I228" s="310">
        <f t="shared" si="15"/>
        <v>154</v>
      </c>
      <c r="J228" s="308">
        <f t="shared" si="15"/>
        <v>21</v>
      </c>
      <c r="K228" s="307">
        <f t="shared" si="15"/>
        <v>0</v>
      </c>
      <c r="L228" s="310">
        <f t="shared" si="15"/>
        <v>0</v>
      </c>
      <c r="M228" s="308">
        <f t="shared" si="15"/>
        <v>0</v>
      </c>
      <c r="N228" s="308">
        <f t="shared" si="15"/>
        <v>0</v>
      </c>
      <c r="O228" s="307">
        <f t="shared" si="15"/>
        <v>0</v>
      </c>
      <c r="P228" s="308">
        <f t="shared" si="15"/>
        <v>0</v>
      </c>
      <c r="Q228" s="306">
        <f t="shared" si="15"/>
        <v>0</v>
      </c>
    </row>
    <row r="229" spans="1:17" ht="15" customHeight="1" x14ac:dyDescent="0.2">
      <c r="A229" s="667" t="s">
        <v>320</v>
      </c>
      <c r="B229" s="165" t="s">
        <v>310</v>
      </c>
      <c r="C229" s="173">
        <f>SUM([13]B!C2421:C2442,[13]B!C2458:C2460)</f>
        <v>453</v>
      </c>
      <c r="D229" s="173">
        <f>SUM([13]B!D2421:D2442,[13]B!D2458:D2460)</f>
        <v>453</v>
      </c>
      <c r="E229" s="173">
        <f>SUM([13]B!E2421:E2442,[13]B!E2458:E2460)</f>
        <v>453</v>
      </c>
      <c r="F229" s="173">
        <f>SUM([13]B!F2421:F2442,[13]B!F2458:F2460)</f>
        <v>0</v>
      </c>
      <c r="G229" s="173">
        <f>SUM([13]B!G2421:G2442,[13]B!G2458:G2460)</f>
        <v>0</v>
      </c>
      <c r="H229" s="173">
        <f>SUM([13]B!AA2421:AA2442,[13]B!AA2458:AA2460)</f>
        <v>371</v>
      </c>
      <c r="I229" s="173">
        <f>SUM([13]B!AB2421:AB2442,[13]B!AB2458:AB2460)</f>
        <v>9</v>
      </c>
      <c r="J229" s="173">
        <f>SUM([13]B!AC2421:AC2442,[13]B!AC2458:AC2460)</f>
        <v>73</v>
      </c>
      <c r="K229" s="173">
        <f>SUM([13]B!AD2421:AD2442,[13]B!AD2458:AD2460)</f>
        <v>0</v>
      </c>
      <c r="L229" s="173">
        <f>SUM([13]B!AE2421:AE2442,[13]B!AE2458:AE2460)</f>
        <v>0</v>
      </c>
      <c r="M229" s="173">
        <f>SUM([13]B!AF2421:AF2442,[13]B!AF2458:AF2460)</f>
        <v>0</v>
      </c>
      <c r="N229" s="173">
        <f>SUM([13]B!AG2421:AG2442,[13]B!AG2458:AG2460)</f>
        <v>0</v>
      </c>
      <c r="O229" s="173">
        <f>SUM([13]B!AH2421:AH2442,[13]B!AH2458:AH2460)</f>
        <v>0</v>
      </c>
      <c r="P229" s="173">
        <f>SUM([13]B!AI2421:AI2442,[13]B!AI2458:AI2460)</f>
        <v>0</v>
      </c>
      <c r="Q229" s="172">
        <f>SUM([13]B!AJ2421:AJ2442,[13]B!AJ2458:AJ2460)</f>
        <v>0</v>
      </c>
    </row>
    <row r="230" spans="1:17" ht="15" customHeight="1" x14ac:dyDescent="0.2">
      <c r="A230" s="563"/>
      <c r="B230" s="170" t="s">
        <v>318</v>
      </c>
      <c r="C230" s="315">
        <f>SUM([13]B!C2443:C2446)</f>
        <v>213</v>
      </c>
      <c r="D230" s="315">
        <f>SUM([13]B!D2443:D2446)</f>
        <v>139</v>
      </c>
      <c r="E230" s="315">
        <f>SUM([13]B!E2443:E2446)</f>
        <v>139</v>
      </c>
      <c r="F230" s="315">
        <f>SUM([13]B!F2443:F2446)</f>
        <v>0</v>
      </c>
      <c r="G230" s="315">
        <f>SUM([13]B!G2443:G2446)</f>
        <v>74</v>
      </c>
      <c r="H230" s="315">
        <f>SUM([13]B!AA2443:AA2446)</f>
        <v>121</v>
      </c>
      <c r="I230" s="315">
        <f>SUM([13]B!AB2443:AB2446)</f>
        <v>0</v>
      </c>
      <c r="J230" s="315">
        <f>SUM([13]B!AC2443:AC2446)</f>
        <v>92</v>
      </c>
      <c r="K230" s="315">
        <f>SUM([13]B!AD2443:AD2446)</f>
        <v>0</v>
      </c>
      <c r="L230" s="315">
        <f>SUM([13]B!AE2443:AE2446)</f>
        <v>0</v>
      </c>
      <c r="M230" s="315">
        <f>SUM([13]B!AF2443:AF2446)</f>
        <v>0</v>
      </c>
      <c r="N230" s="315">
        <f>SUM([13]B!AG2443:AG2446)</f>
        <v>0</v>
      </c>
      <c r="O230" s="315">
        <f>SUM([13]B!AH2443:AH2446)</f>
        <v>0</v>
      </c>
      <c r="P230" s="315">
        <f>SUM([13]B!AI2443:AI2446)</f>
        <v>0</v>
      </c>
      <c r="Q230" s="305">
        <f>SUM([13]B!AJ2443:AJ2446)</f>
        <v>0</v>
      </c>
    </row>
    <row r="231" spans="1:17" ht="15" customHeight="1" x14ac:dyDescent="0.2">
      <c r="A231" s="668"/>
      <c r="B231" s="514" t="s">
        <v>160</v>
      </c>
      <c r="C231" s="309">
        <f>SUM(C229:C230)</f>
        <v>666</v>
      </c>
      <c r="D231" s="309">
        <f t="shared" ref="D231:Q231" si="16">SUM(D229:D230)</f>
        <v>592</v>
      </c>
      <c r="E231" s="309">
        <f t="shared" si="16"/>
        <v>592</v>
      </c>
      <c r="F231" s="309">
        <f t="shared" si="16"/>
        <v>0</v>
      </c>
      <c r="G231" s="309">
        <f t="shared" si="16"/>
        <v>74</v>
      </c>
      <c r="H231" s="309">
        <f>SUM(H229:H230)</f>
        <v>492</v>
      </c>
      <c r="I231" s="309">
        <f t="shared" si="16"/>
        <v>9</v>
      </c>
      <c r="J231" s="309">
        <f t="shared" si="16"/>
        <v>165</v>
      </c>
      <c r="K231" s="309">
        <f t="shared" si="16"/>
        <v>0</v>
      </c>
      <c r="L231" s="309">
        <f t="shared" si="16"/>
        <v>0</v>
      </c>
      <c r="M231" s="309">
        <f t="shared" si="16"/>
        <v>0</v>
      </c>
      <c r="N231" s="309">
        <f t="shared" si="16"/>
        <v>0</v>
      </c>
      <c r="O231" s="309">
        <f t="shared" si="16"/>
        <v>0</v>
      </c>
      <c r="P231" s="309">
        <f t="shared" si="16"/>
        <v>0</v>
      </c>
      <c r="Q231" s="306">
        <f t="shared" si="16"/>
        <v>0</v>
      </c>
    </row>
    <row r="232" spans="1:17" ht="15" customHeight="1" x14ac:dyDescent="0.2">
      <c r="A232" s="649" t="s">
        <v>321</v>
      </c>
      <c r="B232" s="169" t="s">
        <v>322</v>
      </c>
      <c r="C232" s="313">
        <f>SUM([13]B!C2617:C2619)+[13]B!C2561</f>
        <v>1065</v>
      </c>
      <c r="D232" s="313">
        <f>SUM([13]B!D2617:D2619)+[13]B!D2561</f>
        <v>921</v>
      </c>
      <c r="E232" s="313">
        <f>SUM([13]B!E2617:E2619)+[13]B!E2561</f>
        <v>920</v>
      </c>
      <c r="F232" s="313">
        <f>SUM([13]B!F2617:F2619)+[13]B!F2561</f>
        <v>1</v>
      </c>
      <c r="G232" s="313">
        <f>SUM([13]B!G2617:G2619)+[13]B!G2561</f>
        <v>144</v>
      </c>
      <c r="H232" s="313">
        <f>SUM([13]B!AA2617:AA2619)+[13]B!AA2561</f>
        <v>969</v>
      </c>
      <c r="I232" s="314">
        <f>SUM([13]B!AB2617:AB2619)+[13]B!AB2561</f>
        <v>33</v>
      </c>
      <c r="J232" s="314">
        <f>SUM([13]B!AC2617:AC2619)+[13]B!AC2561</f>
        <v>63</v>
      </c>
      <c r="K232" s="314">
        <f>SUM([13]B!AD2617:AD2619)+[13]B!AD2561</f>
        <v>0</v>
      </c>
      <c r="L232" s="314">
        <f>SUM([13]B!AE2617:AE2619)+[13]B!AE2561</f>
        <v>0</v>
      </c>
      <c r="M232" s="314">
        <f>SUM([13]B!AF2617:AF2619)+[13]B!AF2561</f>
        <v>0</v>
      </c>
      <c r="N232" s="314">
        <f>SUM([13]B!AG2617:AG2619)+[13]B!AG2561</f>
        <v>0</v>
      </c>
      <c r="O232" s="314">
        <f>SUM([13]B!AH2617:AH2619)+[13]B!AH2561</f>
        <v>0</v>
      </c>
      <c r="P232" s="314">
        <f>SUM([13]B!AI2617:AI2619)+[13]B!AI2561</f>
        <v>0</v>
      </c>
      <c r="Q232" s="314">
        <f>SUM([13]B!AJ2617:AJ2619)+[13]B!AJ2561</f>
        <v>2</v>
      </c>
    </row>
    <row r="233" spans="1:17" ht="15" customHeight="1" x14ac:dyDescent="0.2">
      <c r="A233" s="666"/>
      <c r="B233" s="174" t="s">
        <v>318</v>
      </c>
      <c r="C233" s="318">
        <f>[13]B!C2567</f>
        <v>15</v>
      </c>
      <c r="D233" s="318">
        <f>[13]B!D2567</f>
        <v>15</v>
      </c>
      <c r="E233" s="318">
        <f>[13]B!E2567</f>
        <v>15</v>
      </c>
      <c r="F233" s="318">
        <f>[13]B!F2567</f>
        <v>0</v>
      </c>
      <c r="G233" s="318">
        <f>[13]B!G2567</f>
        <v>0</v>
      </c>
      <c r="H233" s="318">
        <f>[13]B!AA2567</f>
        <v>0</v>
      </c>
      <c r="I233" s="305">
        <f>[13]B!AB2567</f>
        <v>15</v>
      </c>
      <c r="J233" s="305">
        <f>[13]B!AC2567</f>
        <v>0</v>
      </c>
      <c r="K233" s="305">
        <f>[13]B!AD2567</f>
        <v>0</v>
      </c>
      <c r="L233" s="305">
        <f>[13]B!AE2567</f>
        <v>0</v>
      </c>
      <c r="M233" s="305">
        <f>[13]B!AF2567</f>
        <v>0</v>
      </c>
      <c r="N233" s="305">
        <f>[13]B!AG2567</f>
        <v>0</v>
      </c>
      <c r="O233" s="305">
        <f>[13]B!AH2567</f>
        <v>0</v>
      </c>
      <c r="P233" s="305">
        <f>[13]B!AI2567</f>
        <v>0</v>
      </c>
      <c r="Q233" s="305">
        <f>[13]B!AJ2567</f>
        <v>0</v>
      </c>
    </row>
    <row r="234" spans="1:17" ht="15" customHeight="1" x14ac:dyDescent="0.2">
      <c r="A234" s="651"/>
      <c r="B234" s="514" t="s">
        <v>160</v>
      </c>
      <c r="C234" s="309">
        <f>SUM(C232:C233)</f>
        <v>1080</v>
      </c>
      <c r="D234" s="309">
        <f t="shared" ref="D234:Q234" si="17">SUM(D232:D233)</f>
        <v>936</v>
      </c>
      <c r="E234" s="309">
        <f t="shared" si="17"/>
        <v>935</v>
      </c>
      <c r="F234" s="309">
        <f t="shared" si="17"/>
        <v>1</v>
      </c>
      <c r="G234" s="309">
        <f t="shared" si="17"/>
        <v>144</v>
      </c>
      <c r="H234" s="309">
        <f t="shared" si="17"/>
        <v>969</v>
      </c>
      <c r="I234" s="309">
        <f t="shared" si="17"/>
        <v>48</v>
      </c>
      <c r="J234" s="309">
        <f t="shared" si="17"/>
        <v>63</v>
      </c>
      <c r="K234" s="309">
        <f t="shared" si="17"/>
        <v>0</v>
      </c>
      <c r="L234" s="309">
        <f t="shared" si="17"/>
        <v>0</v>
      </c>
      <c r="M234" s="309">
        <f t="shared" si="17"/>
        <v>0</v>
      </c>
      <c r="N234" s="309">
        <f t="shared" si="17"/>
        <v>0</v>
      </c>
      <c r="O234" s="309">
        <f t="shared" si="17"/>
        <v>0</v>
      </c>
      <c r="P234" s="309">
        <f t="shared" si="17"/>
        <v>0</v>
      </c>
      <c r="Q234" s="306">
        <f t="shared" si="17"/>
        <v>2</v>
      </c>
    </row>
    <row r="235" spans="1:17" ht="15" customHeight="1" x14ac:dyDescent="0.2">
      <c r="A235" s="667" t="s">
        <v>323</v>
      </c>
      <c r="B235" s="172" t="s">
        <v>310</v>
      </c>
      <c r="C235" s="313">
        <f>SUM([13]B!C2636:C2648,[13]B!C2882)</f>
        <v>131</v>
      </c>
      <c r="D235" s="313">
        <f>SUM([13]B!D2636:D2648,[13]B!D2882)</f>
        <v>131</v>
      </c>
      <c r="E235" s="313">
        <f>SUM([13]B!E2636:E2648,[13]B!E2882)</f>
        <v>131</v>
      </c>
      <c r="F235" s="313">
        <f>SUM([13]B!F2636:F2648,[13]B!F2882)</f>
        <v>0</v>
      </c>
      <c r="G235" s="313">
        <f>SUM([13]B!G2636:G2648,[13]B!G2882)</f>
        <v>0</v>
      </c>
      <c r="H235" s="313">
        <f>SUM([13]B!AA2636:AA2648,[13]B!AA2882)</f>
        <v>1</v>
      </c>
      <c r="I235" s="313">
        <f>SUM([13]B!AB2636:AB2648,[13]B!AB2882)</f>
        <v>106</v>
      </c>
      <c r="J235" s="313">
        <f>SUM([13]B!AC2636:AC2648,[13]B!AC2882)</f>
        <v>24</v>
      </c>
      <c r="K235" s="313">
        <f>SUM([13]B!AD2636:AD2648,[13]B!AD2882)</f>
        <v>0</v>
      </c>
      <c r="L235" s="313">
        <f>SUM([13]B!AE2636:AE2648,[13]B!AE2882)</f>
        <v>0</v>
      </c>
      <c r="M235" s="313">
        <f>SUM([13]B!AF2636:AF2648,[13]B!AF2882)</f>
        <v>0</v>
      </c>
      <c r="N235" s="313">
        <f>SUM([13]B!AG2636:AG2648,[13]B!AG2882)</f>
        <v>0</v>
      </c>
      <c r="O235" s="313">
        <f>SUM([13]B!AH2636:AH2648,[13]B!AH2882)</f>
        <v>0</v>
      </c>
      <c r="P235" s="313">
        <f>SUM([13]B!AI2636:AI2648,[13]B!AI2882)</f>
        <v>0</v>
      </c>
      <c r="Q235" s="314">
        <f>SUM([13]B!AJ2636:AJ2648,[13]B!AJ2882)</f>
        <v>0</v>
      </c>
    </row>
    <row r="236" spans="1:17" ht="15" customHeight="1" x14ac:dyDescent="0.2">
      <c r="A236" s="563"/>
      <c r="B236" s="170" t="s">
        <v>318</v>
      </c>
      <c r="C236" s="315">
        <f>SUM([13]B!C2633:C2635,[13]B!C2649:C2649)</f>
        <v>71</v>
      </c>
      <c r="D236" s="315">
        <f>SUM([13]B!D2633:D2635,[13]B!D2649:D2649)</f>
        <v>71</v>
      </c>
      <c r="E236" s="315">
        <f>SUM([13]B!E2633:E2635,[13]B!E2649:E2649)</f>
        <v>71</v>
      </c>
      <c r="F236" s="315">
        <f>SUM([13]B!F2633:F2635,[13]B!F2649:F2649)</f>
        <v>0</v>
      </c>
      <c r="G236" s="315">
        <f>SUM([13]B!G2633:G2635,[13]B!G2649:G2649)</f>
        <v>0</v>
      </c>
      <c r="H236" s="315">
        <f>SUM([13]B!AA2633:AA2635,[13]B!AA2649:AA2649)</f>
        <v>0</v>
      </c>
      <c r="I236" s="315">
        <f>SUM([13]B!AB2633:AB2635,[13]B!AB2649:AB2649)</f>
        <v>71</v>
      </c>
      <c r="J236" s="315">
        <f>SUM([13]B!AC2633:AC2635,[13]B!AC2649:AC2649)</f>
        <v>0</v>
      </c>
      <c r="K236" s="315">
        <f>SUM([13]B!AD2633:AD2635,[13]B!AD2649:AD2649)</f>
        <v>0</v>
      </c>
      <c r="L236" s="315">
        <f>SUM([13]B!AE2633:AE2635,[13]B!AE2649:AE2649)</f>
        <v>0</v>
      </c>
      <c r="M236" s="315">
        <f>SUM([13]B!AF2633:AF2635,[13]B!AF2649:AF2649)</f>
        <v>0</v>
      </c>
      <c r="N236" s="315">
        <f>SUM([13]B!AG2633:AG2635,[13]B!AG2649:AG2649)</f>
        <v>0</v>
      </c>
      <c r="O236" s="315">
        <f>SUM([13]B!AH2633:AH2635,[13]B!AH2649:AH2649)</f>
        <v>0</v>
      </c>
      <c r="P236" s="315">
        <f>SUM([13]B!AI2633:AI2635,[13]B!AI2649:AI2649)</f>
        <v>0</v>
      </c>
      <c r="Q236" s="305">
        <f>SUM([13]B!AJ2633:AJ2635,[13]B!AJ2649:AJ2649)</f>
        <v>0</v>
      </c>
    </row>
    <row r="237" spans="1:17" ht="15" customHeight="1" x14ac:dyDescent="0.2">
      <c r="A237" s="668"/>
      <c r="B237" s="514" t="s">
        <v>160</v>
      </c>
      <c r="C237" s="168">
        <f t="shared" ref="C237:Q237" si="18">SUM(C235:C236)</f>
        <v>202</v>
      </c>
      <c r="D237" s="306">
        <f t="shared" si="18"/>
        <v>202</v>
      </c>
      <c r="E237" s="307">
        <f t="shared" si="18"/>
        <v>202</v>
      </c>
      <c r="F237" s="308">
        <f t="shared" si="18"/>
        <v>0</v>
      </c>
      <c r="G237" s="309">
        <f t="shared" si="18"/>
        <v>0</v>
      </c>
      <c r="H237" s="307">
        <f t="shared" si="18"/>
        <v>1</v>
      </c>
      <c r="I237" s="310">
        <f t="shared" si="18"/>
        <v>177</v>
      </c>
      <c r="J237" s="308">
        <f t="shared" si="18"/>
        <v>24</v>
      </c>
      <c r="K237" s="307">
        <f t="shared" si="18"/>
        <v>0</v>
      </c>
      <c r="L237" s="310">
        <f t="shared" si="18"/>
        <v>0</v>
      </c>
      <c r="M237" s="308">
        <f t="shared" si="18"/>
        <v>0</v>
      </c>
      <c r="N237" s="308">
        <f t="shared" si="18"/>
        <v>0</v>
      </c>
      <c r="O237" s="307">
        <f t="shared" si="18"/>
        <v>0</v>
      </c>
      <c r="P237" s="308">
        <f t="shared" si="18"/>
        <v>0</v>
      </c>
      <c r="Q237" s="306">
        <f t="shared" si="18"/>
        <v>0</v>
      </c>
    </row>
    <row r="238" spans="1:17" ht="15" customHeight="1" x14ac:dyDescent="0.2">
      <c r="A238" s="667" t="s">
        <v>324</v>
      </c>
      <c r="B238" s="170" t="s">
        <v>310</v>
      </c>
      <c r="C238" s="513">
        <f>[13]B!C1101</f>
        <v>5452</v>
      </c>
      <c r="D238" s="311">
        <f>[13]B!D1101</f>
        <v>5452</v>
      </c>
      <c r="E238" s="311">
        <f>[13]B!E1101</f>
        <v>5452</v>
      </c>
      <c r="F238" s="311">
        <f>[13]B!F1101</f>
        <v>0</v>
      </c>
      <c r="G238" s="311">
        <f>[13]B!G1101</f>
        <v>0</v>
      </c>
      <c r="H238" s="311">
        <f>[13]B!AA1101</f>
        <v>3979</v>
      </c>
      <c r="I238" s="311">
        <f>[13]B!AB1101</f>
        <v>1473</v>
      </c>
      <c r="J238" s="311">
        <f>[13]B!AC1101</f>
        <v>0</v>
      </c>
      <c r="K238" s="311">
        <f>[13]B!AD1101</f>
        <v>0</v>
      </c>
      <c r="L238" s="311">
        <f>[13]B!AE1101</f>
        <v>0</v>
      </c>
      <c r="M238" s="311">
        <f>[13]B!AF1101</f>
        <v>0</v>
      </c>
      <c r="N238" s="311">
        <f>[13]B!AG1101</f>
        <v>0</v>
      </c>
      <c r="O238" s="311">
        <f>[13]B!AH1101</f>
        <v>0</v>
      </c>
      <c r="P238" s="311">
        <f>[13]B!AI1101</f>
        <v>0</v>
      </c>
      <c r="Q238" s="312">
        <f>[13]B!AJ1101</f>
        <v>0</v>
      </c>
    </row>
    <row r="239" spans="1:17" ht="15" customHeight="1" x14ac:dyDescent="0.2">
      <c r="A239" s="563"/>
      <c r="B239" s="170" t="s">
        <v>318</v>
      </c>
      <c r="C239" s="311">
        <f>[13]B!C1161</f>
        <v>6393</v>
      </c>
      <c r="D239" s="311">
        <f>[13]B!D1161</f>
        <v>6393</v>
      </c>
      <c r="E239" s="311">
        <f>[13]B!E1161</f>
        <v>6393</v>
      </c>
      <c r="F239" s="311">
        <f>[13]B!F1161</f>
        <v>0</v>
      </c>
      <c r="G239" s="311">
        <f>[13]B!G1161</f>
        <v>0</v>
      </c>
      <c r="H239" s="311">
        <f>[13]B!AA1161</f>
        <v>4547</v>
      </c>
      <c r="I239" s="311">
        <f>[13]B!AB1161</f>
        <v>1846</v>
      </c>
      <c r="J239" s="311">
        <f>[13]B!AC1161</f>
        <v>0</v>
      </c>
      <c r="K239" s="311">
        <f>[13]B!AD1161</f>
        <v>0</v>
      </c>
      <c r="L239" s="311">
        <f>[13]B!AE1161</f>
        <v>0</v>
      </c>
      <c r="M239" s="311">
        <f>[13]B!AF1161</f>
        <v>0</v>
      </c>
      <c r="N239" s="311">
        <f>[13]B!AG1161</f>
        <v>0</v>
      </c>
      <c r="O239" s="311">
        <f>[13]B!AH1161</f>
        <v>0</v>
      </c>
      <c r="P239" s="311">
        <f>[13]B!AI1161</f>
        <v>0</v>
      </c>
      <c r="Q239" s="312">
        <f>[13]B!AJ1161</f>
        <v>0</v>
      </c>
    </row>
    <row r="240" spans="1:17" ht="15" customHeight="1" x14ac:dyDescent="0.2">
      <c r="A240" s="668"/>
      <c r="B240" s="514" t="s">
        <v>160</v>
      </c>
      <c r="C240" s="306">
        <f>SUM(C238:C239)</f>
        <v>11845</v>
      </c>
      <c r="D240" s="319">
        <f t="shared" ref="D240:Q240" si="19">SUM(D238:D239)</f>
        <v>11845</v>
      </c>
      <c r="E240" s="319">
        <f t="shared" si="19"/>
        <v>11845</v>
      </c>
      <c r="F240" s="319">
        <f t="shared" si="19"/>
        <v>0</v>
      </c>
      <c r="G240" s="319">
        <f t="shared" si="19"/>
        <v>0</v>
      </c>
      <c r="H240" s="319">
        <f t="shared" si="19"/>
        <v>8526</v>
      </c>
      <c r="I240" s="319">
        <f t="shared" si="19"/>
        <v>3319</v>
      </c>
      <c r="J240" s="319">
        <f t="shared" si="19"/>
        <v>0</v>
      </c>
      <c r="K240" s="319">
        <f t="shared" si="19"/>
        <v>0</v>
      </c>
      <c r="L240" s="319">
        <f t="shared" si="19"/>
        <v>0</v>
      </c>
      <c r="M240" s="319">
        <f t="shared" si="19"/>
        <v>0</v>
      </c>
      <c r="N240" s="319">
        <f t="shared" si="19"/>
        <v>0</v>
      </c>
      <c r="O240" s="319">
        <f t="shared" si="19"/>
        <v>0</v>
      </c>
      <c r="P240" s="319">
        <f t="shared" si="19"/>
        <v>0</v>
      </c>
      <c r="Q240" s="306">
        <f t="shared" si="19"/>
        <v>0</v>
      </c>
    </row>
    <row r="241" spans="1:23" ht="15" customHeight="1" x14ac:dyDescent="0.2">
      <c r="A241" s="610" t="s">
        <v>325</v>
      </c>
      <c r="B241" s="175" t="s">
        <v>310</v>
      </c>
      <c r="C241" s="176">
        <f>D241+G241</f>
        <v>37279</v>
      </c>
      <c r="D241" s="320">
        <f>+D212+D215+D218+D221+D222+D223+D226+D229+D232+D235+D238</f>
        <v>36863</v>
      </c>
      <c r="E241" s="320">
        <f t="shared" ref="E241:G241" si="20">+E212+E215+E218+E221+E222+E223+E226+E229+E232+E235+E238</f>
        <v>36858</v>
      </c>
      <c r="F241" s="320">
        <f t="shared" si="20"/>
        <v>5</v>
      </c>
      <c r="G241" s="320">
        <f t="shared" si="20"/>
        <v>416</v>
      </c>
      <c r="H241" s="320">
        <f>+H212+H215+H218+H221+H222+H223+H226+H229+H232+H235+H238</f>
        <v>32751</v>
      </c>
      <c r="I241" s="320">
        <f t="shared" ref="I241:J241" si="21">+I212+I215+I218+I221+I222+I223+I226+I229+I232+I235+I238</f>
        <v>3157</v>
      </c>
      <c r="J241" s="320">
        <f t="shared" si="21"/>
        <v>1371</v>
      </c>
      <c r="K241" s="320">
        <f>+K212+K215+K218+K221+K222+K223+K226+K229+K232+K235+K238</f>
        <v>0</v>
      </c>
      <c r="L241" s="320">
        <f t="shared" ref="L241:M241" si="22">+L212+L215+L218+L221+L222+L223+L226+L229+L232+L235+L238</f>
        <v>0</v>
      </c>
      <c r="M241" s="320">
        <f t="shared" si="22"/>
        <v>0</v>
      </c>
      <c r="N241" s="320">
        <f>+N212+N215+N218+N221+N222+N223+N226+N229+N232+N235+N238</f>
        <v>0</v>
      </c>
      <c r="O241" s="320">
        <f t="shared" ref="O241:Q241" si="23">+O212+O215+O218+O221+O222+O223+O226+O229+O232+O235+O238</f>
        <v>0</v>
      </c>
      <c r="P241" s="320">
        <f t="shared" si="23"/>
        <v>104</v>
      </c>
      <c r="Q241" s="306">
        <f t="shared" si="23"/>
        <v>6</v>
      </c>
    </row>
    <row r="242" spans="1:23" ht="15" customHeight="1" x14ac:dyDescent="0.2">
      <c r="A242" s="610"/>
      <c r="B242" s="177" t="s">
        <v>318</v>
      </c>
      <c r="C242" s="178">
        <f>D242+G242</f>
        <v>8179</v>
      </c>
      <c r="D242" s="321">
        <f>+D213+D216+D219+D224+D227+D230+D236+D239</f>
        <v>8105</v>
      </c>
      <c r="E242" s="321">
        <f t="shared" ref="E242:G242" si="24">+E213+E216+E219+E224+E227+E230+E236+E239</f>
        <v>8105</v>
      </c>
      <c r="F242" s="321">
        <f t="shared" si="24"/>
        <v>0</v>
      </c>
      <c r="G242" s="321">
        <f t="shared" si="24"/>
        <v>74</v>
      </c>
      <c r="H242" s="321">
        <f>+H213+H216+H219+H224+H227+H230+H236+H239</f>
        <v>5314</v>
      </c>
      <c r="I242" s="321">
        <f t="shared" ref="I242:J242" si="25">+I213+I216+I219+I224+I227+I230+I236+I239</f>
        <v>2086</v>
      </c>
      <c r="J242" s="321">
        <f t="shared" si="25"/>
        <v>779</v>
      </c>
      <c r="K242" s="321">
        <f>+K213+K216+K219+K224+K227+K230+K236+K239</f>
        <v>0</v>
      </c>
      <c r="L242" s="321">
        <f t="shared" ref="L242:M242" si="26">+L213+L216+L219+L224+L227+L230+L236+L239</f>
        <v>0</v>
      </c>
      <c r="M242" s="321">
        <f t="shared" si="26"/>
        <v>0</v>
      </c>
      <c r="N242" s="321">
        <f>+N213+N216+N219+N224+N227+N230+N236+N239</f>
        <v>0</v>
      </c>
      <c r="O242" s="321">
        <f t="shared" ref="O242:Q242" si="27">+O213+O216+O219+O224+O227+O230+O236+O239</f>
        <v>0</v>
      </c>
      <c r="P242" s="321">
        <f t="shared" si="27"/>
        <v>0</v>
      </c>
      <c r="Q242" s="306">
        <f t="shared" si="27"/>
        <v>0</v>
      </c>
    </row>
    <row r="243" spans="1:23" ht="15" customHeight="1" x14ac:dyDescent="0.2">
      <c r="A243" s="610"/>
      <c r="B243" s="179" t="s">
        <v>79</v>
      </c>
      <c r="C243" s="168">
        <f>SUM(C241:C242)</f>
        <v>45458</v>
      </c>
      <c r="D243" s="306">
        <f>SUM(D241:D242)</f>
        <v>44968</v>
      </c>
      <c r="E243" s="307">
        <f>SUM(E241:E242)</f>
        <v>44963</v>
      </c>
      <c r="F243" s="308">
        <f>SUM(F241:F242)</f>
        <v>5</v>
      </c>
      <c r="G243" s="309">
        <f>SUM(G241:G242)</f>
        <v>490</v>
      </c>
      <c r="H243" s="309">
        <f t="shared" ref="H243:Q243" si="28">SUM(H241:H242)</f>
        <v>38065</v>
      </c>
      <c r="I243" s="309">
        <f t="shared" si="28"/>
        <v>5243</v>
      </c>
      <c r="J243" s="309">
        <f t="shared" si="28"/>
        <v>2150</v>
      </c>
      <c r="K243" s="309">
        <f t="shared" si="28"/>
        <v>0</v>
      </c>
      <c r="L243" s="309">
        <f t="shared" si="28"/>
        <v>0</v>
      </c>
      <c r="M243" s="309">
        <f t="shared" si="28"/>
        <v>0</v>
      </c>
      <c r="N243" s="309">
        <f>SUM(N241:N242)</f>
        <v>0</v>
      </c>
      <c r="O243" s="309">
        <f t="shared" si="28"/>
        <v>0</v>
      </c>
      <c r="P243" s="309">
        <f t="shared" si="28"/>
        <v>104</v>
      </c>
      <c r="Q243" s="306">
        <f t="shared" si="28"/>
        <v>6</v>
      </c>
    </row>
    <row r="244" spans="1:23" ht="27.75" customHeight="1" x14ac:dyDescent="0.2">
      <c r="A244" s="180" t="s">
        <v>326</v>
      </c>
      <c r="B244" s="526"/>
      <c r="E244" s="134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452"/>
      <c r="Q244" s="452"/>
      <c r="R244" s="452"/>
    </row>
    <row r="245" spans="1:23" ht="39.950000000000003" customHeight="1" x14ac:dyDescent="0.2">
      <c r="A245" s="669" t="s">
        <v>327</v>
      </c>
      <c r="B245" s="670"/>
      <c r="C245" s="511" t="s">
        <v>160</v>
      </c>
      <c r="D245" s="515" t="s">
        <v>6</v>
      </c>
      <c r="E245" s="525" t="s">
        <v>7</v>
      </c>
      <c r="F245" s="182"/>
      <c r="G245" s="182"/>
      <c r="H245" s="182"/>
      <c r="I245" s="182"/>
      <c r="J245" s="182"/>
      <c r="K245" s="182"/>
      <c r="L245" s="182"/>
      <c r="M245" s="452"/>
      <c r="N245" s="452"/>
      <c r="O245" s="452"/>
    </row>
    <row r="246" spans="1:23" ht="15" customHeight="1" x14ac:dyDescent="0.2">
      <c r="A246" s="671" t="s">
        <v>328</v>
      </c>
      <c r="B246" s="672"/>
      <c r="C246" s="322">
        <f>[13]B!C1227</f>
        <v>78</v>
      </c>
      <c r="D246" s="207">
        <f>[13]B!E1227</f>
        <v>78</v>
      </c>
      <c r="E246" s="186"/>
      <c r="F246" s="182"/>
      <c r="G246" s="182"/>
      <c r="H246" s="182"/>
      <c r="I246" s="182"/>
      <c r="J246" s="182"/>
      <c r="K246" s="182"/>
      <c r="L246" s="182"/>
      <c r="M246" s="452"/>
      <c r="N246" s="452"/>
      <c r="O246" s="452"/>
    </row>
    <row r="247" spans="1:23" ht="15" customHeight="1" x14ac:dyDescent="0.2">
      <c r="A247" s="679" t="s">
        <v>329</v>
      </c>
      <c r="B247" s="680"/>
      <c r="C247" s="322">
        <f>[13]B!C2939</f>
        <v>37</v>
      </c>
      <c r="D247" s="207">
        <f>[13]B!E2939</f>
        <v>27</v>
      </c>
      <c r="E247" s="129">
        <f>[13]B!AL2939</f>
        <v>922050</v>
      </c>
      <c r="F247" s="182"/>
      <c r="G247" s="182"/>
      <c r="H247" s="182"/>
      <c r="I247" s="182"/>
      <c r="J247" s="182"/>
      <c r="K247" s="182"/>
      <c r="L247" s="182"/>
      <c r="M247" s="452"/>
      <c r="N247" s="452"/>
      <c r="O247" s="452"/>
    </row>
    <row r="248" spans="1:23" ht="15" customHeight="1" x14ac:dyDescent="0.2">
      <c r="A248" s="679" t="s">
        <v>330</v>
      </c>
      <c r="B248" s="680"/>
      <c r="C248" s="322">
        <f>[13]B!C2949</f>
        <v>111</v>
      </c>
      <c r="D248" s="323">
        <f>[13]B!E2949</f>
        <v>49</v>
      </c>
      <c r="E248" s="187"/>
      <c r="F248" s="182"/>
      <c r="G248" s="182"/>
      <c r="H248" s="182"/>
      <c r="I248" s="182"/>
      <c r="J248" s="182"/>
      <c r="K248" s="182"/>
      <c r="L248" s="182"/>
      <c r="M248" s="452"/>
      <c r="N248" s="452"/>
      <c r="O248" s="452"/>
    </row>
    <row r="249" spans="1:23" ht="15" customHeight="1" x14ac:dyDescent="0.2">
      <c r="A249" s="679" t="s">
        <v>331</v>
      </c>
      <c r="B249" s="680"/>
      <c r="C249" s="322">
        <f>[13]B!C150</f>
        <v>1636</v>
      </c>
      <c r="D249" s="207">
        <f>[13]B!E150</f>
        <v>1634</v>
      </c>
      <c r="E249" s="129">
        <f>[13]B!AL150</f>
        <v>1323540</v>
      </c>
      <c r="F249" s="182"/>
      <c r="G249" s="182"/>
      <c r="H249" s="182"/>
      <c r="I249" s="182"/>
      <c r="J249" s="182"/>
      <c r="K249" s="182"/>
      <c r="L249" s="182"/>
      <c r="M249" s="452"/>
      <c r="N249" s="452"/>
      <c r="O249" s="452"/>
      <c r="S249" s="182"/>
    </row>
    <row r="250" spans="1:23" ht="15" customHeight="1" x14ac:dyDescent="0.2">
      <c r="A250" s="679" t="s">
        <v>332</v>
      </c>
      <c r="B250" s="680"/>
      <c r="C250" s="322">
        <f>[13]B!C153</f>
        <v>0</v>
      </c>
      <c r="D250" s="207">
        <f>[13]B!E153</f>
        <v>0</v>
      </c>
      <c r="E250" s="187"/>
      <c r="F250" s="182"/>
      <c r="G250" s="182"/>
      <c r="H250" s="182"/>
      <c r="I250" s="182"/>
      <c r="J250" s="182"/>
      <c r="K250" s="182"/>
      <c r="L250" s="182"/>
      <c r="M250" s="452"/>
      <c r="N250" s="452"/>
      <c r="O250" s="452"/>
    </row>
    <row r="251" spans="1:23" ht="15" customHeight="1" x14ac:dyDescent="0.2">
      <c r="A251" s="679" t="s">
        <v>333</v>
      </c>
      <c r="B251" s="680"/>
      <c r="C251" s="322">
        <f>[13]B!C2937</f>
        <v>38</v>
      </c>
      <c r="D251" s="207">
        <f>[13]B!E2937</f>
        <v>38</v>
      </c>
      <c r="E251" s="187"/>
      <c r="F251" s="188"/>
      <c r="G251" s="188"/>
      <c r="H251" s="188"/>
      <c r="I251" s="188"/>
      <c r="J251" s="188"/>
      <c r="K251" s="188"/>
      <c r="L251" s="188"/>
      <c r="M251" s="188"/>
      <c r="N251" s="188"/>
      <c r="O251" s="188"/>
    </row>
    <row r="252" spans="1:23" ht="15" customHeight="1" x14ac:dyDescent="0.2">
      <c r="A252" s="681" t="s">
        <v>79</v>
      </c>
      <c r="B252" s="682"/>
      <c r="C252" s="324">
        <f>SUM(C246:C251)</f>
        <v>1900</v>
      </c>
      <c r="D252" s="325">
        <f>SUM(D246:D251)</f>
        <v>1826</v>
      </c>
      <c r="E252" s="326">
        <f>SUM(E246:E251)</f>
        <v>2245590</v>
      </c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</row>
    <row r="253" spans="1:23" ht="24.95" customHeight="1" x14ac:dyDescent="0.2">
      <c r="A253" s="189" t="s">
        <v>334</v>
      </c>
      <c r="B253" s="190"/>
      <c r="C253" s="191"/>
      <c r="D253" s="304"/>
      <c r="E253" s="304"/>
      <c r="F253" s="304"/>
      <c r="G253" s="182"/>
      <c r="H253" s="182"/>
      <c r="I253" s="182"/>
      <c r="J253" s="182"/>
      <c r="K253" s="182"/>
      <c r="L253" s="182"/>
      <c r="M253" s="182"/>
      <c r="N253" s="188"/>
      <c r="O253" s="188"/>
      <c r="P253" s="192"/>
      <c r="Q253" s="192"/>
      <c r="R253" s="192"/>
      <c r="U253" s="193"/>
      <c r="V253" s="193"/>
      <c r="W253" s="192"/>
    </row>
    <row r="254" spans="1:23" ht="21.75" customHeight="1" x14ac:dyDescent="0.2">
      <c r="A254" s="194"/>
      <c r="B254" s="195"/>
      <c r="C254" s="454" t="s">
        <v>160</v>
      </c>
      <c r="D254" s="304"/>
      <c r="E254" s="304"/>
      <c r="F254" s="304"/>
      <c r="G254" s="182"/>
      <c r="H254" s="182"/>
      <c r="I254" s="182"/>
      <c r="J254" s="182"/>
      <c r="K254" s="182"/>
      <c r="L254" s="182"/>
      <c r="M254" s="182"/>
      <c r="N254" s="182"/>
      <c r="O254" s="182"/>
      <c r="U254" s="192"/>
      <c r="V254" s="192"/>
    </row>
    <row r="255" spans="1:23" ht="15" customHeight="1" x14ac:dyDescent="0.2">
      <c r="A255" s="673" t="s">
        <v>335</v>
      </c>
      <c r="B255" s="172" t="s">
        <v>336</v>
      </c>
      <c r="C255" s="327"/>
      <c r="D255" s="328"/>
      <c r="E255" s="304"/>
      <c r="F255" s="304"/>
      <c r="G255" s="182"/>
      <c r="H255" s="182"/>
      <c r="I255" s="182"/>
      <c r="J255" s="182"/>
      <c r="K255" s="182"/>
      <c r="L255" s="182"/>
      <c r="M255" s="182"/>
      <c r="N255" s="182"/>
      <c r="O255" s="182"/>
      <c r="S255" s="193"/>
      <c r="T255" s="192"/>
      <c r="U255" s="192"/>
      <c r="V255" s="192"/>
    </row>
    <row r="256" spans="1:23" x14ac:dyDescent="0.2">
      <c r="A256" s="673"/>
      <c r="B256" s="174" t="s">
        <v>337</v>
      </c>
      <c r="C256" s="329">
        <v>30945</v>
      </c>
      <c r="D256" s="328"/>
      <c r="E256" s="304"/>
      <c r="F256" s="304"/>
      <c r="G256" s="182"/>
      <c r="H256" s="182"/>
      <c r="I256" s="182"/>
      <c r="J256" s="182"/>
      <c r="K256" s="182"/>
      <c r="L256" s="182"/>
      <c r="M256" s="182"/>
      <c r="N256" s="182"/>
      <c r="O256" s="182"/>
      <c r="S256" s="192"/>
      <c r="T256" s="192"/>
      <c r="U256" s="192"/>
      <c r="V256" s="192"/>
    </row>
    <row r="257" spans="1:28" ht="15" customHeight="1" x14ac:dyDescent="0.2">
      <c r="A257" s="674" t="s">
        <v>338</v>
      </c>
      <c r="B257" s="675"/>
      <c r="C257" s="330">
        <v>2445</v>
      </c>
      <c r="D257" s="328"/>
      <c r="E257" s="304"/>
      <c r="F257" s="304"/>
      <c r="G257" s="182"/>
      <c r="H257" s="182"/>
      <c r="I257" s="182"/>
      <c r="J257" s="182"/>
      <c r="K257" s="182"/>
      <c r="L257" s="182"/>
      <c r="M257" s="182"/>
      <c r="N257" s="182"/>
      <c r="O257" s="182"/>
      <c r="S257" s="192"/>
      <c r="T257" s="192"/>
    </row>
    <row r="258" spans="1:28" ht="24.95" customHeight="1" x14ac:dyDescent="0.2">
      <c r="A258" s="67" t="s">
        <v>339</v>
      </c>
      <c r="S258" s="192"/>
      <c r="T258" s="192"/>
    </row>
    <row r="259" spans="1:28" ht="12.75" customHeight="1" x14ac:dyDescent="0.2">
      <c r="A259" s="649" t="s">
        <v>340</v>
      </c>
      <c r="B259" s="650"/>
      <c r="C259" s="556" t="s">
        <v>79</v>
      </c>
      <c r="D259" s="676" t="s">
        <v>341</v>
      </c>
      <c r="E259" s="677"/>
      <c r="F259" s="677"/>
      <c r="G259" s="677"/>
      <c r="H259" s="677"/>
      <c r="I259" s="678"/>
      <c r="J259" s="667" t="s">
        <v>179</v>
      </c>
    </row>
    <row r="260" spans="1:28" ht="27" customHeight="1" x14ac:dyDescent="0.2">
      <c r="A260" s="651"/>
      <c r="B260" s="652"/>
      <c r="C260" s="558"/>
      <c r="D260" s="197" t="s">
        <v>342</v>
      </c>
      <c r="E260" s="198" t="s">
        <v>343</v>
      </c>
      <c r="F260" s="199" t="s">
        <v>344</v>
      </c>
      <c r="G260" s="199" t="s">
        <v>345</v>
      </c>
      <c r="H260" s="199" t="s">
        <v>346</v>
      </c>
      <c r="I260" s="200" t="s">
        <v>347</v>
      </c>
      <c r="J260" s="668"/>
    </row>
    <row r="261" spans="1:28" ht="15" customHeight="1" x14ac:dyDescent="0.2">
      <c r="A261" s="688" t="s">
        <v>348</v>
      </c>
      <c r="B261" s="689"/>
      <c r="C261" s="201">
        <f>SUM(D261:I261)</f>
        <v>0</v>
      </c>
      <c r="D261" s="202"/>
      <c r="E261" s="203"/>
      <c r="F261" s="203"/>
      <c r="G261" s="203"/>
      <c r="H261" s="203"/>
      <c r="I261" s="204"/>
      <c r="J261" s="205"/>
      <c r="K261" s="206" t="str">
        <f>AA261</f>
        <v/>
      </c>
      <c r="L261" s="182"/>
      <c r="M261" s="182"/>
      <c r="N261" s="182"/>
      <c r="O261" s="182"/>
      <c r="P261" s="452"/>
      <c r="Q261" s="452"/>
      <c r="R261" s="452"/>
      <c r="AA261" s="159" t="str">
        <f>IF(J261&gt;C261,"Error: Las actividades totales son menores que las realizadas en beneficiarios","")</f>
        <v/>
      </c>
      <c r="AB261" s="159">
        <f>IF(J261&gt;C261,1,0)</f>
        <v>0</v>
      </c>
    </row>
    <row r="262" spans="1:28" ht="15" customHeight="1" x14ac:dyDescent="0.2">
      <c r="A262" s="690" t="s">
        <v>349</v>
      </c>
      <c r="B262" s="691"/>
      <c r="C262" s="207">
        <f>SUM(D262:I262)</f>
        <v>0</v>
      </c>
      <c r="D262" s="208"/>
      <c r="E262" s="209"/>
      <c r="F262" s="209"/>
      <c r="G262" s="209"/>
      <c r="H262" s="209"/>
      <c r="I262" s="210"/>
      <c r="J262" s="211"/>
      <c r="K262" s="206" t="str">
        <f>AA262</f>
        <v/>
      </c>
      <c r="AA262" s="159" t="str">
        <f>IF(J262&gt;C262,"Error: Las actividades totales son menores que las realizadas en beneficiarios","")</f>
        <v/>
      </c>
      <c r="AB262" s="159">
        <f>IF(J262&gt;C262,1,0)</f>
        <v>0</v>
      </c>
    </row>
    <row r="263" spans="1:28" ht="15" customHeight="1" x14ac:dyDescent="0.2">
      <c r="A263" s="692" t="s">
        <v>350</v>
      </c>
      <c r="B263" s="693"/>
      <c r="C263" s="212">
        <f>SUM(D263:E263)</f>
        <v>0</v>
      </c>
      <c r="D263" s="213"/>
      <c r="E263" s="214"/>
      <c r="F263" s="215"/>
      <c r="G263" s="215"/>
      <c r="H263" s="215"/>
      <c r="I263" s="216"/>
      <c r="J263" s="217"/>
      <c r="K263" s="206" t="str">
        <f>AA263</f>
        <v/>
      </c>
      <c r="AA263" s="159" t="str">
        <f>IF(J263&gt;C263,"Error: Las actividades totales son menores que las realizadas en beneficiarios","")</f>
        <v/>
      </c>
      <c r="AB263" s="159">
        <f>IF(J263&gt;C263,1,0)</f>
        <v>0</v>
      </c>
    </row>
    <row r="264" spans="1:28" ht="24.95" customHeight="1" x14ac:dyDescent="0.2">
      <c r="A264" s="67" t="s">
        <v>351</v>
      </c>
      <c r="B264" s="218"/>
      <c r="C264" s="331"/>
      <c r="D264" s="331"/>
      <c r="E264" s="331"/>
      <c r="F264" s="331"/>
      <c r="G264" s="331"/>
      <c r="H264" s="331"/>
      <c r="I264" s="331"/>
      <c r="J264" s="331"/>
      <c r="K264" s="331"/>
    </row>
    <row r="265" spans="1:28" ht="39.950000000000003" customHeight="1" x14ac:dyDescent="0.2">
      <c r="A265" s="694" t="s">
        <v>352</v>
      </c>
      <c r="B265" s="695"/>
      <c r="C265" s="219" t="s">
        <v>160</v>
      </c>
      <c r="D265" s="512" t="s">
        <v>353</v>
      </c>
      <c r="E265" s="220" t="s">
        <v>354</v>
      </c>
      <c r="L265" s="5" t="s">
        <v>355</v>
      </c>
    </row>
    <row r="266" spans="1:28" ht="15" customHeight="1" x14ac:dyDescent="0.2">
      <c r="A266" s="696" t="s">
        <v>356</v>
      </c>
      <c r="B266" s="221" t="s">
        <v>357</v>
      </c>
      <c r="C266" s="222">
        <v>232</v>
      </c>
      <c r="D266" s="223">
        <v>226</v>
      </c>
      <c r="E266" s="223"/>
      <c r="F266" s="119" t="str">
        <f>AA266</f>
        <v/>
      </c>
      <c r="AA266" s="159" t="str">
        <f>IF(D266&gt;C266,"Error: Las actividades totales son menores que las realizadas en beneficiarios","")</f>
        <v/>
      </c>
      <c r="AB266" s="159">
        <f>IF(D266&gt;C266,1,0)</f>
        <v>0</v>
      </c>
    </row>
    <row r="267" spans="1:28" ht="15" customHeight="1" x14ac:dyDescent="0.2">
      <c r="A267" s="697"/>
      <c r="B267" s="224" t="s">
        <v>358</v>
      </c>
      <c r="C267" s="225"/>
      <c r="D267" s="226"/>
      <c r="E267" s="226"/>
      <c r="F267" s="119" t="str">
        <f>AA267</f>
        <v/>
      </c>
      <c r="AA267" s="159" t="str">
        <f>IF(D267&gt;C267,"Error: Las actividades totales son menores que las realizadas en beneficiarios","")</f>
        <v/>
      </c>
      <c r="AB267" s="159">
        <f>IF(D267&gt;C267,1,0)</f>
        <v>0</v>
      </c>
    </row>
    <row r="268" spans="1:28" ht="15" customHeight="1" x14ac:dyDescent="0.2">
      <c r="A268" s="698"/>
      <c r="B268" s="227" t="s">
        <v>359</v>
      </c>
      <c r="C268" s="228"/>
      <c r="D268" s="229"/>
      <c r="E268" s="229"/>
      <c r="F268" s="119" t="str">
        <f>AA268</f>
        <v/>
      </c>
      <c r="AA268" s="159" t="str">
        <f>IF(D268&gt;C268,"Error: Las actividades totales son menores que las realizadas en beneficiarios","")</f>
        <v/>
      </c>
      <c r="AB268" s="159">
        <f>IF(D268&gt;C268,1,0)</f>
        <v>0</v>
      </c>
    </row>
    <row r="269" spans="1:28" ht="26.25" customHeight="1" x14ac:dyDescent="0.2">
      <c r="A269" s="230" t="s">
        <v>360</v>
      </c>
      <c r="B269" s="231"/>
    </row>
    <row r="270" spans="1:28" ht="50.25" customHeight="1" x14ac:dyDescent="0.2">
      <c r="A270" s="699" t="s">
        <v>291</v>
      </c>
      <c r="B270" s="700"/>
      <c r="C270" s="556" t="s">
        <v>160</v>
      </c>
      <c r="D270" s="556" t="s">
        <v>292</v>
      </c>
      <c r="E270" s="683" t="s">
        <v>361</v>
      </c>
      <c r="F270" s="685"/>
      <c r="G270" s="683" t="s">
        <v>362</v>
      </c>
      <c r="H270" s="684"/>
      <c r="I270" s="685"/>
      <c r="J270" s="520" t="s">
        <v>295</v>
      </c>
      <c r="K270" s="520" t="s">
        <v>296</v>
      </c>
      <c r="L270" s="520" t="s">
        <v>297</v>
      </c>
      <c r="M270" s="291" t="s">
        <v>297</v>
      </c>
    </row>
    <row r="271" spans="1:28" ht="61.5" customHeight="1" x14ac:dyDescent="0.2">
      <c r="A271" s="701"/>
      <c r="B271" s="702"/>
      <c r="C271" s="557"/>
      <c r="D271" s="557"/>
      <c r="E271" s="232" t="s">
        <v>363</v>
      </c>
      <c r="F271" s="232" t="s">
        <v>364</v>
      </c>
      <c r="G271" s="332" t="s">
        <v>365</v>
      </c>
      <c r="H271" s="332" t="s">
        <v>366</v>
      </c>
      <c r="I271" s="333" t="s">
        <v>367</v>
      </c>
      <c r="J271" s="232" t="s">
        <v>363</v>
      </c>
      <c r="K271" s="232" t="s">
        <v>364</v>
      </c>
      <c r="L271" s="232" t="s">
        <v>363</v>
      </c>
      <c r="M271" s="232" t="s">
        <v>364</v>
      </c>
    </row>
    <row r="272" spans="1:28" ht="15" customHeight="1" x14ac:dyDescent="0.2">
      <c r="A272" s="686" t="s">
        <v>368</v>
      </c>
      <c r="B272" s="687" t="s">
        <v>368</v>
      </c>
      <c r="C272" s="455">
        <f>SUM(E272:F272)</f>
        <v>1</v>
      </c>
      <c r="D272" s="334"/>
      <c r="E272" s="334"/>
      <c r="F272" s="334">
        <v>1</v>
      </c>
      <c r="G272" s="334"/>
      <c r="H272" s="334">
        <v>1</v>
      </c>
      <c r="I272" s="334"/>
      <c r="J272" s="334"/>
      <c r="K272" s="334"/>
      <c r="L272" s="334"/>
      <c r="M272" s="334"/>
    </row>
    <row r="273" spans="1:13" ht="15" customHeight="1" x14ac:dyDescent="0.2">
      <c r="A273" s="686" t="s">
        <v>369</v>
      </c>
      <c r="B273" s="687" t="s">
        <v>369</v>
      </c>
      <c r="C273" s="455">
        <f>SUM(E273:F273)</f>
        <v>0</v>
      </c>
      <c r="D273" s="334"/>
      <c r="E273" s="334"/>
      <c r="F273" s="334"/>
      <c r="G273" s="334"/>
      <c r="H273" s="334"/>
      <c r="I273" s="334"/>
      <c r="J273" s="334"/>
      <c r="K273" s="334"/>
      <c r="L273" s="334"/>
      <c r="M273" s="334"/>
    </row>
    <row r="274" spans="1:13" ht="15" customHeight="1" x14ac:dyDescent="0.2">
      <c r="A274" s="686" t="s">
        <v>370</v>
      </c>
      <c r="B274" s="687"/>
      <c r="C274" s="455">
        <f>SUM(E274:F274)</f>
        <v>0</v>
      </c>
      <c r="D274" s="334"/>
      <c r="E274" s="334"/>
      <c r="F274" s="334"/>
      <c r="G274" s="334"/>
      <c r="H274" s="334"/>
      <c r="I274" s="334"/>
      <c r="J274" s="334"/>
      <c r="K274" s="334"/>
      <c r="L274" s="334"/>
      <c r="M274" s="334"/>
    </row>
    <row r="275" spans="1:13" ht="15" customHeight="1" x14ac:dyDescent="0.2">
      <c r="A275" s="686" t="s">
        <v>371</v>
      </c>
      <c r="B275" s="687"/>
      <c r="C275" s="455">
        <f>SUM(E275:F275)</f>
        <v>0</v>
      </c>
      <c r="D275" s="334"/>
      <c r="E275" s="334"/>
      <c r="F275" s="334"/>
      <c r="G275" s="334"/>
      <c r="H275" s="334"/>
      <c r="I275" s="334"/>
      <c r="J275" s="334"/>
      <c r="K275" s="334"/>
      <c r="L275" s="334"/>
      <c r="M275" s="334"/>
    </row>
    <row r="276" spans="1:13" ht="15" customHeight="1" x14ac:dyDescent="0.2">
      <c r="A276" s="686" t="s">
        <v>372</v>
      </c>
      <c r="B276" s="687"/>
      <c r="C276" s="455">
        <f>SUM(E276:F276)</f>
        <v>0</v>
      </c>
      <c r="D276" s="334"/>
      <c r="E276" s="334"/>
      <c r="F276" s="334"/>
      <c r="G276" s="334"/>
      <c r="H276" s="334"/>
      <c r="I276" s="334"/>
      <c r="J276" s="334"/>
      <c r="K276" s="334"/>
      <c r="L276" s="334"/>
      <c r="M276" s="334"/>
    </row>
    <row r="277" spans="1:13" ht="15" customHeight="1" x14ac:dyDescent="0.2">
      <c r="A277" s="510"/>
      <c r="B277" s="509" t="s">
        <v>373</v>
      </c>
      <c r="C277" s="455">
        <f t="shared" ref="C277:I277" si="29">SUM(C272:C276)</f>
        <v>1</v>
      </c>
      <c r="D277" s="455">
        <f t="shared" si="29"/>
        <v>0</v>
      </c>
      <c r="E277" s="455">
        <f t="shared" si="29"/>
        <v>0</v>
      </c>
      <c r="F277" s="455">
        <f t="shared" si="29"/>
        <v>1</v>
      </c>
      <c r="G277" s="455">
        <f t="shared" si="29"/>
        <v>0</v>
      </c>
      <c r="H277" s="455">
        <f t="shared" si="29"/>
        <v>1</v>
      </c>
      <c r="I277" s="455">
        <f t="shared" si="29"/>
        <v>0</v>
      </c>
      <c r="J277" s="455">
        <f>SUM(J272:J276)</f>
        <v>0</v>
      </c>
      <c r="K277" s="455">
        <f>SUM(K272:K276)</f>
        <v>0</v>
      </c>
      <c r="L277" s="455">
        <f>SUM(L272:L276)</f>
        <v>0</v>
      </c>
      <c r="M277" s="455">
        <f>SUM(M272:M276)</f>
        <v>0</v>
      </c>
    </row>
    <row r="278" spans="1:13" ht="28.5" customHeight="1" x14ac:dyDescent="0.2">
      <c r="A278" s="703" t="s">
        <v>374</v>
      </c>
      <c r="B278" s="704"/>
      <c r="C278" s="455">
        <f>SUM(E278:F278)</f>
        <v>0</v>
      </c>
      <c r="D278" s="334"/>
      <c r="E278" s="334"/>
      <c r="F278" s="334"/>
      <c r="G278" s="334"/>
      <c r="H278" s="334"/>
      <c r="I278" s="334"/>
      <c r="J278" s="334"/>
      <c r="K278" s="334"/>
      <c r="L278" s="334"/>
      <c r="M278" s="334"/>
    </row>
    <row r="279" spans="1:13" ht="15" customHeight="1" x14ac:dyDescent="0.2">
      <c r="A279" s="703" t="s">
        <v>375</v>
      </c>
      <c r="B279" s="704"/>
      <c r="C279" s="455">
        <f>SUM(E279:F279)</f>
        <v>0</v>
      </c>
      <c r="D279" s="334"/>
      <c r="E279" s="334"/>
      <c r="F279" s="334"/>
      <c r="G279" s="334"/>
      <c r="H279" s="334"/>
      <c r="I279" s="334"/>
      <c r="J279" s="334"/>
      <c r="K279" s="334"/>
      <c r="L279" s="334"/>
      <c r="M279" s="334"/>
    </row>
    <row r="280" spans="1:13" ht="15" customHeight="1" x14ac:dyDescent="0.2">
      <c r="A280" s="703" t="s">
        <v>376</v>
      </c>
      <c r="B280" s="704"/>
      <c r="C280" s="455">
        <f>SUM(E280:F280)</f>
        <v>0</v>
      </c>
      <c r="D280" s="334"/>
      <c r="E280" s="334"/>
      <c r="F280" s="334"/>
      <c r="G280" s="334"/>
      <c r="H280" s="334"/>
      <c r="I280" s="334"/>
      <c r="J280" s="334"/>
      <c r="K280" s="334"/>
      <c r="L280" s="334"/>
      <c r="M280" s="334"/>
    </row>
    <row r="281" spans="1:13" ht="15" customHeight="1" x14ac:dyDescent="0.2">
      <c r="A281" s="709" t="s">
        <v>377</v>
      </c>
      <c r="B281" s="710"/>
      <c r="C281" s="455">
        <f t="shared" ref="C281:M281" si="30">SUM(C278:C280)</f>
        <v>0</v>
      </c>
      <c r="D281" s="455">
        <f t="shared" si="30"/>
        <v>0</v>
      </c>
      <c r="E281" s="455">
        <f t="shared" si="30"/>
        <v>0</v>
      </c>
      <c r="F281" s="455">
        <f t="shared" si="30"/>
        <v>0</v>
      </c>
      <c r="G281" s="455">
        <f t="shared" si="30"/>
        <v>0</v>
      </c>
      <c r="H281" s="455">
        <f t="shared" si="30"/>
        <v>0</v>
      </c>
      <c r="I281" s="455">
        <f t="shared" si="30"/>
        <v>0</v>
      </c>
      <c r="J281" s="455">
        <f t="shared" si="30"/>
        <v>0</v>
      </c>
      <c r="K281" s="455">
        <f t="shared" si="30"/>
        <v>0</v>
      </c>
      <c r="L281" s="455">
        <f t="shared" si="30"/>
        <v>0</v>
      </c>
      <c r="M281" s="455">
        <f t="shared" si="30"/>
        <v>0</v>
      </c>
    </row>
    <row r="282" spans="1:13" ht="15" customHeight="1" x14ac:dyDescent="0.2">
      <c r="A282" s="703" t="s">
        <v>378</v>
      </c>
      <c r="B282" s="704"/>
      <c r="C282" s="455">
        <f>SUM(E282:F282)</f>
        <v>0</v>
      </c>
      <c r="D282" s="334"/>
      <c r="E282" s="334"/>
      <c r="F282" s="334"/>
      <c r="G282" s="334"/>
      <c r="H282" s="334"/>
      <c r="I282" s="334"/>
      <c r="J282" s="334"/>
      <c r="K282" s="334"/>
      <c r="L282" s="334"/>
      <c r="M282" s="334"/>
    </row>
    <row r="283" spans="1:13" ht="15" customHeight="1" x14ac:dyDescent="0.2">
      <c r="A283" s="703" t="s">
        <v>379</v>
      </c>
      <c r="B283" s="704"/>
      <c r="C283" s="455">
        <f>SUM(E283:F283)</f>
        <v>0</v>
      </c>
      <c r="D283" s="334"/>
      <c r="E283" s="334"/>
      <c r="F283" s="334"/>
      <c r="G283" s="334"/>
      <c r="H283" s="334"/>
      <c r="I283" s="334"/>
      <c r="J283" s="334"/>
      <c r="K283" s="334"/>
      <c r="L283" s="334"/>
      <c r="M283" s="334"/>
    </row>
    <row r="284" spans="1:13" ht="15" customHeight="1" x14ac:dyDescent="0.2">
      <c r="A284" s="703" t="s">
        <v>380</v>
      </c>
      <c r="B284" s="704"/>
      <c r="C284" s="455">
        <f>SUM(E284:F284)</f>
        <v>0</v>
      </c>
      <c r="D284" s="334"/>
      <c r="E284" s="334"/>
      <c r="F284" s="334"/>
      <c r="G284" s="334"/>
      <c r="H284" s="334"/>
      <c r="I284" s="334"/>
      <c r="J284" s="334"/>
      <c r="K284" s="334"/>
      <c r="L284" s="334"/>
      <c r="M284" s="334"/>
    </row>
    <row r="285" spans="1:13" ht="15" customHeight="1" x14ac:dyDescent="0.2">
      <c r="A285" s="510"/>
      <c r="B285" s="235" t="s">
        <v>381</v>
      </c>
      <c r="C285" s="455">
        <f t="shared" ref="C285:I285" si="31">SUM(C282:C284)</f>
        <v>0</v>
      </c>
      <c r="D285" s="455">
        <f t="shared" si="31"/>
        <v>0</v>
      </c>
      <c r="E285" s="455">
        <f t="shared" si="31"/>
        <v>0</v>
      </c>
      <c r="F285" s="455">
        <f t="shared" si="31"/>
        <v>0</v>
      </c>
      <c r="G285" s="455">
        <f t="shared" si="31"/>
        <v>0</v>
      </c>
      <c r="H285" s="455">
        <f t="shared" si="31"/>
        <v>0</v>
      </c>
      <c r="I285" s="455">
        <f t="shared" si="31"/>
        <v>0</v>
      </c>
      <c r="J285" s="455">
        <f>SUM(J282:J284)</f>
        <v>0</v>
      </c>
      <c r="K285" s="455">
        <f>SUM(K282:K284)</f>
        <v>0</v>
      </c>
      <c r="L285" s="455">
        <f>SUM(L282:L284)</f>
        <v>0</v>
      </c>
      <c r="M285" s="455">
        <f>SUM(M282:M284)</f>
        <v>0</v>
      </c>
    </row>
    <row r="286" spans="1:13" ht="15" customHeight="1" x14ac:dyDescent="0.2">
      <c r="A286" s="703" t="s">
        <v>382</v>
      </c>
      <c r="B286" s="704"/>
      <c r="C286" s="455">
        <f>SUM(E286:F286)</f>
        <v>0</v>
      </c>
      <c r="D286" s="334"/>
      <c r="E286" s="334"/>
      <c r="F286" s="334"/>
      <c r="G286" s="334"/>
      <c r="H286" s="334"/>
      <c r="I286" s="334"/>
      <c r="J286" s="334"/>
      <c r="K286" s="334"/>
      <c r="L286" s="334"/>
      <c r="M286" s="334"/>
    </row>
    <row r="287" spans="1:13" ht="15" customHeight="1" x14ac:dyDescent="0.2">
      <c r="A287" s="711" t="s">
        <v>383</v>
      </c>
      <c r="B287" s="712"/>
      <c r="C287" s="455">
        <f>SUM(E287:F287)</f>
        <v>0</v>
      </c>
      <c r="D287" s="334"/>
      <c r="E287" s="334"/>
      <c r="F287" s="334"/>
      <c r="G287" s="334"/>
      <c r="H287" s="334"/>
      <c r="I287" s="334"/>
      <c r="J287" s="334"/>
      <c r="K287" s="334"/>
      <c r="L287" s="334"/>
      <c r="M287" s="334"/>
    </row>
    <row r="288" spans="1:13" ht="15" customHeight="1" x14ac:dyDescent="0.2">
      <c r="A288" s="703" t="s">
        <v>384</v>
      </c>
      <c r="B288" s="704"/>
      <c r="C288" s="455">
        <f>SUM(E288:F288)</f>
        <v>0</v>
      </c>
      <c r="D288" s="334"/>
      <c r="E288" s="334"/>
      <c r="F288" s="334"/>
      <c r="G288" s="334"/>
      <c r="H288" s="334"/>
      <c r="I288" s="334"/>
      <c r="J288" s="334"/>
      <c r="K288" s="334"/>
      <c r="L288" s="334"/>
      <c r="M288" s="334"/>
    </row>
    <row r="289" spans="1:13" ht="15" customHeight="1" x14ac:dyDescent="0.2">
      <c r="A289" s="510"/>
      <c r="B289" s="235" t="s">
        <v>385</v>
      </c>
      <c r="C289" s="455">
        <f t="shared" ref="C289:M289" si="32">SUM(C286:C288)</f>
        <v>0</v>
      </c>
      <c r="D289" s="455">
        <f t="shared" si="32"/>
        <v>0</v>
      </c>
      <c r="E289" s="455">
        <f t="shared" si="32"/>
        <v>0</v>
      </c>
      <c r="F289" s="455">
        <f t="shared" si="32"/>
        <v>0</v>
      </c>
      <c r="G289" s="455">
        <f t="shared" si="32"/>
        <v>0</v>
      </c>
      <c r="H289" s="455">
        <f t="shared" si="32"/>
        <v>0</v>
      </c>
      <c r="I289" s="455">
        <f t="shared" si="32"/>
        <v>0</v>
      </c>
      <c r="J289" s="455">
        <f t="shared" si="32"/>
        <v>0</v>
      </c>
      <c r="K289" s="455">
        <f t="shared" si="32"/>
        <v>0</v>
      </c>
      <c r="L289" s="455">
        <f t="shared" si="32"/>
        <v>0</v>
      </c>
      <c r="M289" s="455">
        <f t="shared" si="32"/>
        <v>0</v>
      </c>
    </row>
    <row r="290" spans="1:13" ht="15" customHeight="1" x14ac:dyDescent="0.2">
      <c r="A290" s="705" t="s">
        <v>386</v>
      </c>
      <c r="B290" s="706" t="s">
        <v>387</v>
      </c>
      <c r="C290" s="455">
        <f t="shared" ref="C290:C297" si="33">SUM(E290:F290)</f>
        <v>5</v>
      </c>
      <c r="D290" s="334"/>
      <c r="E290" s="334"/>
      <c r="F290" s="334">
        <v>5</v>
      </c>
      <c r="G290" s="334"/>
      <c r="H290" s="334">
        <v>5</v>
      </c>
      <c r="I290" s="334"/>
      <c r="J290" s="334"/>
      <c r="K290" s="334"/>
      <c r="L290" s="334"/>
      <c r="M290" s="334"/>
    </row>
    <row r="291" spans="1:13" ht="15" customHeight="1" x14ac:dyDescent="0.2">
      <c r="A291" s="705" t="s">
        <v>388</v>
      </c>
      <c r="B291" s="706" t="s">
        <v>388</v>
      </c>
      <c r="C291" s="455">
        <f t="shared" si="33"/>
        <v>0</v>
      </c>
      <c r="D291" s="334"/>
      <c r="E291" s="334"/>
      <c r="F291" s="334">
        <v>0</v>
      </c>
      <c r="G291" s="334"/>
      <c r="H291" s="334">
        <v>0</v>
      </c>
      <c r="I291" s="334"/>
      <c r="J291" s="334"/>
      <c r="K291" s="334"/>
      <c r="L291" s="334"/>
      <c r="M291" s="334"/>
    </row>
    <row r="292" spans="1:13" ht="15" customHeight="1" x14ac:dyDescent="0.2">
      <c r="A292" s="705" t="s">
        <v>389</v>
      </c>
      <c r="B292" s="706" t="s">
        <v>389</v>
      </c>
      <c r="C292" s="455">
        <f t="shared" si="33"/>
        <v>8</v>
      </c>
      <c r="D292" s="334"/>
      <c r="E292" s="334"/>
      <c r="F292" s="334">
        <v>8</v>
      </c>
      <c r="G292" s="334"/>
      <c r="H292" s="334">
        <v>8</v>
      </c>
      <c r="I292" s="334"/>
      <c r="J292" s="334"/>
      <c r="K292" s="334"/>
      <c r="L292" s="334"/>
      <c r="M292" s="334"/>
    </row>
    <row r="293" spans="1:13" ht="15" customHeight="1" x14ac:dyDescent="0.2">
      <c r="A293" s="707" t="s">
        <v>390</v>
      </c>
      <c r="B293" s="708"/>
      <c r="C293" s="455">
        <f t="shared" si="33"/>
        <v>28</v>
      </c>
      <c r="D293" s="334"/>
      <c r="E293" s="334"/>
      <c r="F293" s="334">
        <v>28</v>
      </c>
      <c r="G293" s="334"/>
      <c r="H293" s="334">
        <v>28</v>
      </c>
      <c r="I293" s="334"/>
      <c r="J293" s="334"/>
      <c r="K293" s="334"/>
      <c r="L293" s="334"/>
      <c r="M293" s="334"/>
    </row>
    <row r="294" spans="1:13" ht="15" customHeight="1" x14ac:dyDescent="0.2">
      <c r="A294" s="707" t="s">
        <v>56</v>
      </c>
      <c r="B294" s="708" t="s">
        <v>56</v>
      </c>
      <c r="C294" s="455">
        <f t="shared" si="33"/>
        <v>0</v>
      </c>
      <c r="D294" s="334"/>
      <c r="E294" s="334"/>
      <c r="F294" s="334">
        <v>0</v>
      </c>
      <c r="G294" s="334"/>
      <c r="H294" s="334">
        <v>0</v>
      </c>
      <c r="I294" s="334"/>
      <c r="J294" s="334"/>
      <c r="K294" s="334"/>
      <c r="L294" s="334"/>
      <c r="M294" s="334"/>
    </row>
    <row r="295" spans="1:13" ht="15" customHeight="1" x14ac:dyDescent="0.2">
      <c r="A295" s="703" t="s">
        <v>41</v>
      </c>
      <c r="B295" s="704"/>
      <c r="C295" s="455">
        <f t="shared" si="33"/>
        <v>8</v>
      </c>
      <c r="D295" s="334"/>
      <c r="E295" s="334"/>
      <c r="F295" s="334">
        <v>8</v>
      </c>
      <c r="G295" s="334"/>
      <c r="H295" s="334">
        <v>8</v>
      </c>
      <c r="I295" s="334"/>
      <c r="J295" s="334"/>
      <c r="K295" s="334"/>
      <c r="L295" s="334"/>
      <c r="M295" s="334"/>
    </row>
    <row r="296" spans="1:13" ht="30" customHeight="1" x14ac:dyDescent="0.2">
      <c r="A296" s="707" t="s">
        <v>391</v>
      </c>
      <c r="B296" s="708" t="s">
        <v>391</v>
      </c>
      <c r="C296" s="455">
        <f t="shared" si="33"/>
        <v>0</v>
      </c>
      <c r="D296" s="334"/>
      <c r="E296" s="334"/>
      <c r="F296" s="334">
        <v>0</v>
      </c>
      <c r="G296" s="334"/>
      <c r="H296" s="334">
        <v>0</v>
      </c>
      <c r="I296" s="334"/>
      <c r="J296" s="334"/>
      <c r="K296" s="334"/>
      <c r="L296" s="334"/>
      <c r="M296" s="334"/>
    </row>
    <row r="297" spans="1:13" ht="15" customHeight="1" x14ac:dyDescent="0.2">
      <c r="A297" s="707" t="s">
        <v>38</v>
      </c>
      <c r="B297" s="708" t="s">
        <v>38</v>
      </c>
      <c r="C297" s="455">
        <f t="shared" si="33"/>
        <v>0</v>
      </c>
      <c r="D297" s="334"/>
      <c r="E297" s="334"/>
      <c r="F297" s="334">
        <v>0</v>
      </c>
      <c r="G297" s="334"/>
      <c r="H297" s="334">
        <v>0</v>
      </c>
      <c r="I297" s="334"/>
      <c r="J297" s="334"/>
      <c r="K297" s="334"/>
      <c r="L297" s="334"/>
      <c r="M297" s="334"/>
    </row>
    <row r="298" spans="1:13" ht="15" customHeight="1" x14ac:dyDescent="0.2">
      <c r="A298" s="508"/>
      <c r="B298" s="235" t="s">
        <v>392</v>
      </c>
      <c r="C298" s="455">
        <f t="shared" ref="C298:M298" si="34">SUM(C290:C297)</f>
        <v>49</v>
      </c>
      <c r="D298" s="455">
        <f t="shared" si="34"/>
        <v>0</v>
      </c>
      <c r="E298" s="455">
        <f t="shared" si="34"/>
        <v>0</v>
      </c>
      <c r="F298" s="455">
        <f t="shared" si="34"/>
        <v>49</v>
      </c>
      <c r="G298" s="455">
        <f t="shared" si="34"/>
        <v>0</v>
      </c>
      <c r="H298" s="455">
        <f t="shared" si="34"/>
        <v>49</v>
      </c>
      <c r="I298" s="455">
        <f t="shared" si="34"/>
        <v>0</v>
      </c>
      <c r="J298" s="455">
        <f t="shared" si="34"/>
        <v>0</v>
      </c>
      <c r="K298" s="455">
        <f t="shared" si="34"/>
        <v>0</v>
      </c>
      <c r="L298" s="455">
        <f t="shared" si="34"/>
        <v>0</v>
      </c>
      <c r="M298" s="455">
        <f t="shared" si="34"/>
        <v>0</v>
      </c>
    </row>
    <row r="299" spans="1:13" ht="15" customHeight="1" x14ac:dyDescent="0.2">
      <c r="A299" s="711" t="s">
        <v>393</v>
      </c>
      <c r="B299" s="712"/>
      <c r="C299" s="455">
        <f t="shared" ref="C299:C304" si="35">SUM(E299:F299)</f>
        <v>0</v>
      </c>
      <c r="D299" s="334"/>
      <c r="E299" s="334"/>
      <c r="F299" s="334"/>
      <c r="G299" s="334"/>
      <c r="H299" s="334"/>
      <c r="I299" s="334"/>
      <c r="J299" s="334"/>
      <c r="K299" s="334"/>
      <c r="L299" s="334"/>
      <c r="M299" s="334"/>
    </row>
    <row r="300" spans="1:13" ht="15" customHeight="1" x14ac:dyDescent="0.2">
      <c r="A300" s="711" t="s">
        <v>394</v>
      </c>
      <c r="B300" s="712"/>
      <c r="C300" s="455">
        <f t="shared" si="35"/>
        <v>0</v>
      </c>
      <c r="D300" s="334"/>
      <c r="E300" s="334"/>
      <c r="F300" s="334"/>
      <c r="G300" s="334"/>
      <c r="H300" s="334"/>
      <c r="I300" s="334"/>
      <c r="J300" s="334"/>
      <c r="K300" s="334"/>
      <c r="L300" s="334"/>
      <c r="M300" s="334"/>
    </row>
    <row r="301" spans="1:13" ht="15" customHeight="1" x14ac:dyDescent="0.2">
      <c r="A301" s="711" t="s">
        <v>395</v>
      </c>
      <c r="B301" s="712"/>
      <c r="C301" s="455">
        <f t="shared" si="35"/>
        <v>0</v>
      </c>
      <c r="D301" s="334"/>
      <c r="E301" s="334"/>
      <c r="F301" s="334"/>
      <c r="G301" s="334"/>
      <c r="H301" s="334"/>
      <c r="I301" s="334"/>
      <c r="J301" s="334"/>
      <c r="K301" s="334"/>
      <c r="L301" s="334"/>
      <c r="M301" s="334"/>
    </row>
    <row r="302" spans="1:13" ht="15" customHeight="1" x14ac:dyDescent="0.2">
      <c r="A302" s="703" t="s">
        <v>396</v>
      </c>
      <c r="B302" s="704"/>
      <c r="C302" s="455">
        <f t="shared" si="35"/>
        <v>0</v>
      </c>
      <c r="D302" s="334"/>
      <c r="E302" s="334"/>
      <c r="F302" s="334"/>
      <c r="G302" s="334"/>
      <c r="H302" s="334"/>
      <c r="I302" s="334"/>
      <c r="J302" s="334"/>
      <c r="K302" s="334"/>
      <c r="L302" s="334"/>
      <c r="M302" s="334"/>
    </row>
    <row r="303" spans="1:13" ht="15" customHeight="1" x14ac:dyDescent="0.2">
      <c r="A303" s="703" t="s">
        <v>397</v>
      </c>
      <c r="B303" s="704"/>
      <c r="C303" s="455">
        <f t="shared" si="35"/>
        <v>0</v>
      </c>
      <c r="D303" s="334"/>
      <c r="E303" s="334"/>
      <c r="F303" s="334"/>
      <c r="G303" s="334"/>
      <c r="H303" s="334"/>
      <c r="I303" s="334"/>
      <c r="J303" s="334"/>
      <c r="K303" s="334"/>
      <c r="L303" s="334"/>
      <c r="M303" s="334"/>
    </row>
    <row r="304" spans="1:13" ht="15" customHeight="1" x14ac:dyDescent="0.2">
      <c r="A304" s="703" t="s">
        <v>398</v>
      </c>
      <c r="B304" s="704"/>
      <c r="C304" s="455">
        <f t="shared" si="35"/>
        <v>0</v>
      </c>
      <c r="D304" s="334"/>
      <c r="E304" s="334"/>
      <c r="F304" s="334"/>
      <c r="G304" s="334"/>
      <c r="H304" s="334"/>
      <c r="I304" s="334"/>
      <c r="J304" s="334"/>
      <c r="K304" s="334"/>
      <c r="L304" s="334"/>
      <c r="M304" s="334"/>
    </row>
    <row r="305" spans="1:13" ht="15" customHeight="1" x14ac:dyDescent="0.2">
      <c r="A305" s="508"/>
      <c r="B305" s="235" t="s">
        <v>399</v>
      </c>
      <c r="C305" s="455">
        <f t="shared" ref="C305:M305" si="36">SUM(C299:C304)</f>
        <v>0</v>
      </c>
      <c r="D305" s="455">
        <f t="shared" si="36"/>
        <v>0</v>
      </c>
      <c r="E305" s="455">
        <f t="shared" si="36"/>
        <v>0</v>
      </c>
      <c r="F305" s="455">
        <f t="shared" si="36"/>
        <v>0</v>
      </c>
      <c r="G305" s="455">
        <f t="shared" si="36"/>
        <v>0</v>
      </c>
      <c r="H305" s="455">
        <f t="shared" si="36"/>
        <v>0</v>
      </c>
      <c r="I305" s="455">
        <f t="shared" si="36"/>
        <v>0</v>
      </c>
      <c r="J305" s="455">
        <f t="shared" si="36"/>
        <v>0</v>
      </c>
      <c r="K305" s="455">
        <f t="shared" si="36"/>
        <v>0</v>
      </c>
      <c r="L305" s="455">
        <f t="shared" si="36"/>
        <v>0</v>
      </c>
      <c r="M305" s="455">
        <f t="shared" si="36"/>
        <v>0</v>
      </c>
    </row>
    <row r="306" spans="1:13" ht="15" customHeight="1" x14ac:dyDescent="0.2">
      <c r="A306" s="703" t="s">
        <v>143</v>
      </c>
      <c r="B306" s="704" t="s">
        <v>143</v>
      </c>
      <c r="C306" s="455">
        <f>SUM(E306:F306)</f>
        <v>0</v>
      </c>
      <c r="D306" s="335"/>
      <c r="E306" s="334"/>
      <c r="F306" s="334">
        <v>0</v>
      </c>
      <c r="G306" s="334"/>
      <c r="H306" s="334">
        <v>0</v>
      </c>
      <c r="I306" s="334"/>
      <c r="J306" s="334"/>
      <c r="K306" s="334"/>
      <c r="L306" s="334"/>
      <c r="M306" s="334"/>
    </row>
    <row r="307" spans="1:13" ht="15" customHeight="1" x14ac:dyDescent="0.2">
      <c r="A307" s="703" t="s">
        <v>145</v>
      </c>
      <c r="B307" s="704" t="s">
        <v>145</v>
      </c>
      <c r="C307" s="455">
        <f>SUM(E307:F307)</f>
        <v>0</v>
      </c>
      <c r="D307" s="335"/>
      <c r="E307" s="334"/>
      <c r="F307" s="334">
        <v>0</v>
      </c>
      <c r="G307" s="334"/>
      <c r="H307" s="334">
        <v>0</v>
      </c>
      <c r="I307" s="334"/>
      <c r="J307" s="334"/>
      <c r="K307" s="334"/>
      <c r="L307" s="334"/>
      <c r="M307" s="334"/>
    </row>
    <row r="308" spans="1:13" ht="32.25" customHeight="1" x14ac:dyDescent="0.2">
      <c r="A308" s="703" t="s">
        <v>400</v>
      </c>
      <c r="B308" s="704"/>
      <c r="C308" s="455">
        <f>SUM(E308:F308)</f>
        <v>1</v>
      </c>
      <c r="D308" s="335"/>
      <c r="E308" s="335"/>
      <c r="F308" s="335">
        <v>1</v>
      </c>
      <c r="G308" s="335"/>
      <c r="H308" s="335">
        <v>1</v>
      </c>
      <c r="I308" s="335"/>
      <c r="J308" s="335"/>
      <c r="K308" s="335"/>
      <c r="L308" s="335"/>
      <c r="M308" s="335"/>
    </row>
    <row r="309" spans="1:13" ht="15" customHeight="1" x14ac:dyDescent="0.2">
      <c r="A309" s="703" t="s">
        <v>281</v>
      </c>
      <c r="B309" s="704"/>
      <c r="C309" s="455">
        <f>SUM(E309:F309)</f>
        <v>0</v>
      </c>
      <c r="D309" s="335"/>
      <c r="E309" s="335"/>
      <c r="F309" s="335">
        <v>0</v>
      </c>
      <c r="G309" s="335"/>
      <c r="H309" s="335">
        <v>0</v>
      </c>
      <c r="I309" s="335"/>
      <c r="J309" s="335"/>
      <c r="K309" s="335"/>
      <c r="L309" s="335"/>
      <c r="M309" s="335"/>
    </row>
    <row r="310" spans="1:13" ht="15" customHeight="1" x14ac:dyDescent="0.2">
      <c r="A310" s="703" t="s">
        <v>282</v>
      </c>
      <c r="B310" s="704"/>
      <c r="C310" s="455">
        <f>SUM(E310:F310)</f>
        <v>0</v>
      </c>
      <c r="D310" s="335"/>
      <c r="E310" s="335"/>
      <c r="F310" s="335">
        <v>0</v>
      </c>
      <c r="G310" s="335"/>
      <c r="H310" s="335">
        <v>0</v>
      </c>
      <c r="I310" s="335"/>
      <c r="J310" s="335"/>
      <c r="K310" s="335"/>
      <c r="L310" s="335"/>
      <c r="M310" s="335"/>
    </row>
    <row r="311" spans="1:13" ht="15" customHeight="1" x14ac:dyDescent="0.2">
      <c r="A311" s="236"/>
      <c r="B311" s="237" t="s">
        <v>401</v>
      </c>
      <c r="C311" s="455">
        <f>SUM(C306:C310)</f>
        <v>1</v>
      </c>
      <c r="D311" s="455">
        <f>SUM(D306:D310)</f>
        <v>0</v>
      </c>
      <c r="E311" s="455">
        <f t="shared" ref="E311:M311" si="37">SUM(E306:E310)</f>
        <v>0</v>
      </c>
      <c r="F311" s="455">
        <f t="shared" si="37"/>
        <v>1</v>
      </c>
      <c r="G311" s="455">
        <f t="shared" si="37"/>
        <v>0</v>
      </c>
      <c r="H311" s="455">
        <f t="shared" si="37"/>
        <v>1</v>
      </c>
      <c r="I311" s="455">
        <f t="shared" si="37"/>
        <v>0</v>
      </c>
      <c r="J311" s="455">
        <f t="shared" si="37"/>
        <v>0</v>
      </c>
      <c r="K311" s="455">
        <f t="shared" si="37"/>
        <v>0</v>
      </c>
      <c r="L311" s="455">
        <f t="shared" si="37"/>
        <v>0</v>
      </c>
      <c r="M311" s="455">
        <f t="shared" si="37"/>
        <v>0</v>
      </c>
    </row>
    <row r="312" spans="1:13" ht="15" customHeight="1" x14ac:dyDescent="0.2">
      <c r="A312" s="238"/>
      <c r="B312" s="239" t="s">
        <v>160</v>
      </c>
      <c r="C312" s="240">
        <f t="shared" ref="C312:M312" si="38">SUM(C277+C281+C285+C289+C298+C305+C311)</f>
        <v>51</v>
      </c>
      <c r="D312" s="240">
        <f t="shared" si="38"/>
        <v>0</v>
      </c>
      <c r="E312" s="240">
        <f t="shared" si="38"/>
        <v>0</v>
      </c>
      <c r="F312" s="240">
        <f t="shared" si="38"/>
        <v>51</v>
      </c>
      <c r="G312" s="240">
        <f t="shared" si="38"/>
        <v>0</v>
      </c>
      <c r="H312" s="240">
        <f t="shared" si="38"/>
        <v>51</v>
      </c>
      <c r="I312" s="240">
        <f t="shared" si="38"/>
        <v>0</v>
      </c>
      <c r="J312" s="240">
        <f t="shared" si="38"/>
        <v>0</v>
      </c>
      <c r="K312" s="240">
        <f t="shared" si="38"/>
        <v>0</v>
      </c>
      <c r="L312" s="240">
        <f t="shared" si="38"/>
        <v>0</v>
      </c>
      <c r="M312" s="240">
        <f t="shared" si="38"/>
        <v>0</v>
      </c>
    </row>
  </sheetData>
  <mergeCells count="198">
    <mergeCell ref="A309:B309"/>
    <mergeCell ref="A310:B310"/>
    <mergeCell ref="A302:B302"/>
    <mergeCell ref="A303:B303"/>
    <mergeCell ref="A304:B304"/>
    <mergeCell ref="A306:B306"/>
    <mergeCell ref="A307:B307"/>
    <mergeCell ref="A308:B308"/>
    <mergeCell ref="A295:B295"/>
    <mergeCell ref="A296:B296"/>
    <mergeCell ref="A297:B297"/>
    <mergeCell ref="A299:B299"/>
    <mergeCell ref="A300:B300"/>
    <mergeCell ref="A301:B301"/>
    <mergeCell ref="A288:B288"/>
    <mergeCell ref="A290:B290"/>
    <mergeCell ref="A291:B291"/>
    <mergeCell ref="A292:B292"/>
    <mergeCell ref="A293:B293"/>
    <mergeCell ref="A294:B294"/>
    <mergeCell ref="A281:B281"/>
    <mergeCell ref="A282:B282"/>
    <mergeCell ref="A283:B283"/>
    <mergeCell ref="A284:B284"/>
    <mergeCell ref="A286:B286"/>
    <mergeCell ref="A287:B287"/>
    <mergeCell ref="A274:B274"/>
    <mergeCell ref="A275:B275"/>
    <mergeCell ref="A276:B276"/>
    <mergeCell ref="A278:B278"/>
    <mergeCell ref="A279:B279"/>
    <mergeCell ref="A280:B280"/>
    <mergeCell ref="C270:C271"/>
    <mergeCell ref="D270:D271"/>
    <mergeCell ref="E270:F270"/>
    <mergeCell ref="G270:I270"/>
    <mergeCell ref="A272:B272"/>
    <mergeCell ref="A273:B273"/>
    <mergeCell ref="A261:B261"/>
    <mergeCell ref="A262:B262"/>
    <mergeCell ref="A263:B263"/>
    <mergeCell ref="A265:B265"/>
    <mergeCell ref="A266:A268"/>
    <mergeCell ref="A270:B271"/>
    <mergeCell ref="A255:A256"/>
    <mergeCell ref="A257:B257"/>
    <mergeCell ref="A259:B260"/>
    <mergeCell ref="C259:C260"/>
    <mergeCell ref="D259:I259"/>
    <mergeCell ref="J259:J260"/>
    <mergeCell ref="A247:B247"/>
    <mergeCell ref="A248:B248"/>
    <mergeCell ref="A249:B249"/>
    <mergeCell ref="A250:B250"/>
    <mergeCell ref="A251:B251"/>
    <mergeCell ref="A252:B252"/>
    <mergeCell ref="A232:A234"/>
    <mergeCell ref="A235:A237"/>
    <mergeCell ref="A238:A240"/>
    <mergeCell ref="A241:A243"/>
    <mergeCell ref="A245:B245"/>
    <mergeCell ref="A246:B246"/>
    <mergeCell ref="A212:A214"/>
    <mergeCell ref="A215:A217"/>
    <mergeCell ref="A218:A220"/>
    <mergeCell ref="A223:A225"/>
    <mergeCell ref="A226:A228"/>
    <mergeCell ref="A229:A231"/>
    <mergeCell ref="Q209:Q211"/>
    <mergeCell ref="D210:D211"/>
    <mergeCell ref="E210:F210"/>
    <mergeCell ref="G210:G211"/>
    <mergeCell ref="H210:H211"/>
    <mergeCell ref="I210:I211"/>
    <mergeCell ref="D204:D205"/>
    <mergeCell ref="A206:B206"/>
    <mergeCell ref="A207:B207"/>
    <mergeCell ref="A208:B208"/>
    <mergeCell ref="A209:B211"/>
    <mergeCell ref="C209:C211"/>
    <mergeCell ref="D209:G209"/>
    <mergeCell ref="J210:J211"/>
    <mergeCell ref="K210:K211"/>
    <mergeCell ref="L210:L211"/>
    <mergeCell ref="M210:M211"/>
    <mergeCell ref="O210:O211"/>
    <mergeCell ref="P210:P211"/>
    <mergeCell ref="H209:J209"/>
    <mergeCell ref="K209:M209"/>
    <mergeCell ref="N209:N211"/>
    <mergeCell ref="O209:P209"/>
    <mergeCell ref="A199:B199"/>
    <mergeCell ref="A200:B200"/>
    <mergeCell ref="A201:A202"/>
    <mergeCell ref="A203:B203"/>
    <mergeCell ref="A204:B205"/>
    <mergeCell ref="C204:C205"/>
    <mergeCell ref="V172:V174"/>
    <mergeCell ref="E173:G173"/>
    <mergeCell ref="H173:J173"/>
    <mergeCell ref="A195:B195"/>
    <mergeCell ref="A196:F196"/>
    <mergeCell ref="A197:B198"/>
    <mergeCell ref="C197:C198"/>
    <mergeCell ref="D197:D198"/>
    <mergeCell ref="E197:E198"/>
    <mergeCell ref="F197:F198"/>
    <mergeCell ref="O172:O174"/>
    <mergeCell ref="P172:Q173"/>
    <mergeCell ref="R172:R174"/>
    <mergeCell ref="S172:S174"/>
    <mergeCell ref="T172:T174"/>
    <mergeCell ref="U172:U174"/>
    <mergeCell ref="A170:B170"/>
    <mergeCell ref="A171:B171"/>
    <mergeCell ref="A172:B174"/>
    <mergeCell ref="C172:C174"/>
    <mergeCell ref="D172:D174"/>
    <mergeCell ref="E172:J172"/>
    <mergeCell ref="K172:K174"/>
    <mergeCell ref="L172:N173"/>
    <mergeCell ref="N159:N161"/>
    <mergeCell ref="Q159:Q161"/>
    <mergeCell ref="R159:R161"/>
    <mergeCell ref="D160:D161"/>
    <mergeCell ref="E160:F160"/>
    <mergeCell ref="G160:G161"/>
    <mergeCell ref="H160:H161"/>
    <mergeCell ref="I160:I161"/>
    <mergeCell ref="J160:J161"/>
    <mergeCell ref="A157:B157"/>
    <mergeCell ref="A159:B161"/>
    <mergeCell ref="C159:C161"/>
    <mergeCell ref="D159:G159"/>
    <mergeCell ref="H159:J159"/>
    <mergeCell ref="K159:M159"/>
    <mergeCell ref="K160:K161"/>
    <mergeCell ref="L160:L161"/>
    <mergeCell ref="M160:M161"/>
    <mergeCell ref="O160:O161"/>
    <mergeCell ref="P160:P161"/>
    <mergeCell ref="O159:P159"/>
    <mergeCell ref="O150:O151"/>
    <mergeCell ref="P150:P151"/>
    <mergeCell ref="A152:B152"/>
    <mergeCell ref="A154:B154"/>
    <mergeCell ref="A155:B155"/>
    <mergeCell ref="A156:B156"/>
    <mergeCell ref="O149:P149"/>
    <mergeCell ref="Q149:Q151"/>
    <mergeCell ref="R149:R151"/>
    <mergeCell ref="D150:D151"/>
    <mergeCell ref="E150:F150"/>
    <mergeCell ref="G150:G151"/>
    <mergeCell ref="H150:H151"/>
    <mergeCell ref="I150:I151"/>
    <mergeCell ref="J150:J151"/>
    <mergeCell ref="K150:K151"/>
    <mergeCell ref="A149:B151"/>
    <mergeCell ref="C149:C151"/>
    <mergeCell ref="D149:G149"/>
    <mergeCell ref="H149:J149"/>
    <mergeCell ref="K149:M149"/>
    <mergeCell ref="N149:N151"/>
    <mergeCell ref="L150:L151"/>
    <mergeCell ref="M150:M151"/>
    <mergeCell ref="A136:B136"/>
    <mergeCell ref="A140:A143"/>
    <mergeCell ref="A146:B146"/>
    <mergeCell ref="A147:B147"/>
    <mergeCell ref="R120:R122"/>
    <mergeCell ref="S120:S122"/>
    <mergeCell ref="D121:D122"/>
    <mergeCell ref="E121:F121"/>
    <mergeCell ref="G121:G122"/>
    <mergeCell ref="H121:H122"/>
    <mergeCell ref="I121:I122"/>
    <mergeCell ref="J121:J122"/>
    <mergeCell ref="K121:K122"/>
    <mergeCell ref="L121:L122"/>
    <mergeCell ref="D120:G120"/>
    <mergeCell ref="H120:J120"/>
    <mergeCell ref="K120:M120"/>
    <mergeCell ref="N120:N122"/>
    <mergeCell ref="O120:P120"/>
    <mergeCell ref="Q120:Q122"/>
    <mergeCell ref="M121:M122"/>
    <mergeCell ref="O121:O122"/>
    <mergeCell ref="P121:P122"/>
    <mergeCell ref="A8:C8"/>
    <mergeCell ref="A57:B57"/>
    <mergeCell ref="A86:B86"/>
    <mergeCell ref="A96:B96"/>
    <mergeCell ref="A102:B102"/>
    <mergeCell ref="A120:B122"/>
    <mergeCell ref="C120:C122"/>
    <mergeCell ref="A123:B123"/>
    <mergeCell ref="A129:A132"/>
  </mergeCells>
  <dataValidations count="1">
    <dataValidation allowBlank="1" showInputMessage="1" showErrorMessage="1" errorTitle="ERROR" error="Por favor ingrese solo Números." sqref="R152:R159 A1:A238 R1:R149 S1:V172 W1:XFD1048576 S175:V1048576 A241:A1048576 R162:R1048576 B1:Q104857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Natalia Franchesca   Riquelme Martinez</cp:lastModifiedBy>
  <dcterms:created xsi:type="dcterms:W3CDTF">2022-03-17T19:00:27Z</dcterms:created>
  <dcterms:modified xsi:type="dcterms:W3CDTF">2023-02-20T18:55:52Z</dcterms:modified>
</cp:coreProperties>
</file>